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B57DF9F1-62B9-438A-9ED3-7F8C121FA07D}" xr6:coauthVersionLast="45" xr6:coauthVersionMax="45" xr10:uidLastSave="{00000000-0000-0000-0000-000000000000}"/>
  <bookViews>
    <workbookView xWindow="-108" yWindow="-108" windowWidth="23256" windowHeight="12576" tabRatio="889" activeTab="5" xr2:uid="{00000000-000D-0000-FFFF-FFFF00000000}"/>
  </bookViews>
  <sheets>
    <sheet name="Formula Data" sheetId="31" r:id="rId1"/>
    <sheet name="xG" sheetId="59" r:id="rId2"/>
    <sheet name="Fixtures" sheetId="33" r:id="rId3"/>
    <sheet name="Team Ratings" sheetId="34" r:id="rId4"/>
    <sheet name="Proj GS" sheetId="22" r:id="rId5"/>
    <sheet name="Proj GC" sheetId="14" r:id="rId6"/>
    <sheet name="Schedule" sheetId="44" r:id="rId7"/>
    <sheet name="Def Rot - Rat" sheetId="57" r:id="rId8"/>
    <sheet name="Def Rot - GC" sheetId="62" r:id="rId9"/>
  </sheets>
  <externalReferences>
    <externalReference r:id="rId10"/>
  </externalReferences>
  <definedNames>
    <definedName name="_xlnm._FilterDatabase" localSheetId="4" hidden="1">'Proj GS'!#REF!</definedName>
  </definedNames>
  <calcPr calcId="181029"/>
</workbook>
</file>

<file path=xl/calcChain.xml><?xml version="1.0" encoding="utf-8"?>
<calcChain xmlns="http://schemas.openxmlformats.org/spreadsheetml/2006/main">
  <c r="H46" i="34" l="1"/>
  <c r="H45" i="34"/>
  <c r="H44" i="34"/>
  <c r="H43" i="34"/>
  <c r="H42" i="34"/>
  <c r="H41" i="34"/>
  <c r="H40" i="34"/>
  <c r="H39" i="34"/>
  <c r="H38" i="34"/>
  <c r="H37" i="34"/>
  <c r="H36" i="34"/>
  <c r="H35" i="34"/>
  <c r="H34" i="34"/>
  <c r="H33" i="34"/>
  <c r="H32" i="34"/>
  <c r="H31" i="34"/>
  <c r="H30" i="34"/>
  <c r="H29" i="34"/>
  <c r="H28" i="34"/>
  <c r="H27" i="34"/>
  <c r="J44" i="34" l="1"/>
  <c r="E43" i="59"/>
  <c r="D43" i="59"/>
  <c r="C43" i="59"/>
  <c r="E42" i="59"/>
  <c r="D42" i="59"/>
  <c r="C42" i="59"/>
  <c r="E41" i="59"/>
  <c r="D41" i="59"/>
  <c r="C41" i="59"/>
  <c r="E40" i="59"/>
  <c r="D40" i="59"/>
  <c r="C40" i="59"/>
  <c r="E39" i="59"/>
  <c r="D39" i="59"/>
  <c r="C39" i="59"/>
  <c r="E38" i="59"/>
  <c r="D38" i="59"/>
  <c r="C38" i="59"/>
  <c r="E37" i="59"/>
  <c r="D37" i="59"/>
  <c r="C37" i="59"/>
  <c r="E36" i="59"/>
  <c r="D36" i="59"/>
  <c r="C36" i="59"/>
  <c r="E35" i="59"/>
  <c r="D35" i="59"/>
  <c r="C35" i="59"/>
  <c r="E34" i="59"/>
  <c r="D34" i="59"/>
  <c r="C34" i="59"/>
  <c r="E33" i="59"/>
  <c r="D33" i="59"/>
  <c r="C33" i="59"/>
  <c r="E32" i="59"/>
  <c r="D32" i="59"/>
  <c r="C32" i="59"/>
  <c r="E31" i="59"/>
  <c r="D31" i="59"/>
  <c r="C31" i="59"/>
  <c r="E30" i="59"/>
  <c r="D30" i="59"/>
  <c r="C30" i="59"/>
  <c r="E29" i="59"/>
  <c r="D29" i="59"/>
  <c r="C29" i="59"/>
  <c r="E28" i="59"/>
  <c r="D28" i="59"/>
  <c r="C28" i="59"/>
  <c r="E27" i="59"/>
  <c r="D27" i="59"/>
  <c r="C27" i="59"/>
  <c r="E26" i="59"/>
  <c r="D26" i="59"/>
  <c r="C26" i="59"/>
  <c r="E25" i="59"/>
  <c r="D25" i="59"/>
  <c r="C25" i="59"/>
  <c r="E24" i="59"/>
  <c r="D24" i="59"/>
  <c r="C24" i="59"/>
  <c r="E21" i="59"/>
  <c r="D21" i="59"/>
  <c r="C21" i="59"/>
  <c r="E20" i="59"/>
  <c r="D20" i="59"/>
  <c r="C20" i="59"/>
  <c r="E19" i="59"/>
  <c r="D19" i="59"/>
  <c r="C19" i="59"/>
  <c r="E18" i="59"/>
  <c r="D18" i="59"/>
  <c r="C18" i="59"/>
  <c r="E17" i="59"/>
  <c r="D17" i="59"/>
  <c r="C17" i="59"/>
  <c r="E16" i="59"/>
  <c r="D16" i="59"/>
  <c r="C16" i="59"/>
  <c r="E15" i="59"/>
  <c r="D15" i="59"/>
  <c r="C15" i="59"/>
  <c r="E14" i="59"/>
  <c r="D14" i="59"/>
  <c r="C14" i="59"/>
  <c r="E13" i="59"/>
  <c r="D13" i="59"/>
  <c r="C13" i="59"/>
  <c r="E12" i="59"/>
  <c r="D12" i="59"/>
  <c r="C12" i="59"/>
  <c r="E11" i="59"/>
  <c r="D11" i="59"/>
  <c r="C11" i="59"/>
  <c r="E10" i="59"/>
  <c r="D10" i="59"/>
  <c r="C10" i="59"/>
  <c r="E9" i="59"/>
  <c r="D9" i="59"/>
  <c r="C9" i="59"/>
  <c r="E8" i="59"/>
  <c r="D8" i="59"/>
  <c r="C8" i="59"/>
  <c r="E7" i="59"/>
  <c r="D7" i="59"/>
  <c r="C7" i="59"/>
  <c r="E6" i="59"/>
  <c r="D6" i="59"/>
  <c r="C6" i="59"/>
  <c r="E5" i="59"/>
  <c r="D5" i="59"/>
  <c r="C5" i="59"/>
  <c r="E4" i="59"/>
  <c r="D4" i="59"/>
  <c r="C4" i="59"/>
  <c r="E3" i="59"/>
  <c r="D3" i="59"/>
  <c r="C3" i="59"/>
  <c r="D2" i="59"/>
  <c r="C2" i="59"/>
  <c r="E2" i="59"/>
  <c r="O21" i="31" l="1"/>
  <c r="F43" i="59" s="1"/>
  <c r="N21" i="31"/>
  <c r="K21" i="31"/>
  <c r="J21" i="31"/>
  <c r="L21" i="31" s="1"/>
  <c r="M21" i="31" s="1"/>
  <c r="I21" i="31"/>
  <c r="F21" i="31"/>
  <c r="E21" i="31"/>
  <c r="G21" i="31" s="1"/>
  <c r="H21" i="31" s="1"/>
  <c r="O20" i="31"/>
  <c r="H42" i="59" s="1"/>
  <c r="N20" i="31"/>
  <c r="K20" i="31"/>
  <c r="J20" i="31"/>
  <c r="L20" i="31" s="1"/>
  <c r="M20" i="31" s="1"/>
  <c r="I20" i="31"/>
  <c r="F20" i="31"/>
  <c r="E20" i="31"/>
  <c r="G20" i="31" s="1"/>
  <c r="H20" i="31" s="1"/>
  <c r="O19" i="31"/>
  <c r="H41" i="59" s="1"/>
  <c r="N19" i="31"/>
  <c r="K19" i="31"/>
  <c r="J19" i="31"/>
  <c r="L19" i="31" s="1"/>
  <c r="M19" i="31" s="1"/>
  <c r="I19" i="31"/>
  <c r="F19" i="31"/>
  <c r="E19" i="31"/>
  <c r="G19" i="31" s="1"/>
  <c r="H19" i="31" s="1"/>
  <c r="O18" i="31"/>
  <c r="F40" i="59" s="1"/>
  <c r="N18" i="31"/>
  <c r="K18" i="31"/>
  <c r="J18" i="31"/>
  <c r="L18" i="31" s="1"/>
  <c r="M18" i="31" s="1"/>
  <c r="I18" i="31"/>
  <c r="F18" i="31"/>
  <c r="E18" i="31"/>
  <c r="G18" i="31" s="1"/>
  <c r="H18" i="31" s="1"/>
  <c r="O17" i="31"/>
  <c r="F39" i="59" s="1"/>
  <c r="N17" i="31"/>
  <c r="K17" i="31"/>
  <c r="J17" i="31"/>
  <c r="L17" i="31" s="1"/>
  <c r="M17" i="31" s="1"/>
  <c r="I17" i="31"/>
  <c r="F17" i="31"/>
  <c r="E17" i="31"/>
  <c r="G17" i="31" s="1"/>
  <c r="H17" i="31" s="1"/>
  <c r="O16" i="31"/>
  <c r="G38" i="59" s="1"/>
  <c r="N16" i="31"/>
  <c r="K16" i="31"/>
  <c r="J16" i="31"/>
  <c r="L16" i="31" s="1"/>
  <c r="M16" i="31" s="1"/>
  <c r="I16" i="31"/>
  <c r="F16" i="31"/>
  <c r="E16" i="31"/>
  <c r="G16" i="31" s="1"/>
  <c r="H16" i="31" s="1"/>
  <c r="O15" i="31"/>
  <c r="H15" i="59" s="1"/>
  <c r="N15" i="31"/>
  <c r="K15" i="31"/>
  <c r="J15" i="31"/>
  <c r="L15" i="31" s="1"/>
  <c r="M15" i="31" s="1"/>
  <c r="I15" i="31"/>
  <c r="F15" i="31"/>
  <c r="E15" i="31"/>
  <c r="G15" i="31" s="1"/>
  <c r="H15" i="31" s="1"/>
  <c r="O14" i="31"/>
  <c r="F14" i="59" s="1"/>
  <c r="N14" i="31"/>
  <c r="K14" i="31"/>
  <c r="J14" i="31"/>
  <c r="L14" i="31" s="1"/>
  <c r="M14" i="31" s="1"/>
  <c r="I14" i="31"/>
  <c r="F14" i="31"/>
  <c r="E14" i="31"/>
  <c r="G14" i="31" s="1"/>
  <c r="H14" i="31" s="1"/>
  <c r="O13" i="31"/>
  <c r="F35" i="59" s="1"/>
  <c r="N13" i="31"/>
  <c r="K13" i="31"/>
  <c r="J13" i="31"/>
  <c r="L13" i="31" s="1"/>
  <c r="M13" i="31" s="1"/>
  <c r="I13" i="31"/>
  <c r="F13" i="31"/>
  <c r="E13" i="31"/>
  <c r="G13" i="31" s="1"/>
  <c r="H13" i="31" s="1"/>
  <c r="O12" i="31"/>
  <c r="H34" i="59" s="1"/>
  <c r="N12" i="31"/>
  <c r="K12" i="31"/>
  <c r="J12" i="31"/>
  <c r="L12" i="31" s="1"/>
  <c r="M12" i="31" s="1"/>
  <c r="I12" i="31"/>
  <c r="F12" i="31"/>
  <c r="E12" i="31"/>
  <c r="G12" i="31" s="1"/>
  <c r="H12" i="31" s="1"/>
  <c r="O11" i="31"/>
  <c r="F33" i="59" s="1"/>
  <c r="N11" i="31"/>
  <c r="K11" i="31"/>
  <c r="J11" i="31"/>
  <c r="L11" i="31" s="1"/>
  <c r="M11" i="31" s="1"/>
  <c r="I11" i="31"/>
  <c r="F11" i="31"/>
  <c r="E11" i="31"/>
  <c r="G11" i="31" s="1"/>
  <c r="H11" i="31" s="1"/>
  <c r="O10" i="31"/>
  <c r="G10" i="59" s="1"/>
  <c r="N10" i="31"/>
  <c r="K10" i="31"/>
  <c r="J10" i="31"/>
  <c r="L10" i="31" s="1"/>
  <c r="M10" i="31" s="1"/>
  <c r="I10" i="31"/>
  <c r="F10" i="31"/>
  <c r="E10" i="31"/>
  <c r="G10" i="31" s="1"/>
  <c r="H10" i="31" s="1"/>
  <c r="O9" i="31"/>
  <c r="F31" i="59" s="1"/>
  <c r="N9" i="31"/>
  <c r="K9" i="31"/>
  <c r="J9" i="31"/>
  <c r="L9" i="31" s="1"/>
  <c r="M9" i="31" s="1"/>
  <c r="I9" i="31"/>
  <c r="F9" i="31"/>
  <c r="E9" i="31"/>
  <c r="G9" i="31" s="1"/>
  <c r="H9" i="31" s="1"/>
  <c r="O8" i="31"/>
  <c r="G30" i="59" s="1"/>
  <c r="N8" i="31"/>
  <c r="K8" i="31"/>
  <c r="J8" i="31"/>
  <c r="L8" i="31" s="1"/>
  <c r="M8" i="31" s="1"/>
  <c r="I8" i="31"/>
  <c r="F8" i="31"/>
  <c r="E8" i="31"/>
  <c r="G8" i="31" s="1"/>
  <c r="H8" i="31" s="1"/>
  <c r="O7" i="31"/>
  <c r="G29" i="59" s="1"/>
  <c r="N7" i="31"/>
  <c r="K7" i="31"/>
  <c r="J7" i="31"/>
  <c r="L7" i="31" s="1"/>
  <c r="M7" i="31" s="1"/>
  <c r="I7" i="31"/>
  <c r="F7" i="31"/>
  <c r="E7" i="31"/>
  <c r="G7" i="31" s="1"/>
  <c r="H7" i="31" s="1"/>
  <c r="O6" i="31"/>
  <c r="N6" i="31"/>
  <c r="K6" i="31"/>
  <c r="J6" i="31"/>
  <c r="L6" i="31" s="1"/>
  <c r="M6" i="31" s="1"/>
  <c r="I6" i="31"/>
  <c r="F6" i="31"/>
  <c r="E6" i="31"/>
  <c r="G6" i="31" s="1"/>
  <c r="H6" i="31" s="1"/>
  <c r="O5" i="31"/>
  <c r="F27" i="59" s="1"/>
  <c r="N5" i="31"/>
  <c r="K5" i="31"/>
  <c r="J5" i="31"/>
  <c r="L5" i="31" s="1"/>
  <c r="M5" i="31" s="1"/>
  <c r="I5" i="31"/>
  <c r="F5" i="31"/>
  <c r="E5" i="31"/>
  <c r="G5" i="31" s="1"/>
  <c r="H5" i="31" s="1"/>
  <c r="O4" i="31"/>
  <c r="H26" i="59" s="1"/>
  <c r="N4" i="31"/>
  <c r="K4" i="31"/>
  <c r="J4" i="31"/>
  <c r="L4" i="31" s="1"/>
  <c r="M4" i="31" s="1"/>
  <c r="I4" i="31"/>
  <c r="F4" i="31"/>
  <c r="E4" i="31"/>
  <c r="G4" i="31" s="1"/>
  <c r="H4" i="31" s="1"/>
  <c r="O3" i="31"/>
  <c r="F3" i="59" s="1"/>
  <c r="N3" i="31"/>
  <c r="K3" i="31"/>
  <c r="J3" i="31"/>
  <c r="L3" i="31" s="1"/>
  <c r="M3" i="31" s="1"/>
  <c r="I3" i="31"/>
  <c r="F3" i="31"/>
  <c r="E3" i="31"/>
  <c r="G3" i="31" s="1"/>
  <c r="H3" i="31" s="1"/>
  <c r="O2" i="31"/>
  <c r="G2" i="59" s="1"/>
  <c r="N2" i="31"/>
  <c r="K2" i="31"/>
  <c r="J2" i="31"/>
  <c r="L2" i="31" s="1"/>
  <c r="I2" i="31"/>
  <c r="F2" i="31"/>
  <c r="E2" i="31"/>
  <c r="G2" i="31" s="1"/>
  <c r="G37" i="59" l="1"/>
  <c r="G15" i="59"/>
  <c r="H40" i="59"/>
  <c r="G14" i="59"/>
  <c r="I14" i="59" s="1"/>
  <c r="H27" i="59"/>
  <c r="F10" i="59"/>
  <c r="H14" i="59"/>
  <c r="F9" i="59"/>
  <c r="K22" i="31"/>
  <c r="G33" i="59"/>
  <c r="G35" i="59"/>
  <c r="F41" i="59"/>
  <c r="G9" i="59"/>
  <c r="H3" i="59"/>
  <c r="H37" i="59"/>
  <c r="H25" i="59"/>
  <c r="F29" i="59"/>
  <c r="H19" i="59"/>
  <c r="F11" i="59"/>
  <c r="H4" i="59"/>
  <c r="G20" i="59"/>
  <c r="G41" i="59"/>
  <c r="H31" i="59"/>
  <c r="H29" i="59"/>
  <c r="H35" i="59"/>
  <c r="F42" i="59"/>
  <c r="G43" i="59"/>
  <c r="I43" i="59" s="1"/>
  <c r="H33" i="59"/>
  <c r="G39" i="59"/>
  <c r="G19" i="59"/>
  <c r="H8" i="59"/>
  <c r="G3" i="59"/>
  <c r="I3" i="59" s="1"/>
  <c r="F37" i="59"/>
  <c r="I37" i="59" s="1"/>
  <c r="G26" i="59"/>
  <c r="F19" i="59"/>
  <c r="I19" i="59" s="1"/>
  <c r="H9" i="59"/>
  <c r="H32" i="59"/>
  <c r="H18" i="59"/>
  <c r="G13" i="59"/>
  <c r="F8" i="59"/>
  <c r="G40" i="59"/>
  <c r="I40" i="59" s="1"/>
  <c r="G18" i="59"/>
  <c r="F13" i="59"/>
  <c r="H7" i="59"/>
  <c r="F2" i="59"/>
  <c r="I2" i="59" s="1"/>
  <c r="G8" i="59"/>
  <c r="H20" i="59"/>
  <c r="H28" i="59"/>
  <c r="G28" i="59"/>
  <c r="H36" i="59"/>
  <c r="G36" i="59"/>
  <c r="H39" i="59"/>
  <c r="F28" i="59"/>
  <c r="H43" i="59"/>
  <c r="F32" i="59"/>
  <c r="F34" i="59"/>
  <c r="F30" i="59"/>
  <c r="I30" i="59" s="1"/>
  <c r="H38" i="59"/>
  <c r="F18" i="59"/>
  <c r="I18" i="59" s="1"/>
  <c r="H12" i="59"/>
  <c r="G7" i="59"/>
  <c r="H2" i="59"/>
  <c r="G34" i="59"/>
  <c r="F25" i="59"/>
  <c r="H17" i="59"/>
  <c r="H5" i="59"/>
  <c r="H24" i="59"/>
  <c r="G17" i="59"/>
  <c r="F12" i="59"/>
  <c r="H6" i="59"/>
  <c r="G32" i="59"/>
  <c r="F17" i="59"/>
  <c r="H11" i="59"/>
  <c r="G6" i="59"/>
  <c r="G16" i="59"/>
  <c r="F7" i="59"/>
  <c r="F26" i="59"/>
  <c r="G12" i="59"/>
  <c r="F20" i="59"/>
  <c r="F4" i="59"/>
  <c r="F36" i="59"/>
  <c r="G25" i="59"/>
  <c r="G31" i="59"/>
  <c r="I31" i="59" s="1"/>
  <c r="F38" i="59"/>
  <c r="I38" i="59" s="1"/>
  <c r="G27" i="59"/>
  <c r="I27" i="59" s="1"/>
  <c r="H30" i="59"/>
  <c r="H16" i="59"/>
  <c r="G11" i="59"/>
  <c r="F6" i="59"/>
  <c r="G42" i="59"/>
  <c r="H21" i="59"/>
  <c r="F15" i="59"/>
  <c r="G21" i="59"/>
  <c r="F16" i="59"/>
  <c r="H10" i="59"/>
  <c r="G5" i="59"/>
  <c r="F21" i="59"/>
  <c r="I21" i="59" s="1"/>
  <c r="F5" i="59"/>
  <c r="H13" i="59"/>
  <c r="G4" i="59"/>
  <c r="F22" i="31"/>
  <c r="N22" i="31"/>
  <c r="I22" i="31"/>
  <c r="O22" i="31"/>
  <c r="M2" i="31"/>
  <c r="M22" i="31" s="1"/>
  <c r="L22" i="31"/>
  <c r="J22" i="31"/>
  <c r="H2" i="31"/>
  <c r="H22" i="31" s="1"/>
  <c r="G22" i="31"/>
  <c r="E22" i="31"/>
  <c r="G21" i="22"/>
  <c r="I28" i="59" l="1"/>
  <c r="I39" i="59"/>
  <c r="I29" i="59"/>
  <c r="I7" i="59"/>
  <c r="Q22" i="31"/>
  <c r="I13" i="59"/>
  <c r="I11" i="59"/>
  <c r="I35" i="59"/>
  <c r="I17" i="59"/>
  <c r="I20" i="59"/>
  <c r="I5" i="59"/>
  <c r="I33" i="59"/>
  <c r="I10" i="59"/>
  <c r="I16" i="59"/>
  <c r="I6" i="59"/>
  <c r="I36" i="59"/>
  <c r="I26" i="59"/>
  <c r="I12" i="59"/>
  <c r="I32" i="59"/>
  <c r="I42" i="59"/>
  <c r="I15" i="59"/>
  <c r="I4" i="59"/>
  <c r="I25" i="59"/>
  <c r="I34" i="59"/>
  <c r="I8" i="59"/>
  <c r="I41" i="59"/>
  <c r="I9" i="59"/>
  <c r="P22" i="31"/>
  <c r="C21" i="31"/>
  <c r="C20" i="31"/>
  <c r="C19" i="31"/>
  <c r="C18" i="31"/>
  <c r="C17" i="31"/>
  <c r="C16" i="31"/>
  <c r="C15" i="31"/>
  <c r="C14" i="31"/>
  <c r="C13" i="31"/>
  <c r="C12" i="31"/>
  <c r="C10" i="31"/>
  <c r="C8" i="31"/>
  <c r="C7" i="31"/>
  <c r="C6" i="31"/>
  <c r="C5" i="31"/>
  <c r="C4" i="31"/>
  <c r="C3" i="31"/>
  <c r="C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C11" i="31"/>
  <c r="C9" i="31"/>
  <c r="B2" i="31"/>
  <c r="AC9" i="14" l="1"/>
  <c r="AC13" i="14"/>
  <c r="AC13" i="22"/>
  <c r="AC9" i="22"/>
  <c r="Z5" i="22" l="1"/>
  <c r="AC21" i="14" l="1"/>
  <c r="AC20" i="14"/>
  <c r="AC19" i="14"/>
  <c r="AC18" i="14"/>
  <c r="AC17" i="14"/>
  <c r="AC16" i="14"/>
  <c r="AC15" i="14"/>
  <c r="AC14" i="14"/>
  <c r="AC12" i="14"/>
  <c r="AC11" i="14"/>
  <c r="AC10" i="14"/>
  <c r="AC8" i="14"/>
  <c r="AC7" i="14"/>
  <c r="AC6" i="14"/>
  <c r="AC5" i="14"/>
  <c r="AC4" i="14"/>
  <c r="AC3" i="14"/>
  <c r="AC2" i="14"/>
  <c r="Y9" i="31" l="1"/>
  <c r="Y17" i="31"/>
  <c r="V2" i="31"/>
  <c r="V6" i="31"/>
  <c r="V10" i="31"/>
  <c r="V14" i="31"/>
  <c r="V18" i="31"/>
  <c r="Y2" i="31"/>
  <c r="Y6" i="31"/>
  <c r="Y10" i="31"/>
  <c r="Y14" i="31"/>
  <c r="Y18" i="31"/>
  <c r="Y3" i="31"/>
  <c r="Y11" i="31"/>
  <c r="Y19" i="31"/>
  <c r="V3" i="31"/>
  <c r="V7" i="31"/>
  <c r="V11" i="31"/>
  <c r="V15" i="31"/>
  <c r="V19" i="31"/>
  <c r="Y7" i="31"/>
  <c r="Y15" i="31"/>
  <c r="Y4" i="31"/>
  <c r="Y8" i="31"/>
  <c r="Y12" i="31"/>
  <c r="Y16" i="31"/>
  <c r="Y20" i="31"/>
  <c r="V4" i="31"/>
  <c r="V8" i="31"/>
  <c r="V12" i="31"/>
  <c r="V16" i="31"/>
  <c r="V20" i="31"/>
  <c r="Y5" i="31"/>
  <c r="Y13" i="31"/>
  <c r="Y21" i="31"/>
  <c r="V5" i="31"/>
  <c r="V9" i="31"/>
  <c r="V13" i="31"/>
  <c r="V17" i="31"/>
  <c r="V21" i="31"/>
  <c r="I12" i="14"/>
  <c r="AB2" i="14" l="1"/>
  <c r="AD2" i="14"/>
  <c r="AE2" i="14"/>
  <c r="AF2" i="14"/>
  <c r="AG2" i="14"/>
  <c r="AH2" i="14"/>
  <c r="AI2" i="14"/>
  <c r="AJ2" i="14"/>
  <c r="AB3" i="14"/>
  <c r="AD3" i="14"/>
  <c r="AE3" i="14"/>
  <c r="AF3" i="14"/>
  <c r="AG3" i="14"/>
  <c r="AH3" i="14"/>
  <c r="AI3" i="14"/>
  <c r="AJ3" i="14"/>
  <c r="AB4" i="14"/>
  <c r="AD4" i="14"/>
  <c r="AE4" i="14"/>
  <c r="AF4" i="14"/>
  <c r="AG4" i="14"/>
  <c r="AH4" i="14"/>
  <c r="AI4" i="14"/>
  <c r="AJ4" i="14"/>
  <c r="AB5" i="14"/>
  <c r="AD5" i="14"/>
  <c r="AE5" i="14"/>
  <c r="AF5" i="14"/>
  <c r="AG5" i="14"/>
  <c r="AH5" i="14"/>
  <c r="AI5" i="14"/>
  <c r="AJ5" i="14"/>
  <c r="AB6" i="14"/>
  <c r="AD6" i="14"/>
  <c r="AE6" i="14"/>
  <c r="AF6" i="14"/>
  <c r="AG6" i="14"/>
  <c r="AH6" i="14"/>
  <c r="AI6" i="14"/>
  <c r="AJ6" i="14"/>
  <c r="AB7" i="14"/>
  <c r="AD7" i="14"/>
  <c r="AE7" i="14"/>
  <c r="AF7" i="14"/>
  <c r="AG7" i="14"/>
  <c r="AH7" i="14"/>
  <c r="AI7" i="14"/>
  <c r="AJ7" i="14"/>
  <c r="AB8" i="14"/>
  <c r="AD8" i="14"/>
  <c r="AE8" i="14"/>
  <c r="AF8" i="14"/>
  <c r="AG8" i="14"/>
  <c r="AH8" i="14"/>
  <c r="AI8" i="14"/>
  <c r="AJ8" i="14"/>
  <c r="AB9" i="14"/>
  <c r="AD9" i="14"/>
  <c r="AE9" i="14"/>
  <c r="AF9" i="14"/>
  <c r="AG9" i="14"/>
  <c r="AH9" i="14"/>
  <c r="AI9" i="14"/>
  <c r="AJ9" i="14"/>
  <c r="AB10" i="14"/>
  <c r="AD10" i="14"/>
  <c r="AE10" i="14"/>
  <c r="AF10" i="14"/>
  <c r="AG10" i="14"/>
  <c r="AH10" i="14"/>
  <c r="AI10" i="14"/>
  <c r="AJ10" i="14"/>
  <c r="AB11" i="14"/>
  <c r="AD11" i="14"/>
  <c r="AE11" i="14"/>
  <c r="AF11" i="14"/>
  <c r="AG11" i="14"/>
  <c r="AH11" i="14"/>
  <c r="AI11" i="14"/>
  <c r="AJ11" i="14"/>
  <c r="AB12" i="14"/>
  <c r="AD12" i="14"/>
  <c r="AE12" i="14"/>
  <c r="AF12" i="14"/>
  <c r="AG12" i="14"/>
  <c r="AH12" i="14"/>
  <c r="AI12" i="14"/>
  <c r="AJ12" i="14"/>
  <c r="AB13" i="14"/>
  <c r="AD13" i="14"/>
  <c r="AE13" i="14"/>
  <c r="AF13" i="14"/>
  <c r="AG13" i="14"/>
  <c r="AH13" i="14"/>
  <c r="AI13" i="14"/>
  <c r="AJ13" i="14"/>
  <c r="AB14" i="14"/>
  <c r="AD14" i="14"/>
  <c r="AE14" i="14"/>
  <c r="AF14" i="14"/>
  <c r="AG14" i="14"/>
  <c r="AH14" i="14"/>
  <c r="AI14" i="14"/>
  <c r="AJ14" i="14"/>
  <c r="AB15" i="14"/>
  <c r="AD15" i="14"/>
  <c r="AE15" i="14"/>
  <c r="AF15" i="14"/>
  <c r="AG15" i="14"/>
  <c r="AH15" i="14"/>
  <c r="AI15" i="14"/>
  <c r="AJ15" i="14"/>
  <c r="AB16" i="14"/>
  <c r="AD16" i="14"/>
  <c r="AE16" i="14"/>
  <c r="AF16" i="14"/>
  <c r="AG16" i="14"/>
  <c r="AH16" i="14"/>
  <c r="AI16" i="14"/>
  <c r="AJ16" i="14"/>
  <c r="AB17" i="14"/>
  <c r="AD17" i="14"/>
  <c r="AE17" i="14"/>
  <c r="AF17" i="14"/>
  <c r="AG17" i="14"/>
  <c r="AH17" i="14"/>
  <c r="AI17" i="14"/>
  <c r="AJ17" i="14"/>
  <c r="AB18" i="14"/>
  <c r="AD18" i="14"/>
  <c r="AE18" i="14"/>
  <c r="AF18" i="14"/>
  <c r="AG18" i="14"/>
  <c r="AH18" i="14"/>
  <c r="AI18" i="14"/>
  <c r="AJ18" i="14"/>
  <c r="AB19" i="14"/>
  <c r="AD19" i="14"/>
  <c r="AE19" i="14"/>
  <c r="AF19" i="14"/>
  <c r="AG19" i="14"/>
  <c r="AH19" i="14"/>
  <c r="AI19" i="14"/>
  <c r="AJ19" i="14"/>
  <c r="AB20" i="14"/>
  <c r="AD20" i="14"/>
  <c r="AE20" i="14"/>
  <c r="AF20" i="14"/>
  <c r="AG20" i="14"/>
  <c r="AH20" i="14"/>
  <c r="AI20" i="14"/>
  <c r="AJ20" i="14"/>
  <c r="AB21" i="14"/>
  <c r="AD21" i="14"/>
  <c r="AE21" i="14"/>
  <c r="AF21" i="14"/>
  <c r="AG21" i="14"/>
  <c r="AH21" i="14"/>
  <c r="AI21" i="14"/>
  <c r="AJ21" i="14"/>
  <c r="Z2" i="14" l="1"/>
  <c r="AA2" i="14"/>
  <c r="Z3" i="14"/>
  <c r="AA3" i="14"/>
  <c r="Z4" i="14"/>
  <c r="AA4" i="14"/>
  <c r="Z5" i="14"/>
  <c r="AA5" i="14"/>
  <c r="Z6" i="14"/>
  <c r="AA6" i="14"/>
  <c r="Z7" i="14"/>
  <c r="AA7" i="14"/>
  <c r="Z8" i="14"/>
  <c r="AA8" i="14"/>
  <c r="Z9" i="14"/>
  <c r="AA9" i="14"/>
  <c r="Z10" i="14"/>
  <c r="AA10" i="14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AR67" i="14" l="1"/>
  <c r="AQ67" i="14"/>
  <c r="AP67" i="14"/>
  <c r="A42" i="14"/>
  <c r="A64" i="14" s="1"/>
  <c r="AI64" i="14" s="1"/>
  <c r="AV41" i="14"/>
  <c r="AT41" i="14"/>
  <c r="AV40" i="14"/>
  <c r="AT40" i="14"/>
  <c r="AV39" i="14"/>
  <c r="AT39" i="14"/>
  <c r="AV38" i="14"/>
  <c r="AT38" i="14"/>
  <c r="AV37" i="14"/>
  <c r="AT37" i="14"/>
  <c r="AV36" i="14"/>
  <c r="AT36" i="14"/>
  <c r="AV35" i="14"/>
  <c r="AT35" i="14"/>
  <c r="AV34" i="14"/>
  <c r="AT34" i="14"/>
  <c r="AV33" i="14"/>
  <c r="AT33" i="14"/>
  <c r="AV32" i="14"/>
  <c r="AT32" i="14"/>
  <c r="AV31" i="14"/>
  <c r="AT31" i="14"/>
  <c r="AV30" i="14"/>
  <c r="AT30" i="14"/>
  <c r="AV29" i="14"/>
  <c r="AT29" i="14"/>
  <c r="AV28" i="14"/>
  <c r="AT28" i="14"/>
  <c r="AV27" i="14"/>
  <c r="AT27" i="14"/>
  <c r="AV26" i="14"/>
  <c r="AT26" i="14"/>
  <c r="AV25" i="14"/>
  <c r="AT25" i="14"/>
  <c r="AV24" i="14"/>
  <c r="AT24" i="14"/>
  <c r="AV23" i="14"/>
  <c r="AT23" i="14"/>
  <c r="AR23" i="14"/>
  <c r="AQ23" i="14"/>
  <c r="AP23" i="14"/>
  <c r="AV22" i="14"/>
  <c r="AT22" i="14"/>
  <c r="AV21" i="14"/>
  <c r="AT21" i="14"/>
  <c r="AM21" i="14"/>
  <c r="AL21" i="14"/>
  <c r="AK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AV20" i="14"/>
  <c r="AT20" i="14"/>
  <c r="AM20" i="14"/>
  <c r="AL20" i="14"/>
  <c r="AK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AO42" i="14" s="1"/>
  <c r="AV19" i="14"/>
  <c r="AT19" i="14"/>
  <c r="AM19" i="14"/>
  <c r="AL19" i="14"/>
  <c r="AK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AO41" i="14" s="1"/>
  <c r="AV18" i="14"/>
  <c r="AT18" i="14"/>
  <c r="AM18" i="14"/>
  <c r="AL18" i="14"/>
  <c r="AK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AO40" i="14" s="1"/>
  <c r="AV17" i="14"/>
  <c r="AT17" i="14"/>
  <c r="AM17" i="14"/>
  <c r="AL17" i="14"/>
  <c r="AK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AO39" i="14" s="1"/>
  <c r="AV16" i="14"/>
  <c r="AT16" i="14"/>
  <c r="AM16" i="14"/>
  <c r="AL16" i="14"/>
  <c r="AK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AO38" i="14" s="1"/>
  <c r="AV15" i="14"/>
  <c r="AT15" i="14"/>
  <c r="AM15" i="14"/>
  <c r="AL15" i="14"/>
  <c r="AK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AO37" i="14" s="1"/>
  <c r="AV14" i="14"/>
  <c r="AT14" i="14"/>
  <c r="AM14" i="14"/>
  <c r="AL14" i="14"/>
  <c r="AK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AO36" i="14" s="1"/>
  <c r="AV13" i="14"/>
  <c r="AT13" i="14"/>
  <c r="AM13" i="14"/>
  <c r="AL13" i="14"/>
  <c r="AK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AO35" i="14" s="1"/>
  <c r="AV12" i="14"/>
  <c r="AT12" i="14"/>
  <c r="AM12" i="14"/>
  <c r="AL12" i="14"/>
  <c r="AK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AO34" i="14" s="1"/>
  <c r="AV11" i="14"/>
  <c r="AT11" i="14"/>
  <c r="AM11" i="14"/>
  <c r="AL11" i="14"/>
  <c r="AK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AO33" i="14" s="1"/>
  <c r="AV10" i="14"/>
  <c r="AT10" i="14"/>
  <c r="AM10" i="14"/>
  <c r="AL10" i="14"/>
  <c r="AK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AO32" i="14" s="1"/>
  <c r="AV9" i="14"/>
  <c r="AT9" i="14"/>
  <c r="AM9" i="14"/>
  <c r="AL9" i="14"/>
  <c r="AK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AO31" i="14" s="1"/>
  <c r="AV8" i="14"/>
  <c r="AT8" i="14"/>
  <c r="AM8" i="14"/>
  <c r="AL8" i="14"/>
  <c r="AK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AO30" i="14" s="1"/>
  <c r="AV7" i="14"/>
  <c r="AT7" i="14"/>
  <c r="AM7" i="14"/>
  <c r="AL7" i="14"/>
  <c r="AK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AO29" i="14" s="1"/>
  <c r="AV6" i="14"/>
  <c r="AT6" i="14"/>
  <c r="AM6" i="14"/>
  <c r="AL6" i="14"/>
  <c r="AK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AO28" i="14" s="1"/>
  <c r="AV5" i="14"/>
  <c r="AT5" i="14"/>
  <c r="AM5" i="14"/>
  <c r="AL5" i="14"/>
  <c r="AK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AO27" i="14" s="1"/>
  <c r="AV4" i="14"/>
  <c r="AT4" i="14"/>
  <c r="AM4" i="14"/>
  <c r="AL4" i="14"/>
  <c r="AK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AO26" i="14" s="1"/>
  <c r="AV3" i="14"/>
  <c r="AT3" i="14"/>
  <c r="AM3" i="14"/>
  <c r="AL3" i="14"/>
  <c r="AK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AO25" i="14" s="1"/>
  <c r="AV2" i="14"/>
  <c r="AT2" i="14"/>
  <c r="AM2" i="14"/>
  <c r="AL2" i="14"/>
  <c r="AK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2" i="14"/>
  <c r="AO24" i="14" s="1"/>
  <c r="AR67" i="22"/>
  <c r="AQ67" i="22"/>
  <c r="AP67" i="22"/>
  <c r="AV41" i="22"/>
  <c r="AT41" i="22"/>
  <c r="AV40" i="22"/>
  <c r="AT40" i="22"/>
  <c r="AV39" i="22"/>
  <c r="AT39" i="22"/>
  <c r="AV38" i="22"/>
  <c r="AT38" i="22"/>
  <c r="AV37" i="22"/>
  <c r="AT37" i="22"/>
  <c r="AV36" i="22"/>
  <c r="AT36" i="22"/>
  <c r="AV35" i="22"/>
  <c r="AT35" i="22"/>
  <c r="AV34" i="22"/>
  <c r="AT34" i="22"/>
  <c r="AV33" i="22"/>
  <c r="AT33" i="22"/>
  <c r="AV32" i="22"/>
  <c r="AT32" i="22"/>
  <c r="AV31" i="22"/>
  <c r="AT31" i="22"/>
  <c r="AV30" i="22"/>
  <c r="AT30" i="22"/>
  <c r="AV29" i="22"/>
  <c r="AT29" i="22"/>
  <c r="AV28" i="22"/>
  <c r="AT28" i="22"/>
  <c r="AV27" i="22"/>
  <c r="AT27" i="22"/>
  <c r="AV26" i="22"/>
  <c r="AT26" i="22"/>
  <c r="AV25" i="22"/>
  <c r="AT25" i="22"/>
  <c r="AV24" i="22"/>
  <c r="AT24" i="22"/>
  <c r="AV23" i="22"/>
  <c r="AT23" i="22"/>
  <c r="AR23" i="22"/>
  <c r="AQ23" i="22"/>
  <c r="AP23" i="22"/>
  <c r="AV22" i="22"/>
  <c r="AT22" i="22"/>
  <c r="AV21" i="22"/>
  <c r="AT21" i="22"/>
  <c r="AM21" i="22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F21" i="22"/>
  <c r="E21" i="22"/>
  <c r="D21" i="22"/>
  <c r="C21" i="22"/>
  <c r="B21" i="22"/>
  <c r="A21" i="22"/>
  <c r="A43" i="22" s="1"/>
  <c r="A65" i="22" s="1"/>
  <c r="I65" i="22" s="1"/>
  <c r="AV20" i="22"/>
  <c r="AT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20" i="22"/>
  <c r="AV19" i="22"/>
  <c r="AT19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19" i="22"/>
  <c r="AO41" i="22" s="1"/>
  <c r="AV18" i="22"/>
  <c r="AT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18" i="22"/>
  <c r="AO40" i="22" s="1"/>
  <c r="AV17" i="22"/>
  <c r="AT17" i="22"/>
  <c r="AM17" i="22"/>
  <c r="AL17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17" i="22"/>
  <c r="AO39" i="22" s="1"/>
  <c r="AV16" i="22"/>
  <c r="AT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16" i="22"/>
  <c r="AV15" i="22"/>
  <c r="AT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15" i="22"/>
  <c r="AO37" i="22" s="1"/>
  <c r="AV14" i="22"/>
  <c r="AT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14" i="22"/>
  <c r="AO36" i="22" s="1"/>
  <c r="AV13" i="22"/>
  <c r="AT13" i="22"/>
  <c r="AM13" i="22"/>
  <c r="AL13" i="22"/>
  <c r="AK13" i="22"/>
  <c r="AJ13" i="22"/>
  <c r="AI13" i="22"/>
  <c r="AH13" i="22"/>
  <c r="AG13" i="22"/>
  <c r="AF13" i="22"/>
  <c r="AE13" i="22"/>
  <c r="AD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13" i="22"/>
  <c r="AV12" i="22"/>
  <c r="AT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12" i="22"/>
  <c r="AV11" i="22"/>
  <c r="AT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11" i="22"/>
  <c r="AV10" i="22"/>
  <c r="AT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10" i="22"/>
  <c r="AV9" i="22"/>
  <c r="AT9" i="22"/>
  <c r="AM9" i="22"/>
  <c r="AL9" i="22"/>
  <c r="AK9" i="22"/>
  <c r="AJ9" i="22"/>
  <c r="AI9" i="22"/>
  <c r="AH9" i="22"/>
  <c r="AG9" i="22"/>
  <c r="AF9" i="22"/>
  <c r="AE9" i="22"/>
  <c r="AD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9" i="22"/>
  <c r="AV8" i="22"/>
  <c r="AT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8" i="22"/>
  <c r="AV7" i="22"/>
  <c r="AT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A7" i="22"/>
  <c r="AV6" i="22"/>
  <c r="AT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A6" i="22"/>
  <c r="AV5" i="22"/>
  <c r="AT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A5" i="22"/>
  <c r="AV4" i="22"/>
  <c r="AT4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4" i="22"/>
  <c r="AV3" i="22"/>
  <c r="AT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A3" i="22"/>
  <c r="AV2" i="22"/>
  <c r="AT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A2" i="22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AV67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AV66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AV65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AV64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AV63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AV62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AV61" i="33"/>
  <c r="AU61" i="33"/>
  <c r="AT61" i="33"/>
  <c r="AS61" i="33"/>
  <c r="AR61" i="33"/>
  <c r="AQ61" i="33"/>
  <c r="AP61" i="33"/>
  <c r="AO61" i="33"/>
  <c r="AN61" i="33"/>
  <c r="AM61" i="33"/>
  <c r="AL61" i="33"/>
  <c r="AK61" i="33"/>
  <c r="AJ61" i="33"/>
  <c r="AI61" i="33"/>
  <c r="AH61" i="33"/>
  <c r="AG61" i="33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AV60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AV58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AV57" i="33"/>
  <c r="AU57" i="33"/>
  <c r="AT57" i="33"/>
  <c r="AS57" i="33"/>
  <c r="AR57" i="33"/>
  <c r="AQ57" i="33"/>
  <c r="AP57" i="33"/>
  <c r="AO57" i="33"/>
  <c r="AN57" i="33"/>
  <c r="AM57" i="33"/>
  <c r="AL57" i="33"/>
  <c r="AK57" i="33"/>
  <c r="AJ57" i="33"/>
  <c r="AI57" i="33"/>
  <c r="AH57" i="33"/>
  <c r="AG57" i="33"/>
  <c r="AF57" i="33"/>
  <c r="AE57" i="33"/>
  <c r="AD57" i="33"/>
  <c r="AC57" i="33"/>
  <c r="AB57" i="33"/>
  <c r="AA57" i="33"/>
  <c r="Z57" i="33"/>
  <c r="Y57" i="33"/>
  <c r="X57" i="33"/>
  <c r="W57" i="33"/>
  <c r="V57" i="33"/>
  <c r="U57" i="33"/>
  <c r="T57" i="33"/>
  <c r="S57" i="33"/>
  <c r="R57" i="33"/>
  <c r="Q57" i="33"/>
  <c r="P57" i="33"/>
  <c r="O57" i="33"/>
  <c r="N57" i="33"/>
  <c r="M57" i="33"/>
  <c r="L57" i="33"/>
  <c r="K57" i="33"/>
  <c r="J57" i="33"/>
  <c r="AV56" i="33"/>
  <c r="AU56" i="33"/>
  <c r="AT56" i="33"/>
  <c r="AS56" i="33"/>
  <c r="AR56" i="33"/>
  <c r="AQ56" i="33"/>
  <c r="AP56" i="33"/>
  <c r="AO56" i="33"/>
  <c r="AN56" i="33"/>
  <c r="AM56" i="33"/>
  <c r="AL56" i="33"/>
  <c r="AK56" i="33"/>
  <c r="AJ56" i="33"/>
  <c r="AI56" i="33"/>
  <c r="AH56" i="33"/>
  <c r="AG56" i="33"/>
  <c r="AF56" i="33"/>
  <c r="AE56" i="33"/>
  <c r="AD56" i="33"/>
  <c r="AC56" i="33"/>
  <c r="AB56" i="33"/>
  <c r="AA56" i="33"/>
  <c r="Z56" i="33"/>
  <c r="Y56" i="33"/>
  <c r="X56" i="33"/>
  <c r="W56" i="33"/>
  <c r="V56" i="33"/>
  <c r="U56" i="33"/>
  <c r="T56" i="33"/>
  <c r="S56" i="33"/>
  <c r="R56" i="33"/>
  <c r="Q56" i="33"/>
  <c r="P56" i="33"/>
  <c r="O56" i="33"/>
  <c r="N56" i="33"/>
  <c r="M56" i="33"/>
  <c r="L56" i="33"/>
  <c r="K56" i="33"/>
  <c r="J56" i="33"/>
  <c r="AV55" i="33"/>
  <c r="AU55" i="33"/>
  <c r="AT55" i="33"/>
  <c r="AS55" i="33"/>
  <c r="AR55" i="33"/>
  <c r="AQ55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D55" i="33"/>
  <c r="AC55" i="33"/>
  <c r="AB55" i="33"/>
  <c r="AA55" i="33"/>
  <c r="Z55" i="33"/>
  <c r="Y55" i="33"/>
  <c r="X55" i="33"/>
  <c r="W55" i="33"/>
  <c r="V55" i="33"/>
  <c r="U55" i="33"/>
  <c r="T55" i="33"/>
  <c r="S55" i="33"/>
  <c r="R55" i="33"/>
  <c r="Q55" i="33"/>
  <c r="P55" i="33"/>
  <c r="O55" i="33"/>
  <c r="N55" i="33"/>
  <c r="M55" i="33"/>
  <c r="L55" i="33"/>
  <c r="K55" i="33"/>
  <c r="J55" i="33"/>
  <c r="AV54" i="33"/>
  <c r="AU54" i="33"/>
  <c r="AT54" i="33"/>
  <c r="AS54" i="33"/>
  <c r="AR54" i="33"/>
  <c r="AQ54" i="33"/>
  <c r="AP54" i="33"/>
  <c r="AO54" i="33"/>
  <c r="AN54" i="33"/>
  <c r="AM54" i="33"/>
  <c r="AL54" i="33"/>
  <c r="AK54" i="33"/>
  <c r="AJ54" i="33"/>
  <c r="AI54" i="33"/>
  <c r="AH54" i="33"/>
  <c r="AG54" i="33"/>
  <c r="AF54" i="33"/>
  <c r="AE54" i="33"/>
  <c r="AD54" i="33"/>
  <c r="AC54" i="33"/>
  <c r="AB54" i="33"/>
  <c r="AA54" i="33"/>
  <c r="Z54" i="33"/>
  <c r="Y54" i="33"/>
  <c r="X54" i="33"/>
  <c r="W54" i="33"/>
  <c r="V54" i="33"/>
  <c r="U54" i="33"/>
  <c r="T54" i="33"/>
  <c r="S54" i="33"/>
  <c r="R54" i="33"/>
  <c r="Q54" i="33"/>
  <c r="P54" i="33"/>
  <c r="O54" i="33"/>
  <c r="N54" i="33"/>
  <c r="M54" i="33"/>
  <c r="L54" i="33"/>
  <c r="K54" i="33"/>
  <c r="J54" i="33"/>
  <c r="AV53" i="33"/>
  <c r="AU53" i="33"/>
  <c r="AT53" i="33"/>
  <c r="AS53" i="33"/>
  <c r="AR53" i="33"/>
  <c r="AQ53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D53" i="33"/>
  <c r="AC53" i="33"/>
  <c r="AB53" i="33"/>
  <c r="AA53" i="33"/>
  <c r="Z53" i="33"/>
  <c r="Y53" i="33"/>
  <c r="X53" i="33"/>
  <c r="W53" i="33"/>
  <c r="V53" i="33"/>
  <c r="U53" i="33"/>
  <c r="T53" i="33"/>
  <c r="S53" i="33"/>
  <c r="R53" i="33"/>
  <c r="Q53" i="33"/>
  <c r="P53" i="33"/>
  <c r="O53" i="33"/>
  <c r="N53" i="33"/>
  <c r="M53" i="33"/>
  <c r="L53" i="33"/>
  <c r="K53" i="33"/>
  <c r="J53" i="33"/>
  <c r="AV52" i="33"/>
  <c r="AU52" i="33"/>
  <c r="AT52" i="33"/>
  <c r="AS52" i="33"/>
  <c r="AR52" i="33"/>
  <c r="AQ52" i="33"/>
  <c r="AP52" i="33"/>
  <c r="AO52" i="33"/>
  <c r="AN52" i="33"/>
  <c r="AM52" i="33"/>
  <c r="AL52" i="33"/>
  <c r="AK52" i="33"/>
  <c r="AJ52" i="33"/>
  <c r="AI52" i="33"/>
  <c r="AH52" i="33"/>
  <c r="AG52" i="33"/>
  <c r="AF52" i="33"/>
  <c r="AE52" i="33"/>
  <c r="AD52" i="33"/>
  <c r="AC52" i="33"/>
  <c r="AB52" i="33"/>
  <c r="AA52" i="33"/>
  <c r="Z52" i="33"/>
  <c r="Y52" i="33"/>
  <c r="X52" i="33"/>
  <c r="W52" i="33"/>
  <c r="V52" i="33"/>
  <c r="U52" i="33"/>
  <c r="T52" i="33"/>
  <c r="S52" i="33"/>
  <c r="R52" i="33"/>
  <c r="Q52" i="33"/>
  <c r="P52" i="33"/>
  <c r="O52" i="33"/>
  <c r="N52" i="33"/>
  <c r="M52" i="33"/>
  <c r="L52" i="33"/>
  <c r="K52" i="33"/>
  <c r="J52" i="33"/>
  <c r="AV51" i="33"/>
  <c r="AU51" i="33"/>
  <c r="AT51" i="33"/>
  <c r="AS51" i="33"/>
  <c r="AR51" i="33"/>
  <c r="AQ51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D51" i="33"/>
  <c r="AC51" i="33"/>
  <c r="AB51" i="33"/>
  <c r="AA51" i="33"/>
  <c r="Z51" i="33"/>
  <c r="Y51" i="33"/>
  <c r="X51" i="33"/>
  <c r="W51" i="33"/>
  <c r="V51" i="33"/>
  <c r="U51" i="33"/>
  <c r="T51" i="33"/>
  <c r="S51" i="33"/>
  <c r="R51" i="33"/>
  <c r="Q51" i="33"/>
  <c r="P51" i="33"/>
  <c r="O51" i="33"/>
  <c r="N51" i="33"/>
  <c r="M51" i="33"/>
  <c r="L51" i="33"/>
  <c r="K51" i="33"/>
  <c r="J51" i="33"/>
  <c r="AV50" i="33"/>
  <c r="AU50" i="33"/>
  <c r="AT50" i="33"/>
  <c r="AS50" i="33"/>
  <c r="AR50" i="33"/>
  <c r="AQ50" i="33"/>
  <c r="AP50" i="33"/>
  <c r="AO50" i="33"/>
  <c r="AN50" i="33"/>
  <c r="AM50" i="33"/>
  <c r="AL50" i="33"/>
  <c r="AK50" i="33"/>
  <c r="AJ50" i="33"/>
  <c r="AI50" i="33"/>
  <c r="AH50" i="33"/>
  <c r="AG50" i="33"/>
  <c r="AF50" i="33"/>
  <c r="AE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K50" i="33"/>
  <c r="J50" i="33"/>
  <c r="AV49" i="33"/>
  <c r="AU49" i="33"/>
  <c r="AT49" i="33"/>
  <c r="AS49" i="33"/>
  <c r="AR49" i="33"/>
  <c r="AQ49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D49" i="33"/>
  <c r="AC49" i="33"/>
  <c r="AB49" i="33"/>
  <c r="AA49" i="33"/>
  <c r="Z49" i="33"/>
  <c r="Y49" i="33"/>
  <c r="X49" i="33"/>
  <c r="W49" i="33"/>
  <c r="V49" i="33"/>
  <c r="U49" i="33"/>
  <c r="T49" i="33"/>
  <c r="S49" i="33"/>
  <c r="R49" i="33"/>
  <c r="Q49" i="33"/>
  <c r="P49" i="33"/>
  <c r="O49" i="33"/>
  <c r="N49" i="33"/>
  <c r="M49" i="33"/>
  <c r="L49" i="33"/>
  <c r="K49" i="33"/>
  <c r="J49" i="33"/>
  <c r="J45" i="33"/>
  <c r="J44" i="33"/>
  <c r="J43" i="33"/>
  <c r="J42" i="33"/>
  <c r="J41" i="33"/>
  <c r="G41" i="33"/>
  <c r="E41" i="33"/>
  <c r="J40" i="33"/>
  <c r="G40" i="33"/>
  <c r="E40" i="33"/>
  <c r="J39" i="33"/>
  <c r="G39" i="33"/>
  <c r="E39" i="33"/>
  <c r="J38" i="33"/>
  <c r="G38" i="33"/>
  <c r="E38" i="33"/>
  <c r="J37" i="33"/>
  <c r="G37" i="33"/>
  <c r="E37" i="33"/>
  <c r="J36" i="33"/>
  <c r="G36" i="33"/>
  <c r="E36" i="33"/>
  <c r="J35" i="33"/>
  <c r="G35" i="33"/>
  <c r="E35" i="33"/>
  <c r="J34" i="33"/>
  <c r="G34" i="33"/>
  <c r="E34" i="33"/>
  <c r="J33" i="33"/>
  <c r="G33" i="33"/>
  <c r="E33" i="33"/>
  <c r="J32" i="33"/>
  <c r="G32" i="33"/>
  <c r="E32" i="33"/>
  <c r="J31" i="33"/>
  <c r="G31" i="33"/>
  <c r="E31" i="33"/>
  <c r="J30" i="33"/>
  <c r="G30" i="33"/>
  <c r="E30" i="33"/>
  <c r="J29" i="33"/>
  <c r="G29" i="33"/>
  <c r="E29" i="33"/>
  <c r="J28" i="33"/>
  <c r="G28" i="33"/>
  <c r="E28" i="33"/>
  <c r="J27" i="33"/>
  <c r="G27" i="33"/>
  <c r="E27" i="33"/>
  <c r="J26" i="33"/>
  <c r="G26" i="33"/>
  <c r="E26" i="33"/>
  <c r="G25" i="33"/>
  <c r="E25" i="33"/>
  <c r="G24" i="33"/>
  <c r="E24" i="33"/>
  <c r="G23" i="33"/>
  <c r="E23" i="33"/>
  <c r="J22" i="33"/>
  <c r="G22" i="33"/>
  <c r="E22" i="33"/>
  <c r="J21" i="33"/>
  <c r="G21" i="33"/>
  <c r="E21" i="33"/>
  <c r="A21" i="33"/>
  <c r="J20" i="33"/>
  <c r="G20" i="33"/>
  <c r="E20" i="33"/>
  <c r="A20" i="33"/>
  <c r="J19" i="33"/>
  <c r="G19" i="33"/>
  <c r="E19" i="33"/>
  <c r="A19" i="33"/>
  <c r="J18" i="33"/>
  <c r="G18" i="33"/>
  <c r="E18" i="33"/>
  <c r="A18" i="33"/>
  <c r="J17" i="33"/>
  <c r="G17" i="33"/>
  <c r="E17" i="33"/>
  <c r="A17" i="33"/>
  <c r="J16" i="33"/>
  <c r="G16" i="33"/>
  <c r="E16" i="33"/>
  <c r="A16" i="33"/>
  <c r="J15" i="33"/>
  <c r="G15" i="33"/>
  <c r="E15" i="33"/>
  <c r="A15" i="33"/>
  <c r="J14" i="33"/>
  <c r="G14" i="33"/>
  <c r="E14" i="33"/>
  <c r="A14" i="33"/>
  <c r="J13" i="33"/>
  <c r="G13" i="33"/>
  <c r="E13" i="33"/>
  <c r="A13" i="33"/>
  <c r="J12" i="33"/>
  <c r="G12" i="33"/>
  <c r="E12" i="33"/>
  <c r="A12" i="33"/>
  <c r="J11" i="33"/>
  <c r="G11" i="33"/>
  <c r="E11" i="33"/>
  <c r="A11" i="33"/>
  <c r="J10" i="33"/>
  <c r="G10" i="33"/>
  <c r="E10" i="33"/>
  <c r="A10" i="33"/>
  <c r="J9" i="33"/>
  <c r="G9" i="33"/>
  <c r="E9" i="33"/>
  <c r="A9" i="33"/>
  <c r="J8" i="33"/>
  <c r="G8" i="33"/>
  <c r="E8" i="33"/>
  <c r="A8" i="33"/>
  <c r="J7" i="33"/>
  <c r="G7" i="33"/>
  <c r="E7" i="33"/>
  <c r="A7" i="33"/>
  <c r="J6" i="33"/>
  <c r="G6" i="33"/>
  <c r="E6" i="33"/>
  <c r="A6" i="33"/>
  <c r="J5" i="33"/>
  <c r="G5" i="33"/>
  <c r="E5" i="33"/>
  <c r="A5" i="33"/>
  <c r="J4" i="33"/>
  <c r="G4" i="33"/>
  <c r="E4" i="33"/>
  <c r="A4" i="33"/>
  <c r="J3" i="33"/>
  <c r="G3" i="33"/>
  <c r="E3" i="33"/>
  <c r="A3" i="33"/>
  <c r="G2" i="33"/>
  <c r="E2" i="33"/>
  <c r="A2" i="33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3" i="59"/>
  <c r="B2" i="59"/>
  <c r="Q21" i="31"/>
  <c r="D21" i="31"/>
  <c r="D20" i="31"/>
  <c r="D19" i="31"/>
  <c r="Q18" i="31"/>
  <c r="D18" i="31"/>
  <c r="Q17" i="31"/>
  <c r="D17" i="31"/>
  <c r="D16" i="31"/>
  <c r="D15" i="31"/>
  <c r="D14" i="31"/>
  <c r="Q13" i="31"/>
  <c r="D13" i="31"/>
  <c r="Q12" i="31"/>
  <c r="D12" i="31"/>
  <c r="D11" i="31"/>
  <c r="Q10" i="31"/>
  <c r="D10" i="31"/>
  <c r="D9" i="31"/>
  <c r="D8" i="31"/>
  <c r="D7" i="31"/>
  <c r="D6" i="31"/>
  <c r="Q5" i="31"/>
  <c r="D5" i="31"/>
  <c r="D4" i="31"/>
  <c r="D3" i="31"/>
  <c r="Q2" i="31"/>
  <c r="D2" i="31"/>
  <c r="R9" i="31" l="1"/>
  <c r="R5" i="31"/>
  <c r="R14" i="31"/>
  <c r="R4" i="31"/>
  <c r="R2" i="31"/>
  <c r="R15" i="31"/>
  <c r="R21" i="31"/>
  <c r="R6" i="31"/>
  <c r="R7" i="31"/>
  <c r="R13" i="31"/>
  <c r="R17" i="31"/>
  <c r="R18" i="31"/>
  <c r="R16" i="31"/>
  <c r="R19" i="31"/>
  <c r="R10" i="31"/>
  <c r="R20" i="31"/>
  <c r="R3" i="31"/>
  <c r="R11" i="31"/>
  <c r="R12" i="31"/>
  <c r="R8" i="31"/>
  <c r="T5" i="31"/>
  <c r="T18" i="31"/>
  <c r="T13" i="31"/>
  <c r="T15" i="31"/>
  <c r="T7" i="31"/>
  <c r="T4" i="31"/>
  <c r="T9" i="31"/>
  <c r="T16" i="31"/>
  <c r="T19" i="31"/>
  <c r="T14" i="31"/>
  <c r="T12" i="31"/>
  <c r="T3" i="31"/>
  <c r="T17" i="31"/>
  <c r="T6" i="31"/>
  <c r="T10" i="31"/>
  <c r="T20" i="31"/>
  <c r="T11" i="31"/>
  <c r="T21" i="31"/>
  <c r="T8" i="31"/>
  <c r="C64" i="14"/>
  <c r="A28" i="14"/>
  <c r="A50" i="14" s="1"/>
  <c r="V50" i="14" s="1"/>
  <c r="A39" i="14"/>
  <c r="A61" i="14" s="1"/>
  <c r="B61" i="14" s="1"/>
  <c r="A36" i="14"/>
  <c r="A58" i="14" s="1"/>
  <c r="P58" i="14" s="1"/>
  <c r="R64" i="14"/>
  <c r="G64" i="14"/>
  <c r="K64" i="14"/>
  <c r="O64" i="14"/>
  <c r="S64" i="14"/>
  <c r="W64" i="14"/>
  <c r="AL64" i="14"/>
  <c r="A27" i="14"/>
  <c r="A49" i="14" s="1"/>
  <c r="H49" i="14" s="1"/>
  <c r="A35" i="14"/>
  <c r="A57" i="14" s="1"/>
  <c r="AF57" i="14" s="1"/>
  <c r="A38" i="14"/>
  <c r="A60" i="14" s="1"/>
  <c r="AC60" i="14" s="1"/>
  <c r="J61" i="14"/>
  <c r="N61" i="14"/>
  <c r="D64" i="14"/>
  <c r="H64" i="14"/>
  <c r="L64" i="14"/>
  <c r="P64" i="14"/>
  <c r="T64" i="14"/>
  <c r="X64" i="14"/>
  <c r="AM64" i="14"/>
  <c r="A24" i="14"/>
  <c r="A46" i="14" s="1"/>
  <c r="V46" i="14" s="1"/>
  <c r="A32" i="14"/>
  <c r="A54" i="14" s="1"/>
  <c r="X54" i="14" s="1"/>
  <c r="D65" i="22"/>
  <c r="H65" i="22"/>
  <c r="L65" i="22"/>
  <c r="P65" i="22"/>
  <c r="T65" i="22"/>
  <c r="X65" i="22"/>
  <c r="AB65" i="22"/>
  <c r="AF65" i="22"/>
  <c r="AJ65" i="22"/>
  <c r="O61" i="14"/>
  <c r="A31" i="14"/>
  <c r="A53" i="14" s="1"/>
  <c r="AH53" i="14" s="1"/>
  <c r="A40" i="14"/>
  <c r="A62" i="14" s="1"/>
  <c r="AI62" i="14" s="1"/>
  <c r="AO72" i="14"/>
  <c r="AI50" i="14"/>
  <c r="AE50" i="14"/>
  <c r="AA50" i="14"/>
  <c r="A72" i="14"/>
  <c r="A94" i="14" s="1"/>
  <c r="A116" i="14" s="1"/>
  <c r="AJ50" i="14"/>
  <c r="AD50" i="14"/>
  <c r="AH50" i="14"/>
  <c r="AC50" i="14"/>
  <c r="Z50" i="14"/>
  <c r="AF50" i="14"/>
  <c r="AB50" i="14"/>
  <c r="F50" i="14"/>
  <c r="AG50" i="14"/>
  <c r="J50" i="14"/>
  <c r="AL50" i="14"/>
  <c r="Q50" i="14"/>
  <c r="L50" i="14"/>
  <c r="P50" i="14"/>
  <c r="AG46" i="14"/>
  <c r="E50" i="14"/>
  <c r="U50" i="14"/>
  <c r="AJ53" i="14"/>
  <c r="AF62" i="14"/>
  <c r="AM46" i="14"/>
  <c r="D50" i="14"/>
  <c r="T50" i="14"/>
  <c r="AM50" i="14"/>
  <c r="V53" i="14"/>
  <c r="AO43" i="22"/>
  <c r="I50" i="14"/>
  <c r="Y50" i="14"/>
  <c r="AD61" i="14"/>
  <c r="AG61" i="14"/>
  <c r="AA61" i="14"/>
  <c r="G61" i="14"/>
  <c r="AD65" i="22"/>
  <c r="B50" i="14"/>
  <c r="N50" i="14"/>
  <c r="R50" i="14"/>
  <c r="D57" i="14"/>
  <c r="A26" i="14"/>
  <c r="A48" i="14" s="1"/>
  <c r="A30" i="14"/>
  <c r="A52" i="14" s="1"/>
  <c r="AK52" i="14" s="1"/>
  <c r="A34" i="14"/>
  <c r="A56" i="14" s="1"/>
  <c r="P56" i="14" s="1"/>
  <c r="Z60" i="14"/>
  <c r="AG64" i="14"/>
  <c r="AC64" i="14"/>
  <c r="AJ64" i="14"/>
  <c r="AF64" i="14"/>
  <c r="AB64" i="14"/>
  <c r="AO86" i="14"/>
  <c r="AE64" i="14"/>
  <c r="AD64" i="14"/>
  <c r="A86" i="14"/>
  <c r="A108" i="14" s="1"/>
  <c r="A130" i="14" s="1"/>
  <c r="AA64" i="14"/>
  <c r="Z64" i="14"/>
  <c r="J64" i="14"/>
  <c r="H50" i="14"/>
  <c r="X50" i="14"/>
  <c r="AO76" i="14"/>
  <c r="AC54" i="14"/>
  <c r="M50" i="14"/>
  <c r="AL53" i="14"/>
  <c r="W46" i="14"/>
  <c r="C50" i="14"/>
  <c r="G50" i="14"/>
  <c r="K50" i="14"/>
  <c r="O50" i="14"/>
  <c r="S50" i="14"/>
  <c r="W50" i="14"/>
  <c r="G54" i="14"/>
  <c r="S56" i="14"/>
  <c r="K62" i="14"/>
  <c r="A43" i="14"/>
  <c r="A65" i="14" s="1"/>
  <c r="U65" i="14" s="1"/>
  <c r="AO43" i="14"/>
  <c r="A25" i="14"/>
  <c r="A47" i="14" s="1"/>
  <c r="B47" i="14" s="1"/>
  <c r="A29" i="14"/>
  <c r="A51" i="14" s="1"/>
  <c r="L51" i="14" s="1"/>
  <c r="A33" i="14"/>
  <c r="A55" i="14" s="1"/>
  <c r="A37" i="14"/>
  <c r="A59" i="14" s="1"/>
  <c r="B59" i="14" s="1"/>
  <c r="A41" i="14"/>
  <c r="A63" i="14" s="1"/>
  <c r="R63" i="14" s="1"/>
  <c r="W61" i="14"/>
  <c r="B64" i="14"/>
  <c r="AH64" i="14"/>
  <c r="M60" i="14"/>
  <c r="C61" i="14"/>
  <c r="K61" i="14"/>
  <c r="M62" i="14"/>
  <c r="O63" i="14"/>
  <c r="E64" i="14"/>
  <c r="I64" i="14"/>
  <c r="M64" i="14"/>
  <c r="Q64" i="14"/>
  <c r="U64" i="14"/>
  <c r="Y64" i="14"/>
  <c r="J60" i="14"/>
  <c r="T61" i="14"/>
  <c r="N62" i="14"/>
  <c r="F64" i="14"/>
  <c r="N64" i="14"/>
  <c r="V64" i="14"/>
  <c r="AK64" i="14"/>
  <c r="Q9" i="31"/>
  <c r="Q20" i="31"/>
  <c r="AO24" i="22"/>
  <c r="A24" i="22"/>
  <c r="A46" i="22" s="1"/>
  <c r="P46" i="22" s="1"/>
  <c r="AO25" i="22"/>
  <c r="A25" i="22"/>
  <c r="A47" i="22" s="1"/>
  <c r="Y47" i="22" s="1"/>
  <c r="AO29" i="22"/>
  <c r="A29" i="22"/>
  <c r="A51" i="22" s="1"/>
  <c r="AG51" i="22" s="1"/>
  <c r="AO33" i="22"/>
  <c r="A33" i="22"/>
  <c r="A55" i="22" s="1"/>
  <c r="P55" i="22" s="1"/>
  <c r="AO32" i="22"/>
  <c r="A32" i="22"/>
  <c r="A54" i="22" s="1"/>
  <c r="AD54" i="22" s="1"/>
  <c r="AO26" i="22"/>
  <c r="A26" i="22"/>
  <c r="A48" i="22" s="1"/>
  <c r="O48" i="22" s="1"/>
  <c r="AO34" i="22"/>
  <c r="A34" i="22"/>
  <c r="A56" i="22" s="1"/>
  <c r="H56" i="22" s="1"/>
  <c r="AO38" i="22"/>
  <c r="A38" i="22"/>
  <c r="A60" i="22" s="1"/>
  <c r="E60" i="22" s="1"/>
  <c r="AO42" i="22"/>
  <c r="A42" i="22"/>
  <c r="A64" i="22" s="1"/>
  <c r="AG64" i="22" s="1"/>
  <c r="AO28" i="22"/>
  <c r="A28" i="22"/>
  <c r="A50" i="22" s="1"/>
  <c r="AC50" i="22" s="1"/>
  <c r="AO30" i="22"/>
  <c r="A30" i="22"/>
  <c r="A52" i="22" s="1"/>
  <c r="L52" i="22" s="1"/>
  <c r="AO27" i="22"/>
  <c r="A27" i="22"/>
  <c r="A49" i="22" s="1"/>
  <c r="K49" i="22" s="1"/>
  <c r="AO31" i="22"/>
  <c r="A31" i="22"/>
  <c r="A53" i="22" s="1"/>
  <c r="C53" i="22" s="1"/>
  <c r="AO35" i="22"/>
  <c r="A35" i="22"/>
  <c r="A57" i="22" s="1"/>
  <c r="L57" i="22" s="1"/>
  <c r="AO87" i="22"/>
  <c r="A87" i="22"/>
  <c r="A109" i="22" s="1"/>
  <c r="A131" i="22" s="1"/>
  <c r="E65" i="22"/>
  <c r="M65" i="22"/>
  <c r="Q65" i="22"/>
  <c r="U65" i="22"/>
  <c r="Y65" i="22"/>
  <c r="AC65" i="22"/>
  <c r="AG65" i="22"/>
  <c r="AK65" i="22"/>
  <c r="A36" i="22"/>
  <c r="A58" i="22" s="1"/>
  <c r="K58" i="22" s="1"/>
  <c r="A37" i="22"/>
  <c r="A59" i="22" s="1"/>
  <c r="B59" i="22" s="1"/>
  <c r="A39" i="22"/>
  <c r="A61" i="22" s="1"/>
  <c r="P61" i="22" s="1"/>
  <c r="A40" i="22"/>
  <c r="A62" i="22" s="1"/>
  <c r="C62" i="22" s="1"/>
  <c r="A41" i="22"/>
  <c r="A63" i="22" s="1"/>
  <c r="AM63" i="22" s="1"/>
  <c r="J57" i="22"/>
  <c r="AC62" i="22"/>
  <c r="B65" i="22"/>
  <c r="F65" i="22"/>
  <c r="J65" i="22"/>
  <c r="N65" i="22"/>
  <c r="R65" i="22"/>
  <c r="V65" i="22"/>
  <c r="Z65" i="22"/>
  <c r="AH65" i="22"/>
  <c r="AL65" i="22"/>
  <c r="R62" i="22"/>
  <c r="AH62" i="22"/>
  <c r="C65" i="22"/>
  <c r="G65" i="22"/>
  <c r="K65" i="22"/>
  <c r="O65" i="22"/>
  <c r="S65" i="22"/>
  <c r="W65" i="22"/>
  <c r="AA65" i="22"/>
  <c r="AE65" i="22"/>
  <c r="AI65" i="22"/>
  <c r="AM65" i="22"/>
  <c r="P18" i="31"/>
  <c r="P20" i="31"/>
  <c r="P4" i="31"/>
  <c r="P12" i="31"/>
  <c r="P5" i="31"/>
  <c r="G24" i="59"/>
  <c r="P16" i="31"/>
  <c r="Q7" i="31"/>
  <c r="P8" i="31"/>
  <c r="P9" i="31"/>
  <c r="P10" i="31"/>
  <c r="Q15" i="31"/>
  <c r="P7" i="31"/>
  <c r="Q16" i="31"/>
  <c r="P21" i="31"/>
  <c r="Q8" i="31"/>
  <c r="P13" i="31"/>
  <c r="P17" i="31"/>
  <c r="Q4" i="31"/>
  <c r="P15" i="31"/>
  <c r="Q6" i="31"/>
  <c r="Q14" i="31"/>
  <c r="P2" i="31"/>
  <c r="P3" i="31"/>
  <c r="P11" i="31"/>
  <c r="P19" i="31"/>
  <c r="Q3" i="31"/>
  <c r="P6" i="31"/>
  <c r="Q11" i="31"/>
  <c r="P14" i="31"/>
  <c r="Q19" i="31"/>
  <c r="F24" i="59"/>
  <c r="I24" i="59" l="1"/>
  <c r="T2" i="31" s="1"/>
  <c r="P46" i="14"/>
  <c r="AE46" i="14"/>
  <c r="AD49" i="14"/>
  <c r="L61" i="14"/>
  <c r="Q61" i="14"/>
  <c r="C46" i="14"/>
  <c r="U46" i="14"/>
  <c r="AI61" i="14"/>
  <c r="AH61" i="14"/>
  <c r="Y46" i="14"/>
  <c r="AI46" i="14"/>
  <c r="S46" i="14"/>
  <c r="E62" i="22"/>
  <c r="M61" i="14"/>
  <c r="AM61" i="14"/>
  <c r="AC61" i="14"/>
  <c r="O53" i="14"/>
  <c r="AG53" i="14"/>
  <c r="AL46" i="14"/>
  <c r="U21" i="31"/>
  <c r="R58" i="22"/>
  <c r="S60" i="22"/>
  <c r="G55" i="22"/>
  <c r="J62" i="22"/>
  <c r="Y62" i="22"/>
  <c r="AL52" i="14"/>
  <c r="AL62" i="22"/>
  <c r="I62" i="22"/>
  <c r="L63" i="14"/>
  <c r="K52" i="14"/>
  <c r="Y52" i="14"/>
  <c r="P52" i="14"/>
  <c r="AK61" i="14"/>
  <c r="S20" i="31"/>
  <c r="T49" i="14"/>
  <c r="AB49" i="14"/>
  <c r="Q49" i="14"/>
  <c r="U49" i="14"/>
  <c r="J49" i="14"/>
  <c r="AJ49" i="14"/>
  <c r="I49" i="14"/>
  <c r="V49" i="14"/>
  <c r="P49" i="14"/>
  <c r="B49" i="14"/>
  <c r="W49" i="14"/>
  <c r="AC49" i="14"/>
  <c r="AM49" i="14"/>
  <c r="AA49" i="14"/>
  <c r="AH49" i="14"/>
  <c r="L49" i="14"/>
  <c r="E49" i="14"/>
  <c r="K49" i="14"/>
  <c r="N49" i="14"/>
  <c r="D49" i="14"/>
  <c r="AL49" i="14"/>
  <c r="AK49" i="14"/>
  <c r="S49" i="14"/>
  <c r="M49" i="14"/>
  <c r="C49" i="14"/>
  <c r="AG49" i="14"/>
  <c r="AF49" i="14"/>
  <c r="A71" i="14"/>
  <c r="A93" i="14" s="1"/>
  <c r="A115" i="14" s="1"/>
  <c r="Y49" i="14"/>
  <c r="F49" i="14"/>
  <c r="O49" i="14"/>
  <c r="R49" i="14"/>
  <c r="G49" i="14"/>
  <c r="AI49" i="14"/>
  <c r="X49" i="14"/>
  <c r="AE49" i="14"/>
  <c r="Z49" i="14"/>
  <c r="AO71" i="14"/>
  <c r="Z56" i="22"/>
  <c r="C54" i="14"/>
  <c r="A76" i="14"/>
  <c r="A98" i="14" s="1"/>
  <c r="A120" i="14" s="1"/>
  <c r="T56" i="14"/>
  <c r="V54" i="14"/>
  <c r="Q53" i="14"/>
  <c r="Z53" i="14"/>
  <c r="AH58" i="14"/>
  <c r="Z62" i="22"/>
  <c r="F62" i="22"/>
  <c r="D63" i="22"/>
  <c r="U62" i="22"/>
  <c r="D61" i="14"/>
  <c r="AL61" i="14"/>
  <c r="U60" i="14"/>
  <c r="Q56" i="14"/>
  <c r="Y61" i="14"/>
  <c r="I61" i="14"/>
  <c r="S54" i="14"/>
  <c r="Y53" i="14"/>
  <c r="K46" i="14"/>
  <c r="N54" i="14"/>
  <c r="U54" i="14"/>
  <c r="AA54" i="14"/>
  <c r="R53" i="14"/>
  <c r="T46" i="14"/>
  <c r="AJ60" i="14"/>
  <c r="X53" i="14"/>
  <c r="N46" i="14"/>
  <c r="AE61" i="14"/>
  <c r="AB61" i="14"/>
  <c r="A83" i="14"/>
  <c r="A105" i="14" s="1"/>
  <c r="A127" i="14" s="1"/>
  <c r="AO83" i="14"/>
  <c r="AA53" i="14"/>
  <c r="A75" i="14"/>
  <c r="A97" i="14" s="1"/>
  <c r="A119" i="14" s="1"/>
  <c r="AB46" i="14"/>
  <c r="A68" i="14"/>
  <c r="A90" i="14" s="1"/>
  <c r="A112" i="14" s="1"/>
  <c r="V61" i="14"/>
  <c r="F61" i="14"/>
  <c r="X61" i="14"/>
  <c r="AD52" i="22"/>
  <c r="B60" i="14"/>
  <c r="E60" i="14"/>
  <c r="W54" i="14"/>
  <c r="AH54" i="14"/>
  <c r="AH60" i="14"/>
  <c r="Y63" i="22"/>
  <c r="V62" i="22"/>
  <c r="B62" i="22"/>
  <c r="AK62" i="22"/>
  <c r="M62" i="22"/>
  <c r="R60" i="14"/>
  <c r="S61" i="14"/>
  <c r="Q60" i="14"/>
  <c r="U61" i="14"/>
  <c r="E61" i="14"/>
  <c r="O54" i="14"/>
  <c r="I53" i="14"/>
  <c r="G46" i="14"/>
  <c r="M54" i="14"/>
  <c r="AB54" i="14"/>
  <c r="AI54" i="14"/>
  <c r="B53" i="14"/>
  <c r="H61" i="14"/>
  <c r="P61" i="14"/>
  <c r="T53" i="14"/>
  <c r="J46" i="14"/>
  <c r="AF61" i="14"/>
  <c r="AJ61" i="14"/>
  <c r="Z61" i="14"/>
  <c r="S53" i="14"/>
  <c r="AF54" i="14"/>
  <c r="G53" i="14"/>
  <c r="AC53" i="14"/>
  <c r="AO75" i="14"/>
  <c r="AC46" i="14"/>
  <c r="Z46" i="14"/>
  <c r="R61" i="14"/>
  <c r="AK50" i="14"/>
  <c r="U14" i="31"/>
  <c r="Y22" i="31"/>
  <c r="V22" i="31"/>
  <c r="S18" i="31"/>
  <c r="U9" i="31"/>
  <c r="S17" i="31"/>
  <c r="C46" i="22"/>
  <c r="AJ63" i="22"/>
  <c r="N60" i="22"/>
  <c r="V46" i="22"/>
  <c r="Z55" i="22"/>
  <c r="R46" i="22"/>
  <c r="X60" i="22"/>
  <c r="AM55" i="22"/>
  <c r="AI46" i="22"/>
  <c r="B55" i="22"/>
  <c r="O46" i="22"/>
  <c r="AG55" i="22"/>
  <c r="AL46" i="22"/>
  <c r="F46" i="22"/>
  <c r="C55" i="22"/>
  <c r="AM46" i="22"/>
  <c r="Y59" i="22"/>
  <c r="AM60" i="22"/>
  <c r="AH60" i="22"/>
  <c r="AI55" i="22"/>
  <c r="W47" i="22"/>
  <c r="K46" i="22"/>
  <c r="G46" i="22"/>
  <c r="M55" i="22"/>
  <c r="AH46" i="22"/>
  <c r="B46" i="22"/>
  <c r="U63" i="22"/>
  <c r="N58" i="22"/>
  <c r="X63" i="22"/>
  <c r="I58" i="22"/>
  <c r="J56" i="22"/>
  <c r="Z52" i="22"/>
  <c r="U48" i="22"/>
  <c r="Q46" i="22"/>
  <c r="AM63" i="14"/>
  <c r="D63" i="14"/>
  <c r="J62" i="14"/>
  <c r="N58" i="14"/>
  <c r="K63" i="14"/>
  <c r="E62" i="14"/>
  <c r="M56" i="14"/>
  <c r="Y65" i="14"/>
  <c r="AL62" i="14"/>
  <c r="G62" i="14"/>
  <c r="S58" i="14"/>
  <c r="K56" i="14"/>
  <c r="AJ57" i="14"/>
  <c r="L56" i="14"/>
  <c r="T58" i="14"/>
  <c r="AJ62" i="14"/>
  <c r="AI58" i="14"/>
  <c r="AC58" i="22"/>
  <c r="I63" i="22"/>
  <c r="AH58" i="22"/>
  <c r="B58" i="22"/>
  <c r="T63" i="22"/>
  <c r="L59" i="22"/>
  <c r="L50" i="22"/>
  <c r="X65" i="14"/>
  <c r="T63" i="14"/>
  <c r="AK62" i="14"/>
  <c r="F62" i="14"/>
  <c r="AK56" i="14"/>
  <c r="AL63" i="14"/>
  <c r="G63" i="14"/>
  <c r="Y56" i="14"/>
  <c r="I56" i="14"/>
  <c r="M65" i="14"/>
  <c r="W62" i="14"/>
  <c r="C62" i="14"/>
  <c r="C58" i="14"/>
  <c r="C56" i="14"/>
  <c r="AD57" i="14"/>
  <c r="AM62" i="14"/>
  <c r="AD62" i="14"/>
  <c r="Y58" i="14"/>
  <c r="H58" i="14"/>
  <c r="J57" i="14"/>
  <c r="AK63" i="22"/>
  <c r="E63" i="22"/>
  <c r="AD58" i="22"/>
  <c r="H63" i="22"/>
  <c r="AK58" i="22"/>
  <c r="AE56" i="22"/>
  <c r="AD56" i="22"/>
  <c r="U49" i="22"/>
  <c r="AC56" i="22"/>
  <c r="P63" i="14"/>
  <c r="V62" i="14"/>
  <c r="W65" i="14"/>
  <c r="W63" i="14"/>
  <c r="U62" i="14"/>
  <c r="U56" i="14"/>
  <c r="E56" i="14"/>
  <c r="AM57" i="14"/>
  <c r="S62" i="14"/>
  <c r="M57" i="14"/>
  <c r="Y62" i="14"/>
  <c r="H62" i="14"/>
  <c r="I62" i="14"/>
  <c r="AJ58" i="14"/>
  <c r="E54" i="14"/>
  <c r="O61" i="22"/>
  <c r="T60" i="22"/>
  <c r="AI60" i="22"/>
  <c r="K60" i="22"/>
  <c r="AD60" i="22"/>
  <c r="J60" i="22"/>
  <c r="T59" i="14"/>
  <c r="J58" i="14"/>
  <c r="W57" i="14"/>
  <c r="O58" i="14"/>
  <c r="Y57" i="14"/>
  <c r="I57" i="14"/>
  <c r="AA57" i="14"/>
  <c r="AC57" i="14"/>
  <c r="AH57" i="14"/>
  <c r="M58" i="14"/>
  <c r="AK58" i="14"/>
  <c r="U58" i="14"/>
  <c r="D58" i="14"/>
  <c r="AG58" i="14"/>
  <c r="AC58" i="14"/>
  <c r="A80" i="14"/>
  <c r="A102" i="14" s="1"/>
  <c r="A124" i="14" s="1"/>
  <c r="AO80" i="14"/>
  <c r="K57" i="14"/>
  <c r="F57" i="14"/>
  <c r="AA60" i="22"/>
  <c r="G60" i="22"/>
  <c r="Z60" i="22"/>
  <c r="B60" i="22"/>
  <c r="G51" i="22"/>
  <c r="AA46" i="22"/>
  <c r="D51" i="22"/>
  <c r="AE46" i="22"/>
  <c r="AD46" i="22"/>
  <c r="N46" i="22"/>
  <c r="AK46" i="22"/>
  <c r="P65" i="14"/>
  <c r="V58" i="14"/>
  <c r="F58" i="14"/>
  <c r="O65" i="14"/>
  <c r="AL57" i="14"/>
  <c r="G57" i="14"/>
  <c r="I65" i="14"/>
  <c r="AL58" i="14"/>
  <c r="K58" i="14"/>
  <c r="U57" i="14"/>
  <c r="E57" i="14"/>
  <c r="AI57" i="14"/>
  <c r="AG57" i="14"/>
  <c r="A79" i="14"/>
  <c r="A101" i="14" s="1"/>
  <c r="A123" i="14" s="1"/>
  <c r="AM58" i="14"/>
  <c r="D56" i="14"/>
  <c r="T57" i="14"/>
  <c r="AE57" i="14"/>
  <c r="E58" i="14"/>
  <c r="Q58" i="14"/>
  <c r="AF58" i="14"/>
  <c r="Z58" i="14"/>
  <c r="AA58" i="14"/>
  <c r="X58" i="14"/>
  <c r="C57" i="14"/>
  <c r="AK57" i="14"/>
  <c r="AJ60" i="22"/>
  <c r="P60" i="22"/>
  <c r="T64" i="22"/>
  <c r="AF60" i="22"/>
  <c r="D60" i="22"/>
  <c r="AI64" i="22"/>
  <c r="W60" i="22"/>
  <c r="C60" i="22"/>
  <c r="Z64" i="22"/>
  <c r="R60" i="22"/>
  <c r="C51" i="22"/>
  <c r="B51" i="22"/>
  <c r="S46" i="22"/>
  <c r="AK60" i="22"/>
  <c r="W46" i="22"/>
  <c r="Z46" i="22"/>
  <c r="J46" i="22"/>
  <c r="U46" i="22"/>
  <c r="R58" i="14"/>
  <c r="B58" i="14"/>
  <c r="G65" i="14"/>
  <c r="E65" i="14"/>
  <c r="W58" i="14"/>
  <c r="G58" i="14"/>
  <c r="Q57" i="14"/>
  <c r="O57" i="14"/>
  <c r="AB57" i="14"/>
  <c r="Z57" i="14"/>
  <c r="AO79" i="14"/>
  <c r="L58" i="14"/>
  <c r="L57" i="14"/>
  <c r="I58" i="14"/>
  <c r="AB58" i="14"/>
  <c r="AD58" i="14"/>
  <c r="AE58" i="14"/>
  <c r="V57" i="14"/>
  <c r="H62" i="22"/>
  <c r="L58" i="22"/>
  <c r="Q60" i="22"/>
  <c r="O58" i="22"/>
  <c r="AA52" i="22"/>
  <c r="Q63" i="14"/>
  <c r="W51" i="14"/>
  <c r="G47" i="14"/>
  <c r="P47" i="14"/>
  <c r="C47" i="14"/>
  <c r="V63" i="14"/>
  <c r="W56" i="14"/>
  <c r="H54" i="14"/>
  <c r="E53" i="14"/>
  <c r="S62" i="22"/>
  <c r="I60" i="22"/>
  <c r="I51" i="14"/>
  <c r="AM56" i="14"/>
  <c r="L46" i="14"/>
  <c r="W50" i="22"/>
  <c r="AG46" i="22"/>
  <c r="I46" i="22"/>
  <c r="X46" i="22"/>
  <c r="O59" i="14"/>
  <c r="AK63" i="14"/>
  <c r="B56" i="14"/>
  <c r="AJ62" i="22"/>
  <c r="U60" i="22"/>
  <c r="S56" i="22"/>
  <c r="Y46" i="22"/>
  <c r="E46" i="22"/>
  <c r="S47" i="14"/>
  <c r="H56" i="14"/>
  <c r="P59" i="14"/>
  <c r="G59" i="14"/>
  <c r="AE60" i="14"/>
  <c r="C60" i="14"/>
  <c r="S60" i="14"/>
  <c r="F60" i="14"/>
  <c r="D60" i="14"/>
  <c r="T60" i="14"/>
  <c r="G60" i="14"/>
  <c r="W60" i="14"/>
  <c r="V60" i="14"/>
  <c r="H60" i="14"/>
  <c r="X60" i="14"/>
  <c r="AF60" i="14"/>
  <c r="AI60" i="14"/>
  <c r="AD60" i="14"/>
  <c r="I60" i="14"/>
  <c r="Y60" i="14"/>
  <c r="AK60" i="14"/>
  <c r="N60" i="14"/>
  <c r="K60" i="14"/>
  <c r="AL60" i="14"/>
  <c r="L60" i="14"/>
  <c r="AM60" i="14"/>
  <c r="AG60" i="14"/>
  <c r="AB60" i="14"/>
  <c r="AA60" i="14"/>
  <c r="V59" i="14"/>
  <c r="K59" i="14"/>
  <c r="D59" i="14"/>
  <c r="AM59" i="14"/>
  <c r="I59" i="14"/>
  <c r="X48" i="14"/>
  <c r="AM48" i="14"/>
  <c r="Y48" i="14"/>
  <c r="P64" i="22"/>
  <c r="S64" i="22"/>
  <c r="Q51" i="22"/>
  <c r="M51" i="22"/>
  <c r="Y59" i="14"/>
  <c r="K57" i="22"/>
  <c r="AD61" i="22"/>
  <c r="J63" i="22"/>
  <c r="Z63" i="22"/>
  <c r="S63" i="22"/>
  <c r="D62" i="22"/>
  <c r="AM59" i="22"/>
  <c r="AM51" i="22"/>
  <c r="AB50" i="22"/>
  <c r="I52" i="22"/>
  <c r="S50" i="22"/>
  <c r="N63" i="22"/>
  <c r="Q56" i="22"/>
  <c r="L59" i="14"/>
  <c r="F65" i="14"/>
  <c r="S65" i="14"/>
  <c r="AK65" i="14"/>
  <c r="B65" i="14"/>
  <c r="Q65" i="14"/>
  <c r="AL65" i="14"/>
  <c r="H65" i="14"/>
  <c r="Q59" i="14"/>
  <c r="AL48" i="14"/>
  <c r="A82" i="14"/>
  <c r="A104" i="14" s="1"/>
  <c r="A126" i="14" s="1"/>
  <c r="F59" i="14"/>
  <c r="O60" i="14"/>
  <c r="AK47" i="22"/>
  <c r="AJ47" i="22"/>
  <c r="V47" i="22"/>
  <c r="Q57" i="22"/>
  <c r="L54" i="22"/>
  <c r="S47" i="22"/>
  <c r="B47" i="22"/>
  <c r="Z50" i="22"/>
  <c r="AE50" i="22"/>
  <c r="AE61" i="22"/>
  <c r="AC59" i="22"/>
  <c r="N61" i="22"/>
  <c r="AD64" i="22"/>
  <c r="C63" i="22"/>
  <c r="AB58" i="22"/>
  <c r="AI51" i="22"/>
  <c r="X50" i="22"/>
  <c r="K50" i="22"/>
  <c r="P51" i="22"/>
  <c r="M64" i="22"/>
  <c r="AE62" i="22"/>
  <c r="AA58" i="22"/>
  <c r="L56" i="22"/>
  <c r="AG56" i="22"/>
  <c r="K54" i="22"/>
  <c r="H52" i="22"/>
  <c r="AD50" i="22"/>
  <c r="W59" i="14"/>
  <c r="J63" i="14"/>
  <c r="M63" i="14"/>
  <c r="C63" i="14"/>
  <c r="S63" i="14"/>
  <c r="H63" i="14"/>
  <c r="X63" i="14"/>
  <c r="O47" i="14"/>
  <c r="T47" i="14"/>
  <c r="F47" i="14"/>
  <c r="D47" i="14"/>
  <c r="X47" i="14"/>
  <c r="Y47" i="14"/>
  <c r="J47" i="14"/>
  <c r="H47" i="14"/>
  <c r="U63" i="14"/>
  <c r="M47" i="14"/>
  <c r="C65" i="14"/>
  <c r="R65" i="14"/>
  <c r="AO82" i="14"/>
  <c r="X52" i="14"/>
  <c r="E52" i="14"/>
  <c r="H52" i="14"/>
  <c r="I52" i="14"/>
  <c r="AM52" i="14"/>
  <c r="V52" i="14"/>
  <c r="D52" i="14"/>
  <c r="AE62" i="14"/>
  <c r="Z62" i="14"/>
  <c r="AB62" i="14"/>
  <c r="Q62" i="14"/>
  <c r="D62" i="14"/>
  <c r="AA62" i="14"/>
  <c r="AO84" i="14"/>
  <c r="A84" i="14"/>
  <c r="A106" i="14" s="1"/>
  <c r="A128" i="14" s="1"/>
  <c r="L62" i="14"/>
  <c r="T62" i="14"/>
  <c r="O62" i="14"/>
  <c r="B62" i="14"/>
  <c r="R62" i="14"/>
  <c r="P62" i="14"/>
  <c r="AH62" i="14"/>
  <c r="AC62" i="14"/>
  <c r="AG62" i="14"/>
  <c r="X62" i="14"/>
  <c r="Z54" i="14"/>
  <c r="L54" i="14"/>
  <c r="AM54" i="14"/>
  <c r="I54" i="14"/>
  <c r="Q54" i="14"/>
  <c r="B54" i="14"/>
  <c r="P54" i="14"/>
  <c r="Y54" i="14"/>
  <c r="F54" i="14"/>
  <c r="AE54" i="14"/>
  <c r="AG54" i="14"/>
  <c r="K54" i="14"/>
  <c r="AL54" i="14"/>
  <c r="AD54" i="14"/>
  <c r="D54" i="14"/>
  <c r="T54" i="14"/>
  <c r="J54" i="14"/>
  <c r="AJ54" i="14"/>
  <c r="R54" i="14"/>
  <c r="P60" i="14"/>
  <c r="AK54" i="14"/>
  <c r="W53" i="14"/>
  <c r="P53" i="14"/>
  <c r="H46" i="14"/>
  <c r="L53" i="14"/>
  <c r="L60" i="22"/>
  <c r="M53" i="14"/>
  <c r="Q51" i="14"/>
  <c r="O46" i="14"/>
  <c r="E46" i="14"/>
  <c r="J53" i="14"/>
  <c r="P57" i="14"/>
  <c r="J56" i="14"/>
  <c r="H53" i="14"/>
  <c r="AM51" i="14"/>
  <c r="C53" i="14"/>
  <c r="I46" i="14"/>
  <c r="N53" i="14"/>
  <c r="D46" i="14"/>
  <c r="AB53" i="14"/>
  <c r="AM53" i="14"/>
  <c r="AI53" i="14"/>
  <c r="AD53" i="14"/>
  <c r="M46" i="14"/>
  <c r="B46" i="14"/>
  <c r="AD46" i="14"/>
  <c r="AF46" i="14"/>
  <c r="AO68" i="14"/>
  <c r="G56" i="14"/>
  <c r="K53" i="14"/>
  <c r="R57" i="14"/>
  <c r="B57" i="14"/>
  <c r="AK53" i="14"/>
  <c r="X57" i="14"/>
  <c r="D53" i="14"/>
  <c r="AK46" i="14"/>
  <c r="F53" i="14"/>
  <c r="AF53" i="14"/>
  <c r="U53" i="14"/>
  <c r="AE53" i="14"/>
  <c r="F46" i="14"/>
  <c r="AH46" i="14"/>
  <c r="AJ46" i="14"/>
  <c r="AA46" i="14"/>
  <c r="S57" i="14"/>
  <c r="Q46" i="14"/>
  <c r="R46" i="14"/>
  <c r="N57" i="14"/>
  <c r="X46" i="14"/>
  <c r="H57" i="14"/>
  <c r="P49" i="22"/>
  <c r="D49" i="22"/>
  <c r="AH49" i="22"/>
  <c r="Z54" i="22"/>
  <c r="V49" i="22"/>
  <c r="C49" i="22"/>
  <c r="AO77" i="14"/>
  <c r="A77" i="14"/>
  <c r="A99" i="14" s="1"/>
  <c r="A121" i="14" s="1"/>
  <c r="AJ55" i="14"/>
  <c r="AF55" i="14"/>
  <c r="AB55" i="14"/>
  <c r="AI55" i="14"/>
  <c r="AE55" i="14"/>
  <c r="AH55" i="14"/>
  <c r="AA55" i="14"/>
  <c r="AG55" i="14"/>
  <c r="Z55" i="14"/>
  <c r="AC55" i="14"/>
  <c r="AL55" i="14"/>
  <c r="C55" i="14"/>
  <c r="AD55" i="14"/>
  <c r="Y55" i="14"/>
  <c r="F55" i="14"/>
  <c r="P55" i="14"/>
  <c r="F48" i="14"/>
  <c r="M48" i="14"/>
  <c r="G55" i="14"/>
  <c r="AA61" i="22"/>
  <c r="J61" i="22"/>
  <c r="E61" i="22"/>
  <c r="AI59" i="22"/>
  <c r="AK49" i="22"/>
  <c r="AC52" i="22"/>
  <c r="H51" i="22"/>
  <c r="AO73" i="14"/>
  <c r="A73" i="14"/>
  <c r="A95" i="14" s="1"/>
  <c r="A117" i="14" s="1"/>
  <c r="AJ51" i="14"/>
  <c r="AF51" i="14"/>
  <c r="AB51" i="14"/>
  <c r="AH51" i="14"/>
  <c r="AC51" i="14"/>
  <c r="AG51" i="14"/>
  <c r="AA51" i="14"/>
  <c r="AD51" i="14"/>
  <c r="Y51" i="14"/>
  <c r="U51" i="14"/>
  <c r="Z51" i="14"/>
  <c r="AI51" i="14"/>
  <c r="AE51" i="14"/>
  <c r="Q55" i="14"/>
  <c r="M51" i="14"/>
  <c r="W48" i="14"/>
  <c r="K51" i="14"/>
  <c r="Q48" i="14"/>
  <c r="R51" i="14"/>
  <c r="L48" i="14"/>
  <c r="AM55" i="14"/>
  <c r="L55" i="14"/>
  <c r="X51" i="14"/>
  <c r="H51" i="14"/>
  <c r="AK48" i="14"/>
  <c r="B48" i="14"/>
  <c r="O55" i="14"/>
  <c r="AL51" i="14"/>
  <c r="E48" i="14"/>
  <c r="V51" i="14"/>
  <c r="S51" i="14"/>
  <c r="I55" i="14"/>
  <c r="O48" i="14"/>
  <c r="AK59" i="14"/>
  <c r="AK55" i="14"/>
  <c r="AK51" i="14"/>
  <c r="D48" i="14"/>
  <c r="B55" i="14"/>
  <c r="K61" i="22"/>
  <c r="Z61" i="22"/>
  <c r="H54" i="22"/>
  <c r="Q49" i="22"/>
  <c r="X61" i="22"/>
  <c r="AL59" i="22"/>
  <c r="AE54" i="22"/>
  <c r="J54" i="22"/>
  <c r="R49" i="22"/>
  <c r="T47" i="22"/>
  <c r="AG47" i="22"/>
  <c r="AD62" i="22"/>
  <c r="N62" i="22"/>
  <c r="AM61" i="22"/>
  <c r="W61" i="22"/>
  <c r="G61" i="22"/>
  <c r="AB60" i="22"/>
  <c r="H60" i="22"/>
  <c r="M59" i="22"/>
  <c r="AG62" i="22"/>
  <c r="Q62" i="22"/>
  <c r="AL61" i="22"/>
  <c r="V61" i="22"/>
  <c r="F61" i="22"/>
  <c r="AE60" i="22"/>
  <c r="O60" i="22"/>
  <c r="AF59" i="22"/>
  <c r="AI63" i="22"/>
  <c r="X62" i="22"/>
  <c r="Y61" i="22"/>
  <c r="AL60" i="22"/>
  <c r="V60" i="22"/>
  <c r="F60" i="22"/>
  <c r="G59" i="22"/>
  <c r="H58" i="22"/>
  <c r="N56" i="22"/>
  <c r="W55" i="22"/>
  <c r="AB54" i="22"/>
  <c r="N52" i="22"/>
  <c r="W51" i="22"/>
  <c r="AG49" i="22"/>
  <c r="I49" i="22"/>
  <c r="AM47" i="22"/>
  <c r="G47" i="22"/>
  <c r="AH47" i="22"/>
  <c r="I54" i="22"/>
  <c r="O62" i="22"/>
  <c r="T61" i="22"/>
  <c r="Y60" i="22"/>
  <c r="R59" i="22"/>
  <c r="M56" i="22"/>
  <c r="V55" i="22"/>
  <c r="AA54" i="22"/>
  <c r="Y52" i="22"/>
  <c r="AJ49" i="22"/>
  <c r="AJ55" i="22"/>
  <c r="AJ51" i="22"/>
  <c r="X56" i="22"/>
  <c r="AC55" i="22"/>
  <c r="X52" i="22"/>
  <c r="AC51" i="22"/>
  <c r="AF55" i="22"/>
  <c r="K56" i="22"/>
  <c r="F49" i="22"/>
  <c r="D47" i="22"/>
  <c r="N51" i="22"/>
  <c r="X59" i="14"/>
  <c r="H59" i="14"/>
  <c r="S59" i="14"/>
  <c r="C59" i="14"/>
  <c r="AO85" i="14"/>
  <c r="AJ63" i="14"/>
  <c r="AF63" i="14"/>
  <c r="AB63" i="14"/>
  <c r="A85" i="14"/>
  <c r="A107" i="14" s="1"/>
  <c r="A129" i="14" s="1"/>
  <c r="AI63" i="14"/>
  <c r="AE63" i="14"/>
  <c r="AA63" i="14"/>
  <c r="AD63" i="14"/>
  <c r="AC63" i="14"/>
  <c r="AH63" i="14"/>
  <c r="AG63" i="14"/>
  <c r="Y63" i="14"/>
  <c r="Z63" i="14"/>
  <c r="AO69" i="14"/>
  <c r="A69" i="14"/>
  <c r="A91" i="14" s="1"/>
  <c r="A113" i="14" s="1"/>
  <c r="AJ47" i="14"/>
  <c r="AF47" i="14"/>
  <c r="AB47" i="14"/>
  <c r="AI47" i="14"/>
  <c r="AD47" i="14"/>
  <c r="AH47" i="14"/>
  <c r="AC47" i="14"/>
  <c r="Z47" i="14"/>
  <c r="AE47" i="14"/>
  <c r="AA47" i="14"/>
  <c r="AG47" i="14"/>
  <c r="U47" i="14"/>
  <c r="AL47" i="14"/>
  <c r="Q47" i="14"/>
  <c r="AO87" i="14"/>
  <c r="AH65" i="14"/>
  <c r="AD65" i="14"/>
  <c r="Z65" i="14"/>
  <c r="A87" i="14"/>
  <c r="A109" i="14" s="1"/>
  <c r="A131" i="14" s="1"/>
  <c r="AG65" i="14"/>
  <c r="AC65" i="14"/>
  <c r="AJ65" i="14"/>
  <c r="AF65" i="14"/>
  <c r="AI65" i="14"/>
  <c r="AE65" i="14"/>
  <c r="T65" i="14"/>
  <c r="D65" i="14"/>
  <c r="AM65" i="14"/>
  <c r="AA65" i="14"/>
  <c r="K65" i="14"/>
  <c r="L65" i="14"/>
  <c r="AB65" i="14"/>
  <c r="E63" i="14"/>
  <c r="M59" i="14"/>
  <c r="E55" i="14"/>
  <c r="O52" i="14"/>
  <c r="K48" i="14"/>
  <c r="I47" i="14"/>
  <c r="K55" i="14"/>
  <c r="M52" i="14"/>
  <c r="I48" i="14"/>
  <c r="J65" i="14"/>
  <c r="F63" i="14"/>
  <c r="R59" i="14"/>
  <c r="B51" i="14"/>
  <c r="R47" i="14"/>
  <c r="AO78" i="14"/>
  <c r="AG56" i="14"/>
  <c r="AC56" i="14"/>
  <c r="AJ56" i="14"/>
  <c r="AF56" i="14"/>
  <c r="AB56" i="14"/>
  <c r="AI56" i="14"/>
  <c r="AA56" i="14"/>
  <c r="AH56" i="14"/>
  <c r="Z56" i="14"/>
  <c r="AD56" i="14"/>
  <c r="V56" i="14"/>
  <c r="AE56" i="14"/>
  <c r="A78" i="14"/>
  <c r="A100" i="14" s="1"/>
  <c r="A122" i="14" s="1"/>
  <c r="AL56" i="14"/>
  <c r="F56" i="14"/>
  <c r="O56" i="14"/>
  <c r="R56" i="14"/>
  <c r="X55" i="14"/>
  <c r="H55" i="14"/>
  <c r="J52" i="14"/>
  <c r="T51" i="14"/>
  <c r="D51" i="14"/>
  <c r="V48" i="14"/>
  <c r="AM47" i="14"/>
  <c r="L47" i="14"/>
  <c r="U52" i="14"/>
  <c r="G51" i="14"/>
  <c r="W47" i="14"/>
  <c r="V65" i="14"/>
  <c r="N63" i="14"/>
  <c r="V55" i="14"/>
  <c r="F51" i="14"/>
  <c r="P48" i="14"/>
  <c r="W55" i="14"/>
  <c r="O51" i="14"/>
  <c r="K47" i="14"/>
  <c r="W52" i="14"/>
  <c r="E47" i="14"/>
  <c r="R55" i="14"/>
  <c r="N51" i="14"/>
  <c r="AK47" i="14"/>
  <c r="M55" i="14"/>
  <c r="N56" i="14"/>
  <c r="I61" i="22"/>
  <c r="AJ61" i="22"/>
  <c r="D61" i="22"/>
  <c r="AA49" i="22"/>
  <c r="U55" i="14"/>
  <c r="AO70" i="14"/>
  <c r="AG48" i="14"/>
  <c r="AC48" i="14"/>
  <c r="A70" i="14"/>
  <c r="A92" i="14" s="1"/>
  <c r="A114" i="14" s="1"/>
  <c r="AH48" i="14"/>
  <c r="AB48" i="14"/>
  <c r="AF48" i="14"/>
  <c r="AA48" i="14"/>
  <c r="AD48" i="14"/>
  <c r="N48" i="14"/>
  <c r="J48" i="14"/>
  <c r="AJ48" i="14"/>
  <c r="Z48" i="14"/>
  <c r="AI48" i="14"/>
  <c r="C48" i="14"/>
  <c r="AE48" i="14"/>
  <c r="H48" i="14"/>
  <c r="S48" i="14"/>
  <c r="AI61" i="22"/>
  <c r="S61" i="22"/>
  <c r="C61" i="22"/>
  <c r="AH61" i="22"/>
  <c r="R61" i="22"/>
  <c r="B61" i="22"/>
  <c r="P59" i="22"/>
  <c r="T62" i="22"/>
  <c r="U61" i="22"/>
  <c r="C59" i="22"/>
  <c r="S55" i="22"/>
  <c r="X54" i="22"/>
  <c r="J52" i="22"/>
  <c r="S51" i="22"/>
  <c r="Y49" i="22"/>
  <c r="E49" i="22"/>
  <c r="AI47" i="22"/>
  <c r="C47" i="22"/>
  <c r="R51" i="22"/>
  <c r="X49" i="22"/>
  <c r="Z47" i="22"/>
  <c r="W52" i="22"/>
  <c r="AI62" i="22"/>
  <c r="H61" i="22"/>
  <c r="F59" i="22"/>
  <c r="F55" i="22"/>
  <c r="O54" i="22"/>
  <c r="AH51" i="22"/>
  <c r="AB49" i="22"/>
  <c r="AD47" i="22"/>
  <c r="M54" i="22"/>
  <c r="X51" i="22"/>
  <c r="Q55" i="22"/>
  <c r="B49" i="22"/>
  <c r="AI49" i="22"/>
  <c r="AO81" i="14"/>
  <c r="AJ59" i="14"/>
  <c r="AF59" i="14"/>
  <c r="AB59" i="14"/>
  <c r="A81" i="14"/>
  <c r="A103" i="14" s="1"/>
  <c r="A125" i="14" s="1"/>
  <c r="AI59" i="14"/>
  <c r="AE59" i="14"/>
  <c r="AA59" i="14"/>
  <c r="AH59" i="14"/>
  <c r="Z59" i="14"/>
  <c r="AG59" i="14"/>
  <c r="AD59" i="14"/>
  <c r="AC59" i="14"/>
  <c r="U59" i="14"/>
  <c r="AL59" i="14"/>
  <c r="E59" i="14"/>
  <c r="G48" i="14"/>
  <c r="AO74" i="14"/>
  <c r="A74" i="14"/>
  <c r="A96" i="14" s="1"/>
  <c r="A118" i="14" s="1"/>
  <c r="AG52" i="14"/>
  <c r="AC52" i="14"/>
  <c r="AF52" i="14"/>
  <c r="AA52" i="14"/>
  <c r="AJ52" i="14"/>
  <c r="AE52" i="14"/>
  <c r="Z52" i="14"/>
  <c r="AH52" i="14"/>
  <c r="AB52" i="14"/>
  <c r="G52" i="14"/>
  <c r="AI52" i="14"/>
  <c r="C52" i="14"/>
  <c r="AD52" i="14"/>
  <c r="R52" i="14"/>
  <c r="N52" i="14"/>
  <c r="T55" i="14"/>
  <c r="D55" i="14"/>
  <c r="F52" i="14"/>
  <c r="P51" i="14"/>
  <c r="R48" i="14"/>
  <c r="Q52" i="14"/>
  <c r="U48" i="14"/>
  <c r="N65" i="14"/>
  <c r="B63" i="14"/>
  <c r="N59" i="14"/>
  <c r="X56" i="14"/>
  <c r="J55" i="14"/>
  <c r="T52" i="14"/>
  <c r="N47" i="14"/>
  <c r="S55" i="14"/>
  <c r="C51" i="14"/>
  <c r="I63" i="14"/>
  <c r="S52" i="14"/>
  <c r="J59" i="14"/>
  <c r="N55" i="14"/>
  <c r="L52" i="14"/>
  <c r="J51" i="14"/>
  <c r="T48" i="14"/>
  <c r="V47" i="14"/>
  <c r="E51" i="14"/>
  <c r="B52" i="14"/>
  <c r="U20" i="31"/>
  <c r="AB22" i="31"/>
  <c r="AC22" i="31" s="1"/>
  <c r="U13" i="31"/>
  <c r="S10" i="31"/>
  <c r="AG53" i="22"/>
  <c r="AB57" i="22"/>
  <c r="H53" i="22"/>
  <c r="AD48" i="22"/>
  <c r="AB53" i="22"/>
  <c r="AM57" i="22"/>
  <c r="AL57" i="22"/>
  <c r="AC53" i="22"/>
  <c r="AO86" i="22"/>
  <c r="A86" i="22"/>
  <c r="A108" i="22" s="1"/>
  <c r="A130" i="22" s="1"/>
  <c r="E64" i="22"/>
  <c r="U64" i="22"/>
  <c r="AK64" i="22"/>
  <c r="B64" i="22"/>
  <c r="R64" i="22"/>
  <c r="AH64" i="22"/>
  <c r="G64" i="22"/>
  <c r="W64" i="22"/>
  <c r="H64" i="22"/>
  <c r="X64" i="22"/>
  <c r="I64" i="22"/>
  <c r="Y64" i="22"/>
  <c r="F64" i="22"/>
  <c r="V64" i="22"/>
  <c r="AL64" i="22"/>
  <c r="K64" i="22"/>
  <c r="AE64" i="22"/>
  <c r="L64" i="22"/>
  <c r="AB64" i="22"/>
  <c r="AA64" i="22"/>
  <c r="P57" i="22"/>
  <c r="AJ53" i="22"/>
  <c r="AM53" i="22"/>
  <c r="T48" i="22"/>
  <c r="J48" i="22"/>
  <c r="AJ64" i="22"/>
  <c r="AA57" i="22"/>
  <c r="N64" i="22"/>
  <c r="Q53" i="22"/>
  <c r="AL53" i="22"/>
  <c r="AC64" i="22"/>
  <c r="AH59" i="22"/>
  <c r="AF53" i="22"/>
  <c r="AG48" i="22"/>
  <c r="F53" i="22"/>
  <c r="AI53" i="22"/>
  <c r="D48" i="22"/>
  <c r="AO79" i="22"/>
  <c r="A79" i="22"/>
  <c r="A101" i="22" s="1"/>
  <c r="A123" i="22" s="1"/>
  <c r="T57" i="22"/>
  <c r="E57" i="22"/>
  <c r="U57" i="22"/>
  <c r="AK57" i="22"/>
  <c r="N57" i="22"/>
  <c r="AD57" i="22"/>
  <c r="O57" i="22"/>
  <c r="AE57" i="22"/>
  <c r="D57" i="22"/>
  <c r="H57" i="22"/>
  <c r="X57" i="22"/>
  <c r="I57" i="22"/>
  <c r="Y57" i="22"/>
  <c r="B57" i="22"/>
  <c r="R57" i="22"/>
  <c r="AH57" i="22"/>
  <c r="C57" i="22"/>
  <c r="S57" i="22"/>
  <c r="AI57" i="22"/>
  <c r="AO75" i="22"/>
  <c r="A75" i="22"/>
  <c r="A97" i="22" s="1"/>
  <c r="A119" i="22" s="1"/>
  <c r="K53" i="22"/>
  <c r="AA53" i="22"/>
  <c r="AD53" i="22"/>
  <c r="T53" i="22"/>
  <c r="N53" i="22"/>
  <c r="E53" i="22"/>
  <c r="U53" i="22"/>
  <c r="AK53" i="22"/>
  <c r="J53" i="22"/>
  <c r="O53" i="22"/>
  <c r="AE53" i="22"/>
  <c r="X53" i="22"/>
  <c r="Z53" i="22"/>
  <c r="D53" i="22"/>
  <c r="I53" i="22"/>
  <c r="Y53" i="22"/>
  <c r="L53" i="22"/>
  <c r="V53" i="22"/>
  <c r="AO70" i="22"/>
  <c r="A70" i="22"/>
  <c r="A92" i="22" s="1"/>
  <c r="A114" i="22" s="1"/>
  <c r="AL48" i="22"/>
  <c r="V48" i="22"/>
  <c r="F48" i="22"/>
  <c r="N48" i="22"/>
  <c r="AH48" i="22"/>
  <c r="C48" i="22"/>
  <c r="S48" i="22"/>
  <c r="AI48" i="22"/>
  <c r="H48" i="22"/>
  <c r="X48" i="22"/>
  <c r="Q48" i="22"/>
  <c r="E48" i="22"/>
  <c r="AK48" i="22"/>
  <c r="B48" i="22"/>
  <c r="AA48" i="22"/>
  <c r="AF48" i="22"/>
  <c r="R48" i="22"/>
  <c r="G48" i="22"/>
  <c r="W48" i="22"/>
  <c r="AM48" i="22"/>
  <c r="L48" i="22"/>
  <c r="AB48" i="22"/>
  <c r="Y48" i="22"/>
  <c r="M48" i="22"/>
  <c r="Z48" i="22"/>
  <c r="K48" i="22"/>
  <c r="P48" i="22"/>
  <c r="S53" i="22"/>
  <c r="AJ48" i="22"/>
  <c r="G57" i="22"/>
  <c r="F57" i="22"/>
  <c r="M57" i="22"/>
  <c r="R53" i="22"/>
  <c r="G53" i="22"/>
  <c r="AE48" i="22"/>
  <c r="D64" i="22"/>
  <c r="O64" i="22"/>
  <c r="Z57" i="22"/>
  <c r="AO81" i="22"/>
  <c r="A81" i="22"/>
  <c r="A103" i="22" s="1"/>
  <c r="A125" i="22" s="1"/>
  <c r="J59" i="22"/>
  <c r="Z59" i="22"/>
  <c r="K59" i="22"/>
  <c r="AA59" i="22"/>
  <c r="D59" i="22"/>
  <c r="T59" i="22"/>
  <c r="AJ59" i="22"/>
  <c r="Q59" i="22"/>
  <c r="AG59" i="22"/>
  <c r="N59" i="22"/>
  <c r="AD59" i="22"/>
  <c r="O59" i="22"/>
  <c r="AE59" i="22"/>
  <c r="H59" i="22"/>
  <c r="X59" i="22"/>
  <c r="E59" i="22"/>
  <c r="U59" i="22"/>
  <c r="AK59" i="22"/>
  <c r="W59" i="22"/>
  <c r="AG57" i="22"/>
  <c r="AF64" i="22"/>
  <c r="I59" i="22"/>
  <c r="W57" i="22"/>
  <c r="AM64" i="22"/>
  <c r="C64" i="22"/>
  <c r="AB59" i="22"/>
  <c r="V57" i="22"/>
  <c r="AO85" i="22"/>
  <c r="A85" i="22"/>
  <c r="A107" i="22" s="1"/>
  <c r="A129" i="22" s="1"/>
  <c r="B63" i="22"/>
  <c r="R63" i="22"/>
  <c r="AH63" i="22"/>
  <c r="G63" i="22"/>
  <c r="AA63" i="22"/>
  <c r="L63" i="22"/>
  <c r="AB63" i="22"/>
  <c r="M63" i="22"/>
  <c r="AC63" i="22"/>
  <c r="F63" i="22"/>
  <c r="V63" i="22"/>
  <c r="AL63" i="22"/>
  <c r="W63" i="22"/>
  <c r="K63" i="22"/>
  <c r="AE63" i="22"/>
  <c r="P63" i="22"/>
  <c r="AF63" i="22"/>
  <c r="Q63" i="22"/>
  <c r="AG63" i="22"/>
  <c r="AO80" i="22"/>
  <c r="A80" i="22"/>
  <c r="A102" i="22" s="1"/>
  <c r="A124" i="22" s="1"/>
  <c r="AG58" i="22"/>
  <c r="M58" i="22"/>
  <c r="C58" i="22"/>
  <c r="S58" i="22"/>
  <c r="AI58" i="22"/>
  <c r="P58" i="22"/>
  <c r="AF58" i="22"/>
  <c r="Q58" i="22"/>
  <c r="F58" i="22"/>
  <c r="V58" i="22"/>
  <c r="AL58" i="22"/>
  <c r="U58" i="22"/>
  <c r="G58" i="22"/>
  <c r="W58" i="22"/>
  <c r="AM58" i="22"/>
  <c r="D58" i="22"/>
  <c r="T58" i="22"/>
  <c r="AJ58" i="22"/>
  <c r="Y58" i="22"/>
  <c r="J58" i="22"/>
  <c r="Z58" i="22"/>
  <c r="J64" i="22"/>
  <c r="O63" i="22"/>
  <c r="S59" i="22"/>
  <c r="X58" i="22"/>
  <c r="AC57" i="22"/>
  <c r="M53" i="22"/>
  <c r="AO74" i="22"/>
  <c r="A74" i="22"/>
  <c r="A96" i="22" s="1"/>
  <c r="A118" i="22" s="1"/>
  <c r="AM52" i="22"/>
  <c r="P52" i="22"/>
  <c r="AF52" i="22"/>
  <c r="K52" i="22"/>
  <c r="M52" i="22"/>
  <c r="AG52" i="22"/>
  <c r="Q52" i="22"/>
  <c r="B52" i="22"/>
  <c r="R52" i="22"/>
  <c r="AH52" i="22"/>
  <c r="S52" i="22"/>
  <c r="O52" i="22"/>
  <c r="G52" i="22"/>
  <c r="D52" i="22"/>
  <c r="T52" i="22"/>
  <c r="AJ52" i="22"/>
  <c r="AE52" i="22"/>
  <c r="U52" i="22"/>
  <c r="AK52" i="22"/>
  <c r="C52" i="22"/>
  <c r="F52" i="22"/>
  <c r="V52" i="22"/>
  <c r="AL52" i="22"/>
  <c r="AC48" i="22"/>
  <c r="B53" i="22"/>
  <c r="AO72" i="22"/>
  <c r="A72" i="22"/>
  <c r="A94" i="22" s="1"/>
  <c r="A116" i="22" s="1"/>
  <c r="H50" i="22"/>
  <c r="AK50" i="22"/>
  <c r="B50" i="22"/>
  <c r="R50" i="22"/>
  <c r="AH50" i="22"/>
  <c r="E50" i="22"/>
  <c r="G50" i="22"/>
  <c r="AM50" i="22"/>
  <c r="Q50" i="22"/>
  <c r="AA50" i="22"/>
  <c r="P50" i="22"/>
  <c r="AF50" i="22"/>
  <c r="D50" i="22"/>
  <c r="M50" i="22"/>
  <c r="I50" i="22"/>
  <c r="F50" i="22"/>
  <c r="V50" i="22"/>
  <c r="AL50" i="22"/>
  <c r="O50" i="22"/>
  <c r="AG50" i="22"/>
  <c r="C50" i="22"/>
  <c r="AI50" i="22"/>
  <c r="T50" i="22"/>
  <c r="AJ50" i="22"/>
  <c r="U50" i="22"/>
  <c r="Y50" i="22"/>
  <c r="J50" i="22"/>
  <c r="Q64" i="22"/>
  <c r="AD63" i="22"/>
  <c r="V59" i="22"/>
  <c r="AE58" i="22"/>
  <c r="AF57" i="22"/>
  <c r="AO78" i="22"/>
  <c r="A78" i="22"/>
  <c r="A100" i="22" s="1"/>
  <c r="A122" i="22" s="1"/>
  <c r="C56" i="22"/>
  <c r="W56" i="22"/>
  <c r="P56" i="22"/>
  <c r="AF56" i="22"/>
  <c r="E56" i="22"/>
  <c r="U56" i="22"/>
  <c r="AK56" i="22"/>
  <c r="B56" i="22"/>
  <c r="R56" i="22"/>
  <c r="AH56" i="22"/>
  <c r="AM56" i="22"/>
  <c r="O56" i="22"/>
  <c r="AI56" i="22"/>
  <c r="G56" i="22"/>
  <c r="AA56" i="22"/>
  <c r="D56" i="22"/>
  <c r="T56" i="22"/>
  <c r="AJ56" i="22"/>
  <c r="I56" i="22"/>
  <c r="Y56" i="22"/>
  <c r="F56" i="22"/>
  <c r="V56" i="22"/>
  <c r="AL56" i="22"/>
  <c r="P53" i="22"/>
  <c r="E52" i="22"/>
  <c r="I48" i="22"/>
  <c r="AO76" i="22"/>
  <c r="A76" i="22"/>
  <c r="A98" i="22" s="1"/>
  <c r="A120" i="22" s="1"/>
  <c r="E54" i="22"/>
  <c r="Q54" i="22"/>
  <c r="B54" i="22"/>
  <c r="R54" i="22"/>
  <c r="AH54" i="22"/>
  <c r="Y54" i="22"/>
  <c r="C54" i="22"/>
  <c r="S54" i="22"/>
  <c r="AI54" i="22"/>
  <c r="AG54" i="22"/>
  <c r="P54" i="22"/>
  <c r="AF54" i="22"/>
  <c r="AK54" i="22"/>
  <c r="U54" i="22"/>
  <c r="AC54" i="22"/>
  <c r="F54" i="22"/>
  <c r="V54" i="22"/>
  <c r="AL54" i="22"/>
  <c r="G54" i="22"/>
  <c r="W54" i="22"/>
  <c r="AM54" i="22"/>
  <c r="D54" i="22"/>
  <c r="T54" i="22"/>
  <c r="AJ54" i="22"/>
  <c r="AB56" i="22"/>
  <c r="AO77" i="22"/>
  <c r="A77" i="22"/>
  <c r="A99" i="22" s="1"/>
  <c r="A121" i="22" s="1"/>
  <c r="N55" i="22"/>
  <c r="T55" i="22"/>
  <c r="E55" i="22"/>
  <c r="U55" i="22"/>
  <c r="AK55" i="22"/>
  <c r="J55" i="22"/>
  <c r="AH55" i="22"/>
  <c r="K55" i="22"/>
  <c r="AA55" i="22"/>
  <c r="D55" i="22"/>
  <c r="AD55" i="22"/>
  <c r="X55" i="22"/>
  <c r="I55" i="22"/>
  <c r="Y55" i="22"/>
  <c r="H55" i="22"/>
  <c r="R55" i="22"/>
  <c r="AL55" i="22"/>
  <c r="L55" i="22"/>
  <c r="O55" i="22"/>
  <c r="AE55" i="22"/>
  <c r="AB55" i="22"/>
  <c r="N54" i="22"/>
  <c r="W53" i="22"/>
  <c r="AB52" i="22"/>
  <c r="AO73" i="22"/>
  <c r="A73" i="22"/>
  <c r="A95" i="22" s="1"/>
  <c r="A117" i="22" s="1"/>
  <c r="AD51" i="22"/>
  <c r="V51" i="22"/>
  <c r="T51" i="22"/>
  <c r="E51" i="22"/>
  <c r="U51" i="22"/>
  <c r="AK51" i="22"/>
  <c r="AB51" i="22"/>
  <c r="Z51" i="22"/>
  <c r="K51" i="22"/>
  <c r="AA51" i="22"/>
  <c r="AL51" i="22"/>
  <c r="AF51" i="22"/>
  <c r="I51" i="22"/>
  <c r="Y51" i="22"/>
  <c r="L51" i="22"/>
  <c r="J51" i="22"/>
  <c r="O51" i="22"/>
  <c r="AE51" i="22"/>
  <c r="F51" i="22"/>
  <c r="N50" i="22"/>
  <c r="E58" i="22"/>
  <c r="AH53" i="22"/>
  <c r="AI52" i="22"/>
  <c r="AJ57" i="22"/>
  <c r="P47" i="22"/>
  <c r="I47" i="22"/>
  <c r="U47" i="22"/>
  <c r="AO84" i="22"/>
  <c r="A84" i="22"/>
  <c r="A106" i="22" s="1"/>
  <c r="A128" i="22" s="1"/>
  <c r="AF62" i="22"/>
  <c r="P62" i="22"/>
  <c r="AG61" i="22"/>
  <c r="Q61" i="22"/>
  <c r="AO71" i="22"/>
  <c r="A71" i="22"/>
  <c r="A93" i="22" s="1"/>
  <c r="A115" i="22" s="1"/>
  <c r="AE49" i="22"/>
  <c r="O49" i="22"/>
  <c r="AE47" i="22"/>
  <c r="O47" i="22"/>
  <c r="H49" i="22"/>
  <c r="R47" i="22"/>
  <c r="AD49" i="22"/>
  <c r="AA62" i="22"/>
  <c r="K62" i="22"/>
  <c r="AF61" i="22"/>
  <c r="AO82" i="22"/>
  <c r="A82" i="22"/>
  <c r="A104" i="22" s="1"/>
  <c r="A126" i="22" s="1"/>
  <c r="AG60" i="22"/>
  <c r="T49" i="22"/>
  <c r="N47" i="22"/>
  <c r="N49" i="22"/>
  <c r="AB47" i="22"/>
  <c r="L47" i="22"/>
  <c r="AO68" i="22"/>
  <c r="A68" i="22"/>
  <c r="A90" i="22" s="1"/>
  <c r="A112" i="22" s="1"/>
  <c r="AJ46" i="22"/>
  <c r="T46" i="22"/>
  <c r="D46" i="22"/>
  <c r="AF46" i="22"/>
  <c r="L46" i="22"/>
  <c r="S49" i="22"/>
  <c r="E47" i="22"/>
  <c r="AM49" i="22"/>
  <c r="AO69" i="22"/>
  <c r="A69" i="22"/>
  <c r="A91" i="22" s="1"/>
  <c r="A113" i="22" s="1"/>
  <c r="AC47" i="22"/>
  <c r="M47" i="22"/>
  <c r="AF47" i="22"/>
  <c r="AO83" i="22"/>
  <c r="A83" i="22"/>
  <c r="A105" i="22" s="1"/>
  <c r="A127" i="22" s="1"/>
  <c r="AB62" i="22"/>
  <c r="L62" i="22"/>
  <c r="AC61" i="22"/>
  <c r="M61" i="22"/>
  <c r="AK61" i="22"/>
  <c r="AC49" i="22"/>
  <c r="M49" i="22"/>
  <c r="AA47" i="22"/>
  <c r="K47" i="22"/>
  <c r="AF49" i="22"/>
  <c r="J47" i="22"/>
  <c r="AM62" i="22"/>
  <c r="W62" i="22"/>
  <c r="G62" i="22"/>
  <c r="AB61" i="22"/>
  <c r="L61" i="22"/>
  <c r="AC60" i="22"/>
  <c r="M60" i="22"/>
  <c r="L49" i="22"/>
  <c r="AL47" i="22"/>
  <c r="F47" i="22"/>
  <c r="AL49" i="22"/>
  <c r="Z49" i="22"/>
  <c r="J49" i="22"/>
  <c r="X47" i="22"/>
  <c r="H47" i="22"/>
  <c r="AC46" i="22"/>
  <c r="M46" i="22"/>
  <c r="AB46" i="22"/>
  <c r="H46" i="22"/>
  <c r="G49" i="22"/>
  <c r="W49" i="22"/>
  <c r="Q47" i="22"/>
  <c r="S12" i="31"/>
  <c r="U5" i="31"/>
  <c r="U4" i="31"/>
  <c r="S8" i="31"/>
  <c r="S11" i="31"/>
  <c r="U11" i="31"/>
  <c r="U7" i="31"/>
  <c r="U6" i="31"/>
  <c r="U16" i="31"/>
  <c r="U19" i="31"/>
  <c r="S15" i="31"/>
  <c r="S21" i="31"/>
  <c r="S16" i="31"/>
  <c r="U15" i="31"/>
  <c r="S19" i="31"/>
  <c r="U3" i="31"/>
  <c r="U8" i="31"/>
  <c r="U18" i="31"/>
  <c r="U12" i="31"/>
  <c r="S4" i="31"/>
  <c r="S13" i="31"/>
  <c r="S7" i="31"/>
  <c r="U17" i="31"/>
  <c r="S5" i="31"/>
  <c r="S14" i="31"/>
  <c r="S9" i="31"/>
  <c r="U2" i="31" l="1"/>
  <c r="AC26" i="31"/>
  <c r="S2" i="31"/>
  <c r="AC25" i="31"/>
  <c r="T22" i="31"/>
  <c r="U22" i="31" s="1"/>
  <c r="U10" i="31"/>
  <c r="S6" i="31"/>
  <c r="R22" i="31"/>
  <c r="S22" i="31" s="1"/>
  <c r="S3" i="31"/>
  <c r="W2" i="31" l="1"/>
  <c r="W22" i="31"/>
  <c r="X22" i="31" s="1"/>
  <c r="W8" i="31"/>
  <c r="W13" i="31"/>
  <c r="W5" i="31"/>
  <c r="W4" i="31"/>
  <c r="W16" i="31"/>
  <c r="W21" i="31"/>
  <c r="W20" i="31"/>
  <c r="W12" i="31"/>
  <c r="W10" i="31"/>
  <c r="W7" i="31"/>
  <c r="W18" i="31"/>
  <c r="W6" i="31"/>
  <c r="W15" i="31"/>
  <c r="W14" i="31"/>
  <c r="W19" i="31"/>
  <c r="W9" i="31"/>
  <c r="W3" i="31"/>
  <c r="W17" i="31"/>
  <c r="W11" i="31"/>
  <c r="Z22" i="31"/>
  <c r="AA22" i="31" s="1"/>
  <c r="Z10" i="31"/>
  <c r="Z16" i="31"/>
  <c r="Z19" i="31"/>
  <c r="Z7" i="31"/>
  <c r="Z15" i="31"/>
  <c r="Z11" i="31"/>
  <c r="Z3" i="31"/>
  <c r="Z18" i="31"/>
  <c r="Z8" i="31"/>
  <c r="Z9" i="31"/>
  <c r="Z2" i="31"/>
  <c r="Z13" i="31"/>
  <c r="Z20" i="31"/>
  <c r="Z14" i="31"/>
  <c r="Z4" i="31"/>
  <c r="Z17" i="31"/>
  <c r="Z12" i="31"/>
  <c r="Z6" i="31"/>
  <c r="Z21" i="31"/>
  <c r="Z5" i="31"/>
  <c r="AB26" i="31" l="1"/>
  <c r="X2" i="31"/>
  <c r="AB25" i="31"/>
  <c r="AC2" i="31"/>
  <c r="C2" i="33" s="1"/>
  <c r="E2" i="34" s="1"/>
  <c r="AA20" i="31"/>
  <c r="AB20" i="31"/>
  <c r="B20" i="33" s="1"/>
  <c r="B20" i="34" s="1"/>
  <c r="AA10" i="31"/>
  <c r="AB10" i="31"/>
  <c r="B10" i="33" s="1"/>
  <c r="B10" i="34" s="1"/>
  <c r="X15" i="31"/>
  <c r="AC15" i="31"/>
  <c r="AC16" i="31"/>
  <c r="X16" i="31"/>
  <c r="AA12" i="31"/>
  <c r="AB12" i="31"/>
  <c r="B12" i="33" s="1"/>
  <c r="B12" i="34" s="1"/>
  <c r="AA8" i="31"/>
  <c r="AB8" i="31"/>
  <c r="B8" i="33" s="1"/>
  <c r="B8" i="34" s="1"/>
  <c r="AA15" i="31"/>
  <c r="AB15" i="31"/>
  <c r="B15" i="33" s="1"/>
  <c r="B15" i="34" s="1"/>
  <c r="X3" i="31"/>
  <c r="AC3" i="31"/>
  <c r="AC10" i="31"/>
  <c r="X10" i="31"/>
  <c r="X8" i="31"/>
  <c r="AC8" i="31"/>
  <c r="AA5" i="31"/>
  <c r="AB5" i="31"/>
  <c r="B5" i="33" s="1"/>
  <c r="B5" i="34" s="1"/>
  <c r="AA17" i="31"/>
  <c r="AB17" i="31"/>
  <c r="B17" i="33" s="1"/>
  <c r="B17" i="34" s="1"/>
  <c r="AA13" i="31"/>
  <c r="AB13" i="31"/>
  <c r="B13" i="33" s="1"/>
  <c r="B13" i="34" s="1"/>
  <c r="AA18" i="31"/>
  <c r="AB18" i="31"/>
  <c r="B18" i="33" s="1"/>
  <c r="B18" i="34" s="1"/>
  <c r="AA7" i="31"/>
  <c r="AB7" i="31"/>
  <c r="B7" i="33" s="1"/>
  <c r="B7" i="34" s="1"/>
  <c r="AC9" i="31"/>
  <c r="X9" i="31"/>
  <c r="X6" i="31"/>
  <c r="AC6" i="31"/>
  <c r="X12" i="31"/>
  <c r="AC12" i="31"/>
  <c r="X4" i="31"/>
  <c r="AC4" i="31"/>
  <c r="AA21" i="31"/>
  <c r="AB21" i="31"/>
  <c r="B21" i="33" s="1"/>
  <c r="B21" i="34" s="1"/>
  <c r="AA4" i="31"/>
  <c r="AB4" i="31"/>
  <c r="B4" i="33" s="1"/>
  <c r="B4" i="34" s="1"/>
  <c r="AA2" i="31"/>
  <c r="AB2" i="31"/>
  <c r="AA3" i="31"/>
  <c r="AB3" i="31"/>
  <c r="B3" i="33" s="1"/>
  <c r="B3" i="34" s="1"/>
  <c r="AA19" i="31"/>
  <c r="AB19" i="31"/>
  <c r="B19" i="33" s="1"/>
  <c r="B19" i="34" s="1"/>
  <c r="AC11" i="31"/>
  <c r="X11" i="31"/>
  <c r="X19" i="31"/>
  <c r="AC19" i="31"/>
  <c r="AC18" i="31"/>
  <c r="X18" i="31"/>
  <c r="AC20" i="31"/>
  <c r="X20" i="31"/>
  <c r="AC5" i="31"/>
  <c r="X5" i="31"/>
  <c r="AA6" i="31"/>
  <c r="AB6" i="31"/>
  <c r="B6" i="33" s="1"/>
  <c r="B6" i="34" s="1"/>
  <c r="AA14" i="31"/>
  <c r="AB14" i="31"/>
  <c r="B14" i="33" s="1"/>
  <c r="B14" i="34" s="1"/>
  <c r="AA9" i="31"/>
  <c r="AB9" i="31"/>
  <c r="B9" i="33" s="1"/>
  <c r="B9" i="34" s="1"/>
  <c r="AA11" i="31"/>
  <c r="AB11" i="31"/>
  <c r="B11" i="33" s="1"/>
  <c r="B11" i="34" s="1"/>
  <c r="AA16" i="31"/>
  <c r="AB16" i="31"/>
  <c r="B16" i="33" s="1"/>
  <c r="B16" i="34" s="1"/>
  <c r="X17" i="31"/>
  <c r="AC17" i="31"/>
  <c r="AC14" i="31"/>
  <c r="X14" i="31"/>
  <c r="X7" i="31"/>
  <c r="AC7" i="31"/>
  <c r="AC21" i="31"/>
  <c r="X21" i="31"/>
  <c r="AC13" i="31"/>
  <c r="X13" i="31"/>
  <c r="H16" i="33" l="1"/>
  <c r="H36" i="33"/>
  <c r="H9" i="33"/>
  <c r="H29" i="33"/>
  <c r="H26" i="33"/>
  <c r="H6" i="33"/>
  <c r="C19" i="33"/>
  <c r="E19" i="34" s="1"/>
  <c r="AI19" i="31"/>
  <c r="H39" i="33"/>
  <c r="H19" i="33"/>
  <c r="B2" i="33"/>
  <c r="B2" i="34" s="1"/>
  <c r="H41" i="33"/>
  <c r="H21" i="33"/>
  <c r="C12" i="33"/>
  <c r="E12" i="34" s="1"/>
  <c r="AI12" i="31"/>
  <c r="H38" i="33"/>
  <c r="H18" i="33"/>
  <c r="H37" i="33"/>
  <c r="H17" i="33"/>
  <c r="C8" i="33"/>
  <c r="E8" i="34" s="1"/>
  <c r="AI8" i="31"/>
  <c r="AI3" i="31"/>
  <c r="C3" i="33"/>
  <c r="E3" i="34" s="1"/>
  <c r="H28" i="33"/>
  <c r="H8" i="33"/>
  <c r="H30" i="33"/>
  <c r="H10" i="33"/>
  <c r="F22" i="33"/>
  <c r="F2" i="33"/>
  <c r="C21" i="33"/>
  <c r="E21" i="34" s="1"/>
  <c r="AI21" i="31"/>
  <c r="C14" i="33"/>
  <c r="E14" i="34" s="1"/>
  <c r="AI14" i="31"/>
  <c r="C20" i="33"/>
  <c r="E20" i="34" s="1"/>
  <c r="AI20" i="31"/>
  <c r="C9" i="33"/>
  <c r="E9" i="34" s="1"/>
  <c r="AI9" i="31"/>
  <c r="C16" i="33"/>
  <c r="E16" i="34" s="1"/>
  <c r="AI16" i="31"/>
  <c r="H20" i="33"/>
  <c r="H40" i="33"/>
  <c r="AI7" i="31"/>
  <c r="C7" i="33"/>
  <c r="E7" i="34" s="1"/>
  <c r="C17" i="33"/>
  <c r="E17" i="34" s="1"/>
  <c r="AI17" i="31"/>
  <c r="H31" i="33"/>
  <c r="H11" i="33"/>
  <c r="H34" i="33"/>
  <c r="H14" i="33"/>
  <c r="H23" i="33"/>
  <c r="H3" i="33"/>
  <c r="H24" i="33"/>
  <c r="H4" i="33"/>
  <c r="AI4" i="31"/>
  <c r="C4" i="33"/>
  <c r="E4" i="34" s="1"/>
  <c r="C6" i="33"/>
  <c r="E6" i="34" s="1"/>
  <c r="AI6" i="31"/>
  <c r="H27" i="33"/>
  <c r="H7" i="33"/>
  <c r="H13" i="33"/>
  <c r="H33" i="33"/>
  <c r="H25" i="33"/>
  <c r="H5" i="33"/>
  <c r="H35" i="33"/>
  <c r="H15" i="33"/>
  <c r="H32" i="33"/>
  <c r="H12" i="33"/>
  <c r="AI15" i="31"/>
  <c r="C15" i="33"/>
  <c r="E15" i="34" s="1"/>
  <c r="AI2" i="31"/>
  <c r="C13" i="33"/>
  <c r="E13" i="34" s="1"/>
  <c r="AI13" i="31"/>
  <c r="C5" i="33"/>
  <c r="E5" i="34" s="1"/>
  <c r="AI5" i="31"/>
  <c r="C18" i="33"/>
  <c r="E18" i="34" s="1"/>
  <c r="AI18" i="31"/>
  <c r="C11" i="33"/>
  <c r="E11" i="34" s="1"/>
  <c r="AI11" i="31"/>
  <c r="C10" i="33"/>
  <c r="E10" i="34" s="1"/>
  <c r="AI10" i="31"/>
  <c r="AB44" i="33" l="1"/>
  <c r="AB35" i="33"/>
  <c r="AI22" i="31"/>
  <c r="AI39" i="33"/>
  <c r="T44" i="33"/>
  <c r="AC38" i="33"/>
  <c r="N37" i="33"/>
  <c r="AN34" i="33"/>
  <c r="AD30" i="33"/>
  <c r="AL28" i="33"/>
  <c r="Z42" i="33"/>
  <c r="AF41" i="33"/>
  <c r="AR40" i="33"/>
  <c r="R33" i="33"/>
  <c r="AK32" i="33"/>
  <c r="AV31" i="33"/>
  <c r="AP27" i="33"/>
  <c r="AT26" i="33"/>
  <c r="X43" i="33"/>
  <c r="L45" i="33"/>
  <c r="K44" i="33"/>
  <c r="AL43" i="33"/>
  <c r="AP42" i="33"/>
  <c r="AA39" i="33"/>
  <c r="R38" i="33"/>
  <c r="P41" i="33"/>
  <c r="AH36" i="33"/>
  <c r="AG32" i="33"/>
  <c r="T30" i="33"/>
  <c r="M28" i="33"/>
  <c r="AV45" i="33"/>
  <c r="AC40" i="33"/>
  <c r="X33" i="33"/>
  <c r="AR31" i="33"/>
  <c r="AJ27" i="33"/>
  <c r="AD26" i="33"/>
  <c r="AQ44" i="33"/>
  <c r="AU43" i="33"/>
  <c r="AE41" i="33"/>
  <c r="AF40" i="33"/>
  <c r="S39" i="33"/>
  <c r="AI35" i="33"/>
  <c r="O30" i="33"/>
  <c r="AN45" i="33"/>
  <c r="X34" i="33"/>
  <c r="AB36" i="33"/>
  <c r="AK28" i="33"/>
  <c r="L26" i="33"/>
  <c r="N27" i="33"/>
  <c r="V33" i="33"/>
  <c r="AS29" i="33"/>
  <c r="Z38" i="33"/>
  <c r="U32" i="33"/>
  <c r="F24" i="33"/>
  <c r="F4" i="33"/>
  <c r="W44" i="33"/>
  <c r="M45" i="33"/>
  <c r="Y43" i="33"/>
  <c r="AH40" i="33"/>
  <c r="AG35" i="33"/>
  <c r="T42" i="33"/>
  <c r="AO39" i="33"/>
  <c r="R37" i="33"/>
  <c r="AR32" i="33"/>
  <c r="AC36" i="33"/>
  <c r="K26" i="33"/>
  <c r="Z31" i="33"/>
  <c r="P30" i="33"/>
  <c r="AT29" i="33"/>
  <c r="AM27" i="33"/>
  <c r="AP34" i="33"/>
  <c r="AA40" i="33"/>
  <c r="AU39" i="33"/>
  <c r="AL45" i="33"/>
  <c r="V44" i="33"/>
  <c r="Q42" i="33"/>
  <c r="S37" i="33"/>
  <c r="AQ36" i="33"/>
  <c r="O32" i="33"/>
  <c r="K31" i="33"/>
  <c r="AE29" i="33"/>
  <c r="AG38" i="33"/>
  <c r="AB41" i="33"/>
  <c r="AH33" i="33"/>
  <c r="X28" i="33"/>
  <c r="U34" i="33"/>
  <c r="M30" i="33"/>
  <c r="AN27" i="33"/>
  <c r="AJ26" i="33"/>
  <c r="F7" i="33"/>
  <c r="F27" i="33"/>
  <c r="F29" i="33"/>
  <c r="F9" i="33"/>
  <c r="F34" i="33"/>
  <c r="F14" i="33"/>
  <c r="F3" i="33"/>
  <c r="F23" i="33"/>
  <c r="AU44" i="33"/>
  <c r="AO43" i="33"/>
  <c r="AM39" i="33"/>
  <c r="W34" i="33"/>
  <c r="AE31" i="33"/>
  <c r="AI29" i="33"/>
  <c r="Q45" i="33"/>
  <c r="AF36" i="33"/>
  <c r="AK26" i="33"/>
  <c r="Z30" i="33"/>
  <c r="Y42" i="33"/>
  <c r="AS40" i="33"/>
  <c r="U38" i="33"/>
  <c r="AP28" i="33"/>
  <c r="S27" i="33"/>
  <c r="P37" i="33"/>
  <c r="N32" i="33"/>
  <c r="L33" i="33"/>
  <c r="AI40" i="33"/>
  <c r="AD45" i="33"/>
  <c r="AT44" i="33"/>
  <c r="AH43" i="33"/>
  <c r="Y41" i="33"/>
  <c r="W31" i="33"/>
  <c r="AA29" i="33"/>
  <c r="AQ28" i="33"/>
  <c r="AR35" i="33"/>
  <c r="L34" i="33"/>
  <c r="AC27" i="33"/>
  <c r="AF39" i="33"/>
  <c r="AV33" i="33"/>
  <c r="AO32" i="33"/>
  <c r="R30" i="33"/>
  <c r="AM26" i="33"/>
  <c r="T38" i="33"/>
  <c r="AJ36" i="33"/>
  <c r="N44" i="33"/>
  <c r="AT43" i="33"/>
  <c r="AD42" i="33"/>
  <c r="Z40" i="33"/>
  <c r="AI33" i="33"/>
  <c r="AL35" i="33"/>
  <c r="AC34" i="33"/>
  <c r="AV37" i="33"/>
  <c r="AN31" i="33"/>
  <c r="AP29" i="33"/>
  <c r="AK27" i="33"/>
  <c r="T28" i="33"/>
  <c r="AR41" i="33"/>
  <c r="R32" i="33"/>
  <c r="AF38" i="33"/>
  <c r="L36" i="33"/>
  <c r="X30" i="33"/>
  <c r="V26" i="33"/>
  <c r="P39" i="33"/>
  <c r="K42" i="33"/>
  <c r="Z45" i="33"/>
  <c r="X44" i="33"/>
  <c r="AE39" i="33"/>
  <c r="AU37" i="33"/>
  <c r="AH38" i="33"/>
  <c r="AS41" i="33"/>
  <c r="AK35" i="33"/>
  <c r="M31" i="33"/>
  <c r="AB34" i="33"/>
  <c r="AG30" i="33"/>
  <c r="V27" i="33"/>
  <c r="S28" i="33"/>
  <c r="U43" i="33"/>
  <c r="AL29" i="33"/>
  <c r="O26" i="33"/>
  <c r="AN33" i="33"/>
  <c r="Q36" i="33"/>
  <c r="F31" i="33"/>
  <c r="F11" i="33"/>
  <c r="F25" i="33"/>
  <c r="K15" i="33" s="1"/>
  <c r="F5" i="33"/>
  <c r="F35" i="33"/>
  <c r="AJ12" i="33" s="1"/>
  <c r="F15" i="33"/>
  <c r="O45" i="33"/>
  <c r="AA42" i="33"/>
  <c r="K41" i="33"/>
  <c r="AG43" i="33"/>
  <c r="S38" i="33"/>
  <c r="AE35" i="33"/>
  <c r="AU33" i="33"/>
  <c r="M34" i="33"/>
  <c r="AH39" i="33"/>
  <c r="AN37" i="33"/>
  <c r="AS31" i="33"/>
  <c r="AQ27" i="33"/>
  <c r="AB26" i="33"/>
  <c r="Q30" i="33"/>
  <c r="V36" i="33"/>
  <c r="U44" i="33"/>
  <c r="AL40" i="33"/>
  <c r="AJ28" i="33"/>
  <c r="AI44" i="33"/>
  <c r="W43" i="33"/>
  <c r="O42" i="33"/>
  <c r="AQ41" i="33"/>
  <c r="AU40" i="33"/>
  <c r="S35" i="33"/>
  <c r="AM33" i="33"/>
  <c r="AB45" i="33"/>
  <c r="AO34" i="33"/>
  <c r="L32" i="33"/>
  <c r="U26" i="33"/>
  <c r="N36" i="33"/>
  <c r="AS30" i="33"/>
  <c r="Q31" i="33"/>
  <c r="AF28" i="33"/>
  <c r="Z27" i="33"/>
  <c r="AK39" i="33"/>
  <c r="AA45" i="33"/>
  <c r="R43" i="33"/>
  <c r="AT41" i="33"/>
  <c r="AC42" i="33"/>
  <c r="X38" i="33"/>
  <c r="AJ37" i="33"/>
  <c r="AP36" i="33"/>
  <c r="V40" i="33"/>
  <c r="T34" i="33"/>
  <c r="AF33" i="33"/>
  <c r="P29" i="33"/>
  <c r="AR28" i="33"/>
  <c r="AN35" i="33"/>
  <c r="AV32" i="33"/>
  <c r="AL26" i="33"/>
  <c r="N31" i="33"/>
  <c r="AD39" i="33"/>
  <c r="AL44" i="33"/>
  <c r="AU36" i="33"/>
  <c r="O34" i="33"/>
  <c r="AA33" i="33"/>
  <c r="AQ30" i="33"/>
  <c r="S29" i="33"/>
  <c r="AN43" i="33"/>
  <c r="V39" i="33"/>
  <c r="L35" i="33"/>
  <c r="AB32" i="33"/>
  <c r="Q28" i="33"/>
  <c r="U41" i="33"/>
  <c r="AJ31" i="33"/>
  <c r="AI26" i="33"/>
  <c r="X27" i="33"/>
  <c r="AE45" i="33"/>
  <c r="AQ40" i="33"/>
  <c r="W39" i="33"/>
  <c r="O35" i="33"/>
  <c r="K34" i="33"/>
  <c r="S33" i="33"/>
  <c r="AU30" i="33"/>
  <c r="AM29" i="33"/>
  <c r="AO42" i="33"/>
  <c r="AK36" i="33"/>
  <c r="AH41" i="33"/>
  <c r="AG37" i="33"/>
  <c r="Y28" i="33"/>
  <c r="Q27" i="33"/>
  <c r="AS26" i="33"/>
  <c r="AB38" i="33"/>
  <c r="M43" i="33"/>
  <c r="U31" i="33"/>
  <c r="V43" i="33"/>
  <c r="AQ37" i="33"/>
  <c r="K29" i="33"/>
  <c r="AC44" i="33"/>
  <c r="AN42" i="33"/>
  <c r="T40" i="33"/>
  <c r="AR45" i="33"/>
  <c r="AD38" i="33"/>
  <c r="R31" i="33"/>
  <c r="AJ30" i="33"/>
  <c r="AV35" i="33"/>
  <c r="AH32" i="33"/>
  <c r="O28" i="33"/>
  <c r="AL34" i="33"/>
  <c r="AG33" i="33"/>
  <c r="AT27" i="33"/>
  <c r="AA26" i="33"/>
  <c r="S43" i="33"/>
  <c r="AQ39" i="33"/>
  <c r="AH44" i="33"/>
  <c r="W35" i="33"/>
  <c r="AU34" i="33"/>
  <c r="AE32" i="33"/>
  <c r="AM30" i="33"/>
  <c r="O29" i="33"/>
  <c r="M38" i="33"/>
  <c r="AO26" i="33"/>
  <c r="AS28" i="33"/>
  <c r="AA27" i="33"/>
  <c r="AJ40" i="33"/>
  <c r="AB37" i="33"/>
  <c r="Q41" i="33"/>
  <c r="AG36" i="33"/>
  <c r="Y31" i="33"/>
  <c r="S45" i="33"/>
  <c r="AH42" i="33"/>
  <c r="U40" i="33"/>
  <c r="AI28" i="33"/>
  <c r="AN38" i="33"/>
  <c r="AS35" i="33"/>
  <c r="Z33" i="33"/>
  <c r="Q26" i="33"/>
  <c r="AK30" i="33"/>
  <c r="X36" i="33"/>
  <c r="L29" i="33"/>
  <c r="V41" i="33"/>
  <c r="AL37" i="33"/>
  <c r="P34" i="33"/>
  <c r="AE27" i="33"/>
  <c r="F39" i="33"/>
  <c r="F19" i="33"/>
  <c r="AI45" i="33"/>
  <c r="O44" i="33"/>
  <c r="Z43" i="33"/>
  <c r="AB42" i="33"/>
  <c r="AM37" i="33"/>
  <c r="AE36" i="33"/>
  <c r="S32" i="33"/>
  <c r="W30" i="33"/>
  <c r="AU29" i="33"/>
  <c r="L41" i="33"/>
  <c r="AS39" i="33"/>
  <c r="AK38" i="33"/>
  <c r="U28" i="33"/>
  <c r="Q34" i="33"/>
  <c r="AF27" i="33"/>
  <c r="Y40" i="33"/>
  <c r="N35" i="33"/>
  <c r="AQ26" i="33"/>
  <c r="AO31" i="33"/>
  <c r="AI42" i="33"/>
  <c r="AD43" i="33"/>
  <c r="T41" i="33"/>
  <c r="AA35" i="33"/>
  <c r="W29" i="33"/>
  <c r="AV34" i="33"/>
  <c r="AO27" i="33"/>
  <c r="N38" i="33"/>
  <c r="AJ45" i="33"/>
  <c r="AC37" i="33"/>
  <c r="Y33" i="33"/>
  <c r="P32" i="33"/>
  <c r="R39" i="33"/>
  <c r="AT28" i="33"/>
  <c r="AF31" i="33"/>
  <c r="AR36" i="33"/>
  <c r="AP26" i="33"/>
  <c r="AE40" i="33"/>
  <c r="AA37" i="33"/>
  <c r="AI36" i="33"/>
  <c r="AU35" i="33"/>
  <c r="S31" i="33"/>
  <c r="AF42" i="33"/>
  <c r="Q44" i="33"/>
  <c r="X41" i="33"/>
  <c r="V38" i="33"/>
  <c r="AL32" i="33"/>
  <c r="U27" i="33"/>
  <c r="AB30" i="33"/>
  <c r="N29" i="33"/>
  <c r="L28" i="33"/>
  <c r="AN26" i="33"/>
  <c r="AJ34" i="33"/>
  <c r="AS33" i="33"/>
  <c r="AI41" i="33"/>
  <c r="W40" i="33"/>
  <c r="AP45" i="33"/>
  <c r="AD44" i="33"/>
  <c r="AM32" i="33"/>
  <c r="Y37" i="33"/>
  <c r="L43" i="33"/>
  <c r="AK42" i="33"/>
  <c r="AO36" i="33"/>
  <c r="N39" i="33"/>
  <c r="T31" i="33"/>
  <c r="AR30" i="33"/>
  <c r="AT38" i="33"/>
  <c r="AF34" i="33"/>
  <c r="AV26" i="33"/>
  <c r="AC33" i="33"/>
  <c r="R35" i="33"/>
  <c r="AE44" i="33"/>
  <c r="K43" i="33"/>
  <c r="AQ42" i="33"/>
  <c r="O41" i="33"/>
  <c r="AS45" i="33"/>
  <c r="AG39" i="33"/>
  <c r="X35" i="33"/>
  <c r="U33" i="33"/>
  <c r="Z29" i="33"/>
  <c r="M37" i="33"/>
  <c r="AK31" i="33"/>
  <c r="AU26" i="33"/>
  <c r="AB27" i="33"/>
  <c r="V30" i="33"/>
  <c r="AN32" i="33"/>
  <c r="AE43" i="33"/>
  <c r="AU42" i="33"/>
  <c r="S41" i="33"/>
  <c r="AK45" i="33"/>
  <c r="AM38" i="33"/>
  <c r="O36" i="33"/>
  <c r="K30" i="33"/>
  <c r="AQ29" i="33"/>
  <c r="AS34" i="33"/>
  <c r="Z37" i="33"/>
  <c r="Q32" i="33"/>
  <c r="W26" i="33"/>
  <c r="AG44" i="33"/>
  <c r="U39" i="33"/>
  <c r="Y35" i="33"/>
  <c r="M33" i="33"/>
  <c r="AB28" i="33"/>
  <c r="S42" i="33"/>
  <c r="AU41" i="33"/>
  <c r="AM40" i="33"/>
  <c r="N45" i="33"/>
  <c r="W38" i="33"/>
  <c r="AB43" i="33"/>
  <c r="Q39" i="33"/>
  <c r="U29" i="33"/>
  <c r="AK34" i="33"/>
  <c r="Z32" i="33"/>
  <c r="P31" i="33"/>
  <c r="AE28" i="33"/>
  <c r="AO35" i="33"/>
  <c r="AF26" i="33"/>
  <c r="AS36" i="33"/>
  <c r="L27" i="33"/>
  <c r="F36" i="33"/>
  <c r="F16" i="33"/>
  <c r="F40" i="33"/>
  <c r="F20" i="33"/>
  <c r="F41" i="33"/>
  <c r="F21" i="33"/>
  <c r="AU45" i="33"/>
  <c r="AQ43" i="33"/>
  <c r="L42" i="33"/>
  <c r="O38" i="33"/>
  <c r="AI32" i="33"/>
  <c r="S30" i="33"/>
  <c r="AK44" i="33"/>
  <c r="AB40" i="33"/>
  <c r="Z39" i="33"/>
  <c r="X31" i="33"/>
  <c r="AF29" i="33"/>
  <c r="AS27" i="33"/>
  <c r="V37" i="33"/>
  <c r="Q33" i="33"/>
  <c r="AE26" i="33"/>
  <c r="AL41" i="33"/>
  <c r="U35" i="33"/>
  <c r="N28" i="33"/>
  <c r="R45" i="33"/>
  <c r="V42" i="33"/>
  <c r="N41" i="33"/>
  <c r="P40" i="33"/>
  <c r="AI34" i="33"/>
  <c r="AL39" i="33"/>
  <c r="AT33" i="33"/>
  <c r="AF43" i="33"/>
  <c r="AR38" i="33"/>
  <c r="L37" i="33"/>
  <c r="AJ44" i="33"/>
  <c r="AV27" i="33"/>
  <c r="X29" i="33"/>
  <c r="AN28" i="33"/>
  <c r="AP35" i="33"/>
  <c r="T26" i="33"/>
  <c r="AC30" i="33"/>
  <c r="AT45" i="33"/>
  <c r="AV44" i="33"/>
  <c r="O39" i="33"/>
  <c r="W37" i="33"/>
  <c r="AM36" i="33"/>
  <c r="AQ34" i="33"/>
  <c r="AA30" i="33"/>
  <c r="AD40" i="33"/>
  <c r="AC31" i="33"/>
  <c r="Y38" i="33"/>
  <c r="T35" i="33"/>
  <c r="M32" i="33"/>
  <c r="AR26" i="33"/>
  <c r="AJ33" i="33"/>
  <c r="AG29" i="33"/>
  <c r="K28" i="33"/>
  <c r="AM45" i="33"/>
  <c r="AJ41" i="33"/>
  <c r="AQ38" i="33"/>
  <c r="W33" i="33"/>
  <c r="O31" i="33"/>
  <c r="T37" i="33"/>
  <c r="Y44" i="33"/>
  <c r="AT34" i="33"/>
  <c r="K27" i="33"/>
  <c r="AH26" i="33"/>
  <c r="AV39" i="33"/>
  <c r="AC32" i="33"/>
  <c r="AR29" i="33"/>
  <c r="AO28" i="33"/>
  <c r="R42" i="33"/>
  <c r="AD36" i="33"/>
  <c r="K45" i="33"/>
  <c r="AP44" i="33"/>
  <c r="AA38" i="33"/>
  <c r="AG41" i="33"/>
  <c r="AN40" i="33"/>
  <c r="T39" i="33"/>
  <c r="M27" i="33"/>
  <c r="AJ43" i="33"/>
  <c r="R36" i="33"/>
  <c r="V31" i="33"/>
  <c r="AT32" i="33"/>
  <c r="P26" i="33"/>
  <c r="AH35" i="33"/>
  <c r="AC29" i="33"/>
  <c r="AV42" i="33"/>
  <c r="AD28" i="33"/>
  <c r="AL30" i="33"/>
  <c r="X37" i="33"/>
  <c r="F30" i="33"/>
  <c r="AC5" i="33" s="1"/>
  <c r="F10" i="33"/>
  <c r="F38" i="33"/>
  <c r="F18" i="33"/>
  <c r="F33" i="33"/>
  <c r="F13" i="33"/>
  <c r="AM43" i="33"/>
  <c r="AJ42" i="33"/>
  <c r="K39" i="33"/>
  <c r="AU38" i="33"/>
  <c r="AQ35" i="33"/>
  <c r="AE33" i="33"/>
  <c r="AA32" i="33"/>
  <c r="AS44" i="33"/>
  <c r="Q40" i="33"/>
  <c r="AO29" i="33"/>
  <c r="AH37" i="33"/>
  <c r="Y34" i="33"/>
  <c r="O27" i="33"/>
  <c r="S26" i="33"/>
  <c r="W28" i="33"/>
  <c r="AG45" i="33"/>
  <c r="U30" i="33"/>
  <c r="M41" i="33"/>
  <c r="AM41" i="33"/>
  <c r="AP43" i="33"/>
  <c r="K36" i="33"/>
  <c r="W32" i="33"/>
  <c r="Z34" i="33"/>
  <c r="AG28" i="33"/>
  <c r="Y26" i="33"/>
  <c r="AR44" i="33"/>
  <c r="P45" i="33"/>
  <c r="AC35" i="33"/>
  <c r="AV30" i="33"/>
  <c r="AH29" i="33"/>
  <c r="AD27" i="33"/>
  <c r="AT31" i="33"/>
  <c r="AO38" i="33"/>
  <c r="M42" i="33"/>
  <c r="R40" i="33"/>
  <c r="AK37" i="33"/>
  <c r="T33" i="33"/>
  <c r="W42" i="33"/>
  <c r="P44" i="33"/>
  <c r="K35" i="33"/>
  <c r="AM34" i="33"/>
  <c r="AC43" i="33"/>
  <c r="R41" i="33"/>
  <c r="M40" i="33"/>
  <c r="AV36" i="33"/>
  <c r="AO33" i="33"/>
  <c r="AG26" i="33"/>
  <c r="Y45" i="33"/>
  <c r="T29" i="33"/>
  <c r="AA28" i="33"/>
  <c r="AR37" i="33"/>
  <c r="AH27" i="33"/>
  <c r="AT39" i="33"/>
  <c r="AP30" i="33"/>
  <c r="AD32" i="33"/>
  <c r="F26" i="33"/>
  <c r="F6" i="33"/>
  <c r="AI43" i="33"/>
  <c r="R44" i="33"/>
  <c r="W36" i="33"/>
  <c r="AM35" i="33"/>
  <c r="AA31" i="33"/>
  <c r="P42" i="33"/>
  <c r="AP41" i="33"/>
  <c r="L39" i="33"/>
  <c r="AO30" i="33"/>
  <c r="AC26" i="33"/>
  <c r="AF37" i="33"/>
  <c r="AD33" i="33"/>
  <c r="AV38" i="33"/>
  <c r="N34" i="33"/>
  <c r="AR27" i="33"/>
  <c r="Y32" i="33"/>
  <c r="AJ29" i="33"/>
  <c r="AT40" i="33"/>
  <c r="W45" i="33"/>
  <c r="AR42" i="33"/>
  <c r="AK40" i="33"/>
  <c r="AI31" i="33"/>
  <c r="AM28" i="33"/>
  <c r="AO44" i="33"/>
  <c r="T43" i="33"/>
  <c r="AV41" i="33"/>
  <c r="AT37" i="33"/>
  <c r="P36" i="33"/>
  <c r="Y27" i="33"/>
  <c r="Z26" i="33"/>
  <c r="N33" i="33"/>
  <c r="AP32" i="33"/>
  <c r="AF30" i="33"/>
  <c r="R29" i="33"/>
  <c r="L38" i="33"/>
  <c r="AD34" i="33"/>
  <c r="F37" i="33"/>
  <c r="F17" i="33"/>
  <c r="AH45" i="33"/>
  <c r="AT42" i="33"/>
  <c r="K37" i="33"/>
  <c r="AA34" i="33"/>
  <c r="O33" i="33"/>
  <c r="AQ31" i="33"/>
  <c r="V35" i="33"/>
  <c r="T36" i="33"/>
  <c r="M26" i="33"/>
  <c r="AN30" i="33"/>
  <c r="AJ32" i="33"/>
  <c r="AD29" i="33"/>
  <c r="X40" i="33"/>
  <c r="AC41" i="33"/>
  <c r="AL38" i="33"/>
  <c r="AA44" i="33"/>
  <c r="AC45" i="33"/>
  <c r="AV40" i="33"/>
  <c r="K32" i="33"/>
  <c r="AM31" i="33"/>
  <c r="P43" i="33"/>
  <c r="AO37" i="33"/>
  <c r="AD35" i="33"/>
  <c r="AR33" i="33"/>
  <c r="AP38" i="33"/>
  <c r="M29" i="33"/>
  <c r="R26" i="33"/>
  <c r="AJ39" i="33"/>
  <c r="Y36" i="33"/>
  <c r="AH28" i="33"/>
  <c r="T27" i="33"/>
  <c r="AG42" i="33"/>
  <c r="F28" i="33"/>
  <c r="F8" i="33"/>
  <c r="S44" i="33"/>
  <c r="K40" i="33"/>
  <c r="N43" i="33"/>
  <c r="AE30" i="33"/>
  <c r="AN41" i="33"/>
  <c r="AS38" i="33"/>
  <c r="Z36" i="33"/>
  <c r="Q35" i="33"/>
  <c r="M39" i="33"/>
  <c r="AG34" i="33"/>
  <c r="V32" i="33"/>
  <c r="AP37" i="33"/>
  <c r="AL31" i="33"/>
  <c r="X26" i="33"/>
  <c r="P28" i="33"/>
  <c r="F32" i="33"/>
  <c r="F12" i="33"/>
  <c r="H22" i="33"/>
  <c r="AV43" i="33" s="1"/>
  <c r="H2" i="33"/>
  <c r="AN29" i="33" s="1"/>
  <c r="AE42" i="33"/>
  <c r="AN44" i="33"/>
  <c r="AU32" i="33"/>
  <c r="AK43" i="33"/>
  <c r="Z41" i="33"/>
  <c r="AB39" i="33"/>
  <c r="U36" i="33"/>
  <c r="X45" i="33"/>
  <c r="L40" i="33"/>
  <c r="P38" i="33"/>
  <c r="AL33" i="33"/>
  <c r="AS37" i="33"/>
  <c r="AI27" i="33"/>
  <c r="AP31" i="33"/>
  <c r="N26" i="33"/>
  <c r="Q29" i="33"/>
  <c r="AF35" i="33"/>
  <c r="V28" i="33"/>
  <c r="AW29" i="33" l="1"/>
  <c r="F5" i="34" s="1"/>
  <c r="G5" i="34" s="1"/>
  <c r="R30" i="34" s="1"/>
  <c r="Y16" i="33"/>
  <c r="R11" i="33"/>
  <c r="AH7" i="33"/>
  <c r="AF21" i="33"/>
  <c r="AU31" i="33"/>
  <c r="AD14" i="33"/>
  <c r="L8" i="33"/>
  <c r="AT30" i="33"/>
  <c r="AQ10" i="33"/>
  <c r="AN36" i="33"/>
  <c r="Q20" i="33"/>
  <c r="Q38" i="33"/>
  <c r="AW38" i="33" s="1"/>
  <c r="F14" i="34" s="1"/>
  <c r="G14" i="34" s="1"/>
  <c r="R39" i="34" s="1"/>
  <c r="AH34" i="33"/>
  <c r="AA43" i="33"/>
  <c r="M36" i="33"/>
  <c r="N40" i="33"/>
  <c r="AV28" i="33"/>
  <c r="AD41" i="33"/>
  <c r="AA18" i="33"/>
  <c r="AO40" i="33"/>
  <c r="U42" i="33"/>
  <c r="K33" i="33"/>
  <c r="AF45" i="33"/>
  <c r="L44" i="33"/>
  <c r="O37" i="33"/>
  <c r="AS9" i="33"/>
  <c r="W4" i="33"/>
  <c r="Z12" i="33"/>
  <c r="AL42" i="33"/>
  <c r="V29" i="33"/>
  <c r="AU5" i="33"/>
  <c r="AK29" i="33"/>
  <c r="T9" i="33"/>
  <c r="AR39" i="33"/>
  <c r="AC39" i="33"/>
  <c r="AP17" i="33"/>
  <c r="R27" i="33"/>
  <c r="AB12" i="33"/>
  <c r="AP33" i="33"/>
  <c r="AI37" i="33"/>
  <c r="Z28" i="33"/>
  <c r="AE38" i="33"/>
  <c r="AK18" i="33"/>
  <c r="AG8" i="33"/>
  <c r="P35" i="33"/>
  <c r="X19" i="33"/>
  <c r="S34" i="33"/>
  <c r="S13" i="33"/>
  <c r="AG27" i="33"/>
  <c r="T45" i="33"/>
  <c r="AB31" i="33"/>
  <c r="AL4" i="33"/>
  <c r="Y30" i="33"/>
  <c r="M21" i="33"/>
  <c r="X32" i="33"/>
  <c r="AR20" i="33"/>
  <c r="AQ32" i="33"/>
  <c r="AS43" i="33"/>
  <c r="AW26" i="33"/>
  <c r="F2" i="34" s="1"/>
  <c r="G2" i="34" s="1"/>
  <c r="R27" i="34" s="1"/>
  <c r="N7" i="33"/>
  <c r="AB21" i="33"/>
  <c r="AO22" i="33"/>
  <c r="AT13" i="33"/>
  <c r="AV6" i="33"/>
  <c r="AM19" i="33"/>
  <c r="AI15" i="33"/>
  <c r="AU27" i="33"/>
  <c r="U14" i="33"/>
  <c r="AE11" i="33"/>
  <c r="AB33" i="33"/>
  <c r="AR34" i="33"/>
  <c r="Y29" i="33"/>
  <c r="V22" i="33"/>
  <c r="AK33" i="33"/>
  <c r="V34" i="33"/>
  <c r="AD31" i="33"/>
  <c r="AA36" i="33"/>
  <c r="AL36" i="33"/>
  <c r="S40" i="33"/>
  <c r="P27" i="33"/>
  <c r="AW27" i="33" s="1"/>
  <c r="F3" i="34" s="1"/>
  <c r="G3" i="34" s="1"/>
  <c r="R28" i="34" s="1"/>
  <c r="AP39" i="33"/>
  <c r="M35" i="33"/>
  <c r="AS42" i="33"/>
  <c r="AJ38" i="33"/>
  <c r="AG40" i="33"/>
  <c r="N42" i="33"/>
  <c r="L30" i="33"/>
  <c r="P10" i="33"/>
  <c r="O43" i="33"/>
  <c r="AM44" i="33"/>
  <c r="X39" i="33"/>
  <c r="Z44" i="33"/>
  <c r="AE37" i="33"/>
  <c r="AB6" i="33"/>
  <c r="AN16" i="33"/>
  <c r="AT35" i="33"/>
  <c r="O17" i="33"/>
  <c r="AH31" i="33"/>
  <c r="U45" i="33"/>
  <c r="W41" i="33"/>
  <c r="R28" i="33"/>
  <c r="AO41" i="33"/>
  <c r="AQ45" i="33"/>
  <c r="AF32" i="33"/>
  <c r="AI30" i="33"/>
  <c r="Q37" i="33"/>
  <c r="X20" i="33"/>
  <c r="N14" i="33"/>
  <c r="P12" i="33"/>
  <c r="R10" i="33"/>
  <c r="AK9" i="33"/>
  <c r="AV8" i="33"/>
  <c r="V6" i="33"/>
  <c r="Z19" i="33"/>
  <c r="AF18" i="33"/>
  <c r="AR17" i="33"/>
  <c r="L22" i="33"/>
  <c r="AC15" i="33"/>
  <c r="AI16" i="33"/>
  <c r="AN11" i="33"/>
  <c r="AD7" i="33"/>
  <c r="T21" i="33"/>
  <c r="AP4" i="33"/>
  <c r="AL5" i="33"/>
  <c r="AT3" i="33"/>
  <c r="AH18" i="33"/>
  <c r="AK13" i="33"/>
  <c r="K11" i="33"/>
  <c r="AU7" i="33"/>
  <c r="Y5" i="33"/>
  <c r="AE22" i="33"/>
  <c r="AB15" i="33"/>
  <c r="AG14" i="33"/>
  <c r="O12" i="33"/>
  <c r="AM6" i="33"/>
  <c r="AS3" i="33"/>
  <c r="W16" i="33"/>
  <c r="U8" i="33"/>
  <c r="M20" i="33"/>
  <c r="S10" i="33"/>
  <c r="Q4" i="33"/>
  <c r="AO19" i="33"/>
  <c r="AQ17" i="33"/>
  <c r="Z21" i="33"/>
  <c r="AH6" i="33"/>
  <c r="AG5" i="33"/>
  <c r="AP20" i="33"/>
  <c r="R17" i="33"/>
  <c r="AK14" i="33"/>
  <c r="K13" i="33"/>
  <c r="Z11" i="33"/>
  <c r="W9" i="33"/>
  <c r="AR21" i="33"/>
  <c r="AM18" i="33"/>
  <c r="T10" i="33"/>
  <c r="AV7" i="33"/>
  <c r="AO15" i="33"/>
  <c r="AT8" i="33"/>
  <c r="AC12" i="33"/>
  <c r="P22" i="33"/>
  <c r="AD4" i="33"/>
  <c r="M19" i="33"/>
  <c r="Y3" i="33"/>
  <c r="AO21" i="33"/>
  <c r="T20" i="33"/>
  <c r="AK17" i="33"/>
  <c r="AT14" i="33"/>
  <c r="N10" i="33"/>
  <c r="R6" i="33"/>
  <c r="AV18" i="33"/>
  <c r="L15" i="33"/>
  <c r="P13" i="33"/>
  <c r="AD11" i="33"/>
  <c r="AF7" i="33"/>
  <c r="AM5" i="33"/>
  <c r="AR19" i="33"/>
  <c r="AP9" i="33"/>
  <c r="AI8" i="33"/>
  <c r="AC16" i="33"/>
  <c r="Z3" i="33"/>
  <c r="W22" i="33"/>
  <c r="Y4" i="33"/>
  <c r="AT18" i="33"/>
  <c r="AN12" i="33"/>
  <c r="AI7" i="33"/>
  <c r="X15" i="33"/>
  <c r="AF10" i="33"/>
  <c r="AA22" i="33"/>
  <c r="AD16" i="33"/>
  <c r="AJ14" i="33"/>
  <c r="T11" i="33"/>
  <c r="AV9" i="33"/>
  <c r="P6" i="33"/>
  <c r="AR5" i="33"/>
  <c r="AL3" i="33"/>
  <c r="AC19" i="33"/>
  <c r="N8" i="33"/>
  <c r="V17" i="33"/>
  <c r="R20" i="33"/>
  <c r="AP13" i="33"/>
  <c r="L21" i="33"/>
  <c r="AS22" i="33"/>
  <c r="AQ19" i="33"/>
  <c r="X12" i="33"/>
  <c r="Z6" i="33"/>
  <c r="AB4" i="33"/>
  <c r="AU3" i="33"/>
  <c r="AG16" i="33"/>
  <c r="Q15" i="33"/>
  <c r="AE21" i="33"/>
  <c r="U10" i="33"/>
  <c r="V7" i="33"/>
  <c r="S17" i="33"/>
  <c r="AL13" i="33"/>
  <c r="AK8" i="33"/>
  <c r="O18" i="33"/>
  <c r="M14" i="33"/>
  <c r="AH11" i="33"/>
  <c r="AN9" i="33"/>
  <c r="K20" i="33"/>
  <c r="Q22" i="33"/>
  <c r="AS17" i="33"/>
  <c r="W11" i="33"/>
  <c r="Y19" i="33"/>
  <c r="AM16" i="33"/>
  <c r="P14" i="33"/>
  <c r="AF13" i="33"/>
  <c r="U15" i="33"/>
  <c r="AE8" i="33"/>
  <c r="Z7" i="33"/>
  <c r="AO20" i="33"/>
  <c r="AU21" i="33"/>
  <c r="L10" i="33"/>
  <c r="N9" i="33"/>
  <c r="AI6" i="33"/>
  <c r="S4" i="33"/>
  <c r="AK3" i="33"/>
  <c r="AP5" i="33"/>
  <c r="Y21" i="33"/>
  <c r="AG17" i="33"/>
  <c r="AV16" i="33"/>
  <c r="AQ15" i="33"/>
  <c r="AC9" i="33"/>
  <c r="AO5" i="33"/>
  <c r="AD13" i="33"/>
  <c r="R19" i="33"/>
  <c r="AR6" i="33"/>
  <c r="AH3" i="33"/>
  <c r="AT11" i="33"/>
  <c r="O8" i="33"/>
  <c r="AA20" i="33"/>
  <c r="AJ18" i="33"/>
  <c r="T14" i="33"/>
  <c r="M12" i="33"/>
  <c r="K4" i="33"/>
  <c r="AM22" i="33"/>
  <c r="W10" i="33"/>
  <c r="AB20" i="33"/>
  <c r="S19" i="33"/>
  <c r="W15" i="33"/>
  <c r="AS13" i="33"/>
  <c r="AP10" i="33"/>
  <c r="P8" i="33"/>
  <c r="L4" i="33"/>
  <c r="AM17" i="33"/>
  <c r="Q16" i="33"/>
  <c r="N22" i="33"/>
  <c r="AU18" i="33"/>
  <c r="AK11" i="33"/>
  <c r="AO12" i="33"/>
  <c r="U6" i="33"/>
  <c r="AI14" i="33"/>
  <c r="Z9" i="33"/>
  <c r="Y7" i="33"/>
  <c r="AF3" i="33"/>
  <c r="AE5" i="33"/>
  <c r="T12" i="33"/>
  <c r="AQ11" i="33"/>
  <c r="M9" i="33"/>
  <c r="AA7" i="33"/>
  <c r="AV21" i="33"/>
  <c r="W14" i="33"/>
  <c r="AM13" i="33"/>
  <c r="AG6" i="33"/>
  <c r="R4" i="33"/>
  <c r="O16" i="33"/>
  <c r="AJ10" i="33"/>
  <c r="AR3" i="33"/>
  <c r="AT22" i="33"/>
  <c r="N19" i="33"/>
  <c r="AO18" i="33"/>
  <c r="AC8" i="33"/>
  <c r="K5" i="33"/>
  <c r="AD17" i="33"/>
  <c r="Y15" i="33"/>
  <c r="U21" i="33"/>
  <c r="AA19" i="33"/>
  <c r="S15" i="33"/>
  <c r="O22" i="33"/>
  <c r="K18" i="33"/>
  <c r="AE12" i="33"/>
  <c r="Q7" i="33"/>
  <c r="AU10" i="33"/>
  <c r="AB3" i="33"/>
  <c r="AL17" i="33"/>
  <c r="M11" i="33"/>
  <c r="AQ4" i="33"/>
  <c r="V13" i="33"/>
  <c r="AG20" i="33"/>
  <c r="AH16" i="33"/>
  <c r="AS8" i="33"/>
  <c r="X9" i="33"/>
  <c r="AN14" i="33"/>
  <c r="AJ5" i="33"/>
  <c r="M22" i="33"/>
  <c r="AD18" i="33"/>
  <c r="R14" i="33"/>
  <c r="AC13" i="33"/>
  <c r="AT6" i="33"/>
  <c r="K3" i="33"/>
  <c r="AH17" i="33"/>
  <c r="AP11" i="33"/>
  <c r="AK10" i="33"/>
  <c r="AR9" i="33"/>
  <c r="AM4" i="33"/>
  <c r="W21" i="33"/>
  <c r="P7" i="33"/>
  <c r="Z8" i="33"/>
  <c r="Y20" i="33"/>
  <c r="AV5" i="33"/>
  <c r="AG12" i="33"/>
  <c r="T19" i="33"/>
  <c r="AO16" i="33"/>
  <c r="AP18" i="33"/>
  <c r="L16" i="33"/>
  <c r="AD10" i="33"/>
  <c r="Y9" i="33"/>
  <c r="AR4" i="33"/>
  <c r="T22" i="33"/>
  <c r="P19" i="33"/>
  <c r="R21" i="33"/>
  <c r="AA8" i="33"/>
  <c r="AC3" i="33"/>
  <c r="AI20" i="33"/>
  <c r="W13" i="33"/>
  <c r="N11" i="33"/>
  <c r="AT17" i="33"/>
  <c r="AJ6" i="33"/>
  <c r="AV15" i="33"/>
  <c r="AM12" i="33"/>
  <c r="AO7" i="33"/>
  <c r="AF14" i="33"/>
  <c r="AC22" i="33"/>
  <c r="P20" i="33"/>
  <c r="AJ16" i="33"/>
  <c r="Y13" i="33"/>
  <c r="T4" i="33"/>
  <c r="AA21" i="33"/>
  <c r="AG19" i="33"/>
  <c r="AV17" i="33"/>
  <c r="R3" i="33"/>
  <c r="AP15" i="33"/>
  <c r="AD12" i="33"/>
  <c r="K9" i="33"/>
  <c r="W18" i="33"/>
  <c r="AT7" i="33"/>
  <c r="AH5" i="33"/>
  <c r="AO14" i="33"/>
  <c r="AR10" i="33"/>
  <c r="AM8" i="33"/>
  <c r="M6" i="33"/>
  <c r="AV20" i="33"/>
  <c r="AR16" i="33"/>
  <c r="AA11" i="33"/>
  <c r="AD6" i="33"/>
  <c r="AL15" i="33"/>
  <c r="AT19" i="33"/>
  <c r="AQ8" i="33"/>
  <c r="M3" i="33"/>
  <c r="AH22" i="33"/>
  <c r="O10" i="33"/>
  <c r="R5" i="33"/>
  <c r="X17" i="33"/>
  <c r="AG4" i="33"/>
  <c r="AC18" i="33"/>
  <c r="AJ9" i="33"/>
  <c r="V12" i="33"/>
  <c r="AN7" i="33"/>
  <c r="K14" i="33"/>
  <c r="T13" i="33"/>
  <c r="AJ20" i="33"/>
  <c r="T16" i="33"/>
  <c r="AA15" i="33"/>
  <c r="AV19" i="33"/>
  <c r="AG18" i="33"/>
  <c r="X14" i="33"/>
  <c r="R13" i="33"/>
  <c r="V8" i="33"/>
  <c r="AL7" i="33"/>
  <c r="AD5" i="33"/>
  <c r="M4" i="33"/>
  <c r="AN17" i="33"/>
  <c r="AH12" i="33"/>
  <c r="K22" i="33"/>
  <c r="AP21" i="33"/>
  <c r="AR11" i="33"/>
  <c r="AT9" i="33"/>
  <c r="AC6" i="33"/>
  <c r="P3" i="33"/>
  <c r="AF20" i="33"/>
  <c r="N18" i="33"/>
  <c r="AI11" i="33"/>
  <c r="AT10" i="33"/>
  <c r="AV4" i="33"/>
  <c r="AL16" i="33"/>
  <c r="AR15" i="33"/>
  <c r="L14" i="33"/>
  <c r="AP12" i="33"/>
  <c r="AN5" i="33"/>
  <c r="AJ21" i="33"/>
  <c r="R22" i="33"/>
  <c r="V19" i="33"/>
  <c r="P17" i="33"/>
  <c r="AD8" i="33"/>
  <c r="AA13" i="33"/>
  <c r="T3" i="33"/>
  <c r="AC7" i="33"/>
  <c r="X6" i="33"/>
  <c r="AG22" i="33"/>
  <c r="AS21" i="33"/>
  <c r="Q17" i="33"/>
  <c r="AU15" i="33"/>
  <c r="AH14" i="33"/>
  <c r="AB8" i="33"/>
  <c r="S3" i="33"/>
  <c r="K16" i="33"/>
  <c r="Y11" i="33"/>
  <c r="AE10" i="33"/>
  <c r="AA9" i="33"/>
  <c r="AJ19" i="33"/>
  <c r="U7" i="33"/>
  <c r="W5" i="33"/>
  <c r="AO6" i="33"/>
  <c r="M18" i="33"/>
  <c r="AQ12" i="33"/>
  <c r="O4" i="33"/>
  <c r="AM20" i="33"/>
  <c r="AC21" i="33"/>
  <c r="X16" i="33"/>
  <c r="M13" i="33"/>
  <c r="AV12" i="33"/>
  <c r="AA3" i="33"/>
  <c r="AN19" i="33"/>
  <c r="T17" i="33"/>
  <c r="AD15" i="33"/>
  <c r="AH9" i="33"/>
  <c r="V20" i="33"/>
  <c r="AQ14" i="33"/>
  <c r="K6" i="33"/>
  <c r="AJ7" i="33"/>
  <c r="AR22" i="33"/>
  <c r="AG10" i="33"/>
  <c r="R8" i="33"/>
  <c r="AL11" i="33"/>
  <c r="O5" i="33"/>
  <c r="AT4" i="33"/>
  <c r="AE19" i="33"/>
  <c r="Z18" i="33"/>
  <c r="AB16" i="33"/>
  <c r="U13" i="33"/>
  <c r="AF12" i="33"/>
  <c r="S11" i="33"/>
  <c r="AL10" i="33"/>
  <c r="AK20" i="33"/>
  <c r="L17" i="33"/>
  <c r="P15" i="33"/>
  <c r="AS14" i="33"/>
  <c r="Q6" i="33"/>
  <c r="AP8" i="33"/>
  <c r="X22" i="33"/>
  <c r="AU9" i="33"/>
  <c r="V5" i="33"/>
  <c r="AN21" i="33"/>
  <c r="AI4" i="33"/>
  <c r="N3" i="33"/>
  <c r="AG13" i="33"/>
  <c r="AU11" i="33"/>
  <c r="AM7" i="33"/>
  <c r="AS5" i="33"/>
  <c r="U19" i="33"/>
  <c r="AQ16" i="33"/>
  <c r="AB14" i="33"/>
  <c r="K10" i="33"/>
  <c r="Q18" i="33"/>
  <c r="S20" i="33"/>
  <c r="W12" i="33"/>
  <c r="AE9" i="33"/>
  <c r="Y8" i="33"/>
  <c r="AA4" i="33"/>
  <c r="M15" i="33"/>
  <c r="AO3" i="33"/>
  <c r="AH21" i="33"/>
  <c r="AJ17" i="33"/>
  <c r="O6" i="33"/>
  <c r="L20" i="33"/>
  <c r="AO13" i="33"/>
  <c r="T8" i="33"/>
  <c r="P4" i="33"/>
  <c r="AP22" i="33"/>
  <c r="AK19" i="33"/>
  <c r="W17" i="33"/>
  <c r="AF11" i="33"/>
  <c r="AM9" i="33"/>
  <c r="AR7" i="33"/>
  <c r="AD21" i="33"/>
  <c r="AC10" i="33"/>
  <c r="N16" i="33"/>
  <c r="R12" i="33"/>
  <c r="AT15" i="33"/>
  <c r="AI18" i="33"/>
  <c r="Y14" i="33"/>
  <c r="AV3" i="33"/>
  <c r="Z5" i="33"/>
  <c r="AH10" i="33"/>
  <c r="AN4" i="33"/>
  <c r="V21" i="33"/>
  <c r="AG15" i="33"/>
  <c r="AS20" i="33"/>
  <c r="AA17" i="33"/>
  <c r="U11" i="33"/>
  <c r="K8" i="33"/>
  <c r="X5" i="33"/>
  <c r="Q19" i="33"/>
  <c r="AQ13" i="33"/>
  <c r="O9" i="33"/>
  <c r="AE6" i="33"/>
  <c r="AB18" i="33"/>
  <c r="AU16" i="33"/>
  <c r="S14" i="33"/>
  <c r="M7" i="33"/>
  <c r="AJ3" i="33"/>
  <c r="AL22" i="33"/>
  <c r="AN20" i="33"/>
  <c r="L12" i="33"/>
  <c r="O11" i="33"/>
  <c r="AJ8" i="33"/>
  <c r="AQ7" i="33"/>
  <c r="Q5" i="33"/>
  <c r="X4" i="33"/>
  <c r="AI3" i="33"/>
  <c r="AL21" i="33"/>
  <c r="U18" i="33"/>
  <c r="V16" i="33"/>
  <c r="N17" i="33"/>
  <c r="AE14" i="33"/>
  <c r="AU13" i="33"/>
  <c r="AA10" i="33"/>
  <c r="AB9" i="33"/>
  <c r="AS19" i="33"/>
  <c r="AF22" i="33"/>
  <c r="S6" i="33"/>
  <c r="Y17" i="33"/>
  <c r="W7" i="33"/>
  <c r="U5" i="33"/>
  <c r="AF4" i="33"/>
  <c r="AQ3" i="33"/>
  <c r="Z20" i="33"/>
  <c r="AM14" i="33"/>
  <c r="AI22" i="33"/>
  <c r="L18" i="33"/>
  <c r="AK15" i="33"/>
  <c r="O21" i="33"/>
  <c r="AS16" i="33"/>
  <c r="AE13" i="33"/>
  <c r="N12" i="33"/>
  <c r="AU6" i="33"/>
  <c r="AO8" i="33"/>
  <c r="AB19" i="33"/>
  <c r="Q11" i="33"/>
  <c r="S9" i="33"/>
  <c r="V45" i="33"/>
  <c r="Q43" i="33"/>
  <c r="AP40" i="33"/>
  <c r="K38" i="33"/>
  <c r="S36" i="33"/>
  <c r="AE34" i="33"/>
  <c r="AU28" i="33"/>
  <c r="X42" i="33"/>
  <c r="P33" i="33"/>
  <c r="M44" i="33"/>
  <c r="AB29" i="33"/>
  <c r="AL27" i="33"/>
  <c r="U37" i="33"/>
  <c r="Z35" i="33"/>
  <c r="AS32" i="33"/>
  <c r="AH30" i="33"/>
  <c r="AK41" i="33"/>
  <c r="AN39" i="33"/>
  <c r="AG31" i="33"/>
  <c r="U22" i="33"/>
  <c r="AP14" i="33"/>
  <c r="AE7" i="33"/>
  <c r="AN18" i="33"/>
  <c r="AS15" i="33"/>
  <c r="Z13" i="33"/>
  <c r="AL8" i="33"/>
  <c r="X3" i="33"/>
  <c r="N20" i="33"/>
  <c r="K17" i="33"/>
  <c r="V9" i="33"/>
  <c r="AK6" i="33"/>
  <c r="S21" i="33"/>
  <c r="AG11" i="33"/>
  <c r="AB10" i="33"/>
  <c r="Q12" i="33"/>
  <c r="P5" i="33"/>
  <c r="AU4" i="33"/>
  <c r="M16" i="33"/>
  <c r="Y22" i="33"/>
  <c r="W19" i="33"/>
  <c r="R18" i="33"/>
  <c r="M17" i="33"/>
  <c r="AM11" i="33"/>
  <c r="P21" i="33"/>
  <c r="AR14" i="33"/>
  <c r="AT16" i="33"/>
  <c r="AH4" i="33"/>
  <c r="AC20" i="33"/>
  <c r="AJ15" i="33"/>
  <c r="AO10" i="33"/>
  <c r="AP7" i="33"/>
  <c r="AG3" i="33"/>
  <c r="T6" i="33"/>
  <c r="AA5" i="33"/>
  <c r="AV13" i="33"/>
  <c r="AD9" i="33"/>
  <c r="K12" i="33"/>
  <c r="O19" i="33"/>
  <c r="AE15" i="33"/>
  <c r="AQ18" i="33"/>
  <c r="N13" i="33"/>
  <c r="AB22" i="33"/>
  <c r="W20" i="33"/>
  <c r="L9" i="33"/>
  <c r="Q8" i="33"/>
  <c r="AU17" i="33"/>
  <c r="AK16" i="33"/>
  <c r="S12" i="33"/>
  <c r="AO11" i="33"/>
  <c r="AI21" i="33"/>
  <c r="Y6" i="33"/>
  <c r="AS7" i="33"/>
  <c r="AF5" i="33"/>
  <c r="U3" i="33"/>
  <c r="Z4" i="33"/>
  <c r="AM10" i="33"/>
  <c r="AF16" i="33"/>
  <c r="AR12" i="33"/>
  <c r="AO9" i="33"/>
  <c r="AM3" i="33"/>
  <c r="AT21" i="33"/>
  <c r="Y18" i="33"/>
  <c r="AI17" i="33"/>
  <c r="AV10" i="33"/>
  <c r="AC4" i="33"/>
  <c r="O14" i="33"/>
  <c r="AA6" i="33"/>
  <c r="AH20" i="33"/>
  <c r="T15" i="33"/>
  <c r="AJ13" i="33"/>
  <c r="L11" i="33"/>
  <c r="AQ5" i="33"/>
  <c r="AD22" i="33"/>
  <c r="W8" i="33"/>
  <c r="R7" i="33"/>
  <c r="P16" i="33"/>
  <c r="AN8" i="33"/>
  <c r="AP6" i="33"/>
  <c r="R9" i="33"/>
  <c r="AD19" i="33"/>
  <c r="Z17" i="33"/>
  <c r="V3" i="33"/>
  <c r="N21" i="33"/>
  <c r="AV14" i="33"/>
  <c r="AC11" i="33"/>
  <c r="AR18" i="33"/>
  <c r="AI10" i="33"/>
  <c r="X7" i="33"/>
  <c r="T5" i="33"/>
  <c r="AT20" i="33"/>
  <c r="AF15" i="33"/>
  <c r="L13" i="33"/>
  <c r="AL12" i="33"/>
  <c r="AK4" i="33"/>
  <c r="K19" i="33"/>
  <c r="Q13" i="33"/>
  <c r="AL6" i="33"/>
  <c r="O3" i="33"/>
  <c r="Z22" i="33"/>
  <c r="U20" i="33"/>
  <c r="X21" i="33"/>
  <c r="AE16" i="33"/>
  <c r="AK12" i="33"/>
  <c r="AG7" i="33"/>
  <c r="S5" i="33"/>
  <c r="AS18" i="33"/>
  <c r="AQ9" i="33"/>
  <c r="V4" i="33"/>
  <c r="AN10" i="33"/>
  <c r="AH15" i="33"/>
  <c r="AU14" i="33"/>
  <c r="AB11" i="33"/>
  <c r="M8" i="33"/>
  <c r="AM42" i="33"/>
  <c r="AA41" i="33"/>
  <c r="O40" i="33"/>
  <c r="AF44" i="33"/>
  <c r="AI38" i="33"/>
  <c r="AQ33" i="33"/>
  <c r="AO45" i="33"/>
  <c r="AD37" i="33"/>
  <c r="R34" i="33"/>
  <c r="N30" i="33"/>
  <c r="AV29" i="33"/>
  <c r="AC28" i="33"/>
  <c r="AT36" i="33"/>
  <c r="T32" i="33"/>
  <c r="AR43" i="33"/>
  <c r="W27" i="33"/>
  <c r="AJ35" i="33"/>
  <c r="Y39" i="33"/>
  <c r="L31" i="33"/>
  <c r="AC17" i="33"/>
  <c r="AG9" i="33"/>
  <c r="AR8" i="33"/>
  <c r="M5" i="33"/>
  <c r="AJ4" i="33"/>
  <c r="K21" i="33"/>
  <c r="AP19" i="33"/>
  <c r="P18" i="33"/>
  <c r="AA16" i="33"/>
  <c r="AL20" i="33"/>
  <c r="AV22" i="33"/>
  <c r="AT12" i="33"/>
  <c r="T7" i="33"/>
  <c r="X10" i="33"/>
  <c r="R15" i="33"/>
  <c r="AN6" i="33"/>
  <c r="AD3" i="33"/>
  <c r="V11" i="33"/>
  <c r="AH13" i="33"/>
  <c r="AK21" i="33"/>
  <c r="AL18" i="33"/>
  <c r="O15" i="33"/>
  <c r="V14" i="33"/>
  <c r="X8" i="33"/>
  <c r="S7" i="33"/>
  <c r="AE3" i="33"/>
  <c r="AU22" i="33"/>
  <c r="AB17" i="33"/>
  <c r="AN13" i="33"/>
  <c r="L19" i="33"/>
  <c r="U12" i="33"/>
  <c r="N5" i="33"/>
  <c r="AS4" i="33"/>
  <c r="AQ20" i="33"/>
  <c r="AF6" i="33"/>
  <c r="AI9" i="33"/>
  <c r="Z16" i="33"/>
  <c r="Q10" i="33"/>
  <c r="AI19" i="33"/>
  <c r="AF8" i="33"/>
  <c r="AJ22" i="33"/>
  <c r="AM21" i="33"/>
  <c r="AD20" i="33"/>
  <c r="R16" i="33"/>
  <c r="AV11" i="33"/>
  <c r="L7" i="33"/>
  <c r="W6" i="33"/>
  <c r="AT5" i="33"/>
  <c r="N15" i="33"/>
  <c r="AC14" i="33"/>
  <c r="AR13" i="33"/>
  <c r="Y10" i="33"/>
  <c r="P9" i="33"/>
  <c r="AA12" i="33"/>
  <c r="AP3" i="33"/>
  <c r="AO4" i="33"/>
  <c r="T18" i="33"/>
  <c r="V18" i="33"/>
  <c r="U17" i="33"/>
  <c r="AL14" i="33"/>
  <c r="Z10" i="33"/>
  <c r="X13" i="33"/>
  <c r="P11" i="33"/>
  <c r="L6" i="33"/>
  <c r="AI5" i="33"/>
  <c r="S22" i="33"/>
  <c r="AF9" i="33"/>
  <c r="AU8" i="33"/>
  <c r="AS12" i="33"/>
  <c r="AK7" i="33"/>
  <c r="Q3" i="33"/>
  <c r="AP16" i="33"/>
  <c r="AE4" i="33"/>
  <c r="AH19" i="33"/>
  <c r="AN15" i="33"/>
  <c r="Q21" i="33"/>
  <c r="N6" i="33"/>
  <c r="O20" i="33"/>
  <c r="AF19" i="33"/>
  <c r="V15" i="33"/>
  <c r="AI13" i="33"/>
  <c r="AQ22" i="33"/>
  <c r="AU12" i="33"/>
  <c r="AB7" i="33"/>
  <c r="AN3" i="33"/>
  <c r="X18" i="33"/>
  <c r="AJ11" i="33"/>
  <c r="AL9" i="33"/>
  <c r="AA14" i="33"/>
  <c r="L5" i="33"/>
  <c r="AE17" i="33"/>
  <c r="AS10" i="33"/>
  <c r="S8" i="33"/>
  <c r="U4" i="33"/>
  <c r="AK22" i="33"/>
  <c r="AG21" i="33"/>
  <c r="AU19" i="33"/>
  <c r="AO17" i="33"/>
  <c r="AM15" i="33"/>
  <c r="Z14" i="33"/>
  <c r="Q9" i="33"/>
  <c r="K7" i="33"/>
  <c r="W3" i="33"/>
  <c r="AE20" i="33"/>
  <c r="S18" i="33"/>
  <c r="Y12" i="33"/>
  <c r="AQ6" i="33"/>
  <c r="AB5" i="33"/>
  <c r="U16" i="33"/>
  <c r="O13" i="33"/>
  <c r="AS11" i="33"/>
  <c r="M10" i="33"/>
  <c r="AH8" i="33"/>
  <c r="V10" i="33"/>
  <c r="U9" i="33"/>
  <c r="O7" i="33"/>
  <c r="AK5" i="33"/>
  <c r="AQ21" i="33"/>
  <c r="AU20" i="33"/>
  <c r="Q14" i="33"/>
  <c r="AN22" i="33"/>
  <c r="AL19" i="33"/>
  <c r="AE18" i="33"/>
  <c r="AF17" i="33"/>
  <c r="L3" i="33"/>
  <c r="Z15" i="33"/>
  <c r="AB13" i="33"/>
  <c r="AI12" i="33"/>
  <c r="X11" i="33"/>
  <c r="S16" i="33"/>
  <c r="N4" i="33"/>
  <c r="AS6" i="33"/>
  <c r="AW37" i="33" l="1"/>
  <c r="F13" i="34" s="1"/>
  <c r="G13" i="34" s="1"/>
  <c r="R38" i="34" s="1"/>
  <c r="AW14" i="33"/>
  <c r="C13" i="34" s="1"/>
  <c r="D13" i="34" s="1"/>
  <c r="O38" i="34" s="1"/>
  <c r="AW6" i="33"/>
  <c r="C5" i="34" s="1"/>
  <c r="D5" i="34" s="1"/>
  <c r="O30" i="34" s="1"/>
  <c r="AW4" i="33"/>
  <c r="C3" i="34" s="1"/>
  <c r="D3" i="34" s="1"/>
  <c r="O28" i="34" s="1"/>
  <c r="AW15" i="33"/>
  <c r="C14" i="34" s="1"/>
  <c r="D14" i="34" s="1"/>
  <c r="O39" i="34" s="1"/>
  <c r="AW34" i="33"/>
  <c r="F10" i="34" s="1"/>
  <c r="G10" i="34" s="1"/>
  <c r="R35" i="34" s="1"/>
  <c r="AW44" i="33"/>
  <c r="F20" i="34" s="1"/>
  <c r="G20" i="34" s="1"/>
  <c r="R45" i="34" s="1"/>
  <c r="AW40" i="33"/>
  <c r="F16" i="34" s="1"/>
  <c r="G16" i="34" s="1"/>
  <c r="R41" i="34" s="1"/>
  <c r="AW32" i="33"/>
  <c r="F8" i="34" s="1"/>
  <c r="G8" i="34" s="1"/>
  <c r="R33" i="34" s="1"/>
  <c r="AW10" i="33"/>
  <c r="AW5" i="33"/>
  <c r="AW16" i="33"/>
  <c r="AW22" i="33"/>
  <c r="AW9" i="33"/>
  <c r="AW3" i="33"/>
  <c r="AW18" i="33"/>
  <c r="AW20" i="33"/>
  <c r="AW11" i="33"/>
  <c r="AW19" i="33"/>
  <c r="AW8" i="33"/>
  <c r="AW12" i="33"/>
  <c r="AW17" i="33"/>
  <c r="AW7" i="33"/>
  <c r="AW21" i="33"/>
  <c r="AW13" i="33"/>
  <c r="AW33" i="33"/>
  <c r="F9" i="34" s="1"/>
  <c r="G9" i="34" s="1"/>
  <c r="R34" i="34" s="1"/>
  <c r="AW36" i="33"/>
  <c r="F12" i="34" s="1"/>
  <c r="G12" i="34" s="1"/>
  <c r="R37" i="34" s="1"/>
  <c r="AW28" i="33"/>
  <c r="F4" i="34" s="1"/>
  <c r="G4" i="34" s="1"/>
  <c r="R29" i="34" s="1"/>
  <c r="AW31" i="33"/>
  <c r="F7" i="34" s="1"/>
  <c r="G7" i="34" s="1"/>
  <c r="R32" i="34" s="1"/>
  <c r="AW43" i="33"/>
  <c r="F19" i="34" s="1"/>
  <c r="G19" i="34" s="1"/>
  <c r="R44" i="34" s="1"/>
  <c r="AW42" i="33"/>
  <c r="F18" i="34" s="1"/>
  <c r="G18" i="34" s="1"/>
  <c r="R43" i="34" s="1"/>
  <c r="AW41" i="33"/>
  <c r="F17" i="34" s="1"/>
  <c r="G17" i="34" s="1"/>
  <c r="R42" i="34" s="1"/>
  <c r="AW35" i="33"/>
  <c r="F11" i="34" s="1"/>
  <c r="G11" i="34" s="1"/>
  <c r="R36" i="34" s="1"/>
  <c r="AW45" i="33"/>
  <c r="F21" i="34" s="1"/>
  <c r="G21" i="34" s="1"/>
  <c r="R46" i="34" s="1"/>
  <c r="AW39" i="33"/>
  <c r="F15" i="34" s="1"/>
  <c r="G15" i="34" s="1"/>
  <c r="R40" i="34" s="1"/>
  <c r="AW30" i="33"/>
  <c r="F6" i="34" s="1"/>
  <c r="G6" i="34" s="1"/>
  <c r="R31" i="34" s="1"/>
  <c r="S30" i="34" l="1"/>
  <c r="H13" i="34"/>
  <c r="S28" i="34"/>
  <c r="H14" i="34"/>
  <c r="AU2" i="14"/>
  <c r="H5" i="34"/>
  <c r="H3" i="34"/>
  <c r="C12" i="34"/>
  <c r="D12" i="34" s="1"/>
  <c r="O37" i="34" s="1"/>
  <c r="C11" i="34"/>
  <c r="D11" i="34" s="1"/>
  <c r="O36" i="34" s="1"/>
  <c r="C19" i="34"/>
  <c r="D19" i="34" s="1"/>
  <c r="O44" i="34" s="1"/>
  <c r="C21" i="34"/>
  <c r="D21" i="34" s="1"/>
  <c r="O46" i="34" s="1"/>
  <c r="C20" i="34"/>
  <c r="D20" i="34" s="1"/>
  <c r="O45" i="34" s="1"/>
  <c r="C7" i="34"/>
  <c r="D7" i="34" s="1"/>
  <c r="O32" i="34" s="1"/>
  <c r="C17" i="34"/>
  <c r="D17" i="34" s="1"/>
  <c r="O42" i="34" s="1"/>
  <c r="C15" i="34"/>
  <c r="D15" i="34" s="1"/>
  <c r="O40" i="34" s="1"/>
  <c r="C6" i="34"/>
  <c r="D6" i="34" s="1"/>
  <c r="O31" i="34" s="1"/>
  <c r="C18" i="34"/>
  <c r="D18" i="34" s="1"/>
  <c r="O43" i="34" s="1"/>
  <c r="C2" i="34"/>
  <c r="D2" i="34" s="1"/>
  <c r="O27" i="34" s="1"/>
  <c r="C4" i="34"/>
  <c r="D4" i="34" s="1"/>
  <c r="O29" i="34" s="1"/>
  <c r="C16" i="34"/>
  <c r="D16" i="34" s="1"/>
  <c r="O41" i="34" s="1"/>
  <c r="C10" i="34"/>
  <c r="D10" i="34" s="1"/>
  <c r="O35" i="34" s="1"/>
  <c r="C8" i="34"/>
  <c r="D8" i="34" s="1"/>
  <c r="O33" i="34" s="1"/>
  <c r="C9" i="34"/>
  <c r="D9" i="34" s="1"/>
  <c r="O34" i="34" s="1"/>
  <c r="AU22" i="14"/>
  <c r="AU2" i="22"/>
  <c r="AU22" i="22"/>
  <c r="AW34" i="14"/>
  <c r="AU15" i="14"/>
  <c r="AU18" i="22"/>
  <c r="AU33" i="14"/>
  <c r="AU12" i="14"/>
  <c r="AU7" i="14"/>
  <c r="AU23" i="14"/>
  <c r="AU3" i="22"/>
  <c r="AU3" i="14"/>
  <c r="AU23" i="22"/>
  <c r="AU14" i="14"/>
  <c r="AU34" i="14"/>
  <c r="AU34" i="22"/>
  <c r="AU14" i="22"/>
  <c r="AW3" i="14"/>
  <c r="AW3" i="22"/>
  <c r="AW23" i="22"/>
  <c r="AW23" i="14"/>
  <c r="AW5" i="22"/>
  <c r="AW5" i="14"/>
  <c r="AW25" i="14"/>
  <c r="AW25" i="22"/>
  <c r="S46" i="34" l="1"/>
  <c r="H8" i="34"/>
  <c r="AW17" i="22"/>
  <c r="AJ78" i="22" s="1"/>
  <c r="S44" i="34"/>
  <c r="S39" i="34"/>
  <c r="S38" i="34"/>
  <c r="S34" i="34"/>
  <c r="AW24" i="14"/>
  <c r="S35" i="34"/>
  <c r="AW27" i="14"/>
  <c r="AD29" i="14" s="1"/>
  <c r="AD5" i="62" s="1"/>
  <c r="S36" i="34"/>
  <c r="AW15" i="22"/>
  <c r="S41" i="34"/>
  <c r="S31" i="34"/>
  <c r="AU24" i="22"/>
  <c r="Y26" i="22" s="1"/>
  <c r="AU24" i="14"/>
  <c r="B72" i="14" s="1"/>
  <c r="AU29" i="22"/>
  <c r="D31" i="22" s="1"/>
  <c r="AU9" i="14"/>
  <c r="E87" i="14" s="1"/>
  <c r="AU21" i="22"/>
  <c r="AU17" i="14"/>
  <c r="D71" i="14" s="1"/>
  <c r="AU9" i="22"/>
  <c r="AU4" i="14"/>
  <c r="M77" i="14" s="1"/>
  <c r="AU29" i="14"/>
  <c r="B68" i="14" s="1"/>
  <c r="AU4" i="22"/>
  <c r="J26" i="22" s="1"/>
  <c r="AU17" i="22"/>
  <c r="H39" i="22" s="1"/>
  <c r="AU28" i="14"/>
  <c r="E70" i="14" s="1"/>
  <c r="AU30" i="14"/>
  <c r="T70" i="14" s="1"/>
  <c r="AU31" i="22"/>
  <c r="AU36" i="22"/>
  <c r="AD38" i="22" s="1"/>
  <c r="AU16" i="22"/>
  <c r="Q38" i="22" s="1"/>
  <c r="AU40" i="22"/>
  <c r="AU39" i="14"/>
  <c r="AL86" i="14" s="1"/>
  <c r="AW40" i="22"/>
  <c r="AD24" i="22" s="1"/>
  <c r="H9" i="34"/>
  <c r="H4" i="34"/>
  <c r="H17" i="34"/>
  <c r="H19" i="34"/>
  <c r="H15" i="34"/>
  <c r="H10" i="34"/>
  <c r="H7" i="34"/>
  <c r="H11" i="34"/>
  <c r="H21" i="34"/>
  <c r="H16" i="34"/>
  <c r="H6" i="34"/>
  <c r="AW18" i="14"/>
  <c r="AW39" i="14"/>
  <c r="AB41" i="14" s="1"/>
  <c r="AB10" i="62" s="1"/>
  <c r="AW39" i="22"/>
  <c r="AF83" i="22" s="1"/>
  <c r="AW19" i="22"/>
  <c r="AJ68" i="22" s="1"/>
  <c r="AW19" i="14"/>
  <c r="AW9" i="14"/>
  <c r="AW35" i="14"/>
  <c r="AI37" i="14" s="1"/>
  <c r="AI8" i="62" s="1"/>
  <c r="AW29" i="14"/>
  <c r="S31" i="14" s="1"/>
  <c r="S6" i="62" s="1"/>
  <c r="AW29" i="22"/>
  <c r="AC79" i="22" s="1"/>
  <c r="AW15" i="14"/>
  <c r="Z37" i="14" s="1"/>
  <c r="Z8" i="62" s="1"/>
  <c r="AW9" i="22"/>
  <c r="AI72" i="22" s="1"/>
  <c r="I83" i="14"/>
  <c r="AH77" i="14"/>
  <c r="J70" i="22"/>
  <c r="AH83" i="14"/>
  <c r="AU15" i="22"/>
  <c r="AW14" i="22"/>
  <c r="AU8" i="14"/>
  <c r="L71" i="14" s="1"/>
  <c r="AU20" i="14"/>
  <c r="M76" i="14" s="1"/>
  <c r="AU40" i="14"/>
  <c r="AW34" i="22"/>
  <c r="G72" i="22" s="1"/>
  <c r="AU25" i="14"/>
  <c r="AB68" i="14" s="1"/>
  <c r="AU12" i="22"/>
  <c r="AU25" i="22"/>
  <c r="AU32" i="22"/>
  <c r="AU5" i="14"/>
  <c r="T86" i="14" s="1"/>
  <c r="AU10" i="14"/>
  <c r="O36" i="14" s="1"/>
  <c r="AW14" i="14"/>
  <c r="AU33" i="22"/>
  <c r="AU5" i="22"/>
  <c r="AU20" i="22"/>
  <c r="AU28" i="22"/>
  <c r="AU38" i="14"/>
  <c r="Q75" i="14" s="1"/>
  <c r="AW27" i="22"/>
  <c r="AU38" i="22"/>
  <c r="AU8" i="22"/>
  <c r="AU32" i="14"/>
  <c r="AU19" i="14"/>
  <c r="H75" i="14" s="1"/>
  <c r="AU18" i="14"/>
  <c r="G27" i="14" s="1"/>
  <c r="G4" i="62" s="1"/>
  <c r="AU35" i="14"/>
  <c r="AU35" i="22"/>
  <c r="AU30" i="22"/>
  <c r="AU10" i="22"/>
  <c r="Z36" i="14"/>
  <c r="AU13" i="22"/>
  <c r="AU13" i="14"/>
  <c r="AU19" i="22"/>
  <c r="AU39" i="22"/>
  <c r="AU26" i="22"/>
  <c r="AW16" i="22"/>
  <c r="AG87" i="22" s="1"/>
  <c r="AW30" i="14"/>
  <c r="AW13" i="14"/>
  <c r="AW11" i="14"/>
  <c r="AW26" i="14"/>
  <c r="AW41" i="14"/>
  <c r="AM78" i="14"/>
  <c r="Z80" i="14"/>
  <c r="AU11" i="14"/>
  <c r="Z25" i="14" s="1"/>
  <c r="Z2" i="62" s="1"/>
  <c r="AU31" i="14"/>
  <c r="AU37" i="14"/>
  <c r="AU16" i="14"/>
  <c r="AW4" i="14"/>
  <c r="AJ82" i="14"/>
  <c r="AU27" i="22"/>
  <c r="AU36" i="14"/>
  <c r="H79" i="14" s="1"/>
  <c r="AU11" i="22"/>
  <c r="AU37" i="22"/>
  <c r="AU41" i="14"/>
  <c r="Z76" i="14" s="1"/>
  <c r="AU41" i="22"/>
  <c r="AU21" i="14"/>
  <c r="D86" i="14" s="1"/>
  <c r="AU7" i="22"/>
  <c r="AU27" i="14"/>
  <c r="R82" i="14" s="1"/>
  <c r="Y72" i="14"/>
  <c r="K71" i="14"/>
  <c r="M87" i="14"/>
  <c r="AF71" i="14"/>
  <c r="Y84" i="14"/>
  <c r="D84" i="14"/>
  <c r="AK73" i="14"/>
  <c r="G87" i="14"/>
  <c r="Z70" i="14"/>
  <c r="H68" i="14"/>
  <c r="O76" i="14"/>
  <c r="E69" i="14"/>
  <c r="F81" i="14"/>
  <c r="T73" i="14"/>
  <c r="E84" i="14"/>
  <c r="Z77" i="14"/>
  <c r="AE74" i="14"/>
  <c r="AG83" i="14"/>
  <c r="T68" i="14"/>
  <c r="V86" i="14"/>
  <c r="M71" i="14"/>
  <c r="Z81" i="14"/>
  <c r="W83" i="14"/>
  <c r="AG79" i="22"/>
  <c r="AJ80" i="22"/>
  <c r="AH87" i="22"/>
  <c r="AF81" i="22"/>
  <c r="AD73" i="14"/>
  <c r="I68" i="14"/>
  <c r="N83" i="14"/>
  <c r="W81" i="14"/>
  <c r="P72" i="14"/>
  <c r="Y85" i="14"/>
  <c r="AM75" i="14"/>
  <c r="AD82" i="14"/>
  <c r="B79" i="14"/>
  <c r="F68" i="14"/>
  <c r="J70" i="14"/>
  <c r="S75" i="14"/>
  <c r="S68" i="14"/>
  <c r="C72" i="14"/>
  <c r="L86" i="14"/>
  <c r="D78" i="14"/>
  <c r="AD86" i="14"/>
  <c r="AI78" i="14"/>
  <c r="K87" i="14"/>
  <c r="L85" i="14"/>
  <c r="AH74" i="14"/>
  <c r="T79" i="14"/>
  <c r="AI81" i="14"/>
  <c r="U71" i="14"/>
  <c r="AM70" i="14"/>
  <c r="L84" i="14"/>
  <c r="AB85" i="14"/>
  <c r="D77" i="14"/>
  <c r="AG76" i="14"/>
  <c r="P73" i="14"/>
  <c r="F77" i="14"/>
  <c r="P77" i="14"/>
  <c r="AB87" i="14"/>
  <c r="AF82" i="14"/>
  <c r="H80" i="14"/>
  <c r="K70" i="14"/>
  <c r="D75" i="14"/>
  <c r="I79" i="14"/>
  <c r="G72" i="14"/>
  <c r="AI74" i="14"/>
  <c r="AA82" i="14"/>
  <c r="B75" i="14"/>
  <c r="B71" i="14"/>
  <c r="AJ80" i="14"/>
  <c r="W87" i="14"/>
  <c r="J71" i="14"/>
  <c r="T81" i="14"/>
  <c r="AC86" i="14"/>
  <c r="AL71" i="14"/>
  <c r="AB80" i="14"/>
  <c r="S84" i="14"/>
  <c r="AJ85" i="14"/>
  <c r="AF27" i="14"/>
  <c r="AF4" i="62" s="1"/>
  <c r="D70" i="14"/>
  <c r="AK77" i="14"/>
  <c r="B86" i="14"/>
  <c r="AL78" i="22"/>
  <c r="K27" i="14"/>
  <c r="K4" i="62" s="1"/>
  <c r="E25" i="14"/>
  <c r="E2" i="62" s="1"/>
  <c r="U27" i="14"/>
  <c r="U4" i="62" s="1"/>
  <c r="U69" i="22"/>
  <c r="AM72" i="22"/>
  <c r="X70" i="22"/>
  <c r="AK73" i="22"/>
  <c r="U25" i="22"/>
  <c r="Y70" i="22"/>
  <c r="M27" i="14"/>
  <c r="M4" i="62" s="1"/>
  <c r="J27" i="14"/>
  <c r="J4" i="62" s="1"/>
  <c r="AL27" i="14"/>
  <c r="AL4" i="62" s="1"/>
  <c r="B27" i="14"/>
  <c r="P73" i="22"/>
  <c r="H83" i="22"/>
  <c r="F85" i="22"/>
  <c r="AC74" i="22"/>
  <c r="Z85" i="22"/>
  <c r="W79" i="22"/>
  <c r="AB24" i="22"/>
  <c r="Q72" i="22"/>
  <c r="AB68" i="22"/>
  <c r="AD82" i="22"/>
  <c r="H72" i="22"/>
  <c r="Q82" i="22"/>
  <c r="E81" i="22"/>
  <c r="V83" i="22"/>
  <c r="D75" i="22"/>
  <c r="AB87" i="22"/>
  <c r="Y73" i="22"/>
  <c r="L81" i="22"/>
  <c r="G76" i="22"/>
  <c r="E78" i="22"/>
  <c r="AJ36" i="22"/>
  <c r="V72" i="22"/>
  <c r="AE83" i="22"/>
  <c r="D83" i="22"/>
  <c r="AA84" i="22"/>
  <c r="P76" i="22"/>
  <c r="T74" i="22"/>
  <c r="K79" i="22"/>
  <c r="B80" i="22"/>
  <c r="M87" i="22"/>
  <c r="B36" i="22"/>
  <c r="D39" i="22" l="1"/>
  <c r="Z73" i="14"/>
  <c r="Z5" i="57" s="1"/>
  <c r="K78" i="14"/>
  <c r="U75" i="14"/>
  <c r="AI76" i="14"/>
  <c r="AW24" i="22"/>
  <c r="Y25" i="22" s="1"/>
  <c r="AW8" i="14"/>
  <c r="AJ30" i="14" s="1"/>
  <c r="AW7" i="22"/>
  <c r="AG83" i="22" s="1"/>
  <c r="S40" i="34"/>
  <c r="S32" i="34"/>
  <c r="S29" i="34"/>
  <c r="S42" i="34"/>
  <c r="S33" i="34"/>
  <c r="AW4" i="22"/>
  <c r="AM68" i="22" s="1"/>
  <c r="AW7" i="14"/>
  <c r="Z29" i="14" s="1"/>
  <c r="Z5" i="62" s="1"/>
  <c r="Z83" i="62" s="1"/>
  <c r="AW35" i="22"/>
  <c r="M85" i="22" s="1"/>
  <c r="R71" i="14"/>
  <c r="AK82" i="14"/>
  <c r="O81" i="14"/>
  <c r="O8" i="57" s="1"/>
  <c r="C85" i="14"/>
  <c r="AG72" i="14"/>
  <c r="AE69" i="14"/>
  <c r="AE2" i="57" s="1"/>
  <c r="Y75" i="14"/>
  <c r="Y6" i="57" s="1"/>
  <c r="E74" i="14"/>
  <c r="R27" i="14"/>
  <c r="R4" i="62" s="1"/>
  <c r="AJ87" i="14"/>
  <c r="Y74" i="14"/>
  <c r="F82" i="14"/>
  <c r="Y31" i="14"/>
  <c r="Y6" i="62" s="1"/>
  <c r="AB78" i="14"/>
  <c r="N75" i="14"/>
  <c r="X71" i="14"/>
  <c r="W78" i="14"/>
  <c r="L79" i="14"/>
  <c r="K76" i="14"/>
  <c r="S79" i="14"/>
  <c r="AE73" i="14"/>
  <c r="E26" i="14"/>
  <c r="E3" i="62" s="1"/>
  <c r="E14" i="62" s="1"/>
  <c r="AE25" i="14"/>
  <c r="AE2" i="62" s="1"/>
  <c r="X27" i="14"/>
  <c r="X4" i="62" s="1"/>
  <c r="H84" i="14"/>
  <c r="C81" i="14"/>
  <c r="AG68" i="14"/>
  <c r="P71" i="14"/>
  <c r="P4" i="57" s="1"/>
  <c r="C41" i="14"/>
  <c r="C10" i="62" s="1"/>
  <c r="X26" i="22"/>
  <c r="AW40" i="14"/>
  <c r="L42" i="14" s="1"/>
  <c r="L11" i="62" s="1"/>
  <c r="S45" i="34"/>
  <c r="D27" i="14"/>
  <c r="D4" i="62" s="1"/>
  <c r="AH79" i="14"/>
  <c r="Y80" i="14"/>
  <c r="AA74" i="14"/>
  <c r="N68" i="14"/>
  <c r="AM86" i="14"/>
  <c r="AM11" i="57" s="1"/>
  <c r="J87" i="14"/>
  <c r="V75" i="14"/>
  <c r="L73" i="14"/>
  <c r="X81" i="14"/>
  <c r="X8" i="57" s="1"/>
  <c r="AF83" i="14"/>
  <c r="AF9" i="57" s="1"/>
  <c r="T77" i="14"/>
  <c r="B73" i="14"/>
  <c r="B5" i="57" s="1"/>
  <c r="R68" i="14"/>
  <c r="AK78" i="14"/>
  <c r="Z82" i="14"/>
  <c r="AC69" i="14"/>
  <c r="AC2" i="57" s="1"/>
  <c r="X42" i="22"/>
  <c r="X86" i="14"/>
  <c r="AJ71" i="14"/>
  <c r="AJ40" i="14"/>
  <c r="AJ27" i="14"/>
  <c r="AJ4" i="62" s="1"/>
  <c r="AJ84" i="14"/>
  <c r="AF87" i="14"/>
  <c r="D69" i="14"/>
  <c r="D2" i="57" s="1"/>
  <c r="AM85" i="14"/>
  <c r="B42" i="22"/>
  <c r="AW12" i="22"/>
  <c r="AA38" i="22" s="1"/>
  <c r="S37" i="34"/>
  <c r="Q76" i="14"/>
  <c r="O25" i="14"/>
  <c r="O2" i="62" s="1"/>
  <c r="R77" i="22"/>
  <c r="J74" i="14"/>
  <c r="O69" i="14"/>
  <c r="O2" i="57" s="1"/>
  <c r="N81" i="14"/>
  <c r="N8" i="57" s="1"/>
  <c r="T72" i="14"/>
  <c r="AH84" i="14"/>
  <c r="F87" i="14"/>
  <c r="P83" i="14"/>
  <c r="AD76" i="14"/>
  <c r="X73" i="14"/>
  <c r="AC35" i="14"/>
  <c r="AC79" i="14"/>
  <c r="AW32" i="22"/>
  <c r="AD72" i="22" s="1"/>
  <c r="AW20" i="14"/>
  <c r="X42" i="14" s="1"/>
  <c r="X11" i="62" s="1"/>
  <c r="L41" i="14"/>
  <c r="L10" i="62" s="1"/>
  <c r="AW20" i="22"/>
  <c r="W25" i="22" s="1"/>
  <c r="D25" i="14"/>
  <c r="D2" i="62" s="1"/>
  <c r="P27" i="14"/>
  <c r="P4" i="62" s="1"/>
  <c r="S83" i="14"/>
  <c r="AC72" i="14"/>
  <c r="AE82" i="14"/>
  <c r="B77" i="14"/>
  <c r="H12" i="34"/>
  <c r="AW12" i="14"/>
  <c r="AI34" i="14" s="1"/>
  <c r="AW18" i="22"/>
  <c r="V26" i="22" s="1"/>
  <c r="S43" i="34"/>
  <c r="H20" i="34"/>
  <c r="R38" i="22"/>
  <c r="AW38" i="14"/>
  <c r="H40" i="14" s="1"/>
  <c r="H18" i="34"/>
  <c r="AW32" i="14"/>
  <c r="L34" i="14" s="1"/>
  <c r="AW38" i="22"/>
  <c r="AD83" i="22" s="1"/>
  <c r="AJ74" i="22"/>
  <c r="Y36" i="22"/>
  <c r="N73" i="22"/>
  <c r="Z84" i="22"/>
  <c r="K69" i="22"/>
  <c r="L36" i="22"/>
  <c r="Y82" i="22"/>
  <c r="V78" i="22"/>
  <c r="S40" i="14"/>
  <c r="AH40" i="14"/>
  <c r="Y40" i="14"/>
  <c r="AD68" i="22"/>
  <c r="AB76" i="22"/>
  <c r="K25" i="22"/>
  <c r="E40" i="14"/>
  <c r="Y38" i="22"/>
  <c r="T71" i="22"/>
  <c r="L80" i="22"/>
  <c r="G79" i="22"/>
  <c r="K82" i="22"/>
  <c r="K38" i="22"/>
  <c r="R24" i="22"/>
  <c r="B77" i="22"/>
  <c r="I84" i="22"/>
  <c r="L73" i="22"/>
  <c r="Z40" i="14"/>
  <c r="N31" i="14"/>
  <c r="N6" i="62" s="1"/>
  <c r="V75" i="22"/>
  <c r="V31" i="22"/>
  <c r="AD74" i="22"/>
  <c r="D31" i="14"/>
  <c r="D6" i="62" s="1"/>
  <c r="AK29" i="14"/>
  <c r="AK5" i="62" s="1"/>
  <c r="C37" i="14"/>
  <c r="C8" i="62" s="1"/>
  <c r="Y41" i="14"/>
  <c r="Y10" i="62" s="1"/>
  <c r="R41" i="14"/>
  <c r="R10" i="62" s="1"/>
  <c r="I40" i="22"/>
  <c r="R68" i="22"/>
  <c r="Y80" i="22"/>
  <c r="Q76" i="22"/>
  <c r="N37" i="14"/>
  <c r="N8" i="62" s="1"/>
  <c r="T87" i="22"/>
  <c r="AE72" i="22"/>
  <c r="W38" i="22"/>
  <c r="H31" i="22"/>
  <c r="Z71" i="22"/>
  <c r="X84" i="22"/>
  <c r="H75" i="22"/>
  <c r="W82" i="22"/>
  <c r="T37" i="14"/>
  <c r="T8" i="62" s="1"/>
  <c r="AJ24" i="22"/>
  <c r="X37" i="14"/>
  <c r="X8" i="62" s="1"/>
  <c r="AM41" i="14"/>
  <c r="AM10" i="62" s="1"/>
  <c r="AJ41" i="14"/>
  <c r="AJ10" i="62" s="1"/>
  <c r="O37" i="14"/>
  <c r="O8" i="62" s="1"/>
  <c r="V74" i="22"/>
  <c r="W37" i="14"/>
  <c r="W8" i="62" s="1"/>
  <c r="M81" i="22"/>
  <c r="AG77" i="22"/>
  <c r="F37" i="14"/>
  <c r="F8" i="62" s="1"/>
  <c r="AM81" i="22"/>
  <c r="J74" i="22"/>
  <c r="AD76" i="22"/>
  <c r="AM31" i="14"/>
  <c r="AM6" i="62" s="1"/>
  <c r="AC31" i="14"/>
  <c r="AC6" i="62" s="1"/>
  <c r="O31" i="14"/>
  <c r="O6" i="62" s="1"/>
  <c r="P40" i="14"/>
  <c r="U31" i="14"/>
  <c r="U6" i="62" s="1"/>
  <c r="U39" i="62" s="1"/>
  <c r="B31" i="14"/>
  <c r="B6" i="62" s="1"/>
  <c r="K41" i="14"/>
  <c r="K10" i="62" s="1"/>
  <c r="K43" i="62" s="1"/>
  <c r="O70" i="22"/>
  <c r="H72" i="14"/>
  <c r="AL80" i="22"/>
  <c r="B87" i="14"/>
  <c r="U25" i="14"/>
  <c r="U2" i="62" s="1"/>
  <c r="W41" i="14"/>
  <c r="W10" i="62" s="1"/>
  <c r="O81" i="22"/>
  <c r="P79" i="22"/>
  <c r="K77" i="22"/>
  <c r="S82" i="22"/>
  <c r="Z80" i="22"/>
  <c r="D37" i="14"/>
  <c r="D8" i="62" s="1"/>
  <c r="AG68" i="22"/>
  <c r="J73" i="14"/>
  <c r="J5" i="57" s="1"/>
  <c r="K33" i="22"/>
  <c r="Z75" i="22"/>
  <c r="U70" i="22"/>
  <c r="AG24" i="22"/>
  <c r="S38" i="22"/>
  <c r="E43" i="22"/>
  <c r="E87" i="22"/>
  <c r="N76" i="22"/>
  <c r="R31" i="14"/>
  <c r="R6" i="62" s="1"/>
  <c r="B86" i="22"/>
  <c r="AF81" i="14"/>
  <c r="AF8" i="57" s="1"/>
  <c r="U85" i="14"/>
  <c r="R76" i="14"/>
  <c r="U69" i="14"/>
  <c r="U2" i="57" s="1"/>
  <c r="AL36" i="22"/>
  <c r="AK83" i="22"/>
  <c r="AM42" i="22"/>
  <c r="U26" i="22"/>
  <c r="Z36" i="22"/>
  <c r="AD69" i="14"/>
  <c r="AD2" i="57" s="1"/>
  <c r="AD83" i="14"/>
  <c r="AD9" i="57" s="1"/>
  <c r="W71" i="14"/>
  <c r="D84" i="22"/>
  <c r="D25" i="22"/>
  <c r="T72" i="22"/>
  <c r="P83" i="22"/>
  <c r="N72" i="14"/>
  <c r="AJ71" i="22"/>
  <c r="X86" i="22"/>
  <c r="W77" i="22"/>
  <c r="D69" i="22"/>
  <c r="AH84" i="22"/>
  <c r="AG43" i="22"/>
  <c r="N80" i="14"/>
  <c r="I74" i="22"/>
  <c r="J82" i="14"/>
  <c r="D26" i="22"/>
  <c r="D70" i="22"/>
  <c r="Q86" i="14"/>
  <c r="H78" i="14"/>
  <c r="AF84" i="22"/>
  <c r="R78" i="14"/>
  <c r="AA68" i="14"/>
  <c r="I70" i="14"/>
  <c r="L77" i="14"/>
  <c r="AG41" i="14"/>
  <c r="AG10" i="62" s="1"/>
  <c r="AK75" i="14"/>
  <c r="Z72" i="14"/>
  <c r="M80" i="14"/>
  <c r="S31" i="22"/>
  <c r="P41" i="14"/>
  <c r="P10" i="62" s="1"/>
  <c r="B71" i="22"/>
  <c r="AK31" i="14"/>
  <c r="AK6" i="62" s="1"/>
  <c r="Y85" i="22"/>
  <c r="V72" i="14"/>
  <c r="Y73" i="14"/>
  <c r="Y5" i="57" s="1"/>
  <c r="L87" i="14"/>
  <c r="AJ83" i="14"/>
  <c r="AJ9" i="57" s="1"/>
  <c r="AC70" i="14"/>
  <c r="T80" i="14"/>
  <c r="N69" i="14"/>
  <c r="N2" i="57" s="1"/>
  <c r="I71" i="22"/>
  <c r="AD73" i="22"/>
  <c r="AE71" i="14"/>
  <c r="AF25" i="14"/>
  <c r="AF2" i="62" s="1"/>
  <c r="AF36" i="62" s="1"/>
  <c r="AE27" i="14"/>
  <c r="AE4" i="62" s="1"/>
  <c r="G82" i="14"/>
  <c r="I81" i="14"/>
  <c r="I8" i="57" s="1"/>
  <c r="J77" i="14"/>
  <c r="P77" i="22"/>
  <c r="I37" i="14"/>
  <c r="I8" i="62" s="1"/>
  <c r="AL41" i="14"/>
  <c r="AL10" i="62" s="1"/>
  <c r="N25" i="14"/>
  <c r="N2" i="62" s="1"/>
  <c r="F41" i="14"/>
  <c r="F10" i="62" s="1"/>
  <c r="AB31" i="14"/>
  <c r="AB6" i="62" s="1"/>
  <c r="AB65" i="62" s="1"/>
  <c r="P85" i="14"/>
  <c r="P10" i="57" s="1"/>
  <c r="AF69" i="14"/>
  <c r="AF2" i="57" s="1"/>
  <c r="M68" i="14"/>
  <c r="AA84" i="14"/>
  <c r="P32" i="14"/>
  <c r="P7" i="62" s="1"/>
  <c r="B4" i="62"/>
  <c r="Z80" i="62"/>
  <c r="Z19" i="62"/>
  <c r="X84" i="14"/>
  <c r="Z84" i="14"/>
  <c r="AL83" i="14"/>
  <c r="AL9" i="57" s="1"/>
  <c r="F70" i="14"/>
  <c r="F70" i="22"/>
  <c r="AL24" i="22"/>
  <c r="V78" i="14"/>
  <c r="Y82" i="14"/>
  <c r="AI79" i="22"/>
  <c r="U82" i="22"/>
  <c r="M79" i="22"/>
  <c r="X74" i="22"/>
  <c r="U38" i="22"/>
  <c r="Q87" i="22"/>
  <c r="J41" i="22"/>
  <c r="J85" i="22"/>
  <c r="P74" i="14"/>
  <c r="AC77" i="22"/>
  <c r="AM40" i="14"/>
  <c r="G78" i="22"/>
  <c r="AB38" i="22"/>
  <c r="W27" i="14"/>
  <c r="W4" i="62" s="1"/>
  <c r="U41" i="14"/>
  <c r="U10" i="62" s="1"/>
  <c r="R29" i="14"/>
  <c r="R5" i="62" s="1"/>
  <c r="V79" i="14"/>
  <c r="K85" i="14"/>
  <c r="U80" i="14"/>
  <c r="H74" i="14"/>
  <c r="AC77" i="14"/>
  <c r="E86" i="14"/>
  <c r="E11" i="57" s="1"/>
  <c r="AC82" i="14"/>
  <c r="AK69" i="14"/>
  <c r="AK2" i="57" s="1"/>
  <c r="J72" i="14"/>
  <c r="Q74" i="14"/>
  <c r="C69" i="14"/>
  <c r="C2" i="57" s="1"/>
  <c r="M70" i="14"/>
  <c r="M3" i="57" s="1"/>
  <c r="AJ74" i="14"/>
  <c r="AL82" i="14"/>
  <c r="AF36" i="14"/>
  <c r="O26" i="22"/>
  <c r="U80" i="22"/>
  <c r="AL25" i="14"/>
  <c r="AL2" i="62" s="1"/>
  <c r="AL36" i="62" s="1"/>
  <c r="E24" i="22"/>
  <c r="M83" i="22"/>
  <c r="AA74" i="22"/>
  <c r="U36" i="22"/>
  <c r="AE76" i="22"/>
  <c r="S76" i="22"/>
  <c r="AB82" i="22"/>
  <c r="Y27" i="14"/>
  <c r="Y4" i="62" s="1"/>
  <c r="Q31" i="14"/>
  <c r="Q6" i="62" s="1"/>
  <c r="I72" i="22"/>
  <c r="U36" i="14"/>
  <c r="O75" i="14"/>
  <c r="AK79" i="14"/>
  <c r="F86" i="14"/>
  <c r="F11" i="57" s="1"/>
  <c r="AG86" i="14"/>
  <c r="AG11" i="57" s="1"/>
  <c r="P70" i="14"/>
  <c r="P3" i="57" s="1"/>
  <c r="Y86" i="14"/>
  <c r="Y11" i="57" s="1"/>
  <c r="AE77" i="14"/>
  <c r="E76" i="14"/>
  <c r="AB76" i="14"/>
  <c r="B74" i="14"/>
  <c r="R72" i="14"/>
  <c r="M83" i="14"/>
  <c r="AF80" i="14"/>
  <c r="M36" i="14"/>
  <c r="AE39" i="22"/>
  <c r="F72" i="22"/>
  <c r="Z31" i="22"/>
  <c r="AM86" i="22"/>
  <c r="E68" i="22"/>
  <c r="AI73" i="14"/>
  <c r="AM84" i="14"/>
  <c r="D81" i="14"/>
  <c r="D8" i="57" s="1"/>
  <c r="AG87" i="14"/>
  <c r="AL69" i="14"/>
  <c r="AL2" i="57" s="1"/>
  <c r="I72" i="14"/>
  <c r="AE76" i="14"/>
  <c r="R73" i="14"/>
  <c r="R5" i="57" s="1"/>
  <c r="AG85" i="14"/>
  <c r="AG10" i="57" s="1"/>
  <c r="S72" i="14"/>
  <c r="Z27" i="22"/>
  <c r="Q80" i="14"/>
  <c r="AE37" i="14"/>
  <c r="AE8" i="62" s="1"/>
  <c r="L27" i="14"/>
  <c r="L4" i="62" s="1"/>
  <c r="L78" i="14"/>
  <c r="E85" i="14"/>
  <c r="Q36" i="14"/>
  <c r="S25" i="14"/>
  <c r="S2" i="62" s="1"/>
  <c r="S58" i="62" s="1"/>
  <c r="AI41" i="14"/>
  <c r="AI10" i="62" s="1"/>
  <c r="P82" i="14"/>
  <c r="AI83" i="14"/>
  <c r="AM77" i="14"/>
  <c r="Y83" i="14"/>
  <c r="Y10" i="57" s="1"/>
  <c r="X40" i="22"/>
  <c r="B82" i="14"/>
  <c r="AK84" i="14"/>
  <c r="H82" i="14"/>
  <c r="Z69" i="14"/>
  <c r="Z2" i="57" s="1"/>
  <c r="H76" i="14"/>
  <c r="Q73" i="14"/>
  <c r="Q6" i="57" s="1"/>
  <c r="AD77" i="14"/>
  <c r="W79" i="14"/>
  <c r="G84" i="14"/>
  <c r="R75" i="14"/>
  <c r="R6" i="57" s="1"/>
  <c r="AF37" i="14"/>
  <c r="AF8" i="62" s="1"/>
  <c r="AF41" i="62" s="1"/>
  <c r="W69" i="14"/>
  <c r="W2" i="57" s="1"/>
  <c r="AG37" i="14"/>
  <c r="AG8" i="62" s="1"/>
  <c r="W25" i="14"/>
  <c r="W2" i="62" s="1"/>
  <c r="AG81" i="14"/>
  <c r="AG7" i="57" s="1"/>
  <c r="AL85" i="14"/>
  <c r="AL11" i="57" s="1"/>
  <c r="AE81" i="14"/>
  <c r="AE8" i="57" s="1"/>
  <c r="AJ76" i="14"/>
  <c r="AJ7" i="57" s="1"/>
  <c r="V81" i="14"/>
  <c r="V8" i="57" s="1"/>
  <c r="AD85" i="14"/>
  <c r="AD10" i="57" s="1"/>
  <c r="AB72" i="14"/>
  <c r="T69" i="14"/>
  <c r="T2" i="57" s="1"/>
  <c r="W76" i="14"/>
  <c r="X80" i="14"/>
  <c r="G83" i="14"/>
  <c r="G9" i="57" s="1"/>
  <c r="T25" i="14"/>
  <c r="T2" i="62" s="1"/>
  <c r="AA40" i="22"/>
  <c r="H37" i="14"/>
  <c r="H8" i="62" s="1"/>
  <c r="R81" i="14"/>
  <c r="R8" i="57" s="1"/>
  <c r="S69" i="14"/>
  <c r="S2" i="57" s="1"/>
  <c r="B84" i="14"/>
  <c r="N77" i="14"/>
  <c r="AC78" i="14"/>
  <c r="N78" i="14"/>
  <c r="AG80" i="22"/>
  <c r="D36" i="22"/>
  <c r="W74" i="14"/>
  <c r="T87" i="14"/>
  <c r="H31" i="14"/>
  <c r="H6" i="62" s="1"/>
  <c r="AL68" i="22"/>
  <c r="V87" i="22"/>
  <c r="F26" i="22"/>
  <c r="AF72" i="22"/>
  <c r="D82" i="14"/>
  <c r="G69" i="14"/>
  <c r="G2" i="57" s="1"/>
  <c r="O80" i="14"/>
  <c r="G25" i="14"/>
  <c r="G2" i="62" s="1"/>
  <c r="G36" i="62" s="1"/>
  <c r="AK69" i="22"/>
  <c r="AK25" i="22"/>
  <c r="R37" i="14"/>
  <c r="R8" i="62" s="1"/>
  <c r="G40" i="14"/>
  <c r="X36" i="14"/>
  <c r="B36" i="14"/>
  <c r="Z41" i="14"/>
  <c r="Z10" i="62" s="1"/>
  <c r="AD41" i="14"/>
  <c r="AD10" i="62" s="1"/>
  <c r="AD54" i="62" s="1"/>
  <c r="G68" i="14"/>
  <c r="AC73" i="14"/>
  <c r="Z85" i="14"/>
  <c r="G71" i="14"/>
  <c r="W68" i="14"/>
  <c r="H81" i="14"/>
  <c r="Q83" i="14"/>
  <c r="O84" i="14"/>
  <c r="AD75" i="14"/>
  <c r="AL68" i="14"/>
  <c r="F31" i="14"/>
  <c r="F6" i="62" s="1"/>
  <c r="J86" i="14"/>
  <c r="AD25" i="14"/>
  <c r="AD2" i="62" s="1"/>
  <c r="AB83" i="14"/>
  <c r="AB10" i="57" s="1"/>
  <c r="R82" i="22"/>
  <c r="K78" i="22"/>
  <c r="AK25" i="14"/>
  <c r="AK2" i="62" s="1"/>
  <c r="V43" i="22"/>
  <c r="K72" i="14"/>
  <c r="Z87" i="14"/>
  <c r="S74" i="14"/>
  <c r="AL78" i="14"/>
  <c r="U73" i="14"/>
  <c r="W85" i="14"/>
  <c r="W10" i="57" s="1"/>
  <c r="F75" i="14"/>
  <c r="AM79" i="14"/>
  <c r="AH70" i="14"/>
  <c r="B33" i="22"/>
  <c r="S75" i="22"/>
  <c r="P33" i="22"/>
  <c r="O76" i="22"/>
  <c r="E41" i="14"/>
  <c r="E10" i="62" s="1"/>
  <c r="F81" i="22"/>
  <c r="Y29" i="14"/>
  <c r="Y5" i="62" s="1"/>
  <c r="Q43" i="22"/>
  <c r="AB79" i="22"/>
  <c r="Z31" i="14"/>
  <c r="Z6" i="62" s="1"/>
  <c r="U68" i="14"/>
  <c r="AD79" i="14"/>
  <c r="O79" i="14"/>
  <c r="AI84" i="14"/>
  <c r="F76" i="14"/>
  <c r="Z75" i="14"/>
  <c r="C25" i="14"/>
  <c r="C2" i="62" s="1"/>
  <c r="AG80" i="14"/>
  <c r="AJ86" i="14"/>
  <c r="AJ11" i="57" s="1"/>
  <c r="X30" i="22"/>
  <c r="N76" i="14"/>
  <c r="N7" i="57" s="1"/>
  <c r="B80" i="14"/>
  <c r="F69" i="14"/>
  <c r="F2" i="57" s="1"/>
  <c r="AB75" i="14"/>
  <c r="AL70" i="14"/>
  <c r="AL3" i="57" s="1"/>
  <c r="Q77" i="14"/>
  <c r="AI85" i="14"/>
  <c r="AB32" i="22"/>
  <c r="R74" i="14"/>
  <c r="F85" i="14"/>
  <c r="AH87" i="14"/>
  <c r="D74" i="14"/>
  <c r="O78" i="14"/>
  <c r="P84" i="14"/>
  <c r="V87" i="14"/>
  <c r="AI79" i="14"/>
  <c r="X27" i="22"/>
  <c r="K74" i="14"/>
  <c r="V76" i="14"/>
  <c r="Y71" i="14"/>
  <c r="AG82" i="14"/>
  <c r="AG9" i="57" s="1"/>
  <c r="H86" i="14"/>
  <c r="J78" i="14"/>
  <c r="C70" i="14"/>
  <c r="Q72" i="14"/>
  <c r="AE79" i="14"/>
  <c r="G86" i="14"/>
  <c r="AC75" i="14"/>
  <c r="AC35" i="22"/>
  <c r="Z71" i="14"/>
  <c r="Z3" i="57" s="1"/>
  <c r="AI78" i="22"/>
  <c r="C81" i="22"/>
  <c r="I77" i="14"/>
  <c r="F33" i="22"/>
  <c r="L42" i="22"/>
  <c r="L37" i="22"/>
  <c r="E37" i="22"/>
  <c r="P35" i="22"/>
  <c r="L80" i="14"/>
  <c r="AM37" i="22"/>
  <c r="Q41" i="14"/>
  <c r="Q10" i="62" s="1"/>
  <c r="AI34" i="22"/>
  <c r="F77" i="22"/>
  <c r="N25" i="22"/>
  <c r="N69" i="22"/>
  <c r="L86" i="22"/>
  <c r="J73" i="22"/>
  <c r="J29" i="22"/>
  <c r="H26" i="14"/>
  <c r="H3" i="62" s="1"/>
  <c r="J31" i="14"/>
  <c r="J6" i="62" s="1"/>
  <c r="AH36" i="14"/>
  <c r="W82" i="14"/>
  <c r="W9" i="57" s="1"/>
  <c r="V73" i="14"/>
  <c r="R83" i="14"/>
  <c r="C32" i="22"/>
  <c r="C27" i="14"/>
  <c r="C4" i="62" s="1"/>
  <c r="N27" i="14"/>
  <c r="N4" i="62" s="1"/>
  <c r="AC81" i="14"/>
  <c r="AC8" i="57" s="1"/>
  <c r="AF84" i="14"/>
  <c r="C71" i="14"/>
  <c r="V83" i="14"/>
  <c r="Q85" i="14"/>
  <c r="AC71" i="14"/>
  <c r="AC4" i="57" s="1"/>
  <c r="O72" i="14"/>
  <c r="C82" i="14"/>
  <c r="AD30" i="22"/>
  <c r="E40" i="22"/>
  <c r="AL79" i="14"/>
  <c r="P87" i="14"/>
  <c r="M29" i="14"/>
  <c r="M5" i="62" s="1"/>
  <c r="M38" i="62" s="1"/>
  <c r="X25" i="14"/>
  <c r="X2" i="62" s="1"/>
  <c r="J75" i="14"/>
  <c r="J6" i="57" s="1"/>
  <c r="T74" i="14"/>
  <c r="U37" i="14"/>
  <c r="U8" i="62" s="1"/>
  <c r="U41" i="62" s="1"/>
  <c r="AJ25" i="14"/>
  <c r="AJ2" i="62" s="1"/>
  <c r="AC27" i="14"/>
  <c r="AC4" i="62" s="1"/>
  <c r="I86" i="14"/>
  <c r="AH76" i="14"/>
  <c r="O37" i="22"/>
  <c r="AF40" i="22"/>
  <c r="V37" i="14"/>
  <c r="V8" i="62" s="1"/>
  <c r="D40" i="22"/>
  <c r="AA31" i="14"/>
  <c r="AA6" i="62" s="1"/>
  <c r="S80" i="14"/>
  <c r="S36" i="14"/>
  <c r="K68" i="14"/>
  <c r="M73" i="14"/>
  <c r="AL87" i="14"/>
  <c r="J30" i="22"/>
  <c r="F37" i="22"/>
  <c r="N36" i="14"/>
  <c r="U83" i="14"/>
  <c r="X78" i="14"/>
  <c r="AE70" i="14"/>
  <c r="AE3" i="57" s="1"/>
  <c r="AJ69" i="14"/>
  <c r="AF78" i="22"/>
  <c r="AJ30" i="22"/>
  <c r="X31" i="14"/>
  <c r="X6" i="62" s="1"/>
  <c r="C80" i="14"/>
  <c r="AC87" i="14"/>
  <c r="U76" i="14"/>
  <c r="AG73" i="14"/>
  <c r="H83" i="14"/>
  <c r="AK85" i="14"/>
  <c r="D73" i="14"/>
  <c r="Z78" i="14"/>
  <c r="N40" i="14"/>
  <c r="AH31" i="14"/>
  <c r="AH6" i="62" s="1"/>
  <c r="Q78" i="14"/>
  <c r="X75" i="14"/>
  <c r="AC83" i="14"/>
  <c r="AC9" i="57" s="1"/>
  <c r="E81" i="14"/>
  <c r="E8" i="57" s="1"/>
  <c r="B78" i="14"/>
  <c r="K37" i="14"/>
  <c r="K8" i="62" s="1"/>
  <c r="K41" i="62" s="1"/>
  <c r="AK41" i="14"/>
  <c r="AK10" i="62" s="1"/>
  <c r="AG27" i="14"/>
  <c r="AG4" i="62" s="1"/>
  <c r="AG71" i="14"/>
  <c r="Q82" i="14"/>
  <c r="E37" i="14"/>
  <c r="E8" i="62" s="1"/>
  <c r="AI72" i="14"/>
  <c r="V70" i="14"/>
  <c r="V3" i="57" s="1"/>
  <c r="AE87" i="14"/>
  <c r="I74" i="14"/>
  <c r="N84" i="14"/>
  <c r="Z27" i="14"/>
  <c r="Z4" i="62" s="1"/>
  <c r="Q68" i="14"/>
  <c r="K82" i="14"/>
  <c r="K79" i="14"/>
  <c r="G79" i="14"/>
  <c r="I26" i="22"/>
  <c r="AA41" i="14"/>
  <c r="AA10" i="62" s="1"/>
  <c r="AK77" i="22"/>
  <c r="AC37" i="14"/>
  <c r="AC8" i="62" s="1"/>
  <c r="Q87" i="14"/>
  <c r="S78" i="14"/>
  <c r="V36" i="14"/>
  <c r="AA85" i="14"/>
  <c r="AJ70" i="14"/>
  <c r="AJ3" i="57" s="1"/>
  <c r="I40" i="14"/>
  <c r="S82" i="14"/>
  <c r="AF72" i="14"/>
  <c r="S87" i="14"/>
  <c r="AA77" i="14"/>
  <c r="U72" i="14"/>
  <c r="AI69" i="14"/>
  <c r="AW37" i="14"/>
  <c r="M39" i="14" s="1"/>
  <c r="M9" i="62" s="1"/>
  <c r="M42" i="62" s="1"/>
  <c r="AJ36" i="14"/>
  <c r="D79" i="14"/>
  <c r="AF77" i="14"/>
  <c r="AA75" i="14"/>
  <c r="F84" i="14"/>
  <c r="AI35" i="22"/>
  <c r="Q79" i="14"/>
  <c r="AM72" i="14"/>
  <c r="AG35" i="22"/>
  <c r="W31" i="14"/>
  <c r="W6" i="62" s="1"/>
  <c r="AB82" i="14"/>
  <c r="AE72" i="14"/>
  <c r="J69" i="14"/>
  <c r="J2" i="57" s="1"/>
  <c r="G41" i="14"/>
  <c r="G10" i="62" s="1"/>
  <c r="G43" i="62" s="1"/>
  <c r="M79" i="14"/>
  <c r="O32" i="22"/>
  <c r="K35" i="22"/>
  <c r="AE25" i="22"/>
  <c r="O78" i="22"/>
  <c r="B79" i="22"/>
  <c r="B27" i="22"/>
  <c r="D29" i="14"/>
  <c r="D5" i="62" s="1"/>
  <c r="Z37" i="22"/>
  <c r="AH41" i="22"/>
  <c r="AI36" i="14"/>
  <c r="W75" i="14"/>
  <c r="C84" i="14"/>
  <c r="T84" i="14"/>
  <c r="AK83" i="14"/>
  <c r="AK9" i="57" s="1"/>
  <c r="AI80" i="14"/>
  <c r="AD87" i="14"/>
  <c r="AH81" i="14"/>
  <c r="O77" i="14"/>
  <c r="E78" i="14"/>
  <c r="Z86" i="14"/>
  <c r="P32" i="22"/>
  <c r="S84" i="22"/>
  <c r="AM37" i="14"/>
  <c r="AM8" i="62" s="1"/>
  <c r="Q29" i="14"/>
  <c r="Q5" i="62" s="1"/>
  <c r="B68" i="22"/>
  <c r="I87" i="14"/>
  <c r="K69" i="14"/>
  <c r="K2" i="57" s="1"/>
  <c r="X29" i="14"/>
  <c r="X5" i="62" s="1"/>
  <c r="K25" i="14"/>
  <c r="K2" i="62" s="1"/>
  <c r="K36" i="62" s="1"/>
  <c r="Z81" i="22"/>
  <c r="T27" i="22"/>
  <c r="C40" i="14"/>
  <c r="Y41" i="22"/>
  <c r="J25" i="14"/>
  <c r="J2" i="62" s="1"/>
  <c r="B24" i="22"/>
  <c r="H29" i="14"/>
  <c r="H5" i="62" s="1"/>
  <c r="AH37" i="14"/>
  <c r="AH8" i="62" s="1"/>
  <c r="B41" i="14"/>
  <c r="B85" i="14"/>
  <c r="B11" i="57" s="1"/>
  <c r="T40" i="14"/>
  <c r="Y70" i="14"/>
  <c r="AF76" i="14"/>
  <c r="AF7" i="57" s="1"/>
  <c r="E71" i="14"/>
  <c r="E3" i="57" s="1"/>
  <c r="S40" i="22"/>
  <c r="O34" i="22"/>
  <c r="AA25" i="14"/>
  <c r="AA2" i="62" s="1"/>
  <c r="M37" i="22"/>
  <c r="AG36" i="14"/>
  <c r="AB36" i="14"/>
  <c r="AI70" i="14"/>
  <c r="AM74" i="14"/>
  <c r="Y36" i="14"/>
  <c r="AL36" i="14"/>
  <c r="AU6" i="14"/>
  <c r="D41" i="14" s="1"/>
  <c r="D10" i="62" s="1"/>
  <c r="I70" i="22"/>
  <c r="J36" i="22"/>
  <c r="AH40" i="22"/>
  <c r="L37" i="14"/>
  <c r="L8" i="62" s="1"/>
  <c r="L31" i="14"/>
  <c r="L6" i="62" s="1"/>
  <c r="F25" i="14"/>
  <c r="F2" i="62" s="1"/>
  <c r="O29" i="14"/>
  <c r="O5" i="62" s="1"/>
  <c r="AF37" i="22"/>
  <c r="AK36" i="14"/>
  <c r="AL34" i="22"/>
  <c r="AJ37" i="14"/>
  <c r="AJ8" i="62" s="1"/>
  <c r="T82" i="14"/>
  <c r="I71" i="14"/>
  <c r="AJ81" i="14"/>
  <c r="U70" i="14"/>
  <c r="U4" i="57" s="1"/>
  <c r="AD72" i="14"/>
  <c r="L81" i="14"/>
  <c r="H36" i="14"/>
  <c r="AH80" i="14"/>
  <c r="AG79" i="14"/>
  <c r="X85" i="14"/>
  <c r="N71" i="14"/>
  <c r="C86" i="14"/>
  <c r="C11" i="57" s="1"/>
  <c r="U86" i="14"/>
  <c r="U11" i="57" s="1"/>
  <c r="X72" i="14"/>
  <c r="AK80" i="14"/>
  <c r="F79" i="14"/>
  <c r="AI77" i="14"/>
  <c r="AJ78" i="14"/>
  <c r="U81" i="14"/>
  <c r="AD68" i="14"/>
  <c r="K77" i="14"/>
  <c r="AK86" i="14"/>
  <c r="L36" i="14"/>
  <c r="AL80" i="14"/>
  <c r="AW26" i="22"/>
  <c r="AG26" i="22" s="1"/>
  <c r="AU6" i="22"/>
  <c r="Q28" i="22" s="1"/>
  <c r="T36" i="14"/>
  <c r="AA69" i="14"/>
  <c r="AA2" i="57" s="1"/>
  <c r="AB73" i="14"/>
  <c r="E68" i="14"/>
  <c r="T30" i="22"/>
  <c r="I27" i="14"/>
  <c r="I4" i="62" s="1"/>
  <c r="E84" i="22"/>
  <c r="AE32" i="22"/>
  <c r="Z40" i="22"/>
  <c r="AJ34" i="22"/>
  <c r="K31" i="14"/>
  <c r="K6" i="62" s="1"/>
  <c r="K39" i="62" s="1"/>
  <c r="X41" i="14"/>
  <c r="X10" i="62" s="1"/>
  <c r="V79" i="22"/>
  <c r="AG31" i="14"/>
  <c r="AG6" i="62" s="1"/>
  <c r="N86" i="14"/>
  <c r="M72" i="14"/>
  <c r="L75" i="14"/>
  <c r="Y76" i="14"/>
  <c r="I84" i="14"/>
  <c r="AB77" i="14"/>
  <c r="X69" i="14"/>
  <c r="X2" i="57" s="1"/>
  <c r="O73" i="14"/>
  <c r="R87" i="14"/>
  <c r="AA87" i="14"/>
  <c r="P79" i="14"/>
  <c r="AA78" i="14"/>
  <c r="AG75" i="14"/>
  <c r="AI68" i="14"/>
  <c r="G76" i="14"/>
  <c r="K75" i="14"/>
  <c r="AD74" i="14"/>
  <c r="H70" i="14"/>
  <c r="AC74" i="14"/>
  <c r="AW6" i="14"/>
  <c r="Q28" i="14" s="1"/>
  <c r="D83" i="14"/>
  <c r="E34" i="22"/>
  <c r="B35" i="22"/>
  <c r="AJ27" i="22"/>
  <c r="I30" i="22"/>
  <c r="M35" i="22"/>
  <c r="G34" i="22"/>
  <c r="V30" i="22"/>
  <c r="M41" i="14"/>
  <c r="M10" i="62" s="1"/>
  <c r="AA29" i="14"/>
  <c r="AA5" i="62" s="1"/>
  <c r="I80" i="14"/>
  <c r="AI25" i="14"/>
  <c r="AI2" i="62" s="1"/>
  <c r="AI80" i="62" s="1"/>
  <c r="AJ68" i="14"/>
  <c r="K81" i="14"/>
  <c r="K8" i="57" s="1"/>
  <c r="M85" i="14"/>
  <c r="AE84" i="14"/>
  <c r="O68" i="14"/>
  <c r="V68" i="14"/>
  <c r="F78" i="14"/>
  <c r="S85" i="14"/>
  <c r="S10" i="57" s="1"/>
  <c r="C87" i="14"/>
  <c r="AL84" i="14"/>
  <c r="L74" i="14"/>
  <c r="F72" i="14"/>
  <c r="V80" i="14"/>
  <c r="H73" i="14"/>
  <c r="H6" i="57" s="1"/>
  <c r="H87" i="14"/>
  <c r="U82" i="14"/>
  <c r="AF75" i="14"/>
  <c r="C73" i="14"/>
  <c r="AE68" i="14"/>
  <c r="K83" i="14"/>
  <c r="AW17" i="14"/>
  <c r="AH75" i="14"/>
  <c r="AH6" i="57" s="1"/>
  <c r="AW8" i="22"/>
  <c r="W32" i="22" s="1"/>
  <c r="AW21" i="22"/>
  <c r="AD35" i="22" s="1"/>
  <c r="AC30" i="22"/>
  <c r="AL35" i="22"/>
  <c r="AB35" i="22"/>
  <c r="J41" i="14"/>
  <c r="J10" i="62" s="1"/>
  <c r="J43" i="62" s="1"/>
  <c r="I36" i="14"/>
  <c r="AE40" i="14"/>
  <c r="O70" i="14"/>
  <c r="L70" i="14"/>
  <c r="L4" i="57" s="1"/>
  <c r="AK74" i="14"/>
  <c r="AA73" i="14"/>
  <c r="AL72" i="14"/>
  <c r="D80" i="14"/>
  <c r="X77" i="14"/>
  <c r="U84" i="14"/>
  <c r="V74" i="14"/>
  <c r="AM76" i="14"/>
  <c r="AH71" i="14"/>
  <c r="AH4" i="57" s="1"/>
  <c r="W77" i="14"/>
  <c r="B69" i="14"/>
  <c r="B2" i="57" s="1"/>
  <c r="M82" i="14"/>
  <c r="I69" i="14"/>
  <c r="I2" i="57" s="1"/>
  <c r="X70" i="14"/>
  <c r="AW36" i="14"/>
  <c r="W38" i="14" s="1"/>
  <c r="AW37" i="22"/>
  <c r="O35" i="22" s="1"/>
  <c r="V34" i="22"/>
  <c r="K34" i="22"/>
  <c r="AA30" i="22"/>
  <c r="T27" i="14"/>
  <c r="T4" i="62" s="1"/>
  <c r="I25" i="14"/>
  <c r="I2" i="62" s="1"/>
  <c r="W35" i="22"/>
  <c r="S41" i="14"/>
  <c r="S10" i="62" s="1"/>
  <c r="S65" i="62" s="1"/>
  <c r="D36" i="14"/>
  <c r="B25" i="14"/>
  <c r="AH27" i="14"/>
  <c r="AH4" i="62" s="1"/>
  <c r="AF31" i="14"/>
  <c r="AF6" i="62" s="1"/>
  <c r="AF86" i="14"/>
  <c r="F74" i="14"/>
  <c r="T71" i="14"/>
  <c r="T3" i="57" s="1"/>
  <c r="J85" i="14"/>
  <c r="AL76" i="14"/>
  <c r="E83" i="14"/>
  <c r="N82" i="14"/>
  <c r="N9" i="57" s="1"/>
  <c r="AE83" i="14"/>
  <c r="AE9" i="57" s="1"/>
  <c r="C36" i="14"/>
  <c r="S73" i="14"/>
  <c r="S6" i="57" s="1"/>
  <c r="AW16" i="14"/>
  <c r="AE38" i="14" s="1"/>
  <c r="AW36" i="22"/>
  <c r="AA34" i="22" s="1"/>
  <c r="V35" i="22"/>
  <c r="AM87" i="22"/>
  <c r="E80" i="14"/>
  <c r="AM68" i="14"/>
  <c r="AH73" i="14"/>
  <c r="AH85" i="22"/>
  <c r="C75" i="14"/>
  <c r="W70" i="14"/>
  <c r="P76" i="14"/>
  <c r="M37" i="14"/>
  <c r="M8" i="62" s="1"/>
  <c r="AM43" i="22"/>
  <c r="S35" i="22"/>
  <c r="V31" i="14"/>
  <c r="V6" i="62" s="1"/>
  <c r="Q32" i="22"/>
  <c r="E27" i="14"/>
  <c r="E4" i="62" s="1"/>
  <c r="AI30" i="22"/>
  <c r="X74" i="14"/>
  <c r="AG77" i="14"/>
  <c r="AC68" i="14"/>
  <c r="AK70" i="14"/>
  <c r="S76" i="14"/>
  <c r="N73" i="14"/>
  <c r="AA86" i="14"/>
  <c r="G85" i="14"/>
  <c r="G10" i="57" s="1"/>
  <c r="AI74" i="22"/>
  <c r="AB79" i="14"/>
  <c r="Y69" i="14"/>
  <c r="Y2" i="57" s="1"/>
  <c r="AW21" i="14"/>
  <c r="L43" i="14" s="1"/>
  <c r="F41" i="22"/>
  <c r="S32" i="22"/>
  <c r="AA71" i="14"/>
  <c r="I83" i="22"/>
  <c r="AD32" i="22"/>
  <c r="AE69" i="22"/>
  <c r="G32" i="22"/>
  <c r="AF34" i="22"/>
  <c r="J80" i="22"/>
  <c r="N32" i="22"/>
  <c r="G35" i="22"/>
  <c r="C31" i="14"/>
  <c r="C6" i="62" s="1"/>
  <c r="C76" i="22"/>
  <c r="Y25" i="14"/>
  <c r="Y2" i="62" s="1"/>
  <c r="AA27" i="14"/>
  <c r="AA4" i="62" s="1"/>
  <c r="V29" i="14"/>
  <c r="V5" i="62" s="1"/>
  <c r="AI29" i="14"/>
  <c r="AI5" i="62" s="1"/>
  <c r="AI83" i="62" s="1"/>
  <c r="G78" i="14"/>
  <c r="M81" i="14"/>
  <c r="M8" i="57" s="1"/>
  <c r="L83" i="14"/>
  <c r="E36" i="14"/>
  <c r="R77" i="14"/>
  <c r="AM81" i="14"/>
  <c r="AM8" i="57" s="1"/>
  <c r="J84" i="14"/>
  <c r="O83" i="14"/>
  <c r="AW41" i="22"/>
  <c r="S74" i="22" s="1"/>
  <c r="V28" i="22"/>
  <c r="I28" i="22"/>
  <c r="AU26" i="14"/>
  <c r="AG26" i="14" s="1"/>
  <c r="AG3" i="62" s="1"/>
  <c r="E72" i="14"/>
  <c r="AW33" i="22"/>
  <c r="Y40" i="22" s="1"/>
  <c r="AW33" i="14"/>
  <c r="J35" i="14" s="1"/>
  <c r="AW13" i="22"/>
  <c r="AL26" i="22" s="1"/>
  <c r="U28" i="14"/>
  <c r="B29" i="14"/>
  <c r="AW31" i="14"/>
  <c r="D33" i="14" s="1"/>
  <c r="U29" i="14"/>
  <c r="U5" i="62" s="1"/>
  <c r="U38" i="62" s="1"/>
  <c r="Z41" i="22"/>
  <c r="AC29" i="14"/>
  <c r="AC5" i="62" s="1"/>
  <c r="AW31" i="22"/>
  <c r="AE35" i="22" s="1"/>
  <c r="AC42" i="22"/>
  <c r="B72" i="22"/>
  <c r="F82" i="22"/>
  <c r="AW11" i="22"/>
  <c r="O84" i="22" s="1"/>
  <c r="AW10" i="14"/>
  <c r="F32" i="14" s="1"/>
  <c r="F7" i="62" s="1"/>
  <c r="AW6" i="22"/>
  <c r="AC32" i="22" s="1"/>
  <c r="AW30" i="22"/>
  <c r="N37" i="22" s="1"/>
  <c r="AW10" i="22"/>
  <c r="K74" i="22" s="1"/>
  <c r="J33" i="14"/>
  <c r="W33" i="14"/>
  <c r="AI33" i="14"/>
  <c r="L33" i="14"/>
  <c r="AK33" i="14"/>
  <c r="Q33" i="14"/>
  <c r="AI35" i="14"/>
  <c r="AG35" i="14"/>
  <c r="AE35" i="14"/>
  <c r="Q35" i="14"/>
  <c r="G35" i="14"/>
  <c r="AK35" i="14"/>
  <c r="AH72" i="22"/>
  <c r="AE36" i="22"/>
  <c r="AK32" i="22"/>
  <c r="K86" i="22"/>
  <c r="X24" i="22"/>
  <c r="K42" i="22"/>
  <c r="AM83" i="22"/>
  <c r="M84" i="22"/>
  <c r="M40" i="22"/>
  <c r="O87" i="22"/>
  <c r="AK76" i="22"/>
  <c r="X68" i="22"/>
  <c r="Y30" i="22"/>
  <c r="Y74" i="22"/>
  <c r="F38" i="22"/>
  <c r="Z33" i="22"/>
  <c r="D71" i="22"/>
  <c r="D27" i="22"/>
  <c r="J87" i="22"/>
  <c r="N68" i="22"/>
  <c r="N24" i="22"/>
  <c r="Z77" i="22"/>
  <c r="AC86" i="22"/>
  <c r="Z7" i="57"/>
  <c r="AW28" i="22"/>
  <c r="AE29" i="22" s="1"/>
  <c r="AW28" i="14"/>
  <c r="AA72" i="14"/>
  <c r="E79" i="14"/>
  <c r="M39" i="22"/>
  <c r="AF39" i="22"/>
  <c r="F26" i="14"/>
  <c r="F3" i="62" s="1"/>
  <c r="AK39" i="22"/>
  <c r="M31" i="14"/>
  <c r="M6" i="62" s="1"/>
  <c r="M39" i="62" s="1"/>
  <c r="AE31" i="14"/>
  <c r="AE6" i="62" s="1"/>
  <c r="T76" i="14"/>
  <c r="T7" i="57" s="1"/>
  <c r="AJ43" i="14"/>
  <c r="AB25" i="14"/>
  <c r="AB2" i="62" s="1"/>
  <c r="AB102" i="62" s="1"/>
  <c r="C83" i="14"/>
  <c r="J79" i="14"/>
  <c r="M40" i="14"/>
  <c r="S86" i="14"/>
  <c r="R28" i="14"/>
  <c r="Y87" i="14"/>
  <c r="AI27" i="14"/>
  <c r="AI4" i="62" s="1"/>
  <c r="L69" i="14"/>
  <c r="L2" i="57" s="1"/>
  <c r="AC85" i="14"/>
  <c r="AC11" i="57" s="1"/>
  <c r="L25" i="14"/>
  <c r="L2" i="62" s="1"/>
  <c r="AH78" i="14"/>
  <c r="C77" i="14"/>
  <c r="V84" i="14"/>
  <c r="Q70" i="14"/>
  <c r="Q81" i="14"/>
  <c r="Q8" i="57" s="1"/>
  <c r="I85" i="14"/>
  <c r="I10" i="57" s="1"/>
  <c r="AM80" i="14"/>
  <c r="AE36" i="14"/>
  <c r="Q37" i="14"/>
  <c r="Q8" i="62" s="1"/>
  <c r="AA37" i="14"/>
  <c r="AA8" i="62" s="1"/>
  <c r="AM36" i="14"/>
  <c r="AC25" i="14"/>
  <c r="AC2" i="62" s="1"/>
  <c r="AE75" i="14"/>
  <c r="AE6" i="57" s="1"/>
  <c r="AG78" i="14"/>
  <c r="AA81" i="14"/>
  <c r="N74" i="14"/>
  <c r="AI71" i="14"/>
  <c r="S27" i="14"/>
  <c r="S4" i="62" s="1"/>
  <c r="AC41" i="14"/>
  <c r="AC10" i="62" s="1"/>
  <c r="G73" i="14"/>
  <c r="W43" i="14"/>
  <c r="U27" i="22"/>
  <c r="H43" i="14"/>
  <c r="J43" i="14"/>
  <c r="T43" i="14"/>
  <c r="AH43" i="14"/>
  <c r="AM26" i="14"/>
  <c r="AM3" i="62" s="1"/>
  <c r="D68" i="14"/>
  <c r="X26" i="14"/>
  <c r="X3" i="62" s="1"/>
  <c r="W33" i="22"/>
  <c r="Q33" i="22"/>
  <c r="X81" i="22"/>
  <c r="C43" i="14"/>
  <c r="M43" i="14"/>
  <c r="P43" i="14"/>
  <c r="J26" i="14"/>
  <c r="J3" i="62" s="1"/>
  <c r="J37" i="62" s="1"/>
  <c r="Z26" i="14"/>
  <c r="Z3" i="62" s="1"/>
  <c r="Z81" i="62" s="1"/>
  <c r="AC26" i="14"/>
  <c r="AC3" i="62" s="1"/>
  <c r="AE26" i="14"/>
  <c r="AE3" i="62" s="1"/>
  <c r="AD80" i="14"/>
  <c r="I73" i="14"/>
  <c r="AB69" i="14"/>
  <c r="M75" i="14"/>
  <c r="P81" i="14"/>
  <c r="AM82" i="14"/>
  <c r="I39" i="22"/>
  <c r="L26" i="14"/>
  <c r="L3" i="62" s="1"/>
  <c r="AM39" i="22"/>
  <c r="P39" i="22"/>
  <c r="W26" i="14"/>
  <c r="W3" i="62" s="1"/>
  <c r="E35" i="14"/>
  <c r="V40" i="14"/>
  <c r="AL26" i="14"/>
  <c r="AL3" i="62" s="1"/>
  <c r="O41" i="14"/>
  <c r="O10" i="62" s="1"/>
  <c r="AK27" i="14"/>
  <c r="AK4" i="62" s="1"/>
  <c r="D26" i="14"/>
  <c r="D3" i="62" s="1"/>
  <c r="AK71" i="14"/>
  <c r="U74" i="14"/>
  <c r="I29" i="14"/>
  <c r="I5" i="62" s="1"/>
  <c r="V39" i="22"/>
  <c r="Y26" i="14"/>
  <c r="Y3" i="62" s="1"/>
  <c r="Q26" i="14"/>
  <c r="Q3" i="62" s="1"/>
  <c r="T26" i="14"/>
  <c r="T3" i="62" s="1"/>
  <c r="P37" i="14"/>
  <c r="P8" i="62" s="1"/>
  <c r="P31" i="14"/>
  <c r="P6" i="62" s="1"/>
  <c r="AI26" i="14"/>
  <c r="AI3" i="62" s="1"/>
  <c r="AI81" i="62" s="1"/>
  <c r="AJ26" i="14"/>
  <c r="AJ3" i="62" s="1"/>
  <c r="AD36" i="14"/>
  <c r="G70" i="14"/>
  <c r="G3" i="57" s="1"/>
  <c r="AF68" i="14"/>
  <c r="R86" i="14"/>
  <c r="O85" i="14"/>
  <c r="X87" i="14"/>
  <c r="W86" i="14"/>
  <c r="W11" i="57" s="1"/>
  <c r="L72" i="14"/>
  <c r="P80" i="14"/>
  <c r="AI87" i="14"/>
  <c r="D76" i="14"/>
  <c r="AL75" i="14"/>
  <c r="AG40" i="14"/>
  <c r="Y78" i="14"/>
  <c r="AG84" i="14"/>
  <c r="P36" i="14"/>
  <c r="AL31" i="14"/>
  <c r="AL6" i="62" s="1"/>
  <c r="N79" i="14"/>
  <c r="T41" i="14"/>
  <c r="T10" i="62" s="1"/>
  <c r="R25" i="14"/>
  <c r="R2" i="62" s="1"/>
  <c r="H33" i="14"/>
  <c r="AD81" i="14"/>
  <c r="AJ73" i="14"/>
  <c r="R69" i="14"/>
  <c r="AB71" i="14"/>
  <c r="AH26" i="14"/>
  <c r="AH3" i="62" s="1"/>
  <c r="G26" i="14"/>
  <c r="G3" i="62" s="1"/>
  <c r="M26" i="14"/>
  <c r="M3" i="62" s="1"/>
  <c r="M37" i="62" s="1"/>
  <c r="O26" i="14"/>
  <c r="O3" i="62" s="1"/>
  <c r="U26" i="14"/>
  <c r="U3" i="62" s="1"/>
  <c r="U37" i="62" s="1"/>
  <c r="K26" i="14"/>
  <c r="K3" i="62" s="1"/>
  <c r="AK26" i="14"/>
  <c r="AK3" i="62" s="1"/>
  <c r="P26" i="14"/>
  <c r="P3" i="62" s="1"/>
  <c r="V26" i="14"/>
  <c r="V3" i="62" s="1"/>
  <c r="Q77" i="22"/>
  <c r="L79" i="22"/>
  <c r="H77" i="14"/>
  <c r="AK33" i="22"/>
  <c r="AI40" i="22"/>
  <c r="T68" i="22"/>
  <c r="AC73" i="22"/>
  <c r="Y27" i="22"/>
  <c r="T24" i="22"/>
  <c r="AI84" i="22"/>
  <c r="AG36" i="22"/>
  <c r="AJ72" i="14"/>
  <c r="AB86" i="14"/>
  <c r="AB11" i="57" s="1"/>
  <c r="F36" i="14"/>
  <c r="AD26" i="14"/>
  <c r="AD3" i="62" s="1"/>
  <c r="X35" i="14"/>
  <c r="V82" i="14"/>
  <c r="B81" i="14"/>
  <c r="I76" i="14"/>
  <c r="F80" i="14"/>
  <c r="R85" i="14"/>
  <c r="X79" i="14"/>
  <c r="AD70" i="14"/>
  <c r="AH25" i="14"/>
  <c r="AH2" i="62" s="1"/>
  <c r="O27" i="14"/>
  <c r="O4" i="62" s="1"/>
  <c r="AL73" i="14"/>
  <c r="AL29" i="14"/>
  <c r="AL5" i="62" s="1"/>
  <c r="AF74" i="14"/>
  <c r="P75" i="14"/>
  <c r="P6" i="57" s="1"/>
  <c r="AC33" i="22"/>
  <c r="L35" i="22"/>
  <c r="AG33" i="22"/>
  <c r="I26" i="14"/>
  <c r="I3" i="62" s="1"/>
  <c r="C26" i="14"/>
  <c r="C3" i="62" s="1"/>
  <c r="Y71" i="22"/>
  <c r="B37" i="14"/>
  <c r="AB27" i="14"/>
  <c r="AB4" i="62" s="1"/>
  <c r="AD37" i="14"/>
  <c r="AD8" i="62" s="1"/>
  <c r="AH69" i="14"/>
  <c r="AH2" i="57" s="1"/>
  <c r="AA70" i="14"/>
  <c r="O71" i="14"/>
  <c r="V28" i="14"/>
  <c r="O28" i="14"/>
  <c r="K28" i="14"/>
  <c r="AB28" i="14"/>
  <c r="E28" i="14"/>
  <c r="I28" i="14"/>
  <c r="AA26" i="14"/>
  <c r="AA3" i="62" s="1"/>
  <c r="M78" i="14"/>
  <c r="T85" i="14"/>
  <c r="R70" i="14"/>
  <c r="R3" i="57" s="1"/>
  <c r="G31" i="14"/>
  <c r="G6" i="62" s="1"/>
  <c r="I41" i="14"/>
  <c r="I10" i="62" s="1"/>
  <c r="AH72" i="14"/>
  <c r="M84" i="14"/>
  <c r="V77" i="14"/>
  <c r="AF79" i="14"/>
  <c r="S71" i="14"/>
  <c r="Z74" i="14"/>
  <c r="K86" i="14"/>
  <c r="K11" i="57" s="1"/>
  <c r="AE80" i="14"/>
  <c r="X68" i="14"/>
  <c r="AM83" i="14"/>
  <c r="AK76" i="14"/>
  <c r="O87" i="14"/>
  <c r="U78" i="14"/>
  <c r="G75" i="14"/>
  <c r="P86" i="14"/>
  <c r="P11" i="57" s="1"/>
  <c r="AA76" i="14"/>
  <c r="T32" i="14"/>
  <c r="T7" i="62" s="1"/>
  <c r="AJ31" i="14"/>
  <c r="AJ6" i="62" s="1"/>
  <c r="F29" i="14"/>
  <c r="F5" i="62" s="1"/>
  <c r="M25" i="14"/>
  <c r="M2" i="62" s="1"/>
  <c r="M36" i="62" s="1"/>
  <c r="E32" i="14"/>
  <c r="E7" i="62" s="1"/>
  <c r="J83" i="14"/>
  <c r="J9" i="57" s="1"/>
  <c r="H32" i="14"/>
  <c r="H7" i="62" s="1"/>
  <c r="AD71" i="14"/>
  <c r="AF70" i="14"/>
  <c r="AF3" i="57" s="1"/>
  <c r="R26" i="14"/>
  <c r="R3" i="62" s="1"/>
  <c r="C35" i="14"/>
  <c r="AF26" i="14"/>
  <c r="AF3" i="62" s="1"/>
  <c r="AB37" i="14"/>
  <c r="AB8" i="62" s="1"/>
  <c r="AB108" i="62" s="1"/>
  <c r="AH68" i="14"/>
  <c r="W80" i="14"/>
  <c r="Y68" i="14"/>
  <c r="R84" i="14"/>
  <c r="AJ75" i="14"/>
  <c r="X37" i="22"/>
  <c r="C25" i="22"/>
  <c r="AD29" i="22"/>
  <c r="B76" i="14"/>
  <c r="Z79" i="14"/>
  <c r="AI82" i="14"/>
  <c r="AD33" i="22"/>
  <c r="B6" i="57"/>
  <c r="K85" i="22"/>
  <c r="AC40" i="14"/>
  <c r="AK78" i="22"/>
  <c r="R73" i="22"/>
  <c r="AM31" i="22"/>
  <c r="AK28" i="14"/>
  <c r="AK34" i="22"/>
  <c r="P29" i="22"/>
  <c r="AM75" i="22"/>
  <c r="I24" i="22"/>
  <c r="I68" i="22"/>
  <c r="AK29" i="22"/>
  <c r="M32" i="14"/>
  <c r="M7" i="62" s="1"/>
  <c r="M40" i="62" s="1"/>
  <c r="H41" i="14"/>
  <c r="H10" i="62" s="1"/>
  <c r="AD27" i="14"/>
  <c r="AD4" i="62" s="1"/>
  <c r="AD49" i="62" s="1"/>
  <c r="AH32" i="14"/>
  <c r="AH7" i="62" s="1"/>
  <c r="D72" i="14"/>
  <c r="W36" i="14"/>
  <c r="O82" i="14"/>
  <c r="E82" i="14"/>
  <c r="C76" i="14"/>
  <c r="AH79" i="22"/>
  <c r="G77" i="14"/>
  <c r="AC84" i="14"/>
  <c r="H85" i="14"/>
  <c r="AB81" i="14"/>
  <c r="Y29" i="22"/>
  <c r="C69" i="22"/>
  <c r="AD77" i="22"/>
  <c r="AF87" i="22"/>
  <c r="L68" i="14"/>
  <c r="G33" i="14"/>
  <c r="U71" i="22"/>
  <c r="AH35" i="22"/>
  <c r="R29" i="22"/>
  <c r="W32" i="14"/>
  <c r="W7" i="62" s="1"/>
  <c r="K41" i="22"/>
  <c r="AM32" i="14"/>
  <c r="AM7" i="62" s="1"/>
  <c r="AK37" i="14"/>
  <c r="AK8" i="62" s="1"/>
  <c r="K36" i="14"/>
  <c r="T78" i="14"/>
  <c r="C79" i="14"/>
  <c r="Y77" i="14"/>
  <c r="AL74" i="14"/>
  <c r="AB84" i="14"/>
  <c r="M69" i="14"/>
  <c r="F73" i="14"/>
  <c r="J68" i="14"/>
  <c r="C74" i="14"/>
  <c r="L29" i="22"/>
  <c r="AG25" i="14"/>
  <c r="AG2" i="62" s="1"/>
  <c r="I78" i="14"/>
  <c r="G74" i="14"/>
  <c r="K80" i="14"/>
  <c r="AM73" i="14"/>
  <c r="Q27" i="14"/>
  <c r="Q4" i="62" s="1"/>
  <c r="O43" i="22"/>
  <c r="S37" i="14"/>
  <c r="S8" i="62" s="1"/>
  <c r="AF43" i="22"/>
  <c r="AH43" i="22"/>
  <c r="V41" i="14"/>
  <c r="V10" i="62" s="1"/>
  <c r="S81" i="14"/>
  <c r="U77" i="14"/>
  <c r="V85" i="14"/>
  <c r="V11" i="57" s="1"/>
  <c r="N70" i="14"/>
  <c r="J43" i="22"/>
  <c r="T43" i="22"/>
  <c r="M43" i="22"/>
  <c r="AB43" i="22"/>
  <c r="E31" i="14"/>
  <c r="E6" i="62" s="1"/>
  <c r="N26" i="14"/>
  <c r="N3" i="62" s="1"/>
  <c r="E75" i="14"/>
  <c r="AE86" i="14"/>
  <c r="AK72" i="14"/>
  <c r="AG69" i="14"/>
  <c r="Q71" i="14"/>
  <c r="N29" i="22"/>
  <c r="AD11" i="57"/>
  <c r="J4" i="57"/>
  <c r="D6" i="57"/>
  <c r="AC29" i="22"/>
  <c r="AJ10" i="57"/>
  <c r="X83" i="14"/>
  <c r="W72" i="14"/>
  <c r="T83" i="14"/>
  <c r="AA79" i="14"/>
  <c r="AM87" i="14"/>
  <c r="AH41" i="14"/>
  <c r="AH10" i="62" s="1"/>
  <c r="AD31" i="14"/>
  <c r="AD6" i="62" s="1"/>
  <c r="AD50" i="62" s="1"/>
  <c r="P69" i="14"/>
  <c r="J80" i="14"/>
  <c r="AK81" i="14"/>
  <c r="P25" i="14"/>
  <c r="P2" i="62" s="1"/>
  <c r="AF78" i="14"/>
  <c r="J36" i="14"/>
  <c r="AH85" i="14"/>
  <c r="E2" i="57"/>
  <c r="M4" i="57"/>
  <c r="F8" i="57"/>
  <c r="D4" i="57"/>
  <c r="L11" i="57"/>
  <c r="Z8" i="57"/>
  <c r="P5" i="57"/>
  <c r="O7" i="57"/>
  <c r="C8" i="57"/>
  <c r="AI8" i="57"/>
  <c r="W8" i="57"/>
  <c r="J3" i="57"/>
  <c r="AL4" i="57"/>
  <c r="K3" i="57"/>
  <c r="D3" i="57"/>
  <c r="T8" i="57"/>
  <c r="K4" i="57"/>
  <c r="R43" i="22" l="1"/>
  <c r="AJ29" i="14"/>
  <c r="AJ5" i="62" s="1"/>
  <c r="AJ61" i="62" s="1"/>
  <c r="E30" i="62"/>
  <c r="M33" i="22"/>
  <c r="Q68" i="22"/>
  <c r="AM24" i="22"/>
  <c r="AH30" i="14"/>
  <c r="AM29" i="14"/>
  <c r="AM5" i="62" s="1"/>
  <c r="AM54" i="62" s="1"/>
  <c r="AJ43" i="22"/>
  <c r="H40" i="22"/>
  <c r="D30" i="14"/>
  <c r="G29" i="14"/>
  <c r="G5" i="62" s="1"/>
  <c r="G54" i="62" s="1"/>
  <c r="N30" i="14"/>
  <c r="S30" i="14"/>
  <c r="L29" i="14"/>
  <c r="L5" i="62" s="1"/>
  <c r="L83" i="62" s="1"/>
  <c r="AF42" i="14"/>
  <c r="AF11" i="62" s="1"/>
  <c r="AF44" i="62" s="1"/>
  <c r="AG29" i="14"/>
  <c r="AG5" i="62" s="1"/>
  <c r="AG61" i="62" s="1"/>
  <c r="H87" i="22"/>
  <c r="S42" i="14"/>
  <c r="S11" i="62" s="1"/>
  <c r="S121" i="62" s="1"/>
  <c r="AB29" i="14"/>
  <c r="AB5" i="62" s="1"/>
  <c r="AB50" i="62" s="1"/>
  <c r="C29" i="14"/>
  <c r="C5" i="62" s="1"/>
  <c r="C27" i="62" s="1"/>
  <c r="X30" i="14"/>
  <c r="N29" i="14"/>
  <c r="N5" i="62" s="1"/>
  <c r="N83" i="62" s="1"/>
  <c r="AF30" i="14"/>
  <c r="AH29" i="14"/>
  <c r="AH5" i="62" s="1"/>
  <c r="AH38" i="62" s="1"/>
  <c r="AE29" i="14"/>
  <c r="AE5" i="62" s="1"/>
  <c r="AE27" i="62" s="1"/>
  <c r="S29" i="14"/>
  <c r="S5" i="62" s="1"/>
  <c r="S54" i="62" s="1"/>
  <c r="P29" i="14"/>
  <c r="P5" i="62" s="1"/>
  <c r="P38" i="62" s="1"/>
  <c r="Z52" i="62"/>
  <c r="T35" i="22"/>
  <c r="AE30" i="22"/>
  <c r="G31" i="22"/>
  <c r="Z50" i="62"/>
  <c r="Z16" i="62"/>
  <c r="Z47" i="62"/>
  <c r="J29" i="14"/>
  <c r="J5" i="62" s="1"/>
  <c r="J38" i="62" s="1"/>
  <c r="T29" i="14"/>
  <c r="T5" i="62" s="1"/>
  <c r="T52" i="62" s="1"/>
  <c r="P25" i="22"/>
  <c r="E28" i="62"/>
  <c r="AE80" i="22"/>
  <c r="I27" i="22"/>
  <c r="W34" i="22"/>
  <c r="AJ36" i="62"/>
  <c r="E32" i="62"/>
  <c r="AK86" i="22"/>
  <c r="AA85" i="22"/>
  <c r="R87" i="22"/>
  <c r="G85" i="22"/>
  <c r="E25" i="62"/>
  <c r="Y69" i="22"/>
  <c r="AB77" i="22"/>
  <c r="W78" i="22"/>
  <c r="U31" i="22"/>
  <c r="AA41" i="22"/>
  <c r="N75" i="22"/>
  <c r="J25" i="22"/>
  <c r="AB33" i="22"/>
  <c r="L39" i="22"/>
  <c r="S79" i="22"/>
  <c r="E74" i="22"/>
  <c r="M77" i="22"/>
  <c r="C37" i="22"/>
  <c r="H84" i="22"/>
  <c r="AI32" i="22"/>
  <c r="AI76" i="22"/>
  <c r="G41" i="22"/>
  <c r="U75" i="22"/>
  <c r="E30" i="22"/>
  <c r="AJ87" i="22"/>
  <c r="N31" i="22"/>
  <c r="AL79" i="22"/>
  <c r="Q24" i="22"/>
  <c r="L83" i="22"/>
  <c r="AC39" i="22"/>
  <c r="AK42" i="22"/>
  <c r="D80" i="22"/>
  <c r="J69" i="22"/>
  <c r="AC83" i="22"/>
  <c r="X71" i="22"/>
  <c r="AJ38" i="22"/>
  <c r="H43" i="22"/>
  <c r="AE74" i="22"/>
  <c r="AG42" i="22"/>
  <c r="AC25" i="22"/>
  <c r="AB40" i="22"/>
  <c r="AJ82" i="22"/>
  <c r="AJ104" i="62"/>
  <c r="N42" i="22"/>
  <c r="AM78" i="22"/>
  <c r="AH33" i="22"/>
  <c r="S24" i="22"/>
  <c r="AL82" i="22"/>
  <c r="E27" i="22"/>
  <c r="AL38" i="22"/>
  <c r="S68" i="22"/>
  <c r="C26" i="22"/>
  <c r="U40" i="22"/>
  <c r="AJ32" i="22"/>
  <c r="AE43" i="22"/>
  <c r="Q83" i="22"/>
  <c r="R74" i="22"/>
  <c r="R30" i="22"/>
  <c r="U29" i="22"/>
  <c r="AC69" i="22"/>
  <c r="AG86" i="22"/>
  <c r="L41" i="22"/>
  <c r="L85" i="22"/>
  <c r="M41" i="22"/>
  <c r="J27" i="22"/>
  <c r="AM34" i="22"/>
  <c r="C80" i="22"/>
  <c r="AG39" i="22"/>
  <c r="N86" i="22"/>
  <c r="C36" i="22"/>
  <c r="R33" i="22"/>
  <c r="C70" i="22"/>
  <c r="H74" i="22"/>
  <c r="X115" i="62"/>
  <c r="G75" i="22"/>
  <c r="U32" i="22"/>
  <c r="P69" i="22"/>
  <c r="H30" i="22"/>
  <c r="AB84" i="22"/>
  <c r="T79" i="22"/>
  <c r="AH77" i="22"/>
  <c r="Z26" i="22"/>
  <c r="J71" i="22"/>
  <c r="Z70" i="22"/>
  <c r="E71" i="22"/>
  <c r="U76" i="22"/>
  <c r="N84" i="62"/>
  <c r="C104" i="62"/>
  <c r="AM106" i="62"/>
  <c r="R43" i="62"/>
  <c r="N42" i="14"/>
  <c r="N11" i="62" s="1"/>
  <c r="N115" i="62" s="1"/>
  <c r="AE36" i="62"/>
  <c r="X44" i="62"/>
  <c r="AE5" i="57"/>
  <c r="AE16" i="57" s="1"/>
  <c r="R60" i="62"/>
  <c r="Y106" i="62"/>
  <c r="Y59" i="62"/>
  <c r="L104" i="62"/>
  <c r="U42" i="14"/>
  <c r="U11" i="62" s="1"/>
  <c r="U44" i="62" s="1"/>
  <c r="X38" i="62"/>
  <c r="C108" i="62"/>
  <c r="AC42" i="14"/>
  <c r="AC11" i="62" s="1"/>
  <c r="AC117" i="62" s="1"/>
  <c r="AK42" i="14"/>
  <c r="AK11" i="62" s="1"/>
  <c r="AK121" i="62" s="1"/>
  <c r="C72" i="22"/>
  <c r="O58" i="62"/>
  <c r="K42" i="14"/>
  <c r="K11" i="62" s="1"/>
  <c r="K119" i="62" s="1"/>
  <c r="AJ76" i="22"/>
  <c r="X4" i="57"/>
  <c r="X36" i="57" s="1"/>
  <c r="AG42" i="14"/>
  <c r="AG11" i="62" s="1"/>
  <c r="AG113" i="62" s="1"/>
  <c r="AM42" i="14"/>
  <c r="AM11" i="62" s="1"/>
  <c r="AM77" i="62" s="1"/>
  <c r="AC43" i="22"/>
  <c r="D42" i="14"/>
  <c r="D11" i="62" s="1"/>
  <c r="D55" i="62" s="1"/>
  <c r="AH37" i="22"/>
  <c r="X75" i="22"/>
  <c r="P87" i="22"/>
  <c r="L113" i="62"/>
  <c r="K28" i="22"/>
  <c r="AJ42" i="14"/>
  <c r="AJ11" i="62" s="1"/>
  <c r="AJ33" i="62" s="1"/>
  <c r="G42" i="14"/>
  <c r="G11" i="62" s="1"/>
  <c r="G44" i="62" s="1"/>
  <c r="Z42" i="14"/>
  <c r="Z11" i="62" s="1"/>
  <c r="Z88" i="62" s="1"/>
  <c r="Q9" i="57"/>
  <c r="Q97" i="57" s="1"/>
  <c r="I42" i="14"/>
  <c r="I11" i="62" s="1"/>
  <c r="I121" i="62" s="1"/>
  <c r="B42" i="14"/>
  <c r="B11" i="62" s="1"/>
  <c r="B44" i="62" s="1"/>
  <c r="AC68" i="22"/>
  <c r="V42" i="14"/>
  <c r="V11" i="62" s="1"/>
  <c r="V121" i="62" s="1"/>
  <c r="S71" i="22"/>
  <c r="K72" i="22"/>
  <c r="Y42" i="14"/>
  <c r="Y11" i="62" s="1"/>
  <c r="Y66" i="62" s="1"/>
  <c r="AD42" i="14"/>
  <c r="AD11" i="62" s="1"/>
  <c r="AD116" i="62" s="1"/>
  <c r="L121" i="62"/>
  <c r="P42" i="14"/>
  <c r="P11" i="62" s="1"/>
  <c r="P119" i="62" s="1"/>
  <c r="AB42" i="14"/>
  <c r="AB11" i="62" s="1"/>
  <c r="AB115" i="62" s="1"/>
  <c r="S27" i="22"/>
  <c r="I41" i="22"/>
  <c r="T42" i="14"/>
  <c r="T11" i="62" s="1"/>
  <c r="T119" i="62" s="1"/>
  <c r="AC24" i="22"/>
  <c r="W42" i="14"/>
  <c r="W11" i="62" s="1"/>
  <c r="W88" i="62" s="1"/>
  <c r="R39" i="22"/>
  <c r="I85" i="22"/>
  <c r="C42" i="14"/>
  <c r="C11" i="62" s="1"/>
  <c r="C33" i="62" s="1"/>
  <c r="AM77" i="22"/>
  <c r="AA42" i="14"/>
  <c r="AA11" i="62" s="1"/>
  <c r="AA110" i="62" s="1"/>
  <c r="AL71" i="22"/>
  <c r="H42" i="14"/>
  <c r="H11" i="62" s="1"/>
  <c r="H121" i="62" s="1"/>
  <c r="Q42" i="14"/>
  <c r="Q11" i="62" s="1"/>
  <c r="Q110" i="62" s="1"/>
  <c r="E42" i="14"/>
  <c r="E11" i="62" s="1"/>
  <c r="E114" i="62" s="1"/>
  <c r="F42" i="14"/>
  <c r="F11" i="62" s="1"/>
  <c r="F110" i="62" s="1"/>
  <c r="D58" i="62"/>
  <c r="Z86" i="22"/>
  <c r="V70" i="22"/>
  <c r="E36" i="22"/>
  <c r="Z42" i="22"/>
  <c r="AE42" i="14"/>
  <c r="AE11" i="62" s="1"/>
  <c r="AE114" i="62" s="1"/>
  <c r="P43" i="22"/>
  <c r="O29" i="22"/>
  <c r="AA82" i="22"/>
  <c r="R42" i="14"/>
  <c r="R11" i="62" s="1"/>
  <c r="R115" i="62" s="1"/>
  <c r="V86" i="22"/>
  <c r="S69" i="22"/>
  <c r="Q81" i="22"/>
  <c r="AE81" i="22"/>
  <c r="N78" i="22"/>
  <c r="N34" i="22"/>
  <c r="F30" i="22"/>
  <c r="AL27" i="22"/>
  <c r="G71" i="22"/>
  <c r="I79" i="22"/>
  <c r="AK41" i="22"/>
  <c r="I35" i="22"/>
  <c r="X113" i="62"/>
  <c r="AG32" i="22"/>
  <c r="J42" i="14"/>
  <c r="J11" i="62" s="1"/>
  <c r="J115" i="62" s="1"/>
  <c r="E80" i="22"/>
  <c r="T82" i="22"/>
  <c r="AH31" i="22"/>
  <c r="AE37" i="22"/>
  <c r="V42" i="22"/>
  <c r="S25" i="22"/>
  <c r="Q37" i="22"/>
  <c r="X121" i="62"/>
  <c r="AM33" i="22"/>
  <c r="G27" i="22"/>
  <c r="P9" i="57"/>
  <c r="P42" i="57" s="1"/>
  <c r="O80" i="62"/>
  <c r="X119" i="62"/>
  <c r="AL42" i="14"/>
  <c r="AL11" i="62" s="1"/>
  <c r="AL115" i="62" s="1"/>
  <c r="T38" i="22"/>
  <c r="AH75" i="22"/>
  <c r="D15" i="62"/>
  <c r="P39" i="62"/>
  <c r="D36" i="62"/>
  <c r="L110" i="62"/>
  <c r="AI9" i="57"/>
  <c r="AI86" i="57" s="1"/>
  <c r="D82" i="62"/>
  <c r="AG8" i="57"/>
  <c r="AG74" i="57" s="1"/>
  <c r="C34" i="22"/>
  <c r="L106" i="62"/>
  <c r="Z34" i="14"/>
  <c r="P71" i="62"/>
  <c r="U78" i="22"/>
  <c r="W72" i="22"/>
  <c r="Q31" i="22"/>
  <c r="J40" i="14"/>
  <c r="F34" i="14"/>
  <c r="O33" i="22"/>
  <c r="AK40" i="14"/>
  <c r="AI40" i="14"/>
  <c r="K34" i="14"/>
  <c r="M34" i="14"/>
  <c r="Y34" i="14"/>
  <c r="H42" i="22"/>
  <c r="Z74" i="22"/>
  <c r="X41" i="22"/>
  <c r="L43" i="22"/>
  <c r="B40" i="14"/>
  <c r="AC34" i="14"/>
  <c r="N84" i="22"/>
  <c r="AL41" i="22"/>
  <c r="Q39" i="22"/>
  <c r="B34" i="14"/>
  <c r="M76" i="22"/>
  <c r="AG37" i="22"/>
  <c r="C3" i="57"/>
  <c r="C14" i="57" s="1"/>
  <c r="J82" i="22"/>
  <c r="M32" i="22"/>
  <c r="S9" i="57"/>
  <c r="S98" i="57" s="1"/>
  <c r="X34" i="14"/>
  <c r="AK26" i="22"/>
  <c r="X31" i="22"/>
  <c r="E34" i="14"/>
  <c r="L87" i="22"/>
  <c r="I34" i="14"/>
  <c r="Q34" i="14"/>
  <c r="W26" i="22"/>
  <c r="G82" i="22"/>
  <c r="AH81" i="22"/>
  <c r="AG34" i="14"/>
  <c r="AH34" i="14"/>
  <c r="AA79" i="22"/>
  <c r="G34" i="14"/>
  <c r="AF25" i="22"/>
  <c r="AB31" i="22"/>
  <c r="O34" i="14"/>
  <c r="J34" i="14"/>
  <c r="R34" i="14"/>
  <c r="AL34" i="14"/>
  <c r="G38" i="22"/>
  <c r="W70" i="22"/>
  <c r="H78" i="22"/>
  <c r="AE87" i="22"/>
  <c r="AL85" i="22"/>
  <c r="AK34" i="14"/>
  <c r="AK70" i="22"/>
  <c r="H86" i="22"/>
  <c r="AA34" i="14"/>
  <c r="AF69" i="22"/>
  <c r="AF34" i="14"/>
  <c r="T34" i="14"/>
  <c r="U34" i="14"/>
  <c r="Z30" i="22"/>
  <c r="K10" i="57"/>
  <c r="K110" i="57" s="1"/>
  <c r="AB75" i="22"/>
  <c r="U73" i="22"/>
  <c r="X5" i="57"/>
  <c r="Y4" i="57"/>
  <c r="Y39" i="57" s="1"/>
  <c r="AA35" i="22"/>
  <c r="H34" i="22"/>
  <c r="AJ34" i="14"/>
  <c r="S34" i="14"/>
  <c r="N34" i="14"/>
  <c r="H34" i="14"/>
  <c r="AG81" i="22"/>
  <c r="V34" i="14"/>
  <c r="N40" i="22"/>
  <c r="W69" i="22"/>
  <c r="J38" i="22"/>
  <c r="AG76" i="22"/>
  <c r="O73" i="22"/>
  <c r="K26" i="22"/>
  <c r="U84" i="22"/>
  <c r="AE68" i="22"/>
  <c r="R83" i="22"/>
  <c r="F74" i="22"/>
  <c r="AE24" i="22"/>
  <c r="K70" i="22"/>
  <c r="AI80" i="22"/>
  <c r="AI36" i="22"/>
  <c r="AC87" i="22"/>
  <c r="AK85" i="22"/>
  <c r="U40" i="14"/>
  <c r="AL40" i="14"/>
  <c r="D37" i="22"/>
  <c r="R40" i="14"/>
  <c r="B30" i="22"/>
  <c r="R32" i="22"/>
  <c r="N98" i="22" s="1"/>
  <c r="D81" i="22"/>
  <c r="Q75" i="22"/>
  <c r="F40" i="14"/>
  <c r="X40" i="14"/>
  <c r="D40" i="14"/>
  <c r="L40" i="14"/>
  <c r="AB29" i="22"/>
  <c r="AB40" i="14"/>
  <c r="AD39" i="22"/>
  <c r="U34" i="22"/>
  <c r="AA27" i="22"/>
  <c r="AF40" i="14"/>
  <c r="F42" i="22"/>
  <c r="AA40" i="14"/>
  <c r="O40" i="14"/>
  <c r="AB34" i="14"/>
  <c r="W34" i="14"/>
  <c r="D34" i="14"/>
  <c r="AM34" i="14"/>
  <c r="H26" i="22"/>
  <c r="R76" i="22"/>
  <c r="N120" i="22" s="1"/>
  <c r="AL69" i="22"/>
  <c r="AF80" i="22"/>
  <c r="AF36" i="22"/>
  <c r="B74" i="22"/>
  <c r="X85" i="22"/>
  <c r="AA71" i="22"/>
  <c r="AL25" i="22"/>
  <c r="AB73" i="22"/>
  <c r="F86" i="22"/>
  <c r="H70" i="22"/>
  <c r="O77" i="22"/>
  <c r="D65" i="62"/>
  <c r="D60" i="62"/>
  <c r="D59" i="62"/>
  <c r="Y65" i="62"/>
  <c r="Y102" i="62"/>
  <c r="Y105" i="62"/>
  <c r="D17" i="62"/>
  <c r="D39" i="62"/>
  <c r="X41" i="62"/>
  <c r="N58" i="62"/>
  <c r="R102" i="62"/>
  <c r="R104" i="62"/>
  <c r="C80" i="62"/>
  <c r="R105" i="62"/>
  <c r="C87" i="62"/>
  <c r="C84" i="62"/>
  <c r="AK48" i="62"/>
  <c r="AK54" i="62"/>
  <c r="AK50" i="62"/>
  <c r="AK49" i="62"/>
  <c r="F81" i="62"/>
  <c r="N63" i="62"/>
  <c r="AJ43" i="62"/>
  <c r="W85" i="62"/>
  <c r="T85" i="62"/>
  <c r="T81" i="62"/>
  <c r="F88" i="62"/>
  <c r="AC60" i="62"/>
  <c r="N82" i="62"/>
  <c r="AJ103" i="62"/>
  <c r="AC65" i="62"/>
  <c r="R65" i="62"/>
  <c r="K103" i="62"/>
  <c r="K104" i="62"/>
  <c r="W108" i="62"/>
  <c r="X82" i="62"/>
  <c r="X88" i="62"/>
  <c r="X81" i="62"/>
  <c r="W87" i="62"/>
  <c r="J11" i="57"/>
  <c r="J22" i="57" s="1"/>
  <c r="W80" i="62"/>
  <c r="O84" i="62"/>
  <c r="O19" i="62"/>
  <c r="O63" i="62"/>
  <c r="O17" i="62"/>
  <c r="U60" i="62"/>
  <c r="X3" i="57"/>
  <c r="AB7" i="57"/>
  <c r="D19" i="62"/>
  <c r="AM65" i="62"/>
  <c r="AM63" i="62"/>
  <c r="D84" i="62"/>
  <c r="AM62" i="62"/>
  <c r="AM59" i="62"/>
  <c r="E10" i="57"/>
  <c r="E21" i="57" s="1"/>
  <c r="AK58" i="62"/>
  <c r="O60" i="62"/>
  <c r="U65" i="62"/>
  <c r="U58" i="62"/>
  <c r="P40" i="62"/>
  <c r="AA6" i="57"/>
  <c r="AA17" i="57" s="1"/>
  <c r="AD6" i="57"/>
  <c r="AD95" i="57" s="1"/>
  <c r="D41" i="62"/>
  <c r="D63" i="62"/>
  <c r="D80" i="62"/>
  <c r="F102" i="62"/>
  <c r="R106" i="62"/>
  <c r="U36" i="62"/>
  <c r="R59" i="62"/>
  <c r="Z4" i="57"/>
  <c r="F105" i="62"/>
  <c r="U10" i="57"/>
  <c r="AC3" i="57"/>
  <c r="AC31" i="57" s="1"/>
  <c r="U17" i="62"/>
  <c r="H11" i="57"/>
  <c r="W4" i="57"/>
  <c r="W41" i="57" s="1"/>
  <c r="Q11" i="57"/>
  <c r="Q119" i="57" s="1"/>
  <c r="U15" i="62"/>
  <c r="R39" i="62"/>
  <c r="AF28" i="14"/>
  <c r="P76" i="62"/>
  <c r="AK61" i="62"/>
  <c r="Y9" i="57"/>
  <c r="AL104" i="62"/>
  <c r="W3" i="57"/>
  <c r="W14" i="57" s="1"/>
  <c r="AL106" i="62"/>
  <c r="C4" i="57"/>
  <c r="I3" i="57"/>
  <c r="I25" i="57" s="1"/>
  <c r="H7" i="57"/>
  <c r="AF15" i="62"/>
  <c r="G39" i="22"/>
  <c r="F43" i="22"/>
  <c r="N80" i="62"/>
  <c r="N17" i="62"/>
  <c r="AE4" i="57"/>
  <c r="N19" i="62"/>
  <c r="I83" i="62"/>
  <c r="P107" i="62"/>
  <c r="AB6" i="57"/>
  <c r="AB117" i="57" s="1"/>
  <c r="I4" i="57"/>
  <c r="I41" i="57" s="1"/>
  <c r="AB5" i="57"/>
  <c r="M9" i="57"/>
  <c r="H8" i="57"/>
  <c r="S5" i="57"/>
  <c r="P104" i="62"/>
  <c r="AL43" i="62"/>
  <c r="F108" i="62"/>
  <c r="P43" i="62"/>
  <c r="R11" i="57"/>
  <c r="R119" i="57" s="1"/>
  <c r="L3" i="57"/>
  <c r="L33" i="57" s="1"/>
  <c r="AI3" i="57"/>
  <c r="F87" i="62"/>
  <c r="Y3" i="57"/>
  <c r="Y48" i="57" s="1"/>
  <c r="I81" i="62"/>
  <c r="AE39" i="62"/>
  <c r="I80" i="62"/>
  <c r="U7" i="57"/>
  <c r="U71" i="57" s="1"/>
  <c r="U5" i="57"/>
  <c r="U38" i="57" s="1"/>
  <c r="AB106" i="62"/>
  <c r="U3" i="57"/>
  <c r="Z6" i="57"/>
  <c r="Z84" i="57" s="1"/>
  <c r="J10" i="57"/>
  <c r="G11" i="57"/>
  <c r="G121" i="57" s="1"/>
  <c r="AE15" i="62"/>
  <c r="AG5" i="57"/>
  <c r="AG105" i="57" s="1"/>
  <c r="L6" i="57"/>
  <c r="L17" i="57" s="1"/>
  <c r="AJ6" i="57"/>
  <c r="AJ73" i="57" s="1"/>
  <c r="S11" i="57"/>
  <c r="H10" i="57"/>
  <c r="H65" i="57" s="1"/>
  <c r="G5" i="57"/>
  <c r="G54" i="57" s="1"/>
  <c r="D9" i="57"/>
  <c r="D97" i="57" s="1"/>
  <c r="AL10" i="57"/>
  <c r="AL110" i="57" s="1"/>
  <c r="T9" i="57"/>
  <c r="T31" i="57" s="1"/>
  <c r="Q10" i="57"/>
  <c r="Z11" i="57"/>
  <c r="Z113" i="57" s="1"/>
  <c r="AI10" i="57"/>
  <c r="E4" i="57"/>
  <c r="E36" i="57" s="1"/>
  <c r="Q4" i="57"/>
  <c r="I7" i="57"/>
  <c r="I107" i="57" s="1"/>
  <c r="N3" i="57"/>
  <c r="N31" i="57" s="1"/>
  <c r="AI4" i="57"/>
  <c r="C7" i="57"/>
  <c r="C9" i="57"/>
  <c r="C99" i="57" s="1"/>
  <c r="R10" i="57"/>
  <c r="R65" i="57" s="1"/>
  <c r="M10" i="57"/>
  <c r="M43" i="57" s="1"/>
  <c r="R9" i="57"/>
  <c r="R31" i="57" s="1"/>
  <c r="B7" i="57"/>
  <c r="B72" i="57" s="1"/>
  <c r="AA3" i="57"/>
  <c r="AL5" i="57"/>
  <c r="AL16" i="57" s="1"/>
  <c r="O4" i="57"/>
  <c r="O40" i="57" s="1"/>
  <c r="AA11" i="57"/>
  <c r="AA22" i="57" s="1"/>
  <c r="K9" i="57"/>
  <c r="AC10" i="57"/>
  <c r="AC98" i="57" s="1"/>
  <c r="V10" i="57"/>
  <c r="AG4" i="57"/>
  <c r="AG40" i="57" s="1"/>
  <c r="H9" i="57"/>
  <c r="T4" i="57"/>
  <c r="T40" i="57" s="1"/>
  <c r="U61" i="62"/>
  <c r="AJ105" i="62"/>
  <c r="AJ37" i="62"/>
  <c r="R37" i="62"/>
  <c r="R38" i="62"/>
  <c r="U43" i="62"/>
  <c r="AK59" i="62"/>
  <c r="K106" i="62"/>
  <c r="AL38" i="62"/>
  <c r="D37" i="62"/>
  <c r="D87" i="62"/>
  <c r="AD47" i="62"/>
  <c r="AG104" i="62"/>
  <c r="AL102" i="62"/>
  <c r="X116" i="62"/>
  <c r="C82" i="62"/>
  <c r="AD48" i="62"/>
  <c r="AK47" i="62"/>
  <c r="AG102" i="62"/>
  <c r="L117" i="62"/>
  <c r="X43" i="62"/>
  <c r="K108" i="62"/>
  <c r="AL39" i="62"/>
  <c r="R58" i="62"/>
  <c r="L102" i="62"/>
  <c r="W107" i="62"/>
  <c r="C102" i="62"/>
  <c r="X36" i="62"/>
  <c r="R36" i="62"/>
  <c r="AK60" i="62"/>
  <c r="S84" i="62"/>
  <c r="S82" i="62"/>
  <c r="S80" i="62"/>
  <c r="S87" i="62"/>
  <c r="S63" i="62"/>
  <c r="I108" i="62"/>
  <c r="I105" i="62"/>
  <c r="I104" i="62"/>
  <c r="I102" i="62"/>
  <c r="I103" i="62"/>
  <c r="I87" i="62"/>
  <c r="O14" i="62"/>
  <c r="O28" i="62"/>
  <c r="O26" i="62"/>
  <c r="O32" i="62"/>
  <c r="O27" i="62"/>
  <c r="O25" i="62"/>
  <c r="O30" i="62"/>
  <c r="O59" i="62"/>
  <c r="O81" i="62"/>
  <c r="O105" i="62"/>
  <c r="O103" i="62"/>
  <c r="O108" i="62"/>
  <c r="O104" i="62"/>
  <c r="O102" i="62"/>
  <c r="O106" i="62"/>
  <c r="O65" i="62"/>
  <c r="O87" i="62"/>
  <c r="AE28" i="62"/>
  <c r="AE26" i="62"/>
  <c r="AE25" i="62"/>
  <c r="AE30" i="62"/>
  <c r="AE37" i="62"/>
  <c r="F76" i="62"/>
  <c r="F74" i="62"/>
  <c r="F72" i="62"/>
  <c r="F73" i="62"/>
  <c r="F69" i="62"/>
  <c r="F70" i="62"/>
  <c r="F107" i="62"/>
  <c r="F85" i="62"/>
  <c r="T43" i="62"/>
  <c r="T41" i="62"/>
  <c r="T37" i="62"/>
  <c r="T40" i="62"/>
  <c r="T36" i="62"/>
  <c r="T82" i="62"/>
  <c r="Y58" i="62"/>
  <c r="P36" i="62"/>
  <c r="P102" i="62"/>
  <c r="P69" i="62"/>
  <c r="AK87" i="62"/>
  <c r="AK83" i="62"/>
  <c r="AK81" i="62"/>
  <c r="AK82" i="62"/>
  <c r="AK84" i="62"/>
  <c r="AK80" i="62"/>
  <c r="AK52" i="62"/>
  <c r="AK63" i="62"/>
  <c r="AJ60" i="62"/>
  <c r="AJ58" i="62"/>
  <c r="AJ65" i="62"/>
  <c r="AJ63" i="62"/>
  <c r="AJ59" i="62"/>
  <c r="AJ106" i="62"/>
  <c r="AJ39" i="62"/>
  <c r="AD87" i="62"/>
  <c r="AD83" i="62"/>
  <c r="AD84" i="62"/>
  <c r="AD82" i="62"/>
  <c r="AD80" i="62"/>
  <c r="AD81" i="62"/>
  <c r="AD52" i="62"/>
  <c r="P32" i="62"/>
  <c r="P30" i="62"/>
  <c r="P29" i="62"/>
  <c r="P25" i="62"/>
  <c r="P28" i="62"/>
  <c r="P26" i="62"/>
  <c r="P37" i="62"/>
  <c r="P103" i="62"/>
  <c r="P70" i="62"/>
  <c r="W28" i="62"/>
  <c r="W26" i="62"/>
  <c r="W32" i="62"/>
  <c r="W29" i="62"/>
  <c r="W25" i="62"/>
  <c r="W30" i="62"/>
  <c r="W103" i="62"/>
  <c r="W81" i="62"/>
  <c r="V65" i="62"/>
  <c r="V63" i="62"/>
  <c r="V61" i="62"/>
  <c r="V59" i="62"/>
  <c r="B2" i="62"/>
  <c r="B36" i="62" s="1"/>
  <c r="O16" i="62"/>
  <c r="O54" i="62"/>
  <c r="O48" i="62"/>
  <c r="O52" i="62"/>
  <c r="O49" i="62"/>
  <c r="O47" i="62"/>
  <c r="O50" i="62"/>
  <c r="O83" i="62"/>
  <c r="O61" i="62"/>
  <c r="AH87" i="62"/>
  <c r="AH85" i="62"/>
  <c r="AH84" i="62"/>
  <c r="AH82" i="62"/>
  <c r="AH80" i="62"/>
  <c r="AH81" i="62"/>
  <c r="S50" i="62"/>
  <c r="S61" i="62"/>
  <c r="D54" i="62"/>
  <c r="D52" i="62"/>
  <c r="D49" i="62"/>
  <c r="D47" i="62"/>
  <c r="D50" i="62"/>
  <c r="D48" i="62"/>
  <c r="D61" i="62"/>
  <c r="D83" i="62"/>
  <c r="H32" i="62"/>
  <c r="H30" i="62"/>
  <c r="H29" i="62"/>
  <c r="H27" i="62"/>
  <c r="H28" i="62"/>
  <c r="Q108" i="62"/>
  <c r="Q104" i="62"/>
  <c r="Q106" i="62"/>
  <c r="Q105" i="62"/>
  <c r="Q103" i="62"/>
  <c r="Z108" i="62"/>
  <c r="Z105" i="62"/>
  <c r="Z104" i="62"/>
  <c r="Z103" i="62"/>
  <c r="Z106" i="62"/>
  <c r="Z102" i="62"/>
  <c r="Z54" i="62"/>
  <c r="Z87" i="62"/>
  <c r="Q65" i="62"/>
  <c r="Q63" i="62"/>
  <c r="Q61" i="62"/>
  <c r="Q59" i="62"/>
  <c r="Q60" i="62"/>
  <c r="W40" i="62"/>
  <c r="W36" i="62"/>
  <c r="W43" i="62"/>
  <c r="W41" i="62"/>
  <c r="W39" i="62"/>
  <c r="W37" i="62"/>
  <c r="W82" i="62"/>
  <c r="W104" i="62"/>
  <c r="C28" i="62"/>
  <c r="C26" i="62"/>
  <c r="C30" i="62"/>
  <c r="C25" i="62"/>
  <c r="C32" i="62"/>
  <c r="C81" i="62"/>
  <c r="C103" i="62"/>
  <c r="T107" i="62"/>
  <c r="T108" i="62"/>
  <c r="T104" i="62"/>
  <c r="T102" i="62"/>
  <c r="T103" i="62"/>
  <c r="T87" i="62"/>
  <c r="Q32" i="62"/>
  <c r="Q27" i="62"/>
  <c r="Q30" i="62"/>
  <c r="Q28" i="62"/>
  <c r="Q26" i="62"/>
  <c r="L33" i="62"/>
  <c r="L32" i="62"/>
  <c r="L30" i="62"/>
  <c r="L25" i="62"/>
  <c r="L28" i="62"/>
  <c r="L26" i="62"/>
  <c r="L103" i="62"/>
  <c r="L114" i="62"/>
  <c r="AC58" i="62"/>
  <c r="B5" i="62"/>
  <c r="B38" i="62" s="1"/>
  <c r="AF60" i="62"/>
  <c r="AF58" i="62"/>
  <c r="AF63" i="62"/>
  <c r="AF59" i="62"/>
  <c r="AF39" i="62"/>
  <c r="L88" i="62"/>
  <c r="L84" i="62"/>
  <c r="L82" i="62"/>
  <c r="L87" i="62"/>
  <c r="L81" i="62"/>
  <c r="L80" i="62"/>
  <c r="L108" i="62"/>
  <c r="L119" i="62"/>
  <c r="Q54" i="62"/>
  <c r="Q52" i="62"/>
  <c r="Q50" i="62"/>
  <c r="Q49" i="62"/>
  <c r="Q48" i="62"/>
  <c r="W62" i="62"/>
  <c r="W60" i="62"/>
  <c r="W58" i="62"/>
  <c r="W65" i="62"/>
  <c r="W63" i="62"/>
  <c r="W59" i="62"/>
  <c r="W84" i="62"/>
  <c r="W106" i="62"/>
  <c r="Z15" i="62"/>
  <c r="Z38" i="62"/>
  <c r="Z36" i="62"/>
  <c r="Z43" i="62"/>
  <c r="Z41" i="62"/>
  <c r="Z39" i="62"/>
  <c r="Z37" i="62"/>
  <c r="Z49" i="62"/>
  <c r="Z82" i="62"/>
  <c r="X66" i="62"/>
  <c r="X60" i="62"/>
  <c r="X58" i="62"/>
  <c r="X65" i="62"/>
  <c r="X63" i="62"/>
  <c r="X61" i="62"/>
  <c r="X59" i="62"/>
  <c r="X117" i="62"/>
  <c r="X84" i="62"/>
  <c r="X39" i="62"/>
  <c r="F65" i="62"/>
  <c r="F63" i="62"/>
  <c r="F61" i="62"/>
  <c r="F59" i="62"/>
  <c r="F62" i="62"/>
  <c r="F58" i="62"/>
  <c r="F84" i="62"/>
  <c r="F106" i="62"/>
  <c r="R87" i="62"/>
  <c r="R83" i="62"/>
  <c r="R84" i="62"/>
  <c r="R82" i="62"/>
  <c r="R80" i="62"/>
  <c r="R81" i="62"/>
  <c r="R63" i="62"/>
  <c r="R41" i="62"/>
  <c r="R108" i="62"/>
  <c r="D38" i="62"/>
  <c r="E73" i="62"/>
  <c r="E76" i="62"/>
  <c r="E74" i="62"/>
  <c r="E71" i="62"/>
  <c r="E69" i="62"/>
  <c r="E70" i="62"/>
  <c r="F32" i="62"/>
  <c r="F30" i="62"/>
  <c r="F28" i="62"/>
  <c r="F29" i="62"/>
  <c r="F27" i="62"/>
  <c r="F25" i="62"/>
  <c r="AH40" i="62"/>
  <c r="AH36" i="62"/>
  <c r="AH43" i="62"/>
  <c r="AH41" i="62"/>
  <c r="AH39" i="62"/>
  <c r="AH37" i="62"/>
  <c r="AG65" i="62"/>
  <c r="AG63" i="62"/>
  <c r="AG59" i="62"/>
  <c r="AG60" i="62"/>
  <c r="AG58" i="62"/>
  <c r="AJ84" i="62"/>
  <c r="AJ82" i="62"/>
  <c r="AJ87" i="62"/>
  <c r="AJ83" i="62"/>
  <c r="AJ81" i="62"/>
  <c r="AJ80" i="62"/>
  <c r="D108" i="62"/>
  <c r="D106" i="62"/>
  <c r="D105" i="62"/>
  <c r="D104" i="62"/>
  <c r="D102" i="62"/>
  <c r="D103" i="62"/>
  <c r="H54" i="62"/>
  <c r="H52" i="62"/>
  <c r="H50" i="62"/>
  <c r="H51" i="62"/>
  <c r="H48" i="62"/>
  <c r="AM84" i="62"/>
  <c r="AM85" i="62"/>
  <c r="AM87" i="62"/>
  <c r="AM81" i="62"/>
  <c r="AA103" i="62"/>
  <c r="AA106" i="62"/>
  <c r="AA102" i="62"/>
  <c r="AA104" i="62"/>
  <c r="AA108" i="62"/>
  <c r="AA105" i="62"/>
  <c r="AH65" i="62"/>
  <c r="AH63" i="62"/>
  <c r="AH59" i="62"/>
  <c r="AH62" i="62"/>
  <c r="AH60" i="62"/>
  <c r="AH58" i="62"/>
  <c r="V87" i="62"/>
  <c r="V83" i="62"/>
  <c r="V84" i="62"/>
  <c r="V81" i="62"/>
  <c r="U87" i="62"/>
  <c r="U83" i="62"/>
  <c r="U82" i="62"/>
  <c r="U84" i="62"/>
  <c r="U81" i="62"/>
  <c r="U80" i="62"/>
  <c r="Y54" i="62"/>
  <c r="Y50" i="62"/>
  <c r="Y49" i="62"/>
  <c r="Y47" i="62"/>
  <c r="Y48" i="62"/>
  <c r="H62" i="62"/>
  <c r="H65" i="62"/>
  <c r="H63" i="62"/>
  <c r="H61" i="62"/>
  <c r="H59" i="62"/>
  <c r="AF84" i="62"/>
  <c r="AF82" i="62"/>
  <c r="AF81" i="62"/>
  <c r="AF80" i="62"/>
  <c r="AE84" i="62"/>
  <c r="AE82" i="62"/>
  <c r="AE80" i="62"/>
  <c r="AE81" i="62"/>
  <c r="Y43" i="62"/>
  <c r="Y39" i="62"/>
  <c r="Y37" i="62"/>
  <c r="Y38" i="62"/>
  <c r="Y36" i="62"/>
  <c r="D81" i="62"/>
  <c r="AE41" i="62"/>
  <c r="F80" i="62"/>
  <c r="Y60" i="62"/>
  <c r="U63" i="62"/>
  <c r="P73" i="62"/>
  <c r="AL103" i="62"/>
  <c r="X37" i="62"/>
  <c r="X80" i="62"/>
  <c r="X87" i="62"/>
  <c r="T80" i="62"/>
  <c r="AC59" i="62"/>
  <c r="X114" i="62"/>
  <c r="P106" i="62"/>
  <c r="AB58" i="62"/>
  <c r="F103" i="62"/>
  <c r="Y104" i="62"/>
  <c r="AM103" i="62"/>
  <c r="W102" i="62"/>
  <c r="E29" i="62"/>
  <c r="B60" i="62"/>
  <c r="AD65" i="62"/>
  <c r="AD63" i="62"/>
  <c r="AD61" i="62"/>
  <c r="AD59" i="62"/>
  <c r="AD60" i="62"/>
  <c r="AD58" i="62"/>
  <c r="AM76" i="62"/>
  <c r="AM74" i="62"/>
  <c r="AM73" i="62"/>
  <c r="AM70" i="62"/>
  <c r="T76" i="62"/>
  <c r="T74" i="62"/>
  <c r="T70" i="62"/>
  <c r="T71" i="62"/>
  <c r="T69" i="62"/>
  <c r="AB43" i="62"/>
  <c r="AB41" i="62"/>
  <c r="AB39" i="62"/>
  <c r="AB36" i="62"/>
  <c r="O38" i="62"/>
  <c r="O36" i="62"/>
  <c r="O43" i="62"/>
  <c r="O41" i="62"/>
  <c r="O39" i="62"/>
  <c r="O37" i="62"/>
  <c r="M30" i="62"/>
  <c r="M29" i="62"/>
  <c r="M27" i="62"/>
  <c r="M25" i="62"/>
  <c r="M31" i="62"/>
  <c r="M32" i="62"/>
  <c r="M28" i="62"/>
  <c r="M26" i="62"/>
  <c r="P62" i="62"/>
  <c r="P60" i="62"/>
  <c r="P58" i="62"/>
  <c r="P65" i="62"/>
  <c r="P63" i="62"/>
  <c r="P59" i="62"/>
  <c r="AL32" i="62"/>
  <c r="AL28" i="62"/>
  <c r="AL26" i="62"/>
  <c r="AL27" i="62"/>
  <c r="AL25" i="62"/>
  <c r="AC108" i="62"/>
  <c r="AC106" i="62"/>
  <c r="AC102" i="62"/>
  <c r="AC105" i="62"/>
  <c r="AC104" i="62"/>
  <c r="AC103" i="62"/>
  <c r="AC54" i="62"/>
  <c r="AC52" i="62"/>
  <c r="AC50" i="62"/>
  <c r="AC49" i="62"/>
  <c r="AC47" i="62"/>
  <c r="AC48" i="62"/>
  <c r="AH108" i="62"/>
  <c r="AH106" i="62"/>
  <c r="AH107" i="62"/>
  <c r="AH103" i="62"/>
  <c r="AH104" i="62"/>
  <c r="AH102" i="62"/>
  <c r="N30" i="62"/>
  <c r="N28" i="62"/>
  <c r="N26" i="62"/>
  <c r="N25" i="62"/>
  <c r="AH76" i="62"/>
  <c r="AH74" i="62"/>
  <c r="AH73" i="62"/>
  <c r="AH71" i="62"/>
  <c r="AH69" i="62"/>
  <c r="AH70" i="62"/>
  <c r="M75" i="62"/>
  <c r="M73" i="62"/>
  <c r="M76" i="62"/>
  <c r="M74" i="62"/>
  <c r="M72" i="62"/>
  <c r="M71" i="62"/>
  <c r="M69" i="62"/>
  <c r="M70" i="62"/>
  <c r="AF30" i="62"/>
  <c r="AF25" i="62"/>
  <c r="AF28" i="62"/>
  <c r="AF26" i="62"/>
  <c r="R32" i="62"/>
  <c r="R30" i="62"/>
  <c r="R28" i="62"/>
  <c r="R26" i="62"/>
  <c r="R27" i="62"/>
  <c r="R25" i="62"/>
  <c r="B8" i="62"/>
  <c r="K28" i="62"/>
  <c r="K26" i="62"/>
  <c r="K30" i="62"/>
  <c r="K25" i="62"/>
  <c r="K32" i="62"/>
  <c r="G28" i="62"/>
  <c r="G26" i="62"/>
  <c r="G32" i="62"/>
  <c r="G25" i="62"/>
  <c r="AL65" i="62"/>
  <c r="AL61" i="62"/>
  <c r="AL59" i="62"/>
  <c r="AL60" i="62"/>
  <c r="AL58" i="62"/>
  <c r="P84" i="62"/>
  <c r="P82" i="62"/>
  <c r="P87" i="62"/>
  <c r="P85" i="62"/>
  <c r="P81" i="62"/>
  <c r="P80" i="62"/>
  <c r="D32" i="62"/>
  <c r="D30" i="62"/>
  <c r="D27" i="62"/>
  <c r="D25" i="62"/>
  <c r="D28" i="62"/>
  <c r="D26" i="62"/>
  <c r="Z32" i="62"/>
  <c r="Z30" i="62"/>
  <c r="Z28" i="62"/>
  <c r="Z26" i="62"/>
  <c r="Z27" i="62"/>
  <c r="Z25" i="62"/>
  <c r="S44" i="62"/>
  <c r="S36" i="62"/>
  <c r="S43" i="62"/>
  <c r="S41" i="62"/>
  <c r="S39" i="62"/>
  <c r="AA84" i="62"/>
  <c r="AA82" i="62"/>
  <c r="AA87" i="62"/>
  <c r="AA81" i="62"/>
  <c r="AA83" i="62"/>
  <c r="AA80" i="62"/>
  <c r="AI38" i="62"/>
  <c r="AI36" i="62"/>
  <c r="AI43" i="62"/>
  <c r="AI41" i="62"/>
  <c r="AI37" i="62"/>
  <c r="S117" i="62"/>
  <c r="AG54" i="62"/>
  <c r="AG52" i="62"/>
  <c r="AG49" i="62"/>
  <c r="AG47" i="62"/>
  <c r="AG48" i="62"/>
  <c r="AG32" i="62"/>
  <c r="AG27" i="62"/>
  <c r="AG25" i="62"/>
  <c r="AG30" i="62"/>
  <c r="AG28" i="62"/>
  <c r="AG26" i="62"/>
  <c r="AI54" i="62"/>
  <c r="AI48" i="62"/>
  <c r="AI49" i="62"/>
  <c r="AI47" i="62"/>
  <c r="AI52" i="62"/>
  <c r="V54" i="62"/>
  <c r="V50" i="62"/>
  <c r="V48" i="62"/>
  <c r="V52" i="62"/>
  <c r="C60" i="62"/>
  <c r="C58" i="62"/>
  <c r="C65" i="62"/>
  <c r="C63" i="62"/>
  <c r="C59" i="62"/>
  <c r="E43" i="62"/>
  <c r="E41" i="62"/>
  <c r="E39" i="62"/>
  <c r="E37" i="62"/>
  <c r="E40" i="62"/>
  <c r="E36" i="62"/>
  <c r="M87" i="62"/>
  <c r="M85" i="62"/>
  <c r="M83" i="62"/>
  <c r="M82" i="62"/>
  <c r="M84" i="62"/>
  <c r="M81" i="62"/>
  <c r="M80" i="62"/>
  <c r="M86" i="62"/>
  <c r="S106" i="62"/>
  <c r="S108" i="62"/>
  <c r="S104" i="62"/>
  <c r="S102" i="62"/>
  <c r="J103" i="62"/>
  <c r="J104" i="62"/>
  <c r="J106" i="62"/>
  <c r="J102" i="62"/>
  <c r="AA54" i="62"/>
  <c r="AA48" i="62"/>
  <c r="AA50" i="62"/>
  <c r="AA49" i="62"/>
  <c r="AA47" i="62"/>
  <c r="AA52" i="62"/>
  <c r="K60" i="62"/>
  <c r="K58" i="62"/>
  <c r="K65" i="62"/>
  <c r="K63" i="62"/>
  <c r="K59" i="62"/>
  <c r="I43" i="62"/>
  <c r="I41" i="62"/>
  <c r="I37" i="62"/>
  <c r="I38" i="62"/>
  <c r="I36" i="62"/>
  <c r="X54" i="62"/>
  <c r="X52" i="62"/>
  <c r="X50" i="62"/>
  <c r="X55" i="62"/>
  <c r="X49" i="62"/>
  <c r="X47" i="62"/>
  <c r="X48" i="62"/>
  <c r="AG43" i="62"/>
  <c r="AG41" i="62"/>
  <c r="AG39" i="62"/>
  <c r="AG37" i="62"/>
  <c r="AG38" i="62"/>
  <c r="AG36" i="62"/>
  <c r="AC43" i="62"/>
  <c r="AC41" i="62"/>
  <c r="AC39" i="62"/>
  <c r="AC37" i="62"/>
  <c r="AC38" i="62"/>
  <c r="AC36" i="62"/>
  <c r="M54" i="62"/>
  <c r="M52" i="62"/>
  <c r="M50" i="62"/>
  <c r="M49" i="62"/>
  <c r="M47" i="62"/>
  <c r="M51" i="62"/>
  <c r="M48" i="62"/>
  <c r="M53" i="62"/>
  <c r="N15" i="62"/>
  <c r="N36" i="62"/>
  <c r="N41" i="62"/>
  <c r="N39" i="62"/>
  <c r="N37" i="62"/>
  <c r="Z65" i="62"/>
  <c r="Z63" i="62"/>
  <c r="Z61" i="62"/>
  <c r="Z59" i="62"/>
  <c r="Z60" i="62"/>
  <c r="Z58" i="62"/>
  <c r="H84" i="62"/>
  <c r="H87" i="62"/>
  <c r="H85" i="62"/>
  <c r="H83" i="62"/>
  <c r="H81" i="62"/>
  <c r="AG87" i="62"/>
  <c r="AG83" i="62"/>
  <c r="AG84" i="62"/>
  <c r="AG81" i="62"/>
  <c r="AG80" i="62"/>
  <c r="AG82" i="62"/>
  <c r="AI103" i="62"/>
  <c r="AI108" i="62"/>
  <c r="AI105" i="62"/>
  <c r="AI104" i="62"/>
  <c r="AI102" i="62"/>
  <c r="L43" i="62"/>
  <c r="L41" i="62"/>
  <c r="L39" i="62"/>
  <c r="L37" i="62"/>
  <c r="L44" i="62"/>
  <c r="L36" i="62"/>
  <c r="R54" i="62"/>
  <c r="R52" i="62"/>
  <c r="R48" i="62"/>
  <c r="R50" i="62"/>
  <c r="R49" i="62"/>
  <c r="R47" i="62"/>
  <c r="G37" i="62"/>
  <c r="F83" i="62"/>
  <c r="M41" i="62"/>
  <c r="Y61" i="62"/>
  <c r="O82" i="62"/>
  <c r="AG103" i="62"/>
  <c r="AG106" i="62"/>
  <c r="AF37" i="62"/>
  <c r="AL105" i="62"/>
  <c r="AC61" i="62"/>
  <c r="AJ41" i="62"/>
  <c r="J36" i="62"/>
  <c r="K102" i="62"/>
  <c r="P108" i="62"/>
  <c r="R61" i="62"/>
  <c r="AB60" i="62"/>
  <c r="I82" i="62"/>
  <c r="B39" i="62"/>
  <c r="Z48" i="62"/>
  <c r="AI87" i="62"/>
  <c r="P41" i="62"/>
  <c r="AM108" i="62"/>
  <c r="H107" i="62"/>
  <c r="H108" i="62"/>
  <c r="H106" i="62"/>
  <c r="H105" i="62"/>
  <c r="H103" i="62"/>
  <c r="AB84" i="62"/>
  <c r="AB82" i="62"/>
  <c r="AB87" i="62"/>
  <c r="AB80" i="62"/>
  <c r="H73" i="62"/>
  <c r="H76" i="62"/>
  <c r="H74" i="62"/>
  <c r="H72" i="62"/>
  <c r="H70" i="62"/>
  <c r="AA28" i="62"/>
  <c r="AA26" i="62"/>
  <c r="AA30" i="62"/>
  <c r="AA27" i="62"/>
  <c r="AA25" i="62"/>
  <c r="AA32" i="62"/>
  <c r="I32" i="62"/>
  <c r="I27" i="62"/>
  <c r="I25" i="62"/>
  <c r="I30" i="62"/>
  <c r="I26" i="62"/>
  <c r="AD32" i="62"/>
  <c r="AD30" i="62"/>
  <c r="AD28" i="62"/>
  <c r="AD26" i="62"/>
  <c r="AD27" i="62"/>
  <c r="AD25" i="62"/>
  <c r="AK30" i="62"/>
  <c r="AK27" i="62"/>
  <c r="AK25" i="62"/>
  <c r="AK32" i="62"/>
  <c r="AK28" i="62"/>
  <c r="AK26" i="62"/>
  <c r="AJ32" i="62"/>
  <c r="AJ30" i="62"/>
  <c r="AJ27" i="62"/>
  <c r="AJ25" i="62"/>
  <c r="AJ28" i="62"/>
  <c r="AJ26" i="62"/>
  <c r="Y32" i="62"/>
  <c r="Y27" i="62"/>
  <c r="Y25" i="62"/>
  <c r="Y28" i="62"/>
  <c r="Y26" i="62"/>
  <c r="AC30" i="62"/>
  <c r="AC27" i="62"/>
  <c r="AC25" i="62"/>
  <c r="AC32" i="62"/>
  <c r="AC28" i="62"/>
  <c r="AC26" i="62"/>
  <c r="AM28" i="62"/>
  <c r="AM32" i="62"/>
  <c r="AM29" i="62"/>
  <c r="AM30" i="62"/>
  <c r="AE60" i="62"/>
  <c r="AE58" i="62"/>
  <c r="AE63" i="62"/>
  <c r="AE59" i="62"/>
  <c r="U54" i="62"/>
  <c r="U52" i="62"/>
  <c r="U50" i="62"/>
  <c r="U49" i="62"/>
  <c r="U47" i="62"/>
  <c r="U48" i="62"/>
  <c r="N50" i="62"/>
  <c r="E17" i="62"/>
  <c r="E65" i="62"/>
  <c r="E63" i="62"/>
  <c r="E59" i="62"/>
  <c r="E62" i="62"/>
  <c r="E60" i="62"/>
  <c r="E58" i="62"/>
  <c r="V108" i="62"/>
  <c r="V105" i="62"/>
  <c r="V103" i="62"/>
  <c r="V106" i="62"/>
  <c r="Q43" i="62"/>
  <c r="Q41" i="62"/>
  <c r="Q39" i="62"/>
  <c r="Q37" i="62"/>
  <c r="Q38" i="62"/>
  <c r="W76" i="62"/>
  <c r="W74" i="62"/>
  <c r="W73" i="62"/>
  <c r="W70" i="62"/>
  <c r="W71" i="62"/>
  <c r="W69" i="62"/>
  <c r="AD38" i="62"/>
  <c r="AD36" i="62"/>
  <c r="AD43" i="62"/>
  <c r="AD41" i="62"/>
  <c r="AD39" i="62"/>
  <c r="AD37" i="62"/>
  <c r="F51" i="62"/>
  <c r="F54" i="62"/>
  <c r="F50" i="62"/>
  <c r="F48" i="62"/>
  <c r="F52" i="62"/>
  <c r="F47" i="62"/>
  <c r="G60" i="62"/>
  <c r="G58" i="62"/>
  <c r="G65" i="62"/>
  <c r="G59" i="62"/>
  <c r="AL54" i="62"/>
  <c r="AL50" i="62"/>
  <c r="AL48" i="62"/>
  <c r="AL49" i="62"/>
  <c r="AL47" i="62"/>
  <c r="V32" i="62"/>
  <c r="V30" i="62"/>
  <c r="V28" i="62"/>
  <c r="V27" i="62"/>
  <c r="U30" i="62"/>
  <c r="U27" i="62"/>
  <c r="U25" i="62"/>
  <c r="U32" i="62"/>
  <c r="U28" i="62"/>
  <c r="U26" i="62"/>
  <c r="AH32" i="62"/>
  <c r="AH30" i="62"/>
  <c r="AH28" i="62"/>
  <c r="AH26" i="62"/>
  <c r="AH29" i="62"/>
  <c r="AH25" i="62"/>
  <c r="AJ54" i="62"/>
  <c r="AJ49" i="62"/>
  <c r="AJ47" i="62"/>
  <c r="AI26" i="62"/>
  <c r="AI30" i="62"/>
  <c r="AI27" i="62"/>
  <c r="AI25" i="62"/>
  <c r="AI32" i="62"/>
  <c r="T32" i="62"/>
  <c r="T30" i="62"/>
  <c r="T29" i="62"/>
  <c r="T25" i="62"/>
  <c r="T26" i="62"/>
  <c r="I54" i="62"/>
  <c r="I52" i="62"/>
  <c r="I49" i="62"/>
  <c r="I47" i="62"/>
  <c r="I48" i="62"/>
  <c r="AK43" i="62"/>
  <c r="AK41" i="62"/>
  <c r="AK39" i="62"/>
  <c r="AK37" i="62"/>
  <c r="AK38" i="62"/>
  <c r="AK36" i="62"/>
  <c r="J32" i="62"/>
  <c r="J28" i="62"/>
  <c r="J26" i="62"/>
  <c r="J25" i="62"/>
  <c r="X33" i="62"/>
  <c r="X32" i="62"/>
  <c r="X30" i="62"/>
  <c r="X27" i="62"/>
  <c r="X25" i="62"/>
  <c r="X28" i="62"/>
  <c r="X26" i="62"/>
  <c r="Q87" i="62"/>
  <c r="Q83" i="62"/>
  <c r="Q84" i="62"/>
  <c r="Q81" i="62"/>
  <c r="Q82" i="62"/>
  <c r="M65" i="62"/>
  <c r="M63" i="62"/>
  <c r="M61" i="62"/>
  <c r="M59" i="62"/>
  <c r="M64" i="62"/>
  <c r="M62" i="62"/>
  <c r="M60" i="62"/>
  <c r="M58" i="62"/>
  <c r="AA38" i="62"/>
  <c r="AA36" i="62"/>
  <c r="AA43" i="62"/>
  <c r="AA41" i="62"/>
  <c r="AA39" i="62"/>
  <c r="AA37" i="62"/>
  <c r="M108" i="62"/>
  <c r="M107" i="62"/>
  <c r="M104" i="62"/>
  <c r="M102" i="62"/>
  <c r="M109" i="62"/>
  <c r="M106" i="62"/>
  <c r="M105" i="62"/>
  <c r="M103" i="62"/>
  <c r="X110" i="62"/>
  <c r="X108" i="62"/>
  <c r="X106" i="62"/>
  <c r="X104" i="62"/>
  <c r="X105" i="62"/>
  <c r="X102" i="62"/>
  <c r="X103" i="62"/>
  <c r="L66" i="62"/>
  <c r="L60" i="62"/>
  <c r="L58" i="62"/>
  <c r="L65" i="62"/>
  <c r="L63" i="62"/>
  <c r="L59" i="62"/>
  <c r="B10" i="62"/>
  <c r="B43" i="62" s="1"/>
  <c r="G103" i="62"/>
  <c r="G106" i="62"/>
  <c r="G104" i="62"/>
  <c r="G102" i="62"/>
  <c r="M98" i="62"/>
  <c r="M97" i="62"/>
  <c r="M95" i="62"/>
  <c r="M93" i="62"/>
  <c r="M91" i="62"/>
  <c r="M96" i="62"/>
  <c r="M94" i="62"/>
  <c r="M92" i="62"/>
  <c r="AC87" i="62"/>
  <c r="AC83" i="62"/>
  <c r="AC82" i="62"/>
  <c r="AC84" i="62"/>
  <c r="AC81" i="62"/>
  <c r="AC80" i="62"/>
  <c r="E87" i="62"/>
  <c r="E85" i="62"/>
  <c r="E82" i="62"/>
  <c r="E84" i="62"/>
  <c r="E81" i="62"/>
  <c r="E80" i="62"/>
  <c r="AK108" i="62"/>
  <c r="AK106" i="62"/>
  <c r="AK104" i="62"/>
  <c r="AK102" i="62"/>
  <c r="AK103" i="62"/>
  <c r="AK105" i="62"/>
  <c r="K84" i="62"/>
  <c r="K82" i="62"/>
  <c r="K87" i="62"/>
  <c r="K81" i="62"/>
  <c r="K80" i="62"/>
  <c r="AA60" i="62"/>
  <c r="AA58" i="62"/>
  <c r="AA65" i="62"/>
  <c r="AA63" i="62"/>
  <c r="AA61" i="62"/>
  <c r="AA59" i="62"/>
  <c r="C36" i="62"/>
  <c r="C43" i="62"/>
  <c r="C41" i="62"/>
  <c r="C39" i="62"/>
  <c r="C37" i="62"/>
  <c r="J65" i="62"/>
  <c r="J59" i="62"/>
  <c r="J60" i="62"/>
  <c r="J58" i="62"/>
  <c r="E108" i="62"/>
  <c r="E104" i="62"/>
  <c r="E102" i="62"/>
  <c r="E107" i="62"/>
  <c r="E103" i="62"/>
  <c r="E106" i="62"/>
  <c r="AD108" i="62"/>
  <c r="AD106" i="62"/>
  <c r="AD105" i="62"/>
  <c r="AD104" i="62"/>
  <c r="AD103" i="62"/>
  <c r="AD102" i="62"/>
  <c r="U108" i="62"/>
  <c r="U104" i="62"/>
  <c r="U102" i="62"/>
  <c r="U103" i="62"/>
  <c r="U105" i="62"/>
  <c r="U106" i="62"/>
  <c r="G39" i="62"/>
  <c r="D43" i="62"/>
  <c r="C106" i="62"/>
  <c r="M43" i="62"/>
  <c r="U59" i="62"/>
  <c r="N81" i="62"/>
  <c r="Z84" i="62"/>
  <c r="P74" i="62"/>
  <c r="AG105" i="62"/>
  <c r="AG108" i="62"/>
  <c r="L115" i="62"/>
  <c r="X83" i="62"/>
  <c r="S60" i="62"/>
  <c r="AC63" i="62"/>
  <c r="R103" i="62"/>
  <c r="AJ102" i="62"/>
  <c r="AJ108" i="62"/>
  <c r="J39" i="62"/>
  <c r="AK65" i="62"/>
  <c r="N60" i="62"/>
  <c r="N59" i="62"/>
  <c r="AL37" i="62"/>
  <c r="AB63" i="62"/>
  <c r="Y103" i="62"/>
  <c r="AB104" i="62"/>
  <c r="AI82" i="62"/>
  <c r="AM107" i="62"/>
  <c r="E26" i="62"/>
  <c r="K37" i="62"/>
  <c r="AB15" i="62"/>
  <c r="AB19" i="62"/>
  <c r="AB17" i="62"/>
  <c r="I19" i="62"/>
  <c r="I14" i="62"/>
  <c r="I21" i="62"/>
  <c r="I15" i="62"/>
  <c r="I16" i="62"/>
  <c r="F14" i="62"/>
  <c r="F17" i="62"/>
  <c r="F16" i="62"/>
  <c r="F21" i="62"/>
  <c r="F19" i="62"/>
  <c r="F18" i="62"/>
  <c r="AA17" i="62"/>
  <c r="AA15" i="62"/>
  <c r="AA14" i="62"/>
  <c r="AA19" i="62"/>
  <c r="AA21" i="62"/>
  <c r="AA16" i="62"/>
  <c r="X15" i="62"/>
  <c r="X19" i="62"/>
  <c r="X22" i="62"/>
  <c r="X17" i="62"/>
  <c r="X21" i="62"/>
  <c r="X14" i="62"/>
  <c r="X16" i="62"/>
  <c r="T18" i="62"/>
  <c r="T19" i="62"/>
  <c r="T15" i="62"/>
  <c r="T14" i="62"/>
  <c r="T21" i="62"/>
  <c r="W21" i="62"/>
  <c r="W17" i="62"/>
  <c r="W19" i="62"/>
  <c r="W14" i="62"/>
  <c r="W15" i="62"/>
  <c r="W18" i="62"/>
  <c r="S21" i="62"/>
  <c r="S17" i="62"/>
  <c r="S15" i="62"/>
  <c r="S19" i="62"/>
  <c r="S16" i="62"/>
  <c r="Z14" i="62"/>
  <c r="U19" i="62"/>
  <c r="AE14" i="62"/>
  <c r="D21" i="62"/>
  <c r="E21" i="62"/>
  <c r="AG16" i="62"/>
  <c r="AG15" i="62"/>
  <c r="AG19" i="62"/>
  <c r="AG14" i="62"/>
  <c r="AG17" i="62"/>
  <c r="AG21" i="62"/>
  <c r="M14" i="62"/>
  <c r="M16" i="62"/>
  <c r="M20" i="62"/>
  <c r="M15" i="62"/>
  <c r="M18" i="62"/>
  <c r="M17" i="62"/>
  <c r="M19" i="62"/>
  <c r="M21" i="62"/>
  <c r="D14" i="62"/>
  <c r="C21" i="62"/>
  <c r="C17" i="62"/>
  <c r="C14" i="62"/>
  <c r="C15" i="62"/>
  <c r="C19" i="62"/>
  <c r="AK17" i="62"/>
  <c r="AK14" i="62"/>
  <c r="AK21" i="62"/>
  <c r="AK15" i="62"/>
  <c r="AK16" i="62"/>
  <c r="AK19" i="62"/>
  <c r="AD17" i="62"/>
  <c r="AD15" i="62"/>
  <c r="AD21" i="62"/>
  <c r="AD19" i="62"/>
  <c r="AD14" i="62"/>
  <c r="AD16" i="62"/>
  <c r="Z17" i="62"/>
  <c r="Z21" i="62"/>
  <c r="AF14" i="62"/>
  <c r="U16" i="62"/>
  <c r="AH14" i="62"/>
  <c r="AH21" i="62"/>
  <c r="AH18" i="62"/>
  <c r="AH19" i="62"/>
  <c r="AH17" i="62"/>
  <c r="AH15" i="62"/>
  <c r="R16" i="62"/>
  <c r="R21" i="62"/>
  <c r="R19" i="62"/>
  <c r="R15" i="62"/>
  <c r="R17" i="62"/>
  <c r="R14" i="62"/>
  <c r="L22" i="62"/>
  <c r="L21" i="62"/>
  <c r="L14" i="62"/>
  <c r="L15" i="62"/>
  <c r="L19" i="62"/>
  <c r="L17" i="62"/>
  <c r="AN10" i="62"/>
  <c r="J17" i="62"/>
  <c r="J15" i="62"/>
  <c r="J21" i="62"/>
  <c r="J14" i="62"/>
  <c r="K19" i="62"/>
  <c r="K17" i="62"/>
  <c r="K14" i="62"/>
  <c r="K15" i="62"/>
  <c r="K21" i="62"/>
  <c r="AJ14" i="62"/>
  <c r="AJ15" i="62"/>
  <c r="AJ19" i="62"/>
  <c r="AJ21" i="62"/>
  <c r="AJ17" i="62"/>
  <c r="AL17" i="62"/>
  <c r="AL15" i="62"/>
  <c r="AL21" i="62"/>
  <c r="AL14" i="62"/>
  <c r="AL16" i="62"/>
  <c r="O15" i="62"/>
  <c r="U21" i="62"/>
  <c r="AE19" i="62"/>
  <c r="AB21" i="62"/>
  <c r="E19" i="62"/>
  <c r="E18" i="62"/>
  <c r="P18" i="62"/>
  <c r="P14" i="62"/>
  <c r="P15" i="62"/>
  <c r="P17" i="62"/>
  <c r="P19" i="62"/>
  <c r="P21" i="62"/>
  <c r="AC19" i="62"/>
  <c r="AC16" i="62"/>
  <c r="AC14" i="62"/>
  <c r="AC15" i="62"/>
  <c r="AC17" i="62"/>
  <c r="AC21" i="62"/>
  <c r="Y17" i="62"/>
  <c r="Y14" i="62"/>
  <c r="Y15" i="62"/>
  <c r="Y16" i="62"/>
  <c r="Y21" i="62"/>
  <c r="AI21" i="62"/>
  <c r="AI14" i="62"/>
  <c r="AI19" i="62"/>
  <c r="AI15" i="62"/>
  <c r="AI16" i="62"/>
  <c r="G21" i="62"/>
  <c r="G17" i="62"/>
  <c r="G14" i="62"/>
  <c r="G15" i="62"/>
  <c r="AF17" i="62"/>
  <c r="AF19" i="62"/>
  <c r="O21" i="62"/>
  <c r="U14" i="62"/>
  <c r="AE17" i="62"/>
  <c r="D16" i="62"/>
  <c r="E15" i="62"/>
  <c r="N14" i="62"/>
  <c r="E29" i="22"/>
  <c r="AF29" i="22"/>
  <c r="AL39" i="22"/>
  <c r="D7" i="57"/>
  <c r="D18" i="57" s="1"/>
  <c r="H29" i="22"/>
  <c r="X29" i="22"/>
  <c r="E32" i="22"/>
  <c r="AH128" i="14"/>
  <c r="AB28" i="22"/>
  <c r="B32" i="14"/>
  <c r="L121" i="14"/>
  <c r="AL83" i="22"/>
  <c r="W84" i="14"/>
  <c r="R128" i="14" s="1"/>
  <c r="N87" i="22"/>
  <c r="J81" i="22"/>
  <c r="V77" i="22"/>
  <c r="E7" i="57"/>
  <c r="AC6" i="57"/>
  <c r="AI31" i="22"/>
  <c r="E73" i="22"/>
  <c r="V27" i="22"/>
  <c r="AH7" i="57"/>
  <c r="AH40" i="57" s="1"/>
  <c r="S72" i="22"/>
  <c r="AI75" i="22"/>
  <c r="AB30" i="22"/>
  <c r="M36" i="22"/>
  <c r="K40" i="14"/>
  <c r="Y43" i="14"/>
  <c r="AL70" i="22"/>
  <c r="AL30" i="14"/>
  <c r="AL43" i="14"/>
  <c r="G83" i="22"/>
  <c r="C30" i="14"/>
  <c r="U30" i="14"/>
  <c r="W76" i="22"/>
  <c r="AM35" i="14"/>
  <c r="F87" i="22"/>
  <c r="N35" i="14"/>
  <c r="R43" i="14"/>
  <c r="O40" i="22"/>
  <c r="AF35" i="22"/>
  <c r="K35" i="14"/>
  <c r="T5" i="57"/>
  <c r="AA35" i="14"/>
  <c r="D29" i="22"/>
  <c r="AB72" i="22"/>
  <c r="F43" i="14"/>
  <c r="W85" i="22"/>
  <c r="B82" i="22"/>
  <c r="AG85" i="22"/>
  <c r="Q80" i="22"/>
  <c r="AI41" i="22"/>
  <c r="AH39" i="22"/>
  <c r="Z32" i="14"/>
  <c r="Z7" i="62" s="1"/>
  <c r="Z40" i="62" s="1"/>
  <c r="G32" i="14"/>
  <c r="G7" i="62" s="1"/>
  <c r="G29" i="62" s="1"/>
  <c r="AH29" i="22"/>
  <c r="R32" i="14"/>
  <c r="R7" i="62" s="1"/>
  <c r="AD32" i="14"/>
  <c r="AD7" i="62" s="1"/>
  <c r="Z25" i="22"/>
  <c r="P7" i="57"/>
  <c r="P107" i="57" s="1"/>
  <c r="AB43" i="14"/>
  <c r="AF43" i="14"/>
  <c r="N6" i="57"/>
  <c r="AG41" i="22"/>
  <c r="L34" i="22"/>
  <c r="T73" i="22"/>
  <c r="R26" i="22"/>
  <c r="V29" i="22"/>
  <c r="AB32" i="14"/>
  <c r="AB7" i="62" s="1"/>
  <c r="B38" i="22"/>
  <c r="AD43" i="22"/>
  <c r="P74" i="22"/>
  <c r="T29" i="22"/>
  <c r="W41" i="22"/>
  <c r="AA43" i="14"/>
  <c r="O43" i="14"/>
  <c r="L78" i="22"/>
  <c r="Q36" i="22"/>
  <c r="AF79" i="22"/>
  <c r="V6" i="57"/>
  <c r="AE39" i="14"/>
  <c r="AE9" i="62" s="1"/>
  <c r="AE64" i="62" s="1"/>
  <c r="H27" i="14"/>
  <c r="H4" i="62" s="1"/>
  <c r="M30" i="14"/>
  <c r="Q29" i="22"/>
  <c r="AG29" i="22"/>
  <c r="B70" i="14"/>
  <c r="B114" i="14" s="1"/>
  <c r="B26" i="14"/>
  <c r="G28" i="14"/>
  <c r="AD28" i="22"/>
  <c r="M7" i="57"/>
  <c r="H71" i="14"/>
  <c r="H5" i="57" s="1"/>
  <c r="AH28" i="14"/>
  <c r="AM28" i="14"/>
  <c r="Z69" i="22"/>
  <c r="AI33" i="22"/>
  <c r="AL32" i="22"/>
  <c r="U24" i="22"/>
  <c r="AE127" i="14"/>
  <c r="N5" i="57"/>
  <c r="O42" i="14"/>
  <c r="O11" i="62" s="1"/>
  <c r="E76" i="22"/>
  <c r="Z28" i="14"/>
  <c r="U87" i="14"/>
  <c r="S131" i="14" s="1"/>
  <c r="C33" i="14"/>
  <c r="B28" i="22"/>
  <c r="G28" i="22"/>
  <c r="AM28" i="22"/>
  <c r="C5" i="57"/>
  <c r="M80" i="22"/>
  <c r="AK32" i="14"/>
  <c r="AK7" i="62" s="1"/>
  <c r="Y33" i="14"/>
  <c r="E29" i="14"/>
  <c r="X28" i="14"/>
  <c r="Z83" i="14"/>
  <c r="K84" i="14"/>
  <c r="G128" i="14" s="1"/>
  <c r="S33" i="22"/>
  <c r="L33" i="22"/>
  <c r="AB39" i="22"/>
  <c r="AK68" i="14"/>
  <c r="AH112" i="14" s="1"/>
  <c r="M28" i="14"/>
  <c r="AA30" i="14"/>
  <c r="AH28" i="22"/>
  <c r="V33" i="22"/>
  <c r="L35" i="14"/>
  <c r="AC33" i="14"/>
  <c r="Z28" i="22"/>
  <c r="AC26" i="22"/>
  <c r="AL33" i="22"/>
  <c r="O86" i="22"/>
  <c r="V7" i="57"/>
  <c r="V85" i="57" s="1"/>
  <c r="R112" i="14"/>
  <c r="B28" i="14"/>
  <c r="J37" i="22"/>
  <c r="AE33" i="22"/>
  <c r="AM7" i="57"/>
  <c r="AM85" i="57" s="1"/>
  <c r="AE33" i="14"/>
  <c r="S33" i="14"/>
  <c r="M74" i="14"/>
  <c r="H118" i="14" s="1"/>
  <c r="AF32" i="14"/>
  <c r="AF7" i="62" s="1"/>
  <c r="O32" i="14"/>
  <c r="O7" i="62" s="1"/>
  <c r="O107" i="62" s="1"/>
  <c r="O86" i="14"/>
  <c r="N130" i="14" s="1"/>
  <c r="Y32" i="14"/>
  <c r="Y7" i="62" s="1"/>
  <c r="E73" i="14"/>
  <c r="E6" i="57" s="1"/>
  <c r="AD28" i="14"/>
  <c r="F31" i="22"/>
  <c r="N43" i="22"/>
  <c r="F83" i="14"/>
  <c r="E127" i="14" s="1"/>
  <c r="U6" i="57"/>
  <c r="P30" i="22"/>
  <c r="P28" i="14"/>
  <c r="W40" i="14"/>
  <c r="S35" i="14"/>
  <c r="I35" i="14"/>
  <c r="V35" i="14"/>
  <c r="AA33" i="14"/>
  <c r="AF28" i="22"/>
  <c r="D85" i="14"/>
  <c r="D11" i="57" s="1"/>
  <c r="D66" i="57" s="1"/>
  <c r="AA8" i="57"/>
  <c r="AA19" i="57" s="1"/>
  <c r="AA7" i="57"/>
  <c r="N33" i="22"/>
  <c r="Q79" i="22"/>
  <c r="O68" i="22"/>
  <c r="M72" i="22"/>
  <c r="AE73" i="22"/>
  <c r="C85" i="22"/>
  <c r="F78" i="22"/>
  <c r="O24" i="22"/>
  <c r="AJ35" i="22"/>
  <c r="I30" i="14"/>
  <c r="B70" i="22"/>
  <c r="AM33" i="14"/>
  <c r="AG33" i="14"/>
  <c r="C39" i="22"/>
  <c r="B85" i="22"/>
  <c r="G24" i="22"/>
  <c r="W31" i="22"/>
  <c r="W75" i="22"/>
  <c r="AI83" i="22"/>
  <c r="AK80" i="22"/>
  <c r="Q73" i="22"/>
  <c r="AI39" i="22"/>
  <c r="AK36" i="22"/>
  <c r="AF86" i="22"/>
  <c r="G68" i="22"/>
  <c r="AL72" i="22"/>
  <c r="B41" i="22"/>
  <c r="AC75" i="22"/>
  <c r="Q74" i="22"/>
  <c r="W71" i="22"/>
  <c r="J84" i="22"/>
  <c r="O83" i="22"/>
  <c r="U85" i="22"/>
  <c r="AE77" i="22"/>
  <c r="AM71" i="14"/>
  <c r="V71" i="14"/>
  <c r="V5" i="57" s="1"/>
  <c r="AG70" i="14"/>
  <c r="AF114" i="14" s="1"/>
  <c r="AI75" i="14"/>
  <c r="AI6" i="57" s="1"/>
  <c r="AA80" i="14"/>
  <c r="V124" i="14" s="1"/>
  <c r="AL77" i="14"/>
  <c r="I82" i="14"/>
  <c r="I9" i="57" s="1"/>
  <c r="AI31" i="14"/>
  <c r="AI6" i="62" s="1"/>
  <c r="R79" i="14"/>
  <c r="N123" i="14" s="1"/>
  <c r="AB74" i="14"/>
  <c r="Y118" i="14" s="1"/>
  <c r="L76" i="14"/>
  <c r="L120" i="14" s="1"/>
  <c r="V27" i="14"/>
  <c r="T93" i="14" s="1"/>
  <c r="R28" i="22"/>
  <c r="AE30" i="14"/>
  <c r="AD75" i="22"/>
  <c r="Y24" i="22"/>
  <c r="H27" i="22"/>
  <c r="H71" i="22"/>
  <c r="F6" i="57"/>
  <c r="Y37" i="14"/>
  <c r="Y8" i="62" s="1"/>
  <c r="AE27" i="22"/>
  <c r="O72" i="22"/>
  <c r="AJ86" i="22"/>
  <c r="Z78" i="22"/>
  <c r="S87" i="22"/>
  <c r="S43" i="22"/>
  <c r="T69" i="22"/>
  <c r="D73" i="22"/>
  <c r="B84" i="22"/>
  <c r="J75" i="22"/>
  <c r="T25" i="22"/>
  <c r="L71" i="22"/>
  <c r="J31" i="22"/>
  <c r="K30" i="22"/>
  <c r="AA42" i="22"/>
  <c r="Q69" i="14"/>
  <c r="Q2" i="57" s="1"/>
  <c r="AD5" i="57"/>
  <c r="AJ40" i="22"/>
  <c r="C34" i="14"/>
  <c r="R70" i="22"/>
  <c r="U37" i="22"/>
  <c r="AM6" i="57"/>
  <c r="AH27" i="22"/>
  <c r="E41" i="22"/>
  <c r="P68" i="14"/>
  <c r="N112" i="14" s="1"/>
  <c r="AE82" i="22"/>
  <c r="AK84" i="22"/>
  <c r="V71" i="22"/>
  <c r="AK40" i="22"/>
  <c r="X36" i="22"/>
  <c r="S30" i="22"/>
  <c r="X38" i="22"/>
  <c r="J42" i="22"/>
  <c r="L27" i="22"/>
  <c r="F34" i="22"/>
  <c r="F75" i="22"/>
  <c r="D42" i="22"/>
  <c r="AA68" i="22"/>
  <c r="AB74" i="22"/>
  <c r="P38" i="22"/>
  <c r="AA36" i="14"/>
  <c r="W102" i="14" s="1"/>
  <c r="O39" i="22"/>
  <c r="N33" i="14"/>
  <c r="T33" i="14"/>
  <c r="AE41" i="22"/>
  <c r="U81" i="22"/>
  <c r="O36" i="22"/>
  <c r="AI70" i="22"/>
  <c r="O80" i="22"/>
  <c r="B78" i="22"/>
  <c r="AI26" i="22"/>
  <c r="E26" i="22"/>
  <c r="T70" i="22"/>
  <c r="AH80" i="22"/>
  <c r="AA69" i="22"/>
  <c r="S39" i="22"/>
  <c r="AJ84" i="22"/>
  <c r="N81" i="22"/>
  <c r="S83" i="22"/>
  <c r="AH36" i="22"/>
  <c r="AA25" i="22"/>
  <c r="C75" i="22"/>
  <c r="C31" i="22"/>
  <c r="T26" i="22"/>
  <c r="W74" i="22"/>
  <c r="AH69" i="22"/>
  <c r="AJ81" i="22"/>
  <c r="I87" i="22"/>
  <c r="I43" i="22"/>
  <c r="AC38" i="22"/>
  <c r="F69" i="22"/>
  <c r="K75" i="22"/>
  <c r="K31" i="22"/>
  <c r="F25" i="22"/>
  <c r="AH73" i="22"/>
  <c r="AE79" i="22"/>
  <c r="E42" i="22"/>
  <c r="C71" i="22"/>
  <c r="AC82" i="22"/>
  <c r="E86" i="22"/>
  <c r="M28" i="22"/>
  <c r="V30" i="14"/>
  <c r="T39" i="22"/>
  <c r="AK37" i="22"/>
  <c r="M74" i="22"/>
  <c r="Y68" i="22"/>
  <c r="V32" i="22"/>
  <c r="AC34" i="22"/>
  <c r="E35" i="22"/>
  <c r="AG73" i="22"/>
  <c r="Q86" i="22"/>
  <c r="AI77" i="22"/>
  <c r="AE71" i="22"/>
  <c r="C84" i="22"/>
  <c r="I81" i="22"/>
  <c r="AK75" i="22"/>
  <c r="C40" i="22"/>
  <c r="M82" i="22"/>
  <c r="M38" i="22"/>
  <c r="Z72" i="22"/>
  <c r="AL76" i="22"/>
  <c r="AK31" i="22"/>
  <c r="O79" i="22"/>
  <c r="Q42" i="22"/>
  <c r="Y81" i="14"/>
  <c r="T125" i="14" s="1"/>
  <c r="AF41" i="22"/>
  <c r="I38" i="22"/>
  <c r="R79" i="22"/>
  <c r="C78" i="22"/>
  <c r="I82" i="22"/>
  <c r="Y81" i="22"/>
  <c r="R78" i="22"/>
  <c r="W30" i="22"/>
  <c r="AA36" i="22"/>
  <c r="N85" i="14"/>
  <c r="L129" i="14" s="1"/>
  <c r="AJ79" i="14"/>
  <c r="AH123" i="14" s="1"/>
  <c r="AF73" i="14"/>
  <c r="AC117" i="14" s="1"/>
  <c r="AD34" i="14"/>
  <c r="J37" i="14"/>
  <c r="J8" i="62" s="1"/>
  <c r="J63" i="62" s="1"/>
  <c r="AH86" i="14"/>
  <c r="AC130" i="14" s="1"/>
  <c r="X82" i="14"/>
  <c r="X9" i="57" s="1"/>
  <c r="AF29" i="14"/>
  <c r="AF5" i="62" s="1"/>
  <c r="J81" i="14"/>
  <c r="AD78" i="14"/>
  <c r="Y122" i="14" s="1"/>
  <c r="N87" i="14"/>
  <c r="M131" i="14" s="1"/>
  <c r="AH42" i="14"/>
  <c r="AH11" i="62" s="1"/>
  <c r="AH88" i="62" s="1"/>
  <c r="AC70" i="22"/>
  <c r="C41" i="22"/>
  <c r="E85" i="22"/>
  <c r="M26" i="22"/>
  <c r="AF32" i="22"/>
  <c r="H32" i="22"/>
  <c r="G80" i="14"/>
  <c r="F124" i="14" s="1"/>
  <c r="Z76" i="22"/>
  <c r="AE85" i="14"/>
  <c r="AE11" i="57" s="1"/>
  <c r="AE117" i="57" s="1"/>
  <c r="AJ42" i="22"/>
  <c r="R34" i="22"/>
  <c r="AC76" i="14"/>
  <c r="AC120" i="14" s="1"/>
  <c r="AM25" i="14"/>
  <c r="S7" i="57"/>
  <c r="Y37" i="22"/>
  <c r="AG70" i="22"/>
  <c r="R35" i="22"/>
  <c r="AA39" i="22"/>
  <c r="S77" i="22"/>
  <c r="G80" i="22"/>
  <c r="D85" i="22"/>
  <c r="P68" i="22"/>
  <c r="AM25" i="22"/>
  <c r="G36" i="22"/>
  <c r="AC76" i="22"/>
  <c r="AF73" i="22"/>
  <c r="P24" i="22"/>
  <c r="AM69" i="22"/>
  <c r="R31" i="22"/>
  <c r="AH83" i="22"/>
  <c r="B25" i="22"/>
  <c r="K71" i="22"/>
  <c r="AM74" i="22"/>
  <c r="AA86" i="22"/>
  <c r="D33" i="22"/>
  <c r="F24" i="22"/>
  <c r="L75" i="22"/>
  <c r="Y84" i="22"/>
  <c r="B69" i="22"/>
  <c r="AF76" i="22"/>
  <c r="F68" i="22"/>
  <c r="L31" i="22"/>
  <c r="D77" i="22"/>
  <c r="AD87" i="22"/>
  <c r="F30" i="14"/>
  <c r="T83" i="22"/>
  <c r="W86" i="22"/>
  <c r="N36" i="22"/>
  <c r="L77" i="22"/>
  <c r="H79" i="22"/>
  <c r="J86" i="22"/>
  <c r="T84" i="22"/>
  <c r="AB83" i="22"/>
  <c r="AA78" i="22"/>
  <c r="N80" i="22"/>
  <c r="Q30" i="22"/>
  <c r="Q25" i="14"/>
  <c r="Q2" i="62" s="1"/>
  <c r="I37" i="22"/>
  <c r="G69" i="22"/>
  <c r="P71" i="22"/>
  <c r="AA80" i="22"/>
  <c r="B40" i="22"/>
  <c r="Z32" i="22"/>
  <c r="X80" i="22"/>
  <c r="X73" i="22"/>
  <c r="AM41" i="22"/>
  <c r="AE38" i="22"/>
  <c r="AE41" i="14"/>
  <c r="AM85" i="22"/>
  <c r="AK81" i="22"/>
  <c r="H35" i="22"/>
  <c r="AJ37" i="22"/>
  <c r="O42" i="22"/>
  <c r="H76" i="22"/>
  <c r="AA24" i="22"/>
  <c r="Q5" i="57"/>
  <c r="J40" i="22"/>
  <c r="Q7" i="57"/>
  <c r="S77" i="14"/>
  <c r="O121" i="14" s="1"/>
  <c r="U68" i="22"/>
  <c r="AF42" i="22"/>
  <c r="Q30" i="14"/>
  <c r="AC30" i="14"/>
  <c r="B26" i="22"/>
  <c r="AJ79" i="22"/>
  <c r="K30" i="14"/>
  <c r="AJ75" i="22"/>
  <c r="AH71" i="22"/>
  <c r="H73" i="22"/>
  <c r="N72" i="22"/>
  <c r="AG82" i="22"/>
  <c r="AC78" i="22"/>
  <c r="AG38" i="22"/>
  <c r="AD31" i="22"/>
  <c r="U41" i="22"/>
  <c r="M30" i="22"/>
  <c r="AE42" i="22"/>
  <c r="AF75" i="22"/>
  <c r="AI85" i="22"/>
  <c r="AD79" i="22"/>
  <c r="AF31" i="22"/>
  <c r="V73" i="22"/>
  <c r="D86" i="22"/>
  <c r="C27" i="22"/>
  <c r="K27" i="22"/>
  <c r="AH42" i="22"/>
  <c r="T40" i="22"/>
  <c r="Z34" i="22"/>
  <c r="AM30" i="22"/>
  <c r="AL77" i="22"/>
  <c r="W27" i="22"/>
  <c r="M70" i="22"/>
  <c r="P27" i="22"/>
  <c r="G36" i="14"/>
  <c r="G102" i="14" s="1"/>
  <c r="AD43" i="14"/>
  <c r="AC72" i="22"/>
  <c r="V76" i="22"/>
  <c r="Q35" i="22"/>
  <c r="AH86" i="22"/>
  <c r="X82" i="22"/>
  <c r="AI5" i="57"/>
  <c r="AM69" i="14"/>
  <c r="AM2" i="57" s="1"/>
  <c r="AM113" i="57" s="1"/>
  <c r="C78" i="14"/>
  <c r="C122" i="14" s="1"/>
  <c r="G25" i="22"/>
  <c r="P82" i="22"/>
  <c r="Y31" i="22"/>
  <c r="Y75" i="22"/>
  <c r="R72" i="22"/>
  <c r="B34" i="22"/>
  <c r="I5" i="57"/>
  <c r="I83" i="57" s="1"/>
  <c r="D41" i="22"/>
  <c r="AC5" i="57"/>
  <c r="AK4" i="57"/>
  <c r="AK36" i="57" s="1"/>
  <c r="AK8" i="57"/>
  <c r="AK97" i="57" s="1"/>
  <c r="AF127" i="14"/>
  <c r="AK11" i="57"/>
  <c r="AK5" i="57"/>
  <c r="AK53" i="57" s="1"/>
  <c r="AK7" i="57"/>
  <c r="AK6" i="57"/>
  <c r="AJ4" i="57"/>
  <c r="AJ42" i="57" s="1"/>
  <c r="AJ5" i="57"/>
  <c r="AJ8" i="57"/>
  <c r="AJ119" i="57" s="1"/>
  <c r="AK3" i="57"/>
  <c r="AJ2" i="57"/>
  <c r="AJ69" i="57" s="1"/>
  <c r="M127" i="14"/>
  <c r="O116" i="14"/>
  <c r="AB127" i="14"/>
  <c r="AB9" i="57"/>
  <c r="E130" i="14"/>
  <c r="B130" i="14"/>
  <c r="AG128" i="14"/>
  <c r="AD120" i="14"/>
  <c r="W107" i="14"/>
  <c r="B128" i="14"/>
  <c r="W119" i="14"/>
  <c r="AG71" i="22"/>
  <c r="AC31" i="22"/>
  <c r="AG122" i="14"/>
  <c r="AH122" i="14"/>
  <c r="AG120" i="14"/>
  <c r="AH120" i="14"/>
  <c r="AH127" i="14"/>
  <c r="AH3" i="57"/>
  <c r="AH26" i="57" s="1"/>
  <c r="AH8" i="57"/>
  <c r="AI2" i="57"/>
  <c r="AH10" i="57"/>
  <c r="AH129" i="14"/>
  <c r="AH5" i="57"/>
  <c r="AH47" i="57" s="1"/>
  <c r="AH116" i="14"/>
  <c r="AH114" i="14"/>
  <c r="AH117" i="14"/>
  <c r="AI7" i="57"/>
  <c r="AH124" i="14"/>
  <c r="AH118" i="14"/>
  <c r="AG129" i="14"/>
  <c r="AG127" i="14"/>
  <c r="AG2" i="57"/>
  <c r="AG20" i="57" s="1"/>
  <c r="AG113" i="14"/>
  <c r="AG115" i="14"/>
  <c r="AG124" i="14"/>
  <c r="AG117" i="14"/>
  <c r="AG116" i="14"/>
  <c r="AH92" i="14"/>
  <c r="AH107" i="14"/>
  <c r="AH102" i="14"/>
  <c r="AG92" i="14"/>
  <c r="AG102" i="14"/>
  <c r="AG93" i="14"/>
  <c r="AG91" i="14"/>
  <c r="AG107" i="14"/>
  <c r="Z117" i="14"/>
  <c r="I121" i="14"/>
  <c r="D130" i="14"/>
  <c r="G130" i="14"/>
  <c r="M117" i="14"/>
  <c r="O5" i="57"/>
  <c r="N116" i="14"/>
  <c r="X97" i="14"/>
  <c r="K93" i="14"/>
  <c r="Q117" i="14"/>
  <c r="M116" i="14"/>
  <c r="I93" i="14"/>
  <c r="AE120" i="14"/>
  <c r="C130" i="14"/>
  <c r="F116" i="14"/>
  <c r="F28" i="22"/>
  <c r="AK10" i="57"/>
  <c r="AF120" i="14"/>
  <c r="V38" i="14"/>
  <c r="AF128" i="14"/>
  <c r="W28" i="22"/>
  <c r="AD121" i="14"/>
  <c r="W97" i="14"/>
  <c r="E116" i="14"/>
  <c r="AI28" i="22"/>
  <c r="S28" i="22"/>
  <c r="N28" i="22"/>
  <c r="T78" i="22"/>
  <c r="M25" i="22"/>
  <c r="AE28" i="22"/>
  <c r="H28" i="22"/>
  <c r="T28" i="22"/>
  <c r="B38" i="14"/>
  <c r="AE131" i="14"/>
  <c r="Q112" i="14"/>
  <c r="P116" i="14"/>
  <c r="Q116" i="14"/>
  <c r="S38" i="14"/>
  <c r="B91" i="14"/>
  <c r="F123" i="14"/>
  <c r="Y33" i="22"/>
  <c r="V97" i="14"/>
  <c r="AC131" i="14"/>
  <c r="D28" i="22"/>
  <c r="O38" i="14"/>
  <c r="E38" i="14"/>
  <c r="AK38" i="14"/>
  <c r="AL28" i="22"/>
  <c r="AH24" i="22"/>
  <c r="AF26" i="22"/>
  <c r="D123" i="14"/>
  <c r="G39" i="14"/>
  <c r="G9" i="62" s="1"/>
  <c r="G31" i="62" s="1"/>
  <c r="F29" i="22"/>
  <c r="S112" i="14"/>
  <c r="Q38" i="14"/>
  <c r="M38" i="14"/>
  <c r="C28" i="22"/>
  <c r="AC28" i="22"/>
  <c r="C79" i="22"/>
  <c r="AD27" i="22"/>
  <c r="W28" i="14"/>
  <c r="Y119" i="14"/>
  <c r="U97" i="14"/>
  <c r="E39" i="14"/>
  <c r="E9" i="62" s="1"/>
  <c r="E109" i="62" s="1"/>
  <c r="X39" i="14"/>
  <c r="X9" i="62" s="1"/>
  <c r="X53" i="62" s="1"/>
  <c r="V81" i="22"/>
  <c r="D35" i="22"/>
  <c r="O39" i="14"/>
  <c r="O9" i="62" s="1"/>
  <c r="O109" i="62" s="1"/>
  <c r="AH25" i="22"/>
  <c r="Z121" i="14"/>
  <c r="W129" i="14"/>
  <c r="AD39" i="14"/>
  <c r="AD9" i="62" s="1"/>
  <c r="AD109" i="62" s="1"/>
  <c r="U39" i="14"/>
  <c r="U9" i="62" s="1"/>
  <c r="U109" i="62" s="1"/>
  <c r="P39" i="14"/>
  <c r="P9" i="62" s="1"/>
  <c r="R39" i="14"/>
  <c r="R9" i="62" s="1"/>
  <c r="AB39" i="14"/>
  <c r="AB9" i="62" s="1"/>
  <c r="AK39" i="14"/>
  <c r="AK9" i="62" s="1"/>
  <c r="AK86" i="62" s="1"/>
  <c r="V39" i="14"/>
  <c r="V9" i="62" s="1"/>
  <c r="V64" i="62" s="1"/>
  <c r="AM39" i="14"/>
  <c r="AM9" i="62" s="1"/>
  <c r="AF39" i="14"/>
  <c r="AF9" i="62" s="1"/>
  <c r="K39" i="14"/>
  <c r="K9" i="62" s="1"/>
  <c r="K86" i="62" s="1"/>
  <c r="I39" i="14"/>
  <c r="I9" i="62" s="1"/>
  <c r="AH39" i="14"/>
  <c r="AH9" i="62" s="1"/>
  <c r="AH42" i="62" s="1"/>
  <c r="C39" i="14"/>
  <c r="C9" i="62" s="1"/>
  <c r="C31" i="62" s="1"/>
  <c r="AJ38" i="14"/>
  <c r="R38" i="14"/>
  <c r="L8" i="57"/>
  <c r="L41" i="57" s="1"/>
  <c r="AC127" i="14"/>
  <c r="B107" i="14"/>
  <c r="U119" i="14"/>
  <c r="AH26" i="22"/>
  <c r="V119" i="14"/>
  <c r="I86" i="22"/>
  <c r="P80" i="22"/>
  <c r="B113" i="14"/>
  <c r="C38" i="14"/>
  <c r="D79" i="22"/>
  <c r="C38" i="22"/>
  <c r="R25" i="22"/>
  <c r="AL42" i="22"/>
  <c r="L125" i="14"/>
  <c r="AD38" i="14"/>
  <c r="T38" i="14"/>
  <c r="Y72" i="22"/>
  <c r="X119" i="14"/>
  <c r="AC121" i="14"/>
  <c r="Y28" i="22"/>
  <c r="AE26" i="22"/>
  <c r="C107" i="14"/>
  <c r="AL43" i="22"/>
  <c r="Y34" i="22"/>
  <c r="V122" i="14"/>
  <c r="F76" i="22"/>
  <c r="L117" i="14"/>
  <c r="Y117" i="14"/>
  <c r="P38" i="14"/>
  <c r="AD127" i="14"/>
  <c r="AB38" i="14"/>
  <c r="AA38" i="14"/>
  <c r="M29" i="22"/>
  <c r="AH32" i="22"/>
  <c r="AA70" i="22"/>
  <c r="AD34" i="22"/>
  <c r="J24" i="22"/>
  <c r="R75" i="22"/>
  <c r="AL86" i="22"/>
  <c r="F39" i="22"/>
  <c r="AJ73" i="22"/>
  <c r="H68" i="22"/>
  <c r="Z87" i="22"/>
  <c r="Z43" i="14"/>
  <c r="N43" i="14"/>
  <c r="AF70" i="22"/>
  <c r="R84" i="22"/>
  <c r="T34" i="22"/>
  <c r="G26" i="22"/>
  <c r="G74" i="22"/>
  <c r="J97" i="14"/>
  <c r="AJ70" i="22"/>
  <c r="D82" i="22"/>
  <c r="AJ39" i="22"/>
  <c r="M121" i="14"/>
  <c r="Y126" i="14"/>
  <c r="C128" i="14"/>
  <c r="AB126" i="14"/>
  <c r="J121" i="14"/>
  <c r="AB131" i="14"/>
  <c r="Z126" i="14"/>
  <c r="O41" i="22"/>
  <c r="D112" i="14"/>
  <c r="AA126" i="14"/>
  <c r="P81" i="22"/>
  <c r="AA131" i="14"/>
  <c r="AC37" i="22"/>
  <c r="AD26" i="22"/>
  <c r="I32" i="22"/>
  <c r="D24" i="22"/>
  <c r="K40" i="22"/>
  <c r="K39" i="22"/>
  <c r="AI29" i="22"/>
  <c r="U42" i="22"/>
  <c r="M34" i="22"/>
  <c r="U43" i="22"/>
  <c r="AI24" i="22"/>
  <c r="AL40" i="22"/>
  <c r="M78" i="22"/>
  <c r="AE85" i="22"/>
  <c r="AI68" i="22"/>
  <c r="AJ28" i="22"/>
  <c r="I76" i="22"/>
  <c r="D68" i="22"/>
  <c r="K84" i="22"/>
  <c r="K83" i="22"/>
  <c r="AF30" i="22"/>
  <c r="AA43" i="22"/>
  <c r="Q25" i="22"/>
  <c r="V38" i="22"/>
  <c r="O27" i="22"/>
  <c r="X72" i="22"/>
  <c r="N27" i="22"/>
  <c r="Q69" i="22"/>
  <c r="D38" i="22"/>
  <c r="AJ26" i="22"/>
  <c r="F36" i="22"/>
  <c r="B81" i="22"/>
  <c r="AD70" i="22"/>
  <c r="AB42" i="22"/>
  <c r="Z83" i="22"/>
  <c r="U87" i="22"/>
  <c r="F80" i="22"/>
  <c r="S34" i="22"/>
  <c r="I77" i="22"/>
  <c r="O71" i="22"/>
  <c r="AJ72" i="22"/>
  <c r="P31" i="22"/>
  <c r="X35" i="22"/>
  <c r="Z39" i="22"/>
  <c r="AB86" i="22"/>
  <c r="B37" i="22"/>
  <c r="V82" i="22"/>
  <c r="P75" i="22"/>
  <c r="S78" i="22"/>
  <c r="T33" i="22"/>
  <c r="K43" i="14"/>
  <c r="B43" i="14"/>
  <c r="AK43" i="22"/>
  <c r="H114" i="14"/>
  <c r="AB70" i="22"/>
  <c r="Y131" i="14"/>
  <c r="AE34" i="14"/>
  <c r="V25" i="22"/>
  <c r="AF124" i="14"/>
  <c r="W73" i="14"/>
  <c r="W5" i="57" s="1"/>
  <c r="X76" i="22"/>
  <c r="AI86" i="14"/>
  <c r="AI11" i="57" s="1"/>
  <c r="R33" i="14"/>
  <c r="E131" i="14"/>
  <c r="F131" i="14"/>
  <c r="P34" i="22"/>
  <c r="L82" i="14"/>
  <c r="J126" i="14" s="1"/>
  <c r="S26" i="14"/>
  <c r="E77" i="14"/>
  <c r="E121" i="14" s="1"/>
  <c r="E33" i="14"/>
  <c r="F27" i="14"/>
  <c r="F4" i="62" s="1"/>
  <c r="F60" i="62" s="1"/>
  <c r="AI39" i="14"/>
  <c r="AI9" i="62" s="1"/>
  <c r="AI42" i="62" s="1"/>
  <c r="P107" i="14"/>
  <c r="F39" i="14"/>
  <c r="F9" i="62" s="1"/>
  <c r="F75" i="62" s="1"/>
  <c r="Y39" i="14"/>
  <c r="Y9" i="62" s="1"/>
  <c r="Y53" i="62" s="1"/>
  <c r="AB26" i="14"/>
  <c r="AB3" i="62" s="1"/>
  <c r="AB81" i="62" s="1"/>
  <c r="AL37" i="14"/>
  <c r="AL8" i="62" s="1"/>
  <c r="AL63" i="62" s="1"/>
  <c r="U114" i="14"/>
  <c r="H131" i="14"/>
  <c r="R80" i="22"/>
  <c r="P78" i="22"/>
  <c r="AA83" i="14"/>
  <c r="AA9" i="57" s="1"/>
  <c r="AG74" i="14"/>
  <c r="U79" i="14"/>
  <c r="S123" i="14" s="1"/>
  <c r="B83" i="14"/>
  <c r="B10" i="57" s="1"/>
  <c r="B106" i="57" s="1"/>
  <c r="S39" i="14"/>
  <c r="S9" i="62" s="1"/>
  <c r="O126" i="14"/>
  <c r="S86" i="22"/>
  <c r="AA73" i="22"/>
  <c r="X32" i="22"/>
  <c r="M42" i="22"/>
  <c r="D87" i="14"/>
  <c r="B131" i="14" s="1"/>
  <c r="F33" i="14"/>
  <c r="AJ39" i="14"/>
  <c r="AJ9" i="62" s="1"/>
  <c r="AJ31" i="62" s="1"/>
  <c r="AD40" i="14"/>
  <c r="AH38" i="22"/>
  <c r="I75" i="22"/>
  <c r="Z131" i="14"/>
  <c r="AB116" i="14"/>
  <c r="G131" i="14"/>
  <c r="P117" i="14"/>
  <c r="O10" i="57"/>
  <c r="U8" i="57"/>
  <c r="U35" i="22"/>
  <c r="M86" i="22"/>
  <c r="U79" i="22"/>
  <c r="AM71" i="22"/>
  <c r="AC36" i="14"/>
  <c r="J76" i="14"/>
  <c r="F120" i="14" s="1"/>
  <c r="D39" i="14"/>
  <c r="D9" i="62" s="1"/>
  <c r="N127" i="14"/>
  <c r="B83" i="22"/>
  <c r="K29" i="22"/>
  <c r="Z68" i="22"/>
  <c r="AD40" i="22"/>
  <c r="I31" i="22"/>
  <c r="E77" i="22"/>
  <c r="Q84" i="14"/>
  <c r="H69" i="14"/>
  <c r="D113" i="14" s="1"/>
  <c r="D43" i="14"/>
  <c r="AL81" i="14"/>
  <c r="AL8" i="57" s="1"/>
  <c r="AL88" i="57" s="1"/>
  <c r="F71" i="14"/>
  <c r="AI42" i="14"/>
  <c r="AI11" i="62" s="1"/>
  <c r="AI33" i="62" s="1"/>
  <c r="I75" i="14"/>
  <c r="I119" i="14" s="1"/>
  <c r="S70" i="14"/>
  <c r="Q114" i="14" s="1"/>
  <c r="Z39" i="14"/>
  <c r="Z9" i="62" s="1"/>
  <c r="C68" i="14"/>
  <c r="C112" i="14" s="1"/>
  <c r="W39" i="14"/>
  <c r="W9" i="62" s="1"/>
  <c r="W64" i="62" s="1"/>
  <c r="L39" i="14"/>
  <c r="L9" i="62" s="1"/>
  <c r="Y121" i="14"/>
  <c r="G73" i="22"/>
  <c r="X77" i="22"/>
  <c r="U72" i="22"/>
  <c r="N120" i="14"/>
  <c r="T114" i="14"/>
  <c r="X6" i="57"/>
  <c r="K73" i="22"/>
  <c r="Z24" i="22"/>
  <c r="AK87" i="14"/>
  <c r="AA39" i="14"/>
  <c r="AA9" i="62" s="1"/>
  <c r="AA31" i="62" s="1"/>
  <c r="AC80" i="14"/>
  <c r="P34" i="14"/>
  <c r="V69" i="14"/>
  <c r="V2" i="57" s="1"/>
  <c r="J32" i="14"/>
  <c r="J7" i="62" s="1"/>
  <c r="J62" i="62" s="1"/>
  <c r="H25" i="14"/>
  <c r="K33" i="14"/>
  <c r="AA121" i="14"/>
  <c r="G81" i="22"/>
  <c r="V69" i="22"/>
  <c r="AH82" i="22"/>
  <c r="R36" i="22"/>
  <c r="AK87" i="22"/>
  <c r="E33" i="22"/>
  <c r="T39" i="14"/>
  <c r="T9" i="62" s="1"/>
  <c r="T109" i="62" s="1"/>
  <c r="G37" i="22"/>
  <c r="AJ77" i="14"/>
  <c r="P78" i="14"/>
  <c r="N122" i="14" s="1"/>
  <c r="R80" i="14"/>
  <c r="Q40" i="14"/>
  <c r="O74" i="14"/>
  <c r="O118" i="14" s="1"/>
  <c r="Z68" i="14"/>
  <c r="N41" i="14"/>
  <c r="N10" i="62" s="1"/>
  <c r="AQ10" i="62" s="1"/>
  <c r="Y79" i="14"/>
  <c r="W123" i="14" s="1"/>
  <c r="T75" i="14"/>
  <c r="P119" i="14" s="1"/>
  <c r="AE78" i="14"/>
  <c r="M86" i="14"/>
  <c r="I130" i="14" s="1"/>
  <c r="AM27" i="14"/>
  <c r="Q39" i="14"/>
  <c r="Q9" i="62" s="1"/>
  <c r="H39" i="14"/>
  <c r="H9" i="62" s="1"/>
  <c r="H86" i="62" s="1"/>
  <c r="AH33" i="14"/>
  <c r="AD84" i="22"/>
  <c r="E28" i="22"/>
  <c r="V24" i="22"/>
  <c r="J79" i="22"/>
  <c r="AJ33" i="14"/>
  <c r="M42" i="14"/>
  <c r="M11" i="62" s="1"/>
  <c r="M33" i="62" s="1"/>
  <c r="V25" i="14"/>
  <c r="V2" i="62" s="1"/>
  <c r="AD84" i="14"/>
  <c r="I31" i="14"/>
  <c r="U33" i="14"/>
  <c r="AL33" i="14"/>
  <c r="AD33" i="14"/>
  <c r="AG30" i="14"/>
  <c r="J39" i="14"/>
  <c r="J9" i="62" s="1"/>
  <c r="M33" i="14"/>
  <c r="AA29" i="22"/>
  <c r="B39" i="22"/>
  <c r="AB26" i="22"/>
  <c r="AF85" i="14"/>
  <c r="AF10" i="57" s="1"/>
  <c r="AF21" i="57" s="1"/>
  <c r="Q78" i="22"/>
  <c r="H82" i="22"/>
  <c r="AA37" i="22"/>
  <c r="W84" i="22"/>
  <c r="L69" i="22"/>
  <c r="L70" i="22"/>
  <c r="G42" i="22"/>
  <c r="K37" i="22"/>
  <c r="C87" i="22"/>
  <c r="V68" i="22"/>
  <c r="X33" i="22"/>
  <c r="U28" i="22"/>
  <c r="W29" i="14"/>
  <c r="W5" i="62" s="1"/>
  <c r="W38" i="62" s="1"/>
  <c r="N39" i="14"/>
  <c r="N9" i="62" s="1"/>
  <c r="I36" i="22"/>
  <c r="S41" i="22"/>
  <c r="N82" i="22"/>
  <c r="AE115" i="14"/>
  <c r="K127" i="14"/>
  <c r="E128" i="14"/>
  <c r="AE103" i="14"/>
  <c r="V33" i="14"/>
  <c r="Z33" i="14"/>
  <c r="O33" i="14"/>
  <c r="G81" i="14"/>
  <c r="C43" i="22"/>
  <c r="K29" i="14"/>
  <c r="AF41" i="14"/>
  <c r="U35" i="14"/>
  <c r="O30" i="14"/>
  <c r="AF85" i="22"/>
  <c r="N30" i="22"/>
  <c r="G86" i="22"/>
  <c r="S42" i="22"/>
  <c r="N74" i="22"/>
  <c r="AE31" i="22"/>
  <c r="W40" i="22"/>
  <c r="C83" i="22"/>
  <c r="L26" i="22"/>
  <c r="E83" i="22"/>
  <c r="AK74" i="22"/>
  <c r="E39" i="22"/>
  <c r="Q34" i="22"/>
  <c r="AI25" i="22"/>
  <c r="AC39" i="14"/>
  <c r="AC9" i="62" s="1"/>
  <c r="AC53" i="62" s="1"/>
  <c r="AL39" i="14"/>
  <c r="AL9" i="62" s="1"/>
  <c r="AL53" i="62" s="1"/>
  <c r="AK30" i="22"/>
  <c r="W91" i="14"/>
  <c r="AB121" i="14"/>
  <c r="P126" i="14"/>
  <c r="O117" i="14"/>
  <c r="R36" i="14"/>
  <c r="Q102" i="14" s="1"/>
  <c r="K73" i="14"/>
  <c r="H117" i="14" s="1"/>
  <c r="AH82" i="14"/>
  <c r="G37" i="14"/>
  <c r="G8" i="62" s="1"/>
  <c r="G108" i="62" s="1"/>
  <c r="AB70" i="14"/>
  <c r="AB3" i="57" s="1"/>
  <c r="B39" i="14"/>
  <c r="X33" i="14"/>
  <c r="B33" i="14"/>
  <c r="I33" i="14"/>
  <c r="AB33" i="14"/>
  <c r="AF33" i="14"/>
  <c r="X76" i="14"/>
  <c r="X7" i="57" s="1"/>
  <c r="AM27" i="22"/>
  <c r="AH38" i="14"/>
  <c r="AA81" i="22"/>
  <c r="AE84" i="22"/>
  <c r="AM76" i="22"/>
  <c r="AG27" i="22"/>
  <c r="E72" i="22"/>
  <c r="T76" i="22"/>
  <c r="L116" i="14"/>
  <c r="N38" i="22"/>
  <c r="S85" i="22"/>
  <c r="AM32" i="22"/>
  <c r="I80" i="22"/>
  <c r="AE40" i="22"/>
  <c r="E114" i="14"/>
  <c r="AG39" i="14"/>
  <c r="AG9" i="62" s="1"/>
  <c r="T31" i="14"/>
  <c r="T6" i="62" s="1"/>
  <c r="T106" i="62" s="1"/>
  <c r="U33" i="22"/>
  <c r="AE86" i="22"/>
  <c r="L68" i="22"/>
  <c r="V41" i="22"/>
  <c r="AI38" i="22"/>
  <c r="I78" i="22"/>
  <c r="Q71" i="22"/>
  <c r="K80" i="22"/>
  <c r="V85" i="22"/>
  <c r="E75" i="22"/>
  <c r="Q27" i="22"/>
  <c r="N26" i="22"/>
  <c r="AM73" i="22"/>
  <c r="I34" i="22"/>
  <c r="K36" i="22"/>
  <c r="N70" i="22"/>
  <c r="L24" i="22"/>
  <c r="G30" i="22"/>
  <c r="AE28" i="14"/>
  <c r="H28" i="14"/>
  <c r="AA28" i="14"/>
  <c r="AG28" i="14"/>
  <c r="D28" i="14"/>
  <c r="AC28" i="14"/>
  <c r="T28" i="14"/>
  <c r="AL28" i="14"/>
  <c r="J28" i="14"/>
  <c r="L28" i="14"/>
  <c r="AE125" i="14"/>
  <c r="S116" i="14"/>
  <c r="AH78" i="22"/>
  <c r="O85" i="22"/>
  <c r="AF24" i="22"/>
  <c r="E79" i="22"/>
  <c r="H35" i="14"/>
  <c r="X83" i="22"/>
  <c r="S81" i="22"/>
  <c r="X39" i="22"/>
  <c r="AI82" i="22"/>
  <c r="S32" i="14"/>
  <c r="S7" i="62" s="1"/>
  <c r="V32" i="14"/>
  <c r="V7" i="62" s="1"/>
  <c r="V85" i="62" s="1"/>
  <c r="AC43" i="14"/>
  <c r="AG43" i="14"/>
  <c r="E43" i="14"/>
  <c r="AE43" i="14"/>
  <c r="V43" i="14"/>
  <c r="U43" i="14"/>
  <c r="AI43" i="14"/>
  <c r="G43" i="14"/>
  <c r="AG84" i="22"/>
  <c r="L72" i="22"/>
  <c r="N35" i="22"/>
  <c r="J68" i="22"/>
  <c r="W42" i="22"/>
  <c r="P36" i="22"/>
  <c r="AA26" i="22"/>
  <c r="N79" i="22"/>
  <c r="F83" i="22"/>
  <c r="AG40" i="22"/>
  <c r="C74" i="22"/>
  <c r="R69" i="22"/>
  <c r="AD81" i="22"/>
  <c r="T41" i="22"/>
  <c r="D32" i="22"/>
  <c r="AI87" i="22"/>
  <c r="AL31" i="22"/>
  <c r="C30" i="22"/>
  <c r="F38" i="14"/>
  <c r="N38" i="14"/>
  <c r="L38" i="14"/>
  <c r="AL38" i="14"/>
  <c r="AH76" i="22"/>
  <c r="V37" i="22"/>
  <c r="S80" i="22"/>
  <c r="AJ69" i="22"/>
  <c r="AA31" i="22"/>
  <c r="AC27" i="22"/>
  <c r="Q41" i="22"/>
  <c r="AF33" i="22"/>
  <c r="AF77" i="22"/>
  <c r="X78" i="22"/>
  <c r="M73" i="22"/>
  <c r="K24" i="22"/>
  <c r="X34" i="22"/>
  <c r="Q85" i="22"/>
  <c r="F84" i="22"/>
  <c r="C82" i="22"/>
  <c r="K68" i="22"/>
  <c r="AC71" i="22"/>
  <c r="AA75" i="22"/>
  <c r="M120" i="14"/>
  <c r="I115" i="14"/>
  <c r="D128" i="14"/>
  <c r="X11" i="57"/>
  <c r="U9" i="57"/>
  <c r="N117" i="14"/>
  <c r="K121" i="14"/>
  <c r="AI38" i="14"/>
  <c r="D38" i="14"/>
  <c r="AG38" i="14"/>
  <c r="AK71" i="22"/>
  <c r="X87" i="22"/>
  <c r="M31" i="22"/>
  <c r="B29" i="22"/>
  <c r="AK27" i="22"/>
  <c r="AL87" i="22"/>
  <c r="AF68" i="22"/>
  <c r="C77" i="22"/>
  <c r="AB25" i="22"/>
  <c r="F40" i="22"/>
  <c r="AK43" i="14"/>
  <c r="I42" i="22"/>
  <c r="AG25" i="22"/>
  <c r="S37" i="22"/>
  <c r="T85" i="22"/>
  <c r="AJ28" i="14"/>
  <c r="H77" i="22"/>
  <c r="D76" i="22"/>
  <c r="H33" i="22"/>
  <c r="D30" i="22"/>
  <c r="O69" i="22"/>
  <c r="B73" i="22"/>
  <c r="C28" i="14"/>
  <c r="Y28" i="14"/>
  <c r="AI28" i="14"/>
  <c r="AI43" i="22"/>
  <c r="Q43" i="14"/>
  <c r="AM36" i="22"/>
  <c r="AI71" i="22"/>
  <c r="J35" i="22"/>
  <c r="AC41" i="22"/>
  <c r="AK24" i="22"/>
  <c r="L25" i="22"/>
  <c r="T32" i="22"/>
  <c r="AG34" i="22"/>
  <c r="G29" i="22"/>
  <c r="AI27" i="22"/>
  <c r="AE75" i="22"/>
  <c r="Y87" i="22"/>
  <c r="H38" i="22"/>
  <c r="AC85" i="22"/>
  <c r="AG78" i="22"/>
  <c r="AM80" i="22"/>
  <c r="AK68" i="22"/>
  <c r="Y43" i="22"/>
  <c r="S43" i="14"/>
  <c r="AD35" i="14"/>
  <c r="AH35" i="14"/>
  <c r="R35" i="14"/>
  <c r="AB35" i="14"/>
  <c r="R42" i="22"/>
  <c r="AH34" i="22"/>
  <c r="AM82" i="22"/>
  <c r="K76" i="22"/>
  <c r="U74" i="22"/>
  <c r="K32" i="22"/>
  <c r="U30" i="22"/>
  <c r="M75" i="22"/>
  <c r="V40" i="22"/>
  <c r="X43" i="22"/>
  <c r="P37" i="22"/>
  <c r="R86" i="22"/>
  <c r="AA72" i="22"/>
  <c r="AM38" i="22"/>
  <c r="AB69" i="22"/>
  <c r="C33" i="22"/>
  <c r="AF102" i="14"/>
  <c r="AA123" i="14"/>
  <c r="V84" i="22"/>
  <c r="D35" i="14"/>
  <c r="AD80" i="22"/>
  <c r="AM29" i="22"/>
  <c r="U77" i="22"/>
  <c r="T80" i="22"/>
  <c r="J33" i="22"/>
  <c r="O25" i="22"/>
  <c r="AB41" i="22"/>
  <c r="Z43" i="22"/>
  <c r="P40" i="22"/>
  <c r="AH70" i="22"/>
  <c r="W37" i="22"/>
  <c r="AD78" i="22"/>
  <c r="J77" i="22"/>
  <c r="W81" i="22"/>
  <c r="AJ83" i="22"/>
  <c r="F32" i="22"/>
  <c r="AB85" i="22"/>
  <c r="X117" i="14"/>
  <c r="Y38" i="14"/>
  <c r="H38" i="14"/>
  <c r="J38" i="14"/>
  <c r="AM43" i="14"/>
  <c r="I73" i="22"/>
  <c r="AJ29" i="22"/>
  <c r="L28" i="22"/>
  <c r="AA28" i="22"/>
  <c r="AJ25" i="22"/>
  <c r="S36" i="22"/>
  <c r="AD36" i="22"/>
  <c r="E31" i="22"/>
  <c r="O28" i="22"/>
  <c r="B32" i="22"/>
  <c r="G70" i="22"/>
  <c r="AG69" i="22"/>
  <c r="B76" i="22"/>
  <c r="AE70" i="22"/>
  <c r="I29" i="22"/>
  <c r="AD37" i="22"/>
  <c r="Y78" i="22"/>
  <c r="AL75" i="22"/>
  <c r="H121" i="14"/>
  <c r="X115" i="14"/>
  <c r="P84" i="22"/>
  <c r="H24" i="22"/>
  <c r="X43" i="14"/>
  <c r="S28" i="14"/>
  <c r="N28" i="14"/>
  <c r="F28" i="14"/>
  <c r="X116" i="14"/>
  <c r="I43" i="14"/>
  <c r="E122" i="14"/>
  <c r="R126" i="14"/>
  <c r="J119" i="14"/>
  <c r="L102" i="14"/>
  <c r="AG28" i="22"/>
  <c r="X28" i="22"/>
  <c r="AL84" i="22"/>
  <c r="C73" i="22"/>
  <c r="V114" i="14"/>
  <c r="U38" i="14"/>
  <c r="G38" i="14"/>
  <c r="Z38" i="14"/>
  <c r="P33" i="14"/>
  <c r="AA32" i="22"/>
  <c r="AJ31" i="22"/>
  <c r="Y77" i="22"/>
  <c r="O82" i="22"/>
  <c r="W36" i="22"/>
  <c r="C35" i="22"/>
  <c r="P86" i="22"/>
  <c r="F73" i="22"/>
  <c r="J83" i="22"/>
  <c r="M24" i="22"/>
  <c r="AK38" i="22"/>
  <c r="AA87" i="22"/>
  <c r="U86" i="22"/>
  <c r="L30" i="22"/>
  <c r="I38" i="14"/>
  <c r="AC38" i="14"/>
  <c r="X38" i="14"/>
  <c r="AF38" i="14"/>
  <c r="AF74" i="22"/>
  <c r="M69" i="22"/>
  <c r="AA76" i="22"/>
  <c r="W80" i="22"/>
  <c r="AB37" i="22"/>
  <c r="AL74" i="22"/>
  <c r="D72" i="22"/>
  <c r="H85" i="22"/>
  <c r="O38" i="22"/>
  <c r="O120" i="14"/>
  <c r="AH68" i="22"/>
  <c r="C29" i="22"/>
  <c r="N71" i="22"/>
  <c r="I33" i="22"/>
  <c r="L74" i="22"/>
  <c r="AC81" i="22"/>
  <c r="AM38" i="14"/>
  <c r="K38" i="14"/>
  <c r="AL30" i="22"/>
  <c r="AD71" i="22"/>
  <c r="P42" i="22"/>
  <c r="J39" i="22"/>
  <c r="AB81" i="22"/>
  <c r="H41" i="22"/>
  <c r="R40" i="22"/>
  <c r="AA119" i="14"/>
  <c r="X79" i="22"/>
  <c r="Y86" i="22"/>
  <c r="Y129" i="14"/>
  <c r="G30" i="14"/>
  <c r="W93" i="14"/>
  <c r="D32" i="14"/>
  <c r="D7" i="62" s="1"/>
  <c r="D51" i="62" s="1"/>
  <c r="Y130" i="14"/>
  <c r="N32" i="14"/>
  <c r="N7" i="62" s="1"/>
  <c r="N29" i="62" s="1"/>
  <c r="AJ32" i="14"/>
  <c r="AJ7" i="62" s="1"/>
  <c r="AJ29" i="62" s="1"/>
  <c r="K32" i="14"/>
  <c r="K7" i="62" s="1"/>
  <c r="K29" i="62" s="1"/>
  <c r="M103" i="14"/>
  <c r="T35" i="14"/>
  <c r="I32" i="14"/>
  <c r="I7" i="62" s="1"/>
  <c r="I107" i="62" s="1"/>
  <c r="AJ35" i="14"/>
  <c r="AG32" i="14"/>
  <c r="AG7" i="62" s="1"/>
  <c r="AG29" i="62" s="1"/>
  <c r="Y35" i="14"/>
  <c r="M35" i="14"/>
  <c r="F35" i="14"/>
  <c r="AC119" i="14"/>
  <c r="L127" i="14"/>
  <c r="L10" i="57"/>
  <c r="Z35" i="14"/>
  <c r="B35" i="14"/>
  <c r="AF35" i="14"/>
  <c r="W35" i="14"/>
  <c r="C32" i="14"/>
  <c r="C7" i="62" s="1"/>
  <c r="X32" i="14"/>
  <c r="X7" i="62" s="1"/>
  <c r="X62" i="62" s="1"/>
  <c r="AA32" i="14"/>
  <c r="AA7" i="62" s="1"/>
  <c r="AA51" i="62" s="1"/>
  <c r="U32" i="14"/>
  <c r="U7" i="62" s="1"/>
  <c r="U85" i="62" s="1"/>
  <c r="AI32" i="14"/>
  <c r="AI7" i="62" s="1"/>
  <c r="AI40" i="62" s="1"/>
  <c r="AC32" i="14"/>
  <c r="AC7" i="62" s="1"/>
  <c r="AC51" i="62" s="1"/>
  <c r="X131" i="14"/>
  <c r="AB112" i="14"/>
  <c r="P35" i="14"/>
  <c r="D43" i="22"/>
  <c r="G123" i="14"/>
  <c r="AL35" i="14"/>
  <c r="AE32" i="14"/>
  <c r="AE7" i="62" s="1"/>
  <c r="AE85" i="62" s="1"/>
  <c r="Q32" i="14"/>
  <c r="Q7" i="62" s="1"/>
  <c r="Q51" i="62" s="1"/>
  <c r="AL32" i="14"/>
  <c r="AL7" i="62" s="1"/>
  <c r="AL29" i="62" s="1"/>
  <c r="L32" i="14"/>
  <c r="L7" i="62" s="1"/>
  <c r="O35" i="14"/>
  <c r="AI69" i="22"/>
  <c r="K81" i="22"/>
  <c r="T36" i="22"/>
  <c r="D74" i="22"/>
  <c r="T77" i="22"/>
  <c r="R37" i="22"/>
  <c r="O31" i="22"/>
  <c r="E70" i="22"/>
  <c r="AB34" i="22"/>
  <c r="AF27" i="22"/>
  <c r="AD25" i="22"/>
  <c r="Z73" i="22"/>
  <c r="W39" i="22"/>
  <c r="P85" i="22"/>
  <c r="G40" i="22"/>
  <c r="Y42" i="22"/>
  <c r="B87" i="22"/>
  <c r="J28" i="22"/>
  <c r="W29" i="22"/>
  <c r="Z30" i="14"/>
  <c r="R81" i="22"/>
  <c r="B43" i="22"/>
  <c r="Z29" i="22"/>
  <c r="W83" i="22"/>
  <c r="P41" i="22"/>
  <c r="AM79" i="22"/>
  <c r="O75" i="22"/>
  <c r="AB78" i="22"/>
  <c r="AF71" i="22"/>
  <c r="AD69" i="22"/>
  <c r="G84" i="22"/>
  <c r="C68" i="22"/>
  <c r="S26" i="22"/>
  <c r="L38" i="22"/>
  <c r="Q40" i="22"/>
  <c r="AI86" i="22"/>
  <c r="AJ77" i="22"/>
  <c r="AI42" i="22"/>
  <c r="F27" i="22"/>
  <c r="W73" i="22"/>
  <c r="Q84" i="22"/>
  <c r="H25" i="22"/>
  <c r="T75" i="22"/>
  <c r="S70" i="22"/>
  <c r="L82" i="22"/>
  <c r="Y35" i="22"/>
  <c r="AG30" i="22"/>
  <c r="H69" i="22"/>
  <c r="T31" i="22"/>
  <c r="N41" i="22"/>
  <c r="AA83" i="22"/>
  <c r="AG74" i="22"/>
  <c r="D87" i="22"/>
  <c r="F71" i="22"/>
  <c r="AC36" i="22"/>
  <c r="AC80" i="22"/>
  <c r="AJ33" i="22"/>
  <c r="N85" i="22"/>
  <c r="AL37" i="22"/>
  <c r="Y79" i="22"/>
  <c r="C24" i="22"/>
  <c r="AL81" i="22"/>
  <c r="H123" i="14"/>
  <c r="AD123" i="14"/>
  <c r="Z119" i="14"/>
  <c r="T118" i="14"/>
  <c r="Q118" i="14"/>
  <c r="AD131" i="14"/>
  <c r="P118" i="14"/>
  <c r="V131" i="14"/>
  <c r="AK82" i="22"/>
  <c r="AM35" i="22"/>
  <c r="J72" i="22"/>
  <c r="M68" i="22"/>
  <c r="AI30" i="14"/>
  <c r="T30" i="14"/>
  <c r="L30" i="14"/>
  <c r="H30" i="14"/>
  <c r="AM30" i="14"/>
  <c r="R30" i="14"/>
  <c r="AB30" i="14"/>
  <c r="AD30" i="14"/>
  <c r="AK30" i="14"/>
  <c r="P30" i="14"/>
  <c r="B30" i="14"/>
  <c r="W30" i="14"/>
  <c r="Y30" i="14"/>
  <c r="J30" i="14"/>
  <c r="E30" i="14"/>
  <c r="Z38" i="22"/>
  <c r="N77" i="22"/>
  <c r="AK79" i="22"/>
  <c r="AM84" i="22"/>
  <c r="Y83" i="22"/>
  <c r="T42" i="22"/>
  <c r="AB36" i="22"/>
  <c r="G43" i="22"/>
  <c r="H81" i="22"/>
  <c r="W24" i="22"/>
  <c r="AG72" i="22"/>
  <c r="Z82" i="22"/>
  <c r="R71" i="22"/>
  <c r="H37" i="22"/>
  <c r="AM40" i="22"/>
  <c r="AB80" i="22"/>
  <c r="L32" i="22"/>
  <c r="R27" i="22"/>
  <c r="AK35" i="22"/>
  <c r="Y39" i="22"/>
  <c r="T86" i="22"/>
  <c r="E69" i="22"/>
  <c r="G87" i="22"/>
  <c r="W68" i="22"/>
  <c r="E25" i="22"/>
  <c r="L76" i="22"/>
  <c r="AD41" i="22"/>
  <c r="AD85" i="22"/>
  <c r="J78" i="22"/>
  <c r="J34" i="22"/>
  <c r="AI73" i="22"/>
  <c r="P26" i="22"/>
  <c r="P70" i="22"/>
  <c r="X129" i="14"/>
  <c r="S118" i="14"/>
  <c r="E123" i="14"/>
  <c r="AC123" i="14"/>
  <c r="AA112" i="14"/>
  <c r="R118" i="14"/>
  <c r="AB119" i="14"/>
  <c r="J93" i="14"/>
  <c r="V118" i="14"/>
  <c r="AB123" i="14"/>
  <c r="G127" i="14"/>
  <c r="W122" i="14"/>
  <c r="AF93" i="14"/>
  <c r="AE93" i="14"/>
  <c r="P120" i="14"/>
  <c r="H127" i="14"/>
  <c r="X93" i="14"/>
  <c r="Q120" i="14"/>
  <c r="P93" i="14"/>
  <c r="AD112" i="14"/>
  <c r="K103" i="14"/>
  <c r="X130" i="14"/>
  <c r="L103" i="14"/>
  <c r="R120" i="14"/>
  <c r="AF122" i="14"/>
  <c r="F92" i="14"/>
  <c r="G116" i="14"/>
  <c r="AA116" i="14"/>
  <c r="Z97" i="14"/>
  <c r="Y116" i="14"/>
  <c r="U107" i="14"/>
  <c r="Q107" i="14"/>
  <c r="AB97" i="14"/>
  <c r="Y97" i="14"/>
  <c r="S107" i="14"/>
  <c r="AC97" i="14"/>
  <c r="K124" i="14"/>
  <c r="N93" i="14"/>
  <c r="M93" i="14"/>
  <c r="L93" i="14"/>
  <c r="AA97" i="14"/>
  <c r="R107" i="14"/>
  <c r="Y93" i="14"/>
  <c r="Z93" i="14"/>
  <c r="F122" i="14"/>
  <c r="U122" i="14"/>
  <c r="AF103" i="14"/>
  <c r="AA93" i="14"/>
  <c r="AC116" i="14"/>
  <c r="S127" i="14"/>
  <c r="AC93" i="14"/>
  <c r="D122" i="14"/>
  <c r="F130" i="14"/>
  <c r="U129" i="14"/>
  <c r="X128" i="14"/>
  <c r="E92" i="14"/>
  <c r="AD102" i="14"/>
  <c r="H116" i="14"/>
  <c r="AA5" i="57"/>
  <c r="K97" i="14"/>
  <c r="M97" i="14"/>
  <c r="N97" i="14"/>
  <c r="Z116" i="14"/>
  <c r="W115" i="14"/>
  <c r="I113" i="14"/>
  <c r="Z103" i="14"/>
  <c r="AF115" i="14"/>
  <c r="I123" i="14"/>
  <c r="J123" i="14"/>
  <c r="K123" i="14"/>
  <c r="AE116" i="14"/>
  <c r="AF116" i="14"/>
  <c r="G107" i="14"/>
  <c r="D107" i="14"/>
  <c r="L119" i="14"/>
  <c r="K119" i="14"/>
  <c r="N119" i="14"/>
  <c r="F107" i="14"/>
  <c r="G118" i="14"/>
  <c r="D118" i="14"/>
  <c r="AC112" i="14"/>
  <c r="J122" i="14"/>
  <c r="L115" i="14"/>
  <c r="J115" i="14"/>
  <c r="F7" i="57"/>
  <c r="K114" i="14"/>
  <c r="AC113" i="14"/>
  <c r="E118" i="14"/>
  <c r="T10" i="57"/>
  <c r="T103" i="57" s="1"/>
  <c r="O127" i="14"/>
  <c r="L114" i="14"/>
  <c r="I114" i="14"/>
  <c r="J114" i="14"/>
  <c r="AD103" i="14"/>
  <c r="AE91" i="14"/>
  <c r="AD91" i="14"/>
  <c r="AF91" i="14"/>
  <c r="Q126" i="14"/>
  <c r="AC103" i="14"/>
  <c r="E107" i="14"/>
  <c r="R127" i="14"/>
  <c r="K115" i="14"/>
  <c r="L97" i="14"/>
  <c r="AN72" i="14"/>
  <c r="AR72" i="14" s="1"/>
  <c r="AE102" i="14"/>
  <c r="I122" i="14"/>
  <c r="C123" i="14"/>
  <c r="C92" i="14"/>
  <c r="P115" i="14"/>
  <c r="J112" i="14"/>
  <c r="T92" i="14"/>
  <c r="AE92" i="14"/>
  <c r="AC91" i="14"/>
  <c r="C10" i="57"/>
  <c r="J102" i="14"/>
  <c r="I102" i="14"/>
  <c r="B97" i="14"/>
  <c r="C97" i="14"/>
  <c r="U102" i="14"/>
  <c r="S102" i="14"/>
  <c r="T102" i="14"/>
  <c r="H102" i="14"/>
  <c r="S103" i="14"/>
  <c r="Q103" i="14"/>
  <c r="N103" i="14"/>
  <c r="R103" i="14"/>
  <c r="J91" i="14"/>
  <c r="I91" i="14"/>
  <c r="H92" i="14"/>
  <c r="O103" i="14"/>
  <c r="K91" i="14"/>
  <c r="Z91" i="14"/>
  <c r="Y107" i="14"/>
  <c r="X91" i="14"/>
  <c r="X107" i="14"/>
  <c r="AA91" i="14"/>
  <c r="Y91" i="14"/>
  <c r="AC92" i="14"/>
  <c r="AB91" i="14"/>
  <c r="AB103" i="14"/>
  <c r="AB93" i="14"/>
  <c r="I92" i="14"/>
  <c r="P103" i="14"/>
  <c r="AA103" i="14"/>
  <c r="O93" i="14"/>
  <c r="V121" i="14"/>
  <c r="AB113" i="14"/>
  <c r="AA115" i="14"/>
  <c r="Q125" i="14"/>
  <c r="S129" i="14"/>
  <c r="D120" i="14"/>
  <c r="W130" i="14"/>
  <c r="B118" i="14"/>
  <c r="V116" i="14"/>
  <c r="M119" i="14"/>
  <c r="T116" i="14"/>
  <c r="P127" i="14"/>
  <c r="AE112" i="14"/>
  <c r="G112" i="14"/>
  <c r="Z113" i="14"/>
  <c r="E112" i="14"/>
  <c r="B119" i="14"/>
  <c r="C119" i="14"/>
  <c r="C114" i="14"/>
  <c r="U116" i="14"/>
  <c r="Q127" i="14"/>
  <c r="F112" i="14"/>
  <c r="R116" i="14"/>
  <c r="L124" i="14"/>
  <c r="AM9" i="57"/>
  <c r="AE113" i="14"/>
  <c r="F118" i="14"/>
  <c r="W121" i="14"/>
  <c r="F114" i="14"/>
  <c r="AB2" i="57"/>
  <c r="AB22" i="57" s="1"/>
  <c r="S130" i="14"/>
  <c r="AD116" i="14"/>
  <c r="P129" i="14"/>
  <c r="O129" i="14"/>
  <c r="Z115" i="14"/>
  <c r="AE128" i="14"/>
  <c r="Q122" i="14"/>
  <c r="N18" i="57"/>
  <c r="W113" i="14"/>
  <c r="G114" i="14"/>
  <c r="E129" i="14"/>
  <c r="T121" i="14"/>
  <c r="H112" i="14"/>
  <c r="I11" i="57"/>
  <c r="Z123" i="14"/>
  <c r="M92" i="14"/>
  <c r="D114" i="14"/>
  <c r="AA113" i="14"/>
  <c r="F129" i="14"/>
  <c r="G129" i="14"/>
  <c r="B120" i="14"/>
  <c r="Y113" i="14"/>
  <c r="X113" i="14"/>
  <c r="G4" i="57"/>
  <c r="U121" i="14"/>
  <c r="AA125" i="14"/>
  <c r="AF125" i="14"/>
  <c r="K125" i="14"/>
  <c r="Y115" i="14"/>
  <c r="D92" i="14"/>
  <c r="G122" i="14"/>
  <c r="C118" i="14"/>
  <c r="M125" i="14"/>
  <c r="H122" i="14"/>
  <c r="AC115" i="14"/>
  <c r="AD3" i="57"/>
  <c r="AD115" i="14"/>
  <c r="O131" i="14"/>
  <c r="AE124" i="14"/>
  <c r="AE7" i="57"/>
  <c r="M115" i="14"/>
  <c r="O115" i="14"/>
  <c r="O3" i="57"/>
  <c r="N115" i="14"/>
  <c r="V9" i="57"/>
  <c r="K92" i="14"/>
  <c r="G92" i="14"/>
  <c r="AB115" i="14"/>
  <c r="K116" i="14"/>
  <c r="I116" i="14"/>
  <c r="L5" i="57"/>
  <c r="J116" i="14"/>
  <c r="P8" i="57"/>
  <c r="O125" i="14"/>
  <c r="N125" i="14"/>
  <c r="J92" i="14"/>
  <c r="P125" i="14"/>
  <c r="H124" i="14"/>
  <c r="Z130" i="14"/>
  <c r="AB125" i="14"/>
  <c r="Z125" i="14"/>
  <c r="C116" i="14"/>
  <c r="D5" i="57"/>
  <c r="B116" i="14"/>
  <c r="O9" i="57"/>
  <c r="N126" i="14"/>
  <c r="M126" i="14"/>
  <c r="AA130" i="14"/>
  <c r="X121" i="14"/>
  <c r="AB130" i="14"/>
  <c r="F121" i="14"/>
  <c r="AF4" i="57"/>
  <c r="Q129" i="14"/>
  <c r="R129" i="14"/>
  <c r="B8" i="57"/>
  <c r="L123" i="14"/>
  <c r="P2" i="57"/>
  <c r="P47" i="57" s="1"/>
  <c r="X10" i="57"/>
  <c r="S8" i="57"/>
  <c r="S87" i="57" s="1"/>
  <c r="R125" i="14"/>
  <c r="AM10" i="57"/>
  <c r="M2" i="57"/>
  <c r="K113" i="14"/>
  <c r="T112" i="14"/>
  <c r="M114" i="14"/>
  <c r="T124" i="14"/>
  <c r="L92" i="14"/>
  <c r="U124" i="14"/>
  <c r="E9" i="57"/>
  <c r="B126" i="14"/>
  <c r="C126" i="14"/>
  <c r="S124" i="14"/>
  <c r="W131" i="14"/>
  <c r="B123" i="14"/>
  <c r="J113" i="14"/>
  <c r="O107" i="14"/>
  <c r="AD113" i="14"/>
  <c r="AF113" i="14"/>
  <c r="M26" i="57"/>
  <c r="I124" i="14"/>
  <c r="U118" i="14"/>
  <c r="AD125" i="14"/>
  <c r="AC125" i="14"/>
  <c r="AD8" i="57"/>
  <c r="X122" i="14"/>
  <c r="T130" i="14"/>
  <c r="M5" i="57"/>
  <c r="V92" i="14"/>
  <c r="AD124" i="14"/>
  <c r="T107" i="14"/>
  <c r="AD4" i="57"/>
  <c r="AD44" i="57" s="1"/>
  <c r="AD7" i="57"/>
  <c r="T122" i="14"/>
  <c r="R122" i="14"/>
  <c r="S122" i="14"/>
  <c r="T11" i="57"/>
  <c r="T129" i="14"/>
  <c r="AA4" i="57"/>
  <c r="U92" i="14"/>
  <c r="R2" i="57"/>
  <c r="V130" i="14"/>
  <c r="U130" i="14"/>
  <c r="Q130" i="14"/>
  <c r="R130" i="14"/>
  <c r="C120" i="14"/>
  <c r="R4" i="57"/>
  <c r="G121" i="14"/>
  <c r="AD92" i="14"/>
  <c r="N4" i="57"/>
  <c r="S125" i="14"/>
  <c r="I127" i="14"/>
  <c r="AL15" i="57"/>
  <c r="H3" i="57"/>
  <c r="I112" i="14"/>
  <c r="W116" i="14"/>
  <c r="H107" i="14"/>
  <c r="W7" i="57"/>
  <c r="P130" i="14"/>
  <c r="K102" i="14"/>
  <c r="G6" i="57"/>
  <c r="J127" i="14"/>
  <c r="AL6" i="57"/>
  <c r="AL17" i="57" s="1"/>
  <c r="AF92" i="14"/>
  <c r="H129" i="14"/>
  <c r="V107" i="14"/>
  <c r="D116" i="14"/>
  <c r="AD93" i="14"/>
  <c r="AB8" i="57"/>
  <c r="N19" i="57"/>
  <c r="Q3" i="57"/>
  <c r="C6" i="57"/>
  <c r="C17" i="57" s="1"/>
  <c r="K7" i="57"/>
  <c r="M41" i="57"/>
  <c r="N20" i="57"/>
  <c r="T127" i="14"/>
  <c r="V129" i="14"/>
  <c r="M6" i="57"/>
  <c r="M63" i="57" s="1"/>
  <c r="J124" i="14"/>
  <c r="AD98" i="57"/>
  <c r="M82" i="57"/>
  <c r="T70" i="57"/>
  <c r="Z85" i="57"/>
  <c r="N69" i="57"/>
  <c r="N91" i="57"/>
  <c r="P39" i="57"/>
  <c r="AJ118" i="57"/>
  <c r="D39" i="57"/>
  <c r="W121" i="57"/>
  <c r="W99" i="57"/>
  <c r="AJ120" i="57"/>
  <c r="AL25" i="57"/>
  <c r="AJ99" i="57"/>
  <c r="W120" i="57"/>
  <c r="N75" i="57"/>
  <c r="C22" i="57"/>
  <c r="AD109" i="57"/>
  <c r="AF69" i="57"/>
  <c r="G102" i="57"/>
  <c r="AD110" i="57"/>
  <c r="B61" i="57"/>
  <c r="AJ96" i="57"/>
  <c r="Y110" i="57"/>
  <c r="B50" i="57"/>
  <c r="N96" i="57"/>
  <c r="W88" i="57"/>
  <c r="S65" i="57"/>
  <c r="J60" i="57"/>
  <c r="O85" i="57"/>
  <c r="V88" i="57"/>
  <c r="AH60" i="57"/>
  <c r="P61" i="57"/>
  <c r="AJ75" i="57"/>
  <c r="O74" i="57"/>
  <c r="Z74" i="57"/>
  <c r="P60" i="57"/>
  <c r="AJ77" i="57"/>
  <c r="D60" i="57"/>
  <c r="L115" i="57"/>
  <c r="M37" i="57"/>
  <c r="S106" i="57"/>
  <c r="P49" i="57"/>
  <c r="P38" i="57"/>
  <c r="P50" i="57"/>
  <c r="AG76" i="57"/>
  <c r="K113" i="57"/>
  <c r="J39" i="57"/>
  <c r="AG118" i="57"/>
  <c r="AL14" i="57"/>
  <c r="Z18" i="57"/>
  <c r="J38" i="57"/>
  <c r="AH39" i="57"/>
  <c r="Z69" i="57"/>
  <c r="AF96" i="57"/>
  <c r="AL114" i="57"/>
  <c r="AE63" i="57"/>
  <c r="AM119" i="57"/>
  <c r="AF75" i="57"/>
  <c r="AF91" i="57"/>
  <c r="T25" i="57"/>
  <c r="T69" i="57"/>
  <c r="T29" i="57"/>
  <c r="I87" i="57"/>
  <c r="AF19" i="57"/>
  <c r="AF20" i="57"/>
  <c r="Y121" i="57"/>
  <c r="AD120" i="57"/>
  <c r="Y22" i="57"/>
  <c r="Z80" i="57"/>
  <c r="Y116" i="57"/>
  <c r="AG107" i="57"/>
  <c r="Y61" i="57"/>
  <c r="AM88" i="57"/>
  <c r="M81" i="57"/>
  <c r="T18" i="57"/>
  <c r="AL91" i="57"/>
  <c r="Y55" i="57"/>
  <c r="T14" i="57"/>
  <c r="AF18" i="57"/>
  <c r="S21" i="57"/>
  <c r="W98" i="57"/>
  <c r="V119" i="57"/>
  <c r="S58" i="57"/>
  <c r="AG75" i="57"/>
  <c r="AG120" i="57"/>
  <c r="I108" i="57"/>
  <c r="S17" i="57"/>
  <c r="L44" i="57"/>
  <c r="AG96" i="57"/>
  <c r="W110" i="57"/>
  <c r="W87" i="57"/>
  <c r="W109" i="57"/>
  <c r="S102" i="57"/>
  <c r="M30" i="57"/>
  <c r="D82" i="57"/>
  <c r="W22" i="57"/>
  <c r="D41" i="57"/>
  <c r="W20" i="57"/>
  <c r="W102" i="57"/>
  <c r="W21" i="57"/>
  <c r="W80" i="57"/>
  <c r="P44" i="57"/>
  <c r="P54" i="57"/>
  <c r="P105" i="57"/>
  <c r="P65" i="57"/>
  <c r="P106" i="57"/>
  <c r="AJ76" i="57"/>
  <c r="AJ109" i="57"/>
  <c r="AJ98" i="57"/>
  <c r="AJ121" i="57"/>
  <c r="E22" i="57"/>
  <c r="P104" i="57"/>
  <c r="D63" i="57"/>
  <c r="AB110" i="57"/>
  <c r="AB121" i="57"/>
  <c r="W113" i="57"/>
  <c r="W91" i="57"/>
  <c r="AG77" i="57"/>
  <c r="AD121" i="57"/>
  <c r="AD99" i="57"/>
  <c r="AJ110" i="57"/>
  <c r="AJ107" i="57"/>
  <c r="E113" i="57"/>
  <c r="Y54" i="57"/>
  <c r="Y105" i="57"/>
  <c r="K22" i="57"/>
  <c r="AE58" i="57"/>
  <c r="AG110" i="57"/>
  <c r="AG121" i="57"/>
  <c r="AL22" i="57"/>
  <c r="AL33" i="57"/>
  <c r="AL113" i="57"/>
  <c r="AK91" i="57"/>
  <c r="E88" i="57"/>
  <c r="C113" i="57"/>
  <c r="Z19" i="57"/>
  <c r="AG99" i="57"/>
  <c r="P43" i="57"/>
  <c r="AE64" i="57"/>
  <c r="X19" i="57"/>
  <c r="AG98" i="57"/>
  <c r="AC86" i="57"/>
  <c r="AG109" i="57"/>
  <c r="AC20" i="57"/>
  <c r="AC91" i="57"/>
  <c r="J58" i="57"/>
  <c r="J36" i="57"/>
  <c r="AH15" i="57"/>
  <c r="AH36" i="57"/>
  <c r="J15" i="57"/>
  <c r="J17" i="57"/>
  <c r="AC80" i="57"/>
  <c r="B17" i="57"/>
  <c r="G21" i="57"/>
  <c r="AK20" i="57"/>
  <c r="W19" i="57"/>
  <c r="W119" i="57"/>
  <c r="AF80" i="57"/>
  <c r="AF86" i="57"/>
  <c r="C88" i="57"/>
  <c r="C80" i="57"/>
  <c r="W86" i="57"/>
  <c r="AF97" i="57"/>
  <c r="W108" i="57"/>
  <c r="AF85" i="57"/>
  <c r="C119" i="57"/>
  <c r="AF74" i="57"/>
  <c r="W97" i="57"/>
  <c r="C19" i="57"/>
  <c r="AF30" i="57"/>
  <c r="E25" i="57"/>
  <c r="AF70" i="57"/>
  <c r="AF81" i="57"/>
  <c r="P37" i="57"/>
  <c r="AF25" i="57"/>
  <c r="AF29" i="57"/>
  <c r="J25" i="57"/>
  <c r="R63" i="57"/>
  <c r="P59" i="57"/>
  <c r="AF14" i="57"/>
  <c r="AF31" i="57"/>
  <c r="AC19" i="57"/>
  <c r="L22" i="57"/>
  <c r="P48" i="57"/>
  <c r="R84" i="57"/>
  <c r="P27" i="57"/>
  <c r="AC97" i="57"/>
  <c r="J14" i="57"/>
  <c r="AF92" i="57"/>
  <c r="P103" i="57"/>
  <c r="J28" i="57"/>
  <c r="V81" i="57"/>
  <c r="V33" i="57"/>
  <c r="V114" i="57"/>
  <c r="E119" i="57"/>
  <c r="E80" i="57"/>
  <c r="Z70" i="57"/>
  <c r="V30" i="57"/>
  <c r="B58" i="57"/>
  <c r="B47" i="57"/>
  <c r="B16" i="57"/>
  <c r="N85" i="57"/>
  <c r="N97" i="57"/>
  <c r="I21" i="57"/>
  <c r="I19" i="57"/>
  <c r="I102" i="57"/>
  <c r="Z81" i="57"/>
  <c r="Z30" i="57"/>
  <c r="Z25" i="57"/>
  <c r="Z29" i="57"/>
  <c r="I80" i="57"/>
  <c r="N74" i="57"/>
  <c r="E19" i="57"/>
  <c r="N86" i="57"/>
  <c r="N80" i="57"/>
  <c r="Z14" i="57"/>
  <c r="E33" i="57"/>
  <c r="AJ33" i="57"/>
  <c r="AJ29" i="57"/>
  <c r="E14" i="57"/>
  <c r="L36" i="57"/>
  <c r="L15" i="57"/>
  <c r="J26" i="57"/>
  <c r="J59" i="57"/>
  <c r="L113" i="57"/>
  <c r="P28" i="57"/>
  <c r="P26" i="57"/>
  <c r="E30" i="57"/>
  <c r="E81" i="57"/>
  <c r="J37" i="57"/>
  <c r="AJ103" i="57"/>
  <c r="AJ31" i="57"/>
  <c r="AJ114" i="57"/>
  <c r="AJ92" i="57"/>
  <c r="AJ70" i="57"/>
  <c r="P32" i="57"/>
  <c r="E114" i="57"/>
  <c r="AJ32" i="57"/>
  <c r="AL36" i="57"/>
  <c r="AL37" i="57"/>
  <c r="AL26" i="57"/>
  <c r="AL115" i="57"/>
  <c r="AL44" i="57"/>
  <c r="AL120" i="57"/>
  <c r="AL99" i="57"/>
  <c r="AL92" i="57"/>
  <c r="AL31" i="57"/>
  <c r="AL42" i="57"/>
  <c r="AL20" i="57"/>
  <c r="AL93" i="57"/>
  <c r="Y50" i="57"/>
  <c r="AC22" i="57"/>
  <c r="Y47" i="57"/>
  <c r="Y106" i="57"/>
  <c r="G103" i="57"/>
  <c r="Y21" i="57"/>
  <c r="Y66" i="57"/>
  <c r="J31" i="57"/>
  <c r="J95" i="57"/>
  <c r="AC119" i="57"/>
  <c r="J64" i="57"/>
  <c r="Z72" i="57"/>
  <c r="K80" i="57"/>
  <c r="Z51" i="57"/>
  <c r="D37" i="57"/>
  <c r="Z52" i="57"/>
  <c r="AE17" i="57"/>
  <c r="D30" i="57"/>
  <c r="Y113" i="57"/>
  <c r="Y58" i="57"/>
  <c r="Y102" i="57"/>
  <c r="Y16" i="57"/>
  <c r="G14" i="57"/>
  <c r="K14" i="57"/>
  <c r="K25" i="57"/>
  <c r="K114" i="57"/>
  <c r="K33" i="57"/>
  <c r="K88" i="57"/>
  <c r="Z48" i="57"/>
  <c r="D81" i="57"/>
  <c r="K119" i="57"/>
  <c r="G32" i="57"/>
  <c r="Z83" i="57"/>
  <c r="Z47" i="57"/>
  <c r="K19" i="57"/>
  <c r="Z16" i="57"/>
  <c r="D26" i="57"/>
  <c r="K81" i="57"/>
  <c r="Z27" i="57"/>
  <c r="G25" i="57"/>
  <c r="X80" i="57"/>
  <c r="K30" i="57"/>
  <c r="AE25" i="57"/>
  <c r="AC88" i="57"/>
  <c r="J91" i="57"/>
  <c r="AE91" i="57"/>
  <c r="J42" i="57"/>
  <c r="J20" i="57"/>
  <c r="J93" i="57"/>
  <c r="U115" i="57"/>
  <c r="AE95" i="57"/>
  <c r="AC113" i="57"/>
  <c r="AC99" i="57"/>
  <c r="U44" i="57"/>
  <c r="J92" i="57"/>
  <c r="AC120" i="57"/>
  <c r="AE20" i="57"/>
  <c r="F19" i="57"/>
  <c r="P55" i="57"/>
  <c r="R30" i="57"/>
  <c r="P110" i="57"/>
  <c r="P117" i="57"/>
  <c r="F80" i="57"/>
  <c r="R81" i="57"/>
  <c r="R59" i="57"/>
  <c r="Y117" i="57"/>
  <c r="Y65" i="57"/>
  <c r="Y17" i="57"/>
  <c r="P121" i="57"/>
  <c r="P114" i="57"/>
  <c r="P115" i="57"/>
  <c r="P33" i="57"/>
  <c r="P116" i="57"/>
  <c r="P66" i="57"/>
  <c r="R28" i="57"/>
  <c r="AE80" i="57"/>
  <c r="T74" i="57"/>
  <c r="U22" i="57"/>
  <c r="U15" i="57"/>
  <c r="AE84" i="57"/>
  <c r="U36" i="57"/>
  <c r="U113" i="57"/>
  <c r="AE97" i="57"/>
  <c r="AE86" i="57"/>
  <c r="AE19" i="57"/>
  <c r="AD22" i="57"/>
  <c r="J61" i="57"/>
  <c r="AC115" i="57"/>
  <c r="AC42" i="57"/>
  <c r="AE59" i="57"/>
  <c r="AC15" i="57"/>
  <c r="AC36" i="57"/>
  <c r="AE30" i="57"/>
  <c r="AE14" i="57"/>
  <c r="AC82" i="57"/>
  <c r="AC41" i="57"/>
  <c r="AC44" i="57"/>
  <c r="AC93" i="57"/>
  <c r="AE81" i="57"/>
  <c r="AE92" i="57"/>
  <c r="F119" i="57"/>
  <c r="F113" i="57"/>
  <c r="O69" i="57"/>
  <c r="F22" i="57"/>
  <c r="F88" i="57"/>
  <c r="O19" i="57"/>
  <c r="AE28" i="57"/>
  <c r="AE31" i="57"/>
  <c r="J94" i="57"/>
  <c r="J50" i="57"/>
  <c r="J48" i="57"/>
  <c r="J47" i="57"/>
  <c r="J53" i="57"/>
  <c r="AD113" i="57"/>
  <c r="J16" i="57"/>
  <c r="J27" i="57"/>
  <c r="J49" i="57"/>
  <c r="AD91" i="57"/>
  <c r="AD102" i="57"/>
  <c r="AD20" i="57"/>
  <c r="AD21" i="57"/>
  <c r="O80" i="57"/>
  <c r="O18" i="57"/>
  <c r="T19" i="57"/>
  <c r="B66" i="57"/>
  <c r="B113" i="57"/>
  <c r="T80" i="57"/>
  <c r="T85" i="57"/>
  <c r="T30" i="57"/>
  <c r="B116" i="57"/>
  <c r="T81" i="57"/>
  <c r="B55" i="57"/>
  <c r="B22" i="57"/>
  <c r="B117" i="57"/>
  <c r="G31" i="57"/>
  <c r="G91" i="57"/>
  <c r="G109" i="57"/>
  <c r="G92" i="57"/>
  <c r="G98" i="57"/>
  <c r="G20" i="57"/>
  <c r="D80" i="57"/>
  <c r="D36" i="57"/>
  <c r="K82" i="57"/>
  <c r="K37" i="57"/>
  <c r="K115" i="57"/>
  <c r="K15" i="57"/>
  <c r="K44" i="57"/>
  <c r="K41" i="57"/>
  <c r="K26" i="57"/>
  <c r="K36" i="57"/>
  <c r="D14" i="57"/>
  <c r="D15" i="57"/>
  <c r="D25" i="57"/>
  <c r="D19" i="57"/>
  <c r="AJ38" i="62" l="1"/>
  <c r="L16" i="62"/>
  <c r="L47" i="62"/>
  <c r="S83" i="62"/>
  <c r="L61" i="62"/>
  <c r="L52" i="62"/>
  <c r="N47" i="62"/>
  <c r="P72" i="62"/>
  <c r="S22" i="62"/>
  <c r="L49" i="62"/>
  <c r="L54" i="62"/>
  <c r="S119" i="62"/>
  <c r="S52" i="62"/>
  <c r="S55" i="62"/>
  <c r="L53" i="62"/>
  <c r="AJ16" i="62"/>
  <c r="L105" i="62"/>
  <c r="L48" i="62"/>
  <c r="L50" i="62"/>
  <c r="AJ48" i="62"/>
  <c r="AJ52" i="62"/>
  <c r="N48" i="62"/>
  <c r="L38" i="62"/>
  <c r="N38" i="62"/>
  <c r="S105" i="62"/>
  <c r="AG50" i="62"/>
  <c r="S115" i="62"/>
  <c r="S116" i="62"/>
  <c r="S38" i="62"/>
  <c r="N27" i="62"/>
  <c r="L27" i="62"/>
  <c r="S49" i="62"/>
  <c r="S88" i="62"/>
  <c r="L116" i="62"/>
  <c r="L51" i="62"/>
  <c r="N49" i="62"/>
  <c r="S120" i="62"/>
  <c r="N16" i="62"/>
  <c r="L55" i="62"/>
  <c r="AJ50" i="62"/>
  <c r="N52" i="62"/>
  <c r="S66" i="62"/>
  <c r="S110" i="62"/>
  <c r="S113" i="62"/>
  <c r="S47" i="62"/>
  <c r="N61" i="62"/>
  <c r="P50" i="62"/>
  <c r="AF118" i="62"/>
  <c r="AM52" i="62"/>
  <c r="AB61" i="62"/>
  <c r="AF113" i="62"/>
  <c r="G49" i="62"/>
  <c r="AB52" i="62"/>
  <c r="P27" i="62"/>
  <c r="AM53" i="62"/>
  <c r="P48" i="62"/>
  <c r="M95" i="14"/>
  <c r="N95" i="14"/>
  <c r="AF22" i="62"/>
  <c r="P47" i="62"/>
  <c r="P52" i="62"/>
  <c r="G105" i="62"/>
  <c r="G61" i="62"/>
  <c r="AB83" i="62"/>
  <c r="AF115" i="62"/>
  <c r="G48" i="62"/>
  <c r="G27" i="62"/>
  <c r="AF33" i="62"/>
  <c r="P61" i="62"/>
  <c r="AM72" i="62"/>
  <c r="AF88" i="62"/>
  <c r="AM83" i="62"/>
  <c r="AB47" i="62"/>
  <c r="AB54" i="62"/>
  <c r="AM61" i="62"/>
  <c r="AM48" i="62"/>
  <c r="Y95" i="14"/>
  <c r="X95" i="14"/>
  <c r="L95" i="14"/>
  <c r="AF120" i="62"/>
  <c r="AB51" i="62"/>
  <c r="G38" i="62"/>
  <c r="P49" i="62"/>
  <c r="P54" i="62"/>
  <c r="AF117" i="62"/>
  <c r="G50" i="62"/>
  <c r="P83" i="62"/>
  <c r="AB38" i="62"/>
  <c r="P105" i="62"/>
  <c r="AB49" i="62"/>
  <c r="AM105" i="62"/>
  <c r="AM51" i="62"/>
  <c r="G16" i="62"/>
  <c r="P16" i="62"/>
  <c r="AB16" i="62"/>
  <c r="P51" i="62"/>
  <c r="AM27" i="62"/>
  <c r="AF114" i="62"/>
  <c r="AF119" i="62"/>
  <c r="G47" i="62"/>
  <c r="AB105" i="62"/>
  <c r="AF66" i="62"/>
  <c r="AM50" i="62"/>
  <c r="AE38" i="62"/>
  <c r="AE61" i="62"/>
  <c r="AE52" i="62"/>
  <c r="AH105" i="62"/>
  <c r="AH83" i="62"/>
  <c r="AH16" i="62"/>
  <c r="C16" i="62"/>
  <c r="C38" i="62"/>
  <c r="AH47" i="62"/>
  <c r="C49" i="62"/>
  <c r="AH52" i="62"/>
  <c r="AH49" i="62"/>
  <c r="AH54" i="62"/>
  <c r="C61" i="62"/>
  <c r="AH72" i="62"/>
  <c r="C48" i="62"/>
  <c r="AG95" i="14"/>
  <c r="AH50" i="62"/>
  <c r="AH51" i="62"/>
  <c r="AH27" i="62"/>
  <c r="C52" i="62"/>
  <c r="C50" i="62"/>
  <c r="C105" i="62"/>
  <c r="AH95" i="14"/>
  <c r="B95" i="14"/>
  <c r="AH48" i="62"/>
  <c r="C83" i="62"/>
  <c r="AH61" i="62"/>
  <c r="C47" i="62"/>
  <c r="C54" i="62"/>
  <c r="AE50" i="62"/>
  <c r="AE48" i="62"/>
  <c r="AE47" i="62"/>
  <c r="AE16" i="62"/>
  <c r="AE83" i="62"/>
  <c r="Z95" i="14"/>
  <c r="AE49" i="62"/>
  <c r="AO10" i="62"/>
  <c r="G116" i="62"/>
  <c r="O95" i="14"/>
  <c r="P95" i="14"/>
  <c r="T16" i="62"/>
  <c r="T47" i="62"/>
  <c r="T49" i="62"/>
  <c r="P64" i="57"/>
  <c r="P94" i="57"/>
  <c r="AB98" i="22"/>
  <c r="T27" i="62"/>
  <c r="T54" i="62"/>
  <c r="T105" i="62"/>
  <c r="T51" i="62"/>
  <c r="Q95" i="14"/>
  <c r="T48" i="62"/>
  <c r="T72" i="62"/>
  <c r="T38" i="62"/>
  <c r="T83" i="62"/>
  <c r="J49" i="62"/>
  <c r="J105" i="62"/>
  <c r="J54" i="62"/>
  <c r="J27" i="62"/>
  <c r="J50" i="62"/>
  <c r="J47" i="62"/>
  <c r="J16" i="62"/>
  <c r="J61" i="62"/>
  <c r="J48" i="62"/>
  <c r="P118" i="62"/>
  <c r="S91" i="57"/>
  <c r="F22" i="62"/>
  <c r="P55" i="62"/>
  <c r="F114" i="62"/>
  <c r="P121" i="62"/>
  <c r="T77" i="62"/>
  <c r="T110" i="62"/>
  <c r="V115" i="22"/>
  <c r="P22" i="62"/>
  <c r="G115" i="62"/>
  <c r="X71" i="57"/>
  <c r="T88" i="62"/>
  <c r="P44" i="62"/>
  <c r="AC127" i="22"/>
  <c r="AB127" i="22"/>
  <c r="X41" i="57"/>
  <c r="X82" i="57"/>
  <c r="X15" i="57"/>
  <c r="AE61" i="57"/>
  <c r="AE47" i="57"/>
  <c r="AE27" i="57"/>
  <c r="AH100" i="22"/>
  <c r="AE48" i="57"/>
  <c r="AE94" i="57"/>
  <c r="AE50" i="57"/>
  <c r="Q44" i="57"/>
  <c r="AE83" i="57"/>
  <c r="AE52" i="57"/>
  <c r="AE53" i="57"/>
  <c r="X44" i="57"/>
  <c r="D44" i="62"/>
  <c r="Z22" i="62"/>
  <c r="U92" i="22"/>
  <c r="Q121" i="57"/>
  <c r="AL44" i="62"/>
  <c r="AL110" i="62"/>
  <c r="AC109" i="22"/>
  <c r="G22" i="62"/>
  <c r="T22" i="62"/>
  <c r="F116" i="62"/>
  <c r="B117" i="62"/>
  <c r="G117" i="62"/>
  <c r="F55" i="62"/>
  <c r="F113" i="62"/>
  <c r="T114" i="62"/>
  <c r="G55" i="62"/>
  <c r="B66" i="62"/>
  <c r="F117" i="62"/>
  <c r="P116" i="62"/>
  <c r="P115" i="62"/>
  <c r="P33" i="62"/>
  <c r="T115" i="62"/>
  <c r="F77" i="62"/>
  <c r="T113" i="62"/>
  <c r="T121" i="62"/>
  <c r="F121" i="62"/>
  <c r="O131" i="22"/>
  <c r="M131" i="22"/>
  <c r="B115" i="62"/>
  <c r="G110" i="62"/>
  <c r="G121" i="62"/>
  <c r="G66" i="62"/>
  <c r="P88" i="62"/>
  <c r="G33" i="62"/>
  <c r="P66" i="62"/>
  <c r="F33" i="62"/>
  <c r="F66" i="62"/>
  <c r="P77" i="62"/>
  <c r="P113" i="62"/>
  <c r="P117" i="62"/>
  <c r="T116" i="62"/>
  <c r="F119" i="62"/>
  <c r="P92" i="57"/>
  <c r="AG119" i="57"/>
  <c r="G113" i="62"/>
  <c r="G114" i="62"/>
  <c r="T33" i="62"/>
  <c r="B119" i="62"/>
  <c r="P110" i="62"/>
  <c r="P114" i="62"/>
  <c r="T44" i="62"/>
  <c r="F118" i="62"/>
  <c r="T118" i="62"/>
  <c r="T55" i="62"/>
  <c r="Z44" i="62"/>
  <c r="AC88" i="62"/>
  <c r="I129" i="22"/>
  <c r="N120" i="62"/>
  <c r="AC33" i="62"/>
  <c r="AC55" i="62"/>
  <c r="N113" i="62"/>
  <c r="N114" i="62"/>
  <c r="D117" i="62"/>
  <c r="C117" i="62"/>
  <c r="AE115" i="62"/>
  <c r="AC115" i="62"/>
  <c r="AD88" i="62"/>
  <c r="Z110" i="62"/>
  <c r="Y44" i="62"/>
  <c r="Y55" i="62"/>
  <c r="AB117" i="62"/>
  <c r="AI97" i="57"/>
  <c r="Y38" i="57"/>
  <c r="Q86" i="57"/>
  <c r="N22" i="62"/>
  <c r="AD115" i="62"/>
  <c r="AC116" i="62"/>
  <c r="N55" i="62"/>
  <c r="AG88" i="62"/>
  <c r="N44" i="62"/>
  <c r="AC44" i="62"/>
  <c r="K113" i="62"/>
  <c r="N33" i="62"/>
  <c r="AG66" i="62"/>
  <c r="N119" i="62"/>
  <c r="N116" i="62"/>
  <c r="AC66" i="62"/>
  <c r="AC119" i="62"/>
  <c r="AC114" i="62"/>
  <c r="AC22" i="62"/>
  <c r="AD22" i="62"/>
  <c r="AG119" i="62"/>
  <c r="AD110" i="62"/>
  <c r="AC121" i="62"/>
  <c r="AG55" i="62"/>
  <c r="K121" i="62"/>
  <c r="AD66" i="62"/>
  <c r="W110" i="62"/>
  <c r="N88" i="62"/>
  <c r="N117" i="62"/>
  <c r="Q114" i="62"/>
  <c r="K43" i="57"/>
  <c r="AC110" i="62"/>
  <c r="N66" i="62"/>
  <c r="Q55" i="62"/>
  <c r="AC113" i="62"/>
  <c r="R44" i="62"/>
  <c r="AG116" i="62"/>
  <c r="R126" i="22"/>
  <c r="AL117" i="62"/>
  <c r="S64" i="57"/>
  <c r="D119" i="62"/>
  <c r="Z113" i="62"/>
  <c r="Y33" i="62"/>
  <c r="AB88" i="62"/>
  <c r="AB44" i="62"/>
  <c r="Y113" i="62"/>
  <c r="AB119" i="62"/>
  <c r="D88" i="62"/>
  <c r="Y22" i="62"/>
  <c r="AB22" i="62"/>
  <c r="D116" i="62"/>
  <c r="Z121" i="62"/>
  <c r="Z66" i="62"/>
  <c r="Y115" i="62"/>
  <c r="D110" i="62"/>
  <c r="AB110" i="62"/>
  <c r="J113" i="62"/>
  <c r="AE38" i="57"/>
  <c r="D120" i="62"/>
  <c r="D114" i="62"/>
  <c r="Z116" i="62"/>
  <c r="H88" i="62"/>
  <c r="D33" i="62"/>
  <c r="AB116" i="62"/>
  <c r="J117" i="62"/>
  <c r="AM119" i="62"/>
  <c r="AL55" i="62"/>
  <c r="AK115" i="62"/>
  <c r="U116" i="62"/>
  <c r="AJ88" i="62"/>
  <c r="AL116" i="62"/>
  <c r="P126" i="22"/>
  <c r="AA66" i="62"/>
  <c r="AK110" i="62"/>
  <c r="AA119" i="62"/>
  <c r="AM33" i="62"/>
  <c r="U119" i="62"/>
  <c r="AL33" i="62"/>
  <c r="AL113" i="62"/>
  <c r="AK88" i="62"/>
  <c r="AL114" i="62"/>
  <c r="AL22" i="62"/>
  <c r="E118" i="62"/>
  <c r="U110" i="62"/>
  <c r="U33" i="62"/>
  <c r="E66" i="62"/>
  <c r="AL66" i="62"/>
  <c r="AM55" i="62"/>
  <c r="AL121" i="62"/>
  <c r="Y115" i="57"/>
  <c r="O109" i="22"/>
  <c r="I22" i="62"/>
  <c r="E88" i="62"/>
  <c r="AA113" i="62"/>
  <c r="AA121" i="62"/>
  <c r="AJ114" i="62"/>
  <c r="AA44" i="62"/>
  <c r="U55" i="62"/>
  <c r="AA33" i="62"/>
  <c r="AK55" i="62"/>
  <c r="AK114" i="62"/>
  <c r="AK117" i="62"/>
  <c r="U113" i="62"/>
  <c r="U121" i="62"/>
  <c r="AA55" i="62"/>
  <c r="E44" i="62"/>
  <c r="AM88" i="62"/>
  <c r="AM116" i="62"/>
  <c r="AI42" i="57"/>
  <c r="AI31" i="57"/>
  <c r="E22" i="62"/>
  <c r="AM110" i="62"/>
  <c r="Y44" i="57"/>
  <c r="M109" i="22"/>
  <c r="AK118" i="62"/>
  <c r="AK22" i="62"/>
  <c r="U22" i="62"/>
  <c r="AA22" i="62"/>
  <c r="AK66" i="62"/>
  <c r="E110" i="62"/>
  <c r="AA115" i="62"/>
  <c r="AA114" i="62"/>
  <c r="AJ119" i="62"/>
  <c r="AK33" i="62"/>
  <c r="U66" i="62"/>
  <c r="E115" i="62"/>
  <c r="AK116" i="62"/>
  <c r="AK119" i="62"/>
  <c r="U115" i="62"/>
  <c r="AM114" i="62"/>
  <c r="E77" i="62"/>
  <c r="I113" i="62"/>
  <c r="E121" i="62"/>
  <c r="E119" i="62"/>
  <c r="AM117" i="62"/>
  <c r="AM66" i="62"/>
  <c r="E113" i="62"/>
  <c r="AJ110" i="62"/>
  <c r="AM121" i="62"/>
  <c r="K104" i="57"/>
  <c r="K32" i="57"/>
  <c r="Y36" i="57"/>
  <c r="Y15" i="57"/>
  <c r="X108" i="14"/>
  <c r="Q108" i="14"/>
  <c r="S108" i="14"/>
  <c r="H107" i="22"/>
  <c r="AJ22" i="62"/>
  <c r="AM118" i="62"/>
  <c r="E117" i="62"/>
  <c r="AA117" i="62"/>
  <c r="AA116" i="62"/>
  <c r="AK44" i="62"/>
  <c r="I33" i="62"/>
  <c r="AK113" i="62"/>
  <c r="U114" i="62"/>
  <c r="U117" i="62"/>
  <c r="AA88" i="62"/>
  <c r="U88" i="62"/>
  <c r="E33" i="62"/>
  <c r="U114" i="22"/>
  <c r="AG22" i="62"/>
  <c r="K110" i="62"/>
  <c r="V119" i="62"/>
  <c r="R119" i="62"/>
  <c r="AE116" i="62"/>
  <c r="AG115" i="62"/>
  <c r="AD55" i="62"/>
  <c r="Y108" i="14"/>
  <c r="K22" i="62"/>
  <c r="AG117" i="62"/>
  <c r="AG44" i="62"/>
  <c r="K66" i="62"/>
  <c r="AE55" i="62"/>
  <c r="V55" i="62"/>
  <c r="AG33" i="62"/>
  <c r="K115" i="62"/>
  <c r="K114" i="62"/>
  <c r="V88" i="62"/>
  <c r="C25" i="57"/>
  <c r="R108" i="14"/>
  <c r="Q113" i="62"/>
  <c r="C48" i="57"/>
  <c r="K44" i="62"/>
  <c r="Z55" i="62"/>
  <c r="D113" i="62"/>
  <c r="D121" i="62"/>
  <c r="Z117" i="62"/>
  <c r="Z119" i="62"/>
  <c r="C116" i="62"/>
  <c r="W119" i="62"/>
  <c r="AD33" i="62"/>
  <c r="K33" i="62"/>
  <c r="K117" i="62"/>
  <c r="AD121" i="62"/>
  <c r="Y114" i="62"/>
  <c r="Y117" i="62"/>
  <c r="H55" i="62"/>
  <c r="H114" i="62"/>
  <c r="AB55" i="62"/>
  <c r="V117" i="62"/>
  <c r="R114" i="62"/>
  <c r="AD119" i="62"/>
  <c r="AB113" i="62"/>
  <c r="AB121" i="62"/>
  <c r="AG121" i="62"/>
  <c r="Q115" i="62"/>
  <c r="X26" i="57"/>
  <c r="D66" i="62"/>
  <c r="X49" i="57"/>
  <c r="V116" i="62"/>
  <c r="W108" i="14"/>
  <c r="AD117" i="62"/>
  <c r="V113" i="62"/>
  <c r="Z120" i="62"/>
  <c r="Y110" i="62"/>
  <c r="V114" i="62"/>
  <c r="D115" i="62"/>
  <c r="D22" i="62"/>
  <c r="K88" i="62"/>
  <c r="Z115" i="62"/>
  <c r="Z114" i="62"/>
  <c r="V33" i="62"/>
  <c r="AD44" i="62"/>
  <c r="V110" i="62"/>
  <c r="H77" i="62"/>
  <c r="Z33" i="62"/>
  <c r="Y116" i="62"/>
  <c r="Y121" i="62"/>
  <c r="W44" i="62"/>
  <c r="V66" i="62"/>
  <c r="AB66" i="62"/>
  <c r="AG110" i="62"/>
  <c r="AG114" i="62"/>
  <c r="J44" i="62"/>
  <c r="Y60" i="57"/>
  <c r="Y49" i="57"/>
  <c r="Y104" i="57"/>
  <c r="V108" i="14"/>
  <c r="T108" i="14"/>
  <c r="AC131" i="22"/>
  <c r="AC105" i="22"/>
  <c r="AN11" i="62"/>
  <c r="AJ113" i="62"/>
  <c r="AJ121" i="62"/>
  <c r="Q88" i="62"/>
  <c r="I55" i="62"/>
  <c r="AJ55" i="62"/>
  <c r="W113" i="62"/>
  <c r="W121" i="62"/>
  <c r="W77" i="62"/>
  <c r="Q44" i="62"/>
  <c r="AE66" i="62"/>
  <c r="R33" i="62"/>
  <c r="W66" i="62"/>
  <c r="Q117" i="62"/>
  <c r="Q121" i="62"/>
  <c r="I88" i="62"/>
  <c r="I115" i="62"/>
  <c r="R66" i="62"/>
  <c r="R113" i="62"/>
  <c r="R116" i="62"/>
  <c r="AE117" i="62"/>
  <c r="Q119" i="62"/>
  <c r="X100" i="14"/>
  <c r="M120" i="22"/>
  <c r="H100" i="14"/>
  <c r="K102" i="57"/>
  <c r="Y43" i="57"/>
  <c r="K121" i="57"/>
  <c r="P108" i="14"/>
  <c r="AB108" i="14"/>
  <c r="F108" i="14"/>
  <c r="U108" i="14"/>
  <c r="R120" i="62"/>
  <c r="T114" i="22"/>
  <c r="AB105" i="22"/>
  <c r="W22" i="62"/>
  <c r="AJ115" i="62"/>
  <c r="W115" i="62"/>
  <c r="W114" i="62"/>
  <c r="R55" i="62"/>
  <c r="AE88" i="62"/>
  <c r="Q116" i="62"/>
  <c r="Q33" i="62"/>
  <c r="I114" i="62"/>
  <c r="I119" i="62"/>
  <c r="R110" i="62"/>
  <c r="R117" i="62"/>
  <c r="AJ66" i="62"/>
  <c r="AE33" i="62"/>
  <c r="I110" i="62"/>
  <c r="AE44" i="62"/>
  <c r="AE119" i="62"/>
  <c r="K98" i="57"/>
  <c r="D106" i="14"/>
  <c r="G100" i="14"/>
  <c r="K87" i="57"/>
  <c r="K103" i="57"/>
  <c r="K21" i="57"/>
  <c r="K108" i="57"/>
  <c r="J117" i="57"/>
  <c r="Z108" i="14"/>
  <c r="AA108" i="14"/>
  <c r="E108" i="14"/>
  <c r="V114" i="22"/>
  <c r="I120" i="62"/>
  <c r="R22" i="62"/>
  <c r="AE22" i="62"/>
  <c r="AJ44" i="62"/>
  <c r="AJ116" i="62"/>
  <c r="AJ117" i="62"/>
  <c r="W117" i="62"/>
  <c r="W118" i="62"/>
  <c r="I44" i="62"/>
  <c r="R88" i="62"/>
  <c r="Q66" i="62"/>
  <c r="I116" i="62"/>
  <c r="W33" i="62"/>
  <c r="R121" i="62"/>
  <c r="AE113" i="62"/>
  <c r="J55" i="62"/>
  <c r="Y42" i="57"/>
  <c r="AD113" i="62"/>
  <c r="AD114" i="62"/>
  <c r="P104" i="22"/>
  <c r="H115" i="62"/>
  <c r="J22" i="62"/>
  <c r="J66" i="62"/>
  <c r="C119" i="62"/>
  <c r="H66" i="62"/>
  <c r="H117" i="62"/>
  <c r="H33" i="62"/>
  <c r="J116" i="62"/>
  <c r="P53" i="57"/>
  <c r="AG87" i="57"/>
  <c r="P97" i="57"/>
  <c r="L103" i="22"/>
  <c r="P98" i="57"/>
  <c r="P93" i="57"/>
  <c r="AG85" i="57"/>
  <c r="AG108" i="57"/>
  <c r="G108" i="14"/>
  <c r="M99" i="22"/>
  <c r="AO11" i="62"/>
  <c r="J114" i="62"/>
  <c r="C113" i="62"/>
  <c r="C121" i="62"/>
  <c r="J110" i="62"/>
  <c r="C66" i="62"/>
  <c r="J121" i="62"/>
  <c r="H118" i="62"/>
  <c r="H119" i="62"/>
  <c r="P95" i="57"/>
  <c r="P31" i="57"/>
  <c r="P120" i="57"/>
  <c r="P99" i="57"/>
  <c r="P109" i="57"/>
  <c r="AG97" i="57"/>
  <c r="AG86" i="57"/>
  <c r="AG88" i="57"/>
  <c r="L120" i="22"/>
  <c r="B108" i="14"/>
  <c r="C108" i="14"/>
  <c r="D108" i="14"/>
  <c r="C22" i="62"/>
  <c r="C88" i="62"/>
  <c r="C110" i="62"/>
  <c r="C44" i="62"/>
  <c r="C115" i="62"/>
  <c r="C114" i="62"/>
  <c r="J33" i="62"/>
  <c r="H110" i="62"/>
  <c r="C55" i="62"/>
  <c r="H116" i="62"/>
  <c r="C81" i="57"/>
  <c r="L98" i="22"/>
  <c r="AI91" i="57"/>
  <c r="K120" i="14"/>
  <c r="L7" i="57"/>
  <c r="L40" i="57" s="1"/>
  <c r="AI109" i="57"/>
  <c r="AI96" i="57"/>
  <c r="C32" i="57"/>
  <c r="C114" i="57"/>
  <c r="E100" i="14"/>
  <c r="F100" i="14"/>
  <c r="C106" i="14"/>
  <c r="AE124" i="22"/>
  <c r="X118" i="22"/>
  <c r="D100" i="14"/>
  <c r="U100" i="14"/>
  <c r="B106" i="14"/>
  <c r="AG106" i="14"/>
  <c r="E106" i="14"/>
  <c r="S109" i="57"/>
  <c r="V118" i="22"/>
  <c r="Y96" i="22"/>
  <c r="S99" i="57"/>
  <c r="S95" i="57"/>
  <c r="S20" i="57"/>
  <c r="T92" i="22"/>
  <c r="C30" i="57"/>
  <c r="C33" i="57"/>
  <c r="AA101" i="22"/>
  <c r="AE106" i="14"/>
  <c r="AH106" i="14"/>
  <c r="AG100" i="14"/>
  <c r="V100" i="14"/>
  <c r="T100" i="14"/>
  <c r="C29" i="57"/>
  <c r="C37" i="57"/>
  <c r="AF106" i="14"/>
  <c r="F118" i="22"/>
  <c r="Y100" i="14"/>
  <c r="X38" i="57"/>
  <c r="X16" i="57"/>
  <c r="X52" i="57"/>
  <c r="X47" i="57"/>
  <c r="W100" i="14"/>
  <c r="M98" i="22"/>
  <c r="AH100" i="14"/>
  <c r="X106" i="14"/>
  <c r="J100" i="14"/>
  <c r="S100" i="14"/>
  <c r="R100" i="14"/>
  <c r="AF100" i="14"/>
  <c r="Q100" i="14"/>
  <c r="X83" i="57"/>
  <c r="L100" i="14"/>
  <c r="AE102" i="22"/>
  <c r="I100" i="14"/>
  <c r="N106" i="14"/>
  <c r="Z106" i="14"/>
  <c r="B100" i="14"/>
  <c r="K106" i="14"/>
  <c r="W106" i="14"/>
  <c r="C15" i="57"/>
  <c r="J55" i="57"/>
  <c r="I30" i="57"/>
  <c r="J115" i="57"/>
  <c r="X27" i="57"/>
  <c r="X30" i="57"/>
  <c r="J33" i="57"/>
  <c r="AC37" i="57"/>
  <c r="T93" i="57"/>
  <c r="AL116" i="57"/>
  <c r="Y94" i="57"/>
  <c r="U55" i="57"/>
  <c r="AG83" i="57"/>
  <c r="W36" i="57"/>
  <c r="AL27" i="57"/>
  <c r="T20" i="57"/>
  <c r="U16" i="57"/>
  <c r="AC102" i="57"/>
  <c r="AC109" i="57"/>
  <c r="W44" i="57"/>
  <c r="AL94" i="57"/>
  <c r="AI82" i="57"/>
  <c r="U116" i="57"/>
  <c r="AB106" i="57"/>
  <c r="AG94" i="57"/>
  <c r="AC30" i="57"/>
  <c r="T15" i="57"/>
  <c r="T82" i="57"/>
  <c r="M103" i="57"/>
  <c r="T37" i="57"/>
  <c r="Z73" i="57"/>
  <c r="K92" i="57"/>
  <c r="R87" i="57"/>
  <c r="X48" i="57"/>
  <c r="J66" i="57"/>
  <c r="J110" i="57"/>
  <c r="J116" i="57"/>
  <c r="X81" i="57"/>
  <c r="J44" i="57"/>
  <c r="X37" i="57"/>
  <c r="X25" i="57"/>
  <c r="J99" i="57"/>
  <c r="J120" i="57"/>
  <c r="X14" i="57"/>
  <c r="J113" i="57"/>
  <c r="J114" i="57"/>
  <c r="C120" i="57"/>
  <c r="R86" i="57"/>
  <c r="R97" i="57"/>
  <c r="G48" i="57"/>
  <c r="AI26" i="57"/>
  <c r="C118" i="57"/>
  <c r="AC104" i="57"/>
  <c r="Y64" i="57"/>
  <c r="AG116" i="57"/>
  <c r="AC114" i="57"/>
  <c r="Y91" i="57"/>
  <c r="AL47" i="57"/>
  <c r="AI41" i="57"/>
  <c r="Y99" i="57"/>
  <c r="H98" i="57"/>
  <c r="AA59" i="57"/>
  <c r="M109" i="57"/>
  <c r="H76" i="57"/>
  <c r="AC87" i="57"/>
  <c r="U47" i="57"/>
  <c r="E82" i="57"/>
  <c r="AC25" i="57"/>
  <c r="E115" i="57"/>
  <c r="AI93" i="57"/>
  <c r="AC103" i="57"/>
  <c r="AC32" i="57"/>
  <c r="AC110" i="57"/>
  <c r="W93" i="57"/>
  <c r="W115" i="57"/>
  <c r="T86" i="57"/>
  <c r="W82" i="57"/>
  <c r="W15" i="57"/>
  <c r="AC43" i="57"/>
  <c r="Y95" i="57"/>
  <c r="AG52" i="57"/>
  <c r="AG53" i="57"/>
  <c r="AG72" i="57"/>
  <c r="AC33" i="57"/>
  <c r="AL55" i="57"/>
  <c r="AL49" i="57"/>
  <c r="AI92" i="57"/>
  <c r="AA58" i="57"/>
  <c r="AC14" i="57"/>
  <c r="Y53" i="57"/>
  <c r="E44" i="57"/>
  <c r="AG55" i="57"/>
  <c r="AC92" i="57"/>
  <c r="T26" i="57"/>
  <c r="Y109" i="57"/>
  <c r="T96" i="57"/>
  <c r="M108" i="57"/>
  <c r="AC121" i="57"/>
  <c r="W42" i="57"/>
  <c r="W104" i="57"/>
  <c r="T41" i="57"/>
  <c r="AC26" i="57"/>
  <c r="AG51" i="57"/>
  <c r="AL53" i="57"/>
  <c r="AL38" i="57"/>
  <c r="E37" i="57"/>
  <c r="AI81" i="57"/>
  <c r="AI37" i="57"/>
  <c r="M32" i="57"/>
  <c r="T42" i="57"/>
  <c r="T92" i="57"/>
  <c r="Y98" i="57"/>
  <c r="Y93" i="57"/>
  <c r="AC21" i="57"/>
  <c r="AC108" i="57"/>
  <c r="W43" i="57"/>
  <c r="H106" i="57"/>
  <c r="AG54" i="57"/>
  <c r="Y20" i="57"/>
  <c r="AL48" i="57"/>
  <c r="E26" i="57"/>
  <c r="AI30" i="57"/>
  <c r="E41" i="57"/>
  <c r="AC81" i="57"/>
  <c r="AB65" i="57"/>
  <c r="T91" i="57"/>
  <c r="Y120" i="57"/>
  <c r="AB66" i="57"/>
  <c r="T71" i="57"/>
  <c r="M104" i="57"/>
  <c r="AC27" i="57"/>
  <c r="Y26" i="57"/>
  <c r="S110" i="57"/>
  <c r="M31" i="57"/>
  <c r="M92" i="57"/>
  <c r="AE41" i="57"/>
  <c r="W30" i="57"/>
  <c r="AE15" i="57"/>
  <c r="AL105" i="57"/>
  <c r="Z28" i="57"/>
  <c r="N30" i="57"/>
  <c r="N92" i="57"/>
  <c r="L114" i="57"/>
  <c r="K120" i="57"/>
  <c r="AA14" i="57"/>
  <c r="AE82" i="57"/>
  <c r="W92" i="57"/>
  <c r="Y28" i="57"/>
  <c r="AE39" i="57"/>
  <c r="AE93" i="57"/>
  <c r="H96" i="57"/>
  <c r="AL102" i="57"/>
  <c r="R108" i="57"/>
  <c r="N25" i="57"/>
  <c r="Y114" i="57"/>
  <c r="S117" i="57"/>
  <c r="H107" i="57"/>
  <c r="AI98" i="57"/>
  <c r="K99" i="57"/>
  <c r="Z62" i="57"/>
  <c r="AA28" i="57"/>
  <c r="R32" i="57"/>
  <c r="K86" i="57"/>
  <c r="AL98" i="57"/>
  <c r="AL43" i="57"/>
  <c r="M98" i="57"/>
  <c r="K42" i="57"/>
  <c r="S120" i="57"/>
  <c r="H95" i="57"/>
  <c r="AE37" i="57"/>
  <c r="AE26" i="57"/>
  <c r="W103" i="57"/>
  <c r="U18" i="57"/>
  <c r="W33" i="57"/>
  <c r="W114" i="57"/>
  <c r="H109" i="57"/>
  <c r="W81" i="57"/>
  <c r="W32" i="57"/>
  <c r="AE42" i="57"/>
  <c r="K31" i="57"/>
  <c r="Y14" i="57"/>
  <c r="Y59" i="57"/>
  <c r="AL109" i="57"/>
  <c r="AL21" i="57"/>
  <c r="AL32" i="57"/>
  <c r="AL104" i="57"/>
  <c r="N81" i="57"/>
  <c r="AI108" i="57"/>
  <c r="Y31" i="57"/>
  <c r="M97" i="57"/>
  <c r="M86" i="57"/>
  <c r="M93" i="57"/>
  <c r="S66" i="57"/>
  <c r="Z58" i="57"/>
  <c r="S121" i="57"/>
  <c r="U69" i="57"/>
  <c r="AI43" i="57"/>
  <c r="Z63" i="57"/>
  <c r="N29" i="57"/>
  <c r="N14" i="57"/>
  <c r="K93" i="57"/>
  <c r="AI105" i="57"/>
  <c r="U103" i="57"/>
  <c r="H73" i="57"/>
  <c r="W31" i="57"/>
  <c r="AE60" i="57"/>
  <c r="Y25" i="57"/>
  <c r="Z61" i="57"/>
  <c r="AL54" i="57"/>
  <c r="AI32" i="57"/>
  <c r="AI103" i="57"/>
  <c r="L14" i="57"/>
  <c r="AI87" i="57"/>
  <c r="Z17" i="57"/>
  <c r="Y33" i="57"/>
  <c r="AE49" i="57"/>
  <c r="S113" i="57"/>
  <c r="Y27" i="57"/>
  <c r="S22" i="57"/>
  <c r="N70" i="57"/>
  <c r="Y37" i="57"/>
  <c r="Y103" i="57"/>
  <c r="K109" i="57"/>
  <c r="U51" i="57"/>
  <c r="R106" i="57"/>
  <c r="AB118" i="57"/>
  <c r="L26" i="57"/>
  <c r="H97" i="57"/>
  <c r="Z60" i="57"/>
  <c r="E104" i="57"/>
  <c r="AA25" i="57"/>
  <c r="W37" i="57"/>
  <c r="H62" i="57"/>
  <c r="H64" i="57"/>
  <c r="W25" i="57"/>
  <c r="W26" i="57"/>
  <c r="R103" i="57"/>
  <c r="H75" i="57"/>
  <c r="AE36" i="57"/>
  <c r="K97" i="57"/>
  <c r="Z50" i="57"/>
  <c r="U77" i="57"/>
  <c r="U118" i="57"/>
  <c r="AL103" i="57"/>
  <c r="AL121" i="57"/>
  <c r="Z59" i="57"/>
  <c r="L25" i="57"/>
  <c r="K20" i="57"/>
  <c r="K91" i="57"/>
  <c r="Y92" i="57"/>
  <c r="Y32" i="57"/>
  <c r="M42" i="57"/>
  <c r="U40" i="57"/>
  <c r="L37" i="57"/>
  <c r="AI104" i="57"/>
  <c r="U72" i="57"/>
  <c r="H63" i="57"/>
  <c r="Z38" i="57"/>
  <c r="E32" i="57"/>
  <c r="Z26" i="57"/>
  <c r="Q66" i="57"/>
  <c r="AD66" i="57"/>
  <c r="Q120" i="57"/>
  <c r="Q88" i="57"/>
  <c r="Z40" i="57"/>
  <c r="Z71" i="57"/>
  <c r="Z82" i="57"/>
  <c r="AD58" i="57"/>
  <c r="H84" i="57"/>
  <c r="Q108" i="57"/>
  <c r="Z37" i="57"/>
  <c r="O82" i="57"/>
  <c r="Z15" i="57"/>
  <c r="I15" i="57"/>
  <c r="C44" i="57"/>
  <c r="Z36" i="57"/>
  <c r="Z41" i="57"/>
  <c r="AD106" i="57"/>
  <c r="Z39" i="57"/>
  <c r="V102" i="14"/>
  <c r="Q118" i="57"/>
  <c r="B113" i="62"/>
  <c r="Z49" i="57"/>
  <c r="AD17" i="57"/>
  <c r="C85" i="57"/>
  <c r="Q110" i="57"/>
  <c r="C40" i="57"/>
  <c r="G27" i="57"/>
  <c r="Q99" i="57"/>
  <c r="AD117" i="57"/>
  <c r="AD64" i="57"/>
  <c r="AD65" i="57"/>
  <c r="Q41" i="57"/>
  <c r="Z88" i="57"/>
  <c r="AG82" i="57"/>
  <c r="AA66" i="57"/>
  <c r="AP10" i="62"/>
  <c r="H120" i="57"/>
  <c r="H66" i="57"/>
  <c r="P118" i="57"/>
  <c r="P70" i="57"/>
  <c r="P96" i="57"/>
  <c r="D92" i="57"/>
  <c r="H118" i="57"/>
  <c r="I32" i="57"/>
  <c r="H119" i="57"/>
  <c r="I14" i="57"/>
  <c r="C86" i="57"/>
  <c r="B62" i="57"/>
  <c r="G99" i="57"/>
  <c r="H77" i="57"/>
  <c r="H99" i="57"/>
  <c r="I103" i="57"/>
  <c r="I70" i="57"/>
  <c r="I81" i="57"/>
  <c r="Z66" i="57"/>
  <c r="U26" i="57"/>
  <c r="H110" i="57"/>
  <c r="H121" i="57"/>
  <c r="H117" i="57"/>
  <c r="D114" i="57"/>
  <c r="G33" i="57"/>
  <c r="Z33" i="57"/>
  <c r="Z117" i="57"/>
  <c r="D22" i="57"/>
  <c r="AG49" i="57"/>
  <c r="AG38" i="57"/>
  <c r="D119" i="57"/>
  <c r="AJ106" i="57"/>
  <c r="N113" i="14"/>
  <c r="U49" i="57"/>
  <c r="T75" i="57"/>
  <c r="M87" i="57"/>
  <c r="U27" i="57"/>
  <c r="AI44" i="57"/>
  <c r="AM80" i="57"/>
  <c r="J54" i="57"/>
  <c r="Q43" i="57"/>
  <c r="J109" i="57"/>
  <c r="I36" i="57"/>
  <c r="J102" i="57"/>
  <c r="J106" i="57"/>
  <c r="J121" i="57"/>
  <c r="J43" i="57"/>
  <c r="I82" i="57"/>
  <c r="H87" i="57"/>
  <c r="L60" i="57"/>
  <c r="J104" i="57"/>
  <c r="R95" i="57"/>
  <c r="V108" i="57"/>
  <c r="B15" i="62"/>
  <c r="H108" i="57"/>
  <c r="G53" i="57"/>
  <c r="O15" i="57"/>
  <c r="C69" i="57"/>
  <c r="C77" i="57"/>
  <c r="Q109" i="57"/>
  <c r="R92" i="57"/>
  <c r="H86" i="57"/>
  <c r="G94" i="57"/>
  <c r="O36" i="57"/>
  <c r="J105" i="57"/>
  <c r="C74" i="57"/>
  <c r="C18" i="57"/>
  <c r="Q98" i="57"/>
  <c r="Q87" i="57"/>
  <c r="C71" i="57"/>
  <c r="H85" i="57"/>
  <c r="J98" i="57"/>
  <c r="J32" i="57"/>
  <c r="J103" i="57"/>
  <c r="O41" i="57"/>
  <c r="G16" i="57"/>
  <c r="I26" i="57"/>
  <c r="J65" i="57"/>
  <c r="C115" i="57"/>
  <c r="G105" i="57"/>
  <c r="I43" i="57"/>
  <c r="Q115" i="57"/>
  <c r="H88" i="57"/>
  <c r="C36" i="57"/>
  <c r="Q82" i="57"/>
  <c r="H52" i="57"/>
  <c r="B22" i="62"/>
  <c r="B58" i="62"/>
  <c r="C70" i="57"/>
  <c r="C75" i="57"/>
  <c r="Q104" i="57"/>
  <c r="H74" i="57"/>
  <c r="I37" i="57"/>
  <c r="C41" i="57"/>
  <c r="G47" i="57"/>
  <c r="J21" i="57"/>
  <c r="C82" i="57"/>
  <c r="I104" i="57"/>
  <c r="C26" i="57"/>
  <c r="L28" i="57"/>
  <c r="I93" i="57"/>
  <c r="B17" i="62"/>
  <c r="C42" i="57"/>
  <c r="D31" i="57"/>
  <c r="B69" i="57"/>
  <c r="C97" i="57"/>
  <c r="AA113" i="57"/>
  <c r="C31" i="57"/>
  <c r="Z118" i="57"/>
  <c r="Z22" i="57"/>
  <c r="R99" i="57"/>
  <c r="R110" i="57"/>
  <c r="I74" i="57"/>
  <c r="AG41" i="57"/>
  <c r="AA117" i="57"/>
  <c r="R117" i="57"/>
  <c r="C92" i="57"/>
  <c r="AG44" i="57"/>
  <c r="AG71" i="57"/>
  <c r="AJ64" i="57"/>
  <c r="AJ95" i="57"/>
  <c r="B73" i="57"/>
  <c r="I71" i="57"/>
  <c r="AA33" i="57"/>
  <c r="B118" i="57"/>
  <c r="C96" i="57"/>
  <c r="U14" i="57"/>
  <c r="R114" i="57"/>
  <c r="Z116" i="57"/>
  <c r="G114" i="57"/>
  <c r="D20" i="57"/>
  <c r="G120" i="57"/>
  <c r="R33" i="57"/>
  <c r="U114" i="57"/>
  <c r="U33" i="57"/>
  <c r="U29" i="57"/>
  <c r="AG104" i="57"/>
  <c r="Z119" i="57"/>
  <c r="Z77" i="57"/>
  <c r="R121" i="57"/>
  <c r="I85" i="57"/>
  <c r="R66" i="57"/>
  <c r="B51" i="57"/>
  <c r="I40" i="57"/>
  <c r="AG43" i="57"/>
  <c r="C93" i="57"/>
  <c r="C20" i="57"/>
  <c r="G110" i="57"/>
  <c r="B77" i="57"/>
  <c r="AA114" i="57"/>
  <c r="U25" i="57"/>
  <c r="U32" i="57"/>
  <c r="Z55" i="57"/>
  <c r="AJ28" i="57"/>
  <c r="I69" i="57"/>
  <c r="Z114" i="57"/>
  <c r="I18" i="57"/>
  <c r="B18" i="57"/>
  <c r="R88" i="57"/>
  <c r="AG42" i="57"/>
  <c r="Z44" i="57"/>
  <c r="Z115" i="57"/>
  <c r="D91" i="57"/>
  <c r="C91" i="57"/>
  <c r="I76" i="57"/>
  <c r="AG93" i="57"/>
  <c r="I29" i="57"/>
  <c r="AG115" i="57"/>
  <c r="AJ62" i="57"/>
  <c r="AC114" i="14"/>
  <c r="AA99" i="57"/>
  <c r="AA81" i="57"/>
  <c r="AA120" i="57"/>
  <c r="AM118" i="57"/>
  <c r="AH11" i="57"/>
  <c r="AH115" i="57" s="1"/>
  <c r="U128" i="14"/>
  <c r="X96" i="22"/>
  <c r="Z96" i="22"/>
  <c r="AA95" i="22"/>
  <c r="AA29" i="57"/>
  <c r="AF107" i="57"/>
  <c r="AF87" i="57"/>
  <c r="AF102" i="57"/>
  <c r="U106" i="14"/>
  <c r="AA92" i="57"/>
  <c r="AF103" i="57"/>
  <c r="T36" i="57"/>
  <c r="T97" i="57"/>
  <c r="E124" i="14"/>
  <c r="R106" i="14"/>
  <c r="W126" i="14"/>
  <c r="C116" i="57"/>
  <c r="C27" i="57"/>
  <c r="F9" i="57"/>
  <c r="Q109" i="22"/>
  <c r="V106" i="14"/>
  <c r="M76" i="57"/>
  <c r="O108" i="14"/>
  <c r="AD101" i="22"/>
  <c r="AN68" i="14"/>
  <c r="AR68" i="14" s="1"/>
  <c r="R123" i="22"/>
  <c r="AD105" i="22"/>
  <c r="AA80" i="57"/>
  <c r="N108" i="14"/>
  <c r="AE101" i="22"/>
  <c r="U73" i="57"/>
  <c r="R120" i="57"/>
  <c r="AC101" i="22"/>
  <c r="AB101" i="22"/>
  <c r="W96" i="22"/>
  <c r="I20" i="57"/>
  <c r="AA20" i="57"/>
  <c r="O11" i="57"/>
  <c r="O55" i="57" s="1"/>
  <c r="AA31" i="57"/>
  <c r="AA91" i="57"/>
  <c r="AA64" i="57"/>
  <c r="AA95" i="57"/>
  <c r="M51" i="57"/>
  <c r="AE114" i="14"/>
  <c r="U50" i="57"/>
  <c r="AA42" i="57"/>
  <c r="E126" i="14"/>
  <c r="Z120" i="14"/>
  <c r="B102" i="14"/>
  <c r="AA109" i="22"/>
  <c r="F126" i="14"/>
  <c r="U61" i="57"/>
  <c r="R64" i="57"/>
  <c r="U70" i="57"/>
  <c r="X72" i="57"/>
  <c r="X70" i="57"/>
  <c r="X29" i="57"/>
  <c r="X69" i="57"/>
  <c r="X74" i="57"/>
  <c r="AJ59" i="57"/>
  <c r="U48" i="57"/>
  <c r="U37" i="57"/>
  <c r="AF108" i="57"/>
  <c r="AF109" i="57"/>
  <c r="Q42" i="57"/>
  <c r="AJ65" i="57"/>
  <c r="Q93" i="57"/>
  <c r="G116" i="57"/>
  <c r="G55" i="57"/>
  <c r="R98" i="57"/>
  <c r="R109" i="57"/>
  <c r="D86" i="57"/>
  <c r="G22" i="57"/>
  <c r="M70" i="57"/>
  <c r="D42" i="57"/>
  <c r="AJ66" i="57"/>
  <c r="D93" i="57"/>
  <c r="O71" i="57"/>
  <c r="AJ117" i="57"/>
  <c r="AD114" i="14"/>
  <c r="AE123" i="14"/>
  <c r="AF123" i="14"/>
  <c r="AD102" i="22"/>
  <c r="AG114" i="14"/>
  <c r="AB117" i="22"/>
  <c r="AF98" i="57"/>
  <c r="O130" i="14"/>
  <c r="AG3" i="57"/>
  <c r="AG26" i="57" s="1"/>
  <c r="AN11" i="57"/>
  <c r="X51" i="57"/>
  <c r="X40" i="57"/>
  <c r="D126" i="14"/>
  <c r="X18" i="57"/>
  <c r="X85" i="57"/>
  <c r="AF32" i="57"/>
  <c r="AF76" i="57"/>
  <c r="G113" i="57"/>
  <c r="U39" i="57"/>
  <c r="I75" i="57"/>
  <c r="R53" i="57"/>
  <c r="O126" i="22"/>
  <c r="O38" i="57"/>
  <c r="AF5" i="57"/>
  <c r="AF38" i="57" s="1"/>
  <c r="P77" i="57"/>
  <c r="AE114" i="57"/>
  <c r="AE115" i="57"/>
  <c r="AE120" i="57"/>
  <c r="P76" i="57"/>
  <c r="P71" i="57"/>
  <c r="P62" i="57"/>
  <c r="P72" i="57"/>
  <c r="H53" i="57"/>
  <c r="I38" i="57"/>
  <c r="I49" i="57"/>
  <c r="P73" i="57"/>
  <c r="P29" i="57"/>
  <c r="D33" i="57"/>
  <c r="P75" i="57"/>
  <c r="V29" i="57"/>
  <c r="P40" i="57"/>
  <c r="O113" i="14"/>
  <c r="I118" i="14"/>
  <c r="U115" i="22"/>
  <c r="P51" i="57"/>
  <c r="I16" i="57"/>
  <c r="AE113" i="57"/>
  <c r="I52" i="57"/>
  <c r="S3" i="57"/>
  <c r="S70" i="57" s="1"/>
  <c r="Q121" i="14"/>
  <c r="E102" i="14"/>
  <c r="Z129" i="14"/>
  <c r="AE10" i="57"/>
  <c r="AE21" i="57" s="1"/>
  <c r="AB123" i="22"/>
  <c r="AG119" i="14"/>
  <c r="AH119" i="14"/>
  <c r="AE123" i="22"/>
  <c r="U93" i="14"/>
  <c r="AI28" i="57"/>
  <c r="AI106" i="57"/>
  <c r="AI60" i="57"/>
  <c r="AI65" i="57"/>
  <c r="AI64" i="57"/>
  <c r="AI63" i="57"/>
  <c r="AI84" i="57"/>
  <c r="AI95" i="57"/>
  <c r="AI39" i="57"/>
  <c r="AI59" i="57"/>
  <c r="V4" i="57"/>
  <c r="V38" i="57" s="1"/>
  <c r="M11" i="57"/>
  <c r="M66" i="57" s="1"/>
  <c r="B9" i="57"/>
  <c r="B86" i="57" s="1"/>
  <c r="D44" i="57"/>
  <c r="D99" i="57"/>
  <c r="E103" i="57"/>
  <c r="L113" i="14"/>
  <c r="T115" i="22"/>
  <c r="R115" i="22"/>
  <c r="F5" i="57"/>
  <c r="F47" i="57" s="1"/>
  <c r="F4" i="57"/>
  <c r="F40" i="57" s="1"/>
  <c r="U119" i="22"/>
  <c r="E71" i="57"/>
  <c r="AP11" i="62"/>
  <c r="D10" i="57"/>
  <c r="D76" i="57" s="1"/>
  <c r="D115" i="57"/>
  <c r="D120" i="57"/>
  <c r="P113" i="14"/>
  <c r="AD119" i="14"/>
  <c r="AF119" i="14"/>
  <c r="W128" i="22"/>
  <c r="B129" i="14"/>
  <c r="AA117" i="22"/>
  <c r="I6" i="57"/>
  <c r="I17" i="57" s="1"/>
  <c r="N90" i="22"/>
  <c r="U127" i="14"/>
  <c r="Z9" i="57"/>
  <c r="E5" i="57"/>
  <c r="E53" i="57" s="1"/>
  <c r="D113" i="57"/>
  <c r="D88" i="57"/>
  <c r="M113" i="14"/>
  <c r="D116" i="57"/>
  <c r="C129" i="14"/>
  <c r="AE119" i="14"/>
  <c r="S115" i="22"/>
  <c r="J125" i="14"/>
  <c r="J8" i="57"/>
  <c r="N11" i="57"/>
  <c r="N99" i="57" s="1"/>
  <c r="N10" i="57"/>
  <c r="N54" i="57" s="1"/>
  <c r="AM3" i="57"/>
  <c r="AM29" i="57" s="1"/>
  <c r="AM4" i="57"/>
  <c r="AM40" i="57" s="1"/>
  <c r="B4" i="57"/>
  <c r="B38" i="57" s="1"/>
  <c r="B3" i="57"/>
  <c r="AN8" i="62"/>
  <c r="H4" i="57"/>
  <c r="H26" i="57" s="1"/>
  <c r="T6" i="57"/>
  <c r="T50" i="57" s="1"/>
  <c r="E15" i="57"/>
  <c r="K5" i="57"/>
  <c r="K72" i="57" s="1"/>
  <c r="Z102" i="14"/>
  <c r="G106" i="14"/>
  <c r="AC95" i="22"/>
  <c r="H93" i="14"/>
  <c r="AB109" i="22"/>
  <c r="I106" i="14"/>
  <c r="K99" i="22"/>
  <c r="J106" i="14"/>
  <c r="F106" i="14"/>
  <c r="S93" i="14"/>
  <c r="AE97" i="14"/>
  <c r="H106" i="14"/>
  <c r="X103" i="14"/>
  <c r="G93" i="14"/>
  <c r="N91" i="14"/>
  <c r="AB95" i="14"/>
  <c r="R93" i="14"/>
  <c r="W103" i="14"/>
  <c r="B19" i="62"/>
  <c r="B121" i="62"/>
  <c r="B41" i="62"/>
  <c r="B116" i="62"/>
  <c r="B61" i="62"/>
  <c r="L91" i="14"/>
  <c r="AG97" i="14"/>
  <c r="B16" i="62"/>
  <c r="B21" i="62"/>
  <c r="I103" i="14"/>
  <c r="N99" i="22"/>
  <c r="U107" i="62"/>
  <c r="AJ120" i="62"/>
  <c r="AA40" i="62"/>
  <c r="AI31" i="62"/>
  <c r="AH31" i="62"/>
  <c r="AL51" i="62"/>
  <c r="W72" i="62"/>
  <c r="N54" i="62"/>
  <c r="U120" i="62"/>
  <c r="I40" i="62"/>
  <c r="AI53" i="62"/>
  <c r="AF64" i="62"/>
  <c r="H26" i="62"/>
  <c r="J102" i="22"/>
  <c r="H103" i="14"/>
  <c r="W116" i="62"/>
  <c r="AD42" i="62"/>
  <c r="E64" i="62"/>
  <c r="AD31" i="62"/>
  <c r="AE53" i="62"/>
  <c r="N31" i="62"/>
  <c r="O40" i="62"/>
  <c r="AB37" i="62"/>
  <c r="H64" i="62"/>
  <c r="AA109" i="62"/>
  <c r="AK85" i="62"/>
  <c r="O29" i="62"/>
  <c r="O104" i="22"/>
  <c r="AN4" i="62"/>
  <c r="E86" i="62"/>
  <c r="AK42" i="62"/>
  <c r="U53" i="62"/>
  <c r="Y31" i="62"/>
  <c r="AK29" i="62"/>
  <c r="AA29" i="62"/>
  <c r="H109" i="62"/>
  <c r="H82" i="62"/>
  <c r="N42" i="62"/>
  <c r="E42" i="62"/>
  <c r="AA85" i="62"/>
  <c r="N121" i="62"/>
  <c r="D118" i="62"/>
  <c r="AK107" i="62"/>
  <c r="G107" i="62"/>
  <c r="C120" i="62"/>
  <c r="N43" i="62"/>
  <c r="J108" i="62"/>
  <c r="AN108" i="62" s="1"/>
  <c r="G51" i="62"/>
  <c r="S42" i="62"/>
  <c r="AF29" i="62"/>
  <c r="AM86" i="62"/>
  <c r="E75" i="62"/>
  <c r="S76" i="62"/>
  <c r="S74" i="62"/>
  <c r="S72" i="62"/>
  <c r="S77" i="62"/>
  <c r="S75" i="62"/>
  <c r="S73" i="62"/>
  <c r="S71" i="62"/>
  <c r="S69" i="62"/>
  <c r="S62" i="62"/>
  <c r="J99" i="62"/>
  <c r="J97" i="62"/>
  <c r="J95" i="62"/>
  <c r="J93" i="62"/>
  <c r="J91" i="62"/>
  <c r="J98" i="62"/>
  <c r="J96" i="62"/>
  <c r="J94" i="62"/>
  <c r="J92" i="62"/>
  <c r="J53" i="62"/>
  <c r="J120" i="62"/>
  <c r="J42" i="62"/>
  <c r="Y87" i="62"/>
  <c r="Y85" i="62"/>
  <c r="Y83" i="62"/>
  <c r="Y88" i="62"/>
  <c r="Y81" i="62"/>
  <c r="Y80" i="62"/>
  <c r="Y82" i="62"/>
  <c r="Y84" i="62"/>
  <c r="Y86" i="62"/>
  <c r="Y63" i="62"/>
  <c r="Y108" i="62"/>
  <c r="Y75" i="62"/>
  <c r="Y73" i="62"/>
  <c r="Y77" i="62"/>
  <c r="Y76" i="62"/>
  <c r="Y74" i="62"/>
  <c r="Y72" i="62"/>
  <c r="Y71" i="62"/>
  <c r="Y69" i="62"/>
  <c r="Y70" i="62"/>
  <c r="Y107" i="62"/>
  <c r="Y62" i="62"/>
  <c r="AD77" i="62"/>
  <c r="AD76" i="62"/>
  <c r="AD74" i="62"/>
  <c r="AD72" i="62"/>
  <c r="AD75" i="62"/>
  <c r="AD73" i="62"/>
  <c r="AD71" i="62"/>
  <c r="AD69" i="62"/>
  <c r="AD70" i="62"/>
  <c r="AD51" i="62"/>
  <c r="AD118" i="62"/>
  <c r="M99" i="62"/>
  <c r="AI107" i="62"/>
  <c r="AG40" i="62"/>
  <c r="M88" i="62"/>
  <c r="V53" i="62"/>
  <c r="AG51" i="62"/>
  <c r="S118" i="62"/>
  <c r="Z29" i="62"/>
  <c r="AL64" i="62"/>
  <c r="R31" i="62"/>
  <c r="AH110" i="62"/>
  <c r="AL31" i="62"/>
  <c r="AD62" i="62"/>
  <c r="Y40" i="62"/>
  <c r="AG62" i="62"/>
  <c r="R86" i="62"/>
  <c r="W61" i="62"/>
  <c r="Q47" i="62"/>
  <c r="L29" i="62"/>
  <c r="Q29" i="62"/>
  <c r="Q62" i="62"/>
  <c r="I118" i="62"/>
  <c r="AJ62" i="62"/>
  <c r="T42" i="62"/>
  <c r="I109" i="62"/>
  <c r="S86" i="62"/>
  <c r="C76" i="62"/>
  <c r="C74" i="62"/>
  <c r="C77" i="62"/>
  <c r="C75" i="62"/>
  <c r="C73" i="62"/>
  <c r="C70" i="62"/>
  <c r="C72" i="62"/>
  <c r="C71" i="62"/>
  <c r="C69" i="62"/>
  <c r="C85" i="62"/>
  <c r="C107" i="62"/>
  <c r="Q98" i="62"/>
  <c r="Q99" i="62"/>
  <c r="Q97" i="62"/>
  <c r="Q95" i="62"/>
  <c r="Q93" i="62"/>
  <c r="Q91" i="62"/>
  <c r="Q96" i="62"/>
  <c r="Q94" i="62"/>
  <c r="Q92" i="62"/>
  <c r="Q120" i="62"/>
  <c r="V99" i="62"/>
  <c r="V97" i="62"/>
  <c r="V95" i="62"/>
  <c r="V91" i="62"/>
  <c r="V96" i="62"/>
  <c r="V94" i="62"/>
  <c r="V92" i="62"/>
  <c r="V98" i="62"/>
  <c r="V120" i="62"/>
  <c r="AF52" i="62"/>
  <c r="AF50" i="62"/>
  <c r="AF55" i="62"/>
  <c r="AF53" i="62"/>
  <c r="AF51" i="62"/>
  <c r="AF49" i="62"/>
  <c r="AF47" i="62"/>
  <c r="AF48" i="62"/>
  <c r="AF38" i="62"/>
  <c r="AI66" i="62"/>
  <c r="AI64" i="62"/>
  <c r="AI62" i="62"/>
  <c r="AI60" i="62"/>
  <c r="AI58" i="62"/>
  <c r="AI65" i="62"/>
  <c r="AI63" i="62"/>
  <c r="AI61" i="62"/>
  <c r="AI59" i="62"/>
  <c r="AI84" i="62"/>
  <c r="G120" i="62"/>
  <c r="I31" i="62"/>
  <c r="U77" i="62"/>
  <c r="U75" i="62"/>
  <c r="U73" i="62"/>
  <c r="U76" i="62"/>
  <c r="U74" i="62"/>
  <c r="U72" i="62"/>
  <c r="U71" i="62"/>
  <c r="U69" i="62"/>
  <c r="U70" i="62"/>
  <c r="U40" i="62"/>
  <c r="U62" i="62"/>
  <c r="D77" i="62"/>
  <c r="D75" i="62"/>
  <c r="D73" i="62"/>
  <c r="D76" i="62"/>
  <c r="D74" i="62"/>
  <c r="D72" i="62"/>
  <c r="D70" i="62"/>
  <c r="D71" i="62"/>
  <c r="D69" i="62"/>
  <c r="D62" i="62"/>
  <c r="D85" i="62"/>
  <c r="D40" i="62"/>
  <c r="V103" i="14"/>
  <c r="T103" i="14"/>
  <c r="U103" i="14"/>
  <c r="AG98" i="62"/>
  <c r="AG96" i="62"/>
  <c r="AG99" i="62"/>
  <c r="AG97" i="62"/>
  <c r="AG95" i="62"/>
  <c r="AG93" i="62"/>
  <c r="AG91" i="62"/>
  <c r="AG94" i="62"/>
  <c r="AG92" i="62"/>
  <c r="AG120" i="62"/>
  <c r="AG109" i="62"/>
  <c r="G88" i="62"/>
  <c r="G86" i="62"/>
  <c r="G84" i="62"/>
  <c r="G82" i="62"/>
  <c r="G83" i="62"/>
  <c r="G85" i="62"/>
  <c r="G81" i="62"/>
  <c r="G87" i="62"/>
  <c r="G80" i="62"/>
  <c r="G41" i="62"/>
  <c r="AC98" i="62"/>
  <c r="AC96" i="62"/>
  <c r="AC99" i="62"/>
  <c r="AC97" i="62"/>
  <c r="AC95" i="62"/>
  <c r="AC93" i="62"/>
  <c r="AC91" i="62"/>
  <c r="AC94" i="62"/>
  <c r="AC92" i="62"/>
  <c r="AC64" i="62"/>
  <c r="AC120" i="62"/>
  <c r="N99" i="62"/>
  <c r="N97" i="62"/>
  <c r="N95" i="62"/>
  <c r="N93" i="62"/>
  <c r="N91" i="62"/>
  <c r="N98" i="62"/>
  <c r="N96" i="62"/>
  <c r="N94" i="62"/>
  <c r="N92" i="62"/>
  <c r="N86" i="62"/>
  <c r="N64" i="62"/>
  <c r="Z99" i="62"/>
  <c r="Z97" i="62"/>
  <c r="Z95" i="62"/>
  <c r="Z93" i="62"/>
  <c r="Z91" i="62"/>
  <c r="Z98" i="62"/>
  <c r="Z94" i="62"/>
  <c r="Z92" i="62"/>
  <c r="Z96" i="62"/>
  <c r="Z86" i="62"/>
  <c r="Z53" i="62"/>
  <c r="AI120" i="62"/>
  <c r="AI118" i="62"/>
  <c r="AI116" i="62"/>
  <c r="AI114" i="62"/>
  <c r="AI121" i="62"/>
  <c r="AI119" i="62"/>
  <c r="AI117" i="62"/>
  <c r="AI115" i="62"/>
  <c r="AI113" i="62"/>
  <c r="AI88" i="62"/>
  <c r="D98" i="62"/>
  <c r="D96" i="62"/>
  <c r="D94" i="62"/>
  <c r="D92" i="62"/>
  <c r="D97" i="62"/>
  <c r="D99" i="62"/>
  <c r="D95" i="62"/>
  <c r="D93" i="62"/>
  <c r="D91" i="62"/>
  <c r="D86" i="62"/>
  <c r="D42" i="62"/>
  <c r="D64" i="62"/>
  <c r="AJ98" i="62"/>
  <c r="AJ96" i="62"/>
  <c r="AJ94" i="62"/>
  <c r="AJ92" i="62"/>
  <c r="AJ97" i="62"/>
  <c r="AJ99" i="62"/>
  <c r="AJ95" i="62"/>
  <c r="AJ93" i="62"/>
  <c r="AJ91" i="62"/>
  <c r="AJ42" i="62"/>
  <c r="AJ109" i="62"/>
  <c r="AB14" i="62"/>
  <c r="AB33" i="62"/>
  <c r="AB31" i="62"/>
  <c r="AB32" i="62"/>
  <c r="AB30" i="62"/>
  <c r="AB29" i="62"/>
  <c r="AB27" i="62"/>
  <c r="AB25" i="62"/>
  <c r="AB28" i="62"/>
  <c r="AB26" i="62"/>
  <c r="AB59" i="62"/>
  <c r="AB103" i="62"/>
  <c r="Z105" i="22"/>
  <c r="AD95" i="22"/>
  <c r="K99" i="62"/>
  <c r="K97" i="62"/>
  <c r="K98" i="62"/>
  <c r="K96" i="62"/>
  <c r="K92" i="62"/>
  <c r="K95" i="62"/>
  <c r="K93" i="62"/>
  <c r="K91" i="62"/>
  <c r="K42" i="62"/>
  <c r="K109" i="62"/>
  <c r="AK98" i="62"/>
  <c r="AK96" i="62"/>
  <c r="AK99" i="62"/>
  <c r="AK97" i="62"/>
  <c r="AK95" i="62"/>
  <c r="AK93" i="62"/>
  <c r="AK91" i="62"/>
  <c r="AK94" i="62"/>
  <c r="AK92" i="62"/>
  <c r="AK64" i="62"/>
  <c r="AK53" i="62"/>
  <c r="P98" i="62"/>
  <c r="P96" i="62"/>
  <c r="P94" i="62"/>
  <c r="P92" i="62"/>
  <c r="P97" i="62"/>
  <c r="P95" i="62"/>
  <c r="P93" i="62"/>
  <c r="P91" i="62"/>
  <c r="P99" i="62"/>
  <c r="P42" i="62"/>
  <c r="P75" i="62"/>
  <c r="P109" i="62"/>
  <c r="AH97" i="14"/>
  <c r="O120" i="62"/>
  <c r="O118" i="62"/>
  <c r="O116" i="62"/>
  <c r="O114" i="62"/>
  <c r="O121" i="62"/>
  <c r="O119" i="62"/>
  <c r="O117" i="62"/>
  <c r="O115" i="62"/>
  <c r="O113" i="62"/>
  <c r="O66" i="62"/>
  <c r="O88" i="62"/>
  <c r="AE99" i="62"/>
  <c r="AE97" i="62"/>
  <c r="AE96" i="62"/>
  <c r="AE94" i="62"/>
  <c r="AE92" i="62"/>
  <c r="AE95" i="62"/>
  <c r="AE93" i="62"/>
  <c r="AE91" i="62"/>
  <c r="AE42" i="62"/>
  <c r="AB77" i="62"/>
  <c r="AB75" i="62"/>
  <c r="AB73" i="62"/>
  <c r="AB76" i="62"/>
  <c r="AB74" i="62"/>
  <c r="AB72" i="62"/>
  <c r="AB70" i="62"/>
  <c r="AB71" i="62"/>
  <c r="AB69" i="62"/>
  <c r="AB107" i="62"/>
  <c r="AB62" i="62"/>
  <c r="R76" i="62"/>
  <c r="R74" i="62"/>
  <c r="R72" i="62"/>
  <c r="R77" i="62"/>
  <c r="R75" i="62"/>
  <c r="R73" i="62"/>
  <c r="R71" i="62"/>
  <c r="R69" i="62"/>
  <c r="R70" i="62"/>
  <c r="R62" i="62"/>
  <c r="R40" i="62"/>
  <c r="R107" i="62"/>
  <c r="B7" i="62"/>
  <c r="B18" i="62" s="1"/>
  <c r="AD107" i="62"/>
  <c r="J64" i="62"/>
  <c r="C40" i="62"/>
  <c r="K85" i="62"/>
  <c r="AC86" i="62"/>
  <c r="L62" i="62"/>
  <c r="X107" i="62"/>
  <c r="AJ118" i="62"/>
  <c r="AA42" i="62"/>
  <c r="M66" i="62"/>
  <c r="Q85" i="62"/>
  <c r="J31" i="62"/>
  <c r="I53" i="62"/>
  <c r="AJ53" i="62"/>
  <c r="AH33" i="62"/>
  <c r="V25" i="62"/>
  <c r="G63" i="62"/>
  <c r="G62" i="62"/>
  <c r="F49" i="62"/>
  <c r="Q40" i="62"/>
  <c r="V102" i="62"/>
  <c r="V107" i="62"/>
  <c r="N51" i="62"/>
  <c r="AM31" i="62"/>
  <c r="AC29" i="62"/>
  <c r="AK31" i="62"/>
  <c r="AD29" i="62"/>
  <c r="H75" i="62"/>
  <c r="R51" i="62"/>
  <c r="AI109" i="62"/>
  <c r="AG85" i="62"/>
  <c r="AG42" i="62"/>
  <c r="I42" i="62"/>
  <c r="K62" i="62"/>
  <c r="S107" i="62"/>
  <c r="V47" i="62"/>
  <c r="AI50" i="62"/>
  <c r="AI55" i="62"/>
  <c r="G52" i="62"/>
  <c r="G53" i="62"/>
  <c r="AN32" i="62"/>
  <c r="B87" i="62"/>
  <c r="B83" i="62"/>
  <c r="B88" i="62"/>
  <c r="B84" i="62"/>
  <c r="B82" i="62"/>
  <c r="B80" i="62"/>
  <c r="K118" i="62"/>
  <c r="R29" i="62"/>
  <c r="AH109" i="62"/>
  <c r="AC109" i="62"/>
  <c r="O42" i="62"/>
  <c r="AB40" i="62"/>
  <c r="AM75" i="62"/>
  <c r="AD64" i="62"/>
  <c r="Y42" i="62"/>
  <c r="Y41" i="62"/>
  <c r="Y52" i="62"/>
  <c r="H49" i="62"/>
  <c r="AG64" i="62"/>
  <c r="F31" i="62"/>
  <c r="H120" i="62"/>
  <c r="Q64" i="62"/>
  <c r="Q109" i="62"/>
  <c r="S51" i="62"/>
  <c r="AH86" i="62"/>
  <c r="O51" i="62"/>
  <c r="V58" i="62"/>
  <c r="AJ64" i="62"/>
  <c r="O33" i="62"/>
  <c r="O31" i="62"/>
  <c r="AB114" i="62"/>
  <c r="AE77" i="62"/>
  <c r="AE74" i="62"/>
  <c r="AE72" i="62"/>
  <c r="AE75" i="62"/>
  <c r="AE73" i="62"/>
  <c r="AE70" i="62"/>
  <c r="AE71" i="62"/>
  <c r="AE69" i="62"/>
  <c r="AE40" i="62"/>
  <c r="AG75" i="62"/>
  <c r="AG73" i="62"/>
  <c r="AG76" i="62"/>
  <c r="AG74" i="62"/>
  <c r="AG72" i="62"/>
  <c r="AG77" i="62"/>
  <c r="AG71" i="62"/>
  <c r="AG69" i="62"/>
  <c r="AG70" i="62"/>
  <c r="AG118" i="62"/>
  <c r="AG107" i="62"/>
  <c r="T66" i="62"/>
  <c r="T64" i="62"/>
  <c r="T62" i="62"/>
  <c r="T60" i="62"/>
  <c r="T58" i="62"/>
  <c r="T65" i="62"/>
  <c r="T63" i="62"/>
  <c r="T61" i="62"/>
  <c r="T59" i="62"/>
  <c r="T84" i="62"/>
  <c r="T117" i="62"/>
  <c r="T50" i="62"/>
  <c r="AL87" i="62"/>
  <c r="AL85" i="62"/>
  <c r="AL83" i="62"/>
  <c r="AL81" i="62"/>
  <c r="AL88" i="62"/>
  <c r="AL86" i="62"/>
  <c r="AL84" i="62"/>
  <c r="AL82" i="62"/>
  <c r="AL80" i="62"/>
  <c r="AL119" i="62"/>
  <c r="AL108" i="62"/>
  <c r="AL41" i="62"/>
  <c r="R99" i="62"/>
  <c r="R97" i="62"/>
  <c r="R98" i="62"/>
  <c r="R95" i="62"/>
  <c r="R93" i="62"/>
  <c r="R91" i="62"/>
  <c r="R96" i="62"/>
  <c r="R94" i="62"/>
  <c r="R92" i="62"/>
  <c r="R64" i="62"/>
  <c r="R42" i="62"/>
  <c r="R109" i="62"/>
  <c r="Z77" i="62"/>
  <c r="Z76" i="62"/>
  <c r="Z74" i="62"/>
  <c r="Z72" i="62"/>
  <c r="Z75" i="62"/>
  <c r="Z73" i="62"/>
  <c r="Z71" i="62"/>
  <c r="Z69" i="62"/>
  <c r="Z70" i="62"/>
  <c r="Z85" i="62"/>
  <c r="Z51" i="62"/>
  <c r="T28" i="62"/>
  <c r="AL52" i="62"/>
  <c r="P91" i="14"/>
  <c r="AD97" i="14"/>
  <c r="L77" i="62"/>
  <c r="L75" i="62"/>
  <c r="L73" i="62"/>
  <c r="L76" i="62"/>
  <c r="L74" i="62"/>
  <c r="L72" i="62"/>
  <c r="L70" i="62"/>
  <c r="L71" i="62"/>
  <c r="L69" i="62"/>
  <c r="L118" i="62"/>
  <c r="L107" i="62"/>
  <c r="AB95" i="22"/>
  <c r="M91" i="14"/>
  <c r="AL76" i="62"/>
  <c r="AL74" i="62"/>
  <c r="AL72" i="62"/>
  <c r="AL77" i="62"/>
  <c r="AL75" i="62"/>
  <c r="AL73" i="62"/>
  <c r="AL71" i="62"/>
  <c r="AL69" i="62"/>
  <c r="AL70" i="62"/>
  <c r="AL118" i="62"/>
  <c r="AL107" i="62"/>
  <c r="AL40" i="62"/>
  <c r="AA76" i="62"/>
  <c r="AA74" i="62"/>
  <c r="AA72" i="62"/>
  <c r="AA75" i="62"/>
  <c r="AA73" i="62"/>
  <c r="AA77" i="62"/>
  <c r="AA70" i="62"/>
  <c r="AA71" i="62"/>
  <c r="AA69" i="62"/>
  <c r="I75" i="62"/>
  <c r="I77" i="62"/>
  <c r="I76" i="62"/>
  <c r="I74" i="62"/>
  <c r="I72" i="62"/>
  <c r="I71" i="62"/>
  <c r="I69" i="62"/>
  <c r="I70" i="62"/>
  <c r="I85" i="62"/>
  <c r="AJ77" i="62"/>
  <c r="AJ75" i="62"/>
  <c r="AJ73" i="62"/>
  <c r="AJ76" i="62"/>
  <c r="AJ74" i="62"/>
  <c r="AJ72" i="62"/>
  <c r="AJ70" i="62"/>
  <c r="AJ71" i="62"/>
  <c r="AJ69" i="62"/>
  <c r="AJ40" i="62"/>
  <c r="AJ107" i="62"/>
  <c r="AC99" i="22"/>
  <c r="G101" i="14"/>
  <c r="W16" i="62"/>
  <c r="W54" i="62"/>
  <c r="W55" i="62"/>
  <c r="W53" i="62"/>
  <c r="W51" i="62"/>
  <c r="W48" i="62"/>
  <c r="W52" i="62"/>
  <c r="W49" i="62"/>
  <c r="W47" i="62"/>
  <c r="W50" i="62"/>
  <c r="W105" i="62"/>
  <c r="W83" i="62"/>
  <c r="N110" i="62"/>
  <c r="N108" i="62"/>
  <c r="N109" i="62"/>
  <c r="N107" i="62"/>
  <c r="N105" i="62"/>
  <c r="N106" i="62"/>
  <c r="N103" i="62"/>
  <c r="AO103" i="62" s="1"/>
  <c r="N102" i="62"/>
  <c r="N104" i="62"/>
  <c r="N87" i="62"/>
  <c r="N65" i="62"/>
  <c r="T98" i="62"/>
  <c r="T96" i="62"/>
  <c r="T94" i="62"/>
  <c r="T92" i="62"/>
  <c r="T97" i="62"/>
  <c r="T99" i="62"/>
  <c r="T95" i="62"/>
  <c r="T93" i="62"/>
  <c r="T91" i="62"/>
  <c r="T53" i="62"/>
  <c r="T86" i="62"/>
  <c r="T120" i="62"/>
  <c r="J77" i="62"/>
  <c r="J76" i="62"/>
  <c r="J74" i="62"/>
  <c r="J72" i="62"/>
  <c r="J75" i="62"/>
  <c r="J73" i="62"/>
  <c r="J71" i="62"/>
  <c r="J69" i="62"/>
  <c r="J70" i="62"/>
  <c r="J40" i="62"/>
  <c r="J51" i="62"/>
  <c r="J118" i="62"/>
  <c r="AA99" i="62"/>
  <c r="AA97" i="62"/>
  <c r="AA98" i="62"/>
  <c r="AA96" i="62"/>
  <c r="AA94" i="62"/>
  <c r="AA92" i="62"/>
  <c r="AA95" i="62"/>
  <c r="AA93" i="62"/>
  <c r="AA91" i="62"/>
  <c r="L20" i="62"/>
  <c r="L98" i="62"/>
  <c r="L99" i="62"/>
  <c r="L96" i="62"/>
  <c r="L94" i="62"/>
  <c r="L92" i="62"/>
  <c r="L95" i="62"/>
  <c r="L93" i="62"/>
  <c r="L91" i="62"/>
  <c r="L97" i="62"/>
  <c r="L120" i="62"/>
  <c r="L109" i="62"/>
  <c r="S99" i="62"/>
  <c r="S97" i="62"/>
  <c r="S98" i="62"/>
  <c r="S96" i="62"/>
  <c r="S94" i="62"/>
  <c r="S95" i="62"/>
  <c r="S93" i="62"/>
  <c r="S91" i="62"/>
  <c r="S64" i="62"/>
  <c r="Y98" i="62"/>
  <c r="Y96" i="62"/>
  <c r="Y99" i="62"/>
  <c r="Y97" i="62"/>
  <c r="Y95" i="62"/>
  <c r="Y93" i="62"/>
  <c r="Y91" i="62"/>
  <c r="Y94" i="62"/>
  <c r="Y92" i="62"/>
  <c r="Y64" i="62"/>
  <c r="Y109" i="62"/>
  <c r="AI99" i="62"/>
  <c r="AI97" i="62"/>
  <c r="AI98" i="62"/>
  <c r="AI96" i="62"/>
  <c r="AI94" i="62"/>
  <c r="AI92" i="62"/>
  <c r="AI95" i="62"/>
  <c r="AI93" i="62"/>
  <c r="AI91" i="62"/>
  <c r="AI86" i="62"/>
  <c r="AC100" i="14"/>
  <c r="C99" i="62"/>
  <c r="C97" i="62"/>
  <c r="C98" i="62"/>
  <c r="C96" i="62"/>
  <c r="C94" i="62"/>
  <c r="C92" i="62"/>
  <c r="C95" i="62"/>
  <c r="C93" i="62"/>
  <c r="C91" i="62"/>
  <c r="C86" i="62"/>
  <c r="C109" i="62"/>
  <c r="AF96" i="62"/>
  <c r="AF94" i="62"/>
  <c r="AF92" i="62"/>
  <c r="AF97" i="62"/>
  <c r="AF95" i="62"/>
  <c r="AF93" i="62"/>
  <c r="AF91" i="62"/>
  <c r="AF99" i="62"/>
  <c r="AF42" i="62"/>
  <c r="AB98" i="62"/>
  <c r="AB99" i="62"/>
  <c r="AB94" i="62"/>
  <c r="AB92" i="62"/>
  <c r="AB96" i="62"/>
  <c r="AB95" i="62"/>
  <c r="AB93" i="62"/>
  <c r="AB91" i="62"/>
  <c r="AB97" i="62"/>
  <c r="AB109" i="62"/>
  <c r="AB64" i="62"/>
  <c r="U98" i="62"/>
  <c r="U99" i="62"/>
  <c r="U97" i="62"/>
  <c r="U95" i="62"/>
  <c r="U93" i="62"/>
  <c r="U91" i="62"/>
  <c r="U96" i="62"/>
  <c r="U94" i="62"/>
  <c r="U92" i="62"/>
  <c r="U42" i="62"/>
  <c r="U64" i="62"/>
  <c r="X98" i="62"/>
  <c r="X97" i="62"/>
  <c r="X96" i="62"/>
  <c r="X94" i="62"/>
  <c r="X92" i="62"/>
  <c r="X99" i="62"/>
  <c r="X95" i="62"/>
  <c r="X93" i="62"/>
  <c r="X91" i="62"/>
  <c r="X42" i="62"/>
  <c r="X86" i="62"/>
  <c r="X120" i="62"/>
  <c r="O77" i="62"/>
  <c r="O76" i="62"/>
  <c r="O74" i="62"/>
  <c r="O72" i="62"/>
  <c r="O75" i="62"/>
  <c r="O73" i="62"/>
  <c r="O70" i="62"/>
  <c r="O71" i="62"/>
  <c r="O69" i="62"/>
  <c r="O85" i="62"/>
  <c r="O62" i="62"/>
  <c r="AK77" i="62"/>
  <c r="AK75" i="62"/>
  <c r="AK73" i="62"/>
  <c r="AK76" i="62"/>
  <c r="AK74" i="62"/>
  <c r="AK72" i="62"/>
  <c r="AK71" i="62"/>
  <c r="AK69" i="62"/>
  <c r="AK70" i="62"/>
  <c r="AK51" i="62"/>
  <c r="AK62" i="62"/>
  <c r="B3" i="62"/>
  <c r="B81" i="62" s="1"/>
  <c r="Y18" i="62"/>
  <c r="C42" i="62"/>
  <c r="AA62" i="62"/>
  <c r="G109" i="62"/>
  <c r="AA118" i="62"/>
  <c r="B110" i="62"/>
  <c r="B108" i="62"/>
  <c r="B105" i="62"/>
  <c r="B106" i="62"/>
  <c r="B102" i="62"/>
  <c r="B104" i="62"/>
  <c r="L64" i="62"/>
  <c r="X109" i="62"/>
  <c r="AH53" i="62"/>
  <c r="Q86" i="62"/>
  <c r="X31" i="62"/>
  <c r="J29" i="62"/>
  <c r="T31" i="62"/>
  <c r="AJ51" i="62"/>
  <c r="W120" i="62"/>
  <c r="U29" i="62"/>
  <c r="V31" i="62"/>
  <c r="G64" i="62"/>
  <c r="W75" i="62"/>
  <c r="Q42" i="62"/>
  <c r="V109" i="62"/>
  <c r="N53" i="62"/>
  <c r="U51" i="62"/>
  <c r="AC31" i="62"/>
  <c r="Y29" i="62"/>
  <c r="AB85" i="62"/>
  <c r="AB86" i="62"/>
  <c r="H104" i="62"/>
  <c r="R53" i="62"/>
  <c r="L40" i="62"/>
  <c r="AI110" i="62"/>
  <c r="AG86" i="62"/>
  <c r="Z62" i="62"/>
  <c r="AC40" i="62"/>
  <c r="AK120" i="62"/>
  <c r="K64" i="62"/>
  <c r="AA53" i="62"/>
  <c r="J107" i="62"/>
  <c r="S109" i="62"/>
  <c r="C62" i="62"/>
  <c r="AI44" i="62"/>
  <c r="D31" i="62"/>
  <c r="G30" i="62"/>
  <c r="K120" i="62"/>
  <c r="AH75" i="62"/>
  <c r="AL30" i="62"/>
  <c r="O44" i="62"/>
  <c r="AB42" i="62"/>
  <c r="T73" i="62"/>
  <c r="B63" i="62"/>
  <c r="AE86" i="62"/>
  <c r="AF83" i="62"/>
  <c r="H60" i="62"/>
  <c r="Y118" i="62"/>
  <c r="U86" i="62"/>
  <c r="V86" i="62"/>
  <c r="AH64" i="62"/>
  <c r="D107" i="62"/>
  <c r="C51" i="62"/>
  <c r="Z42" i="62"/>
  <c r="AF61" i="62"/>
  <c r="Q31" i="62"/>
  <c r="Q25" i="62"/>
  <c r="Q58" i="62"/>
  <c r="Z107" i="62"/>
  <c r="S53" i="62"/>
  <c r="O53" i="62"/>
  <c r="W27" i="62"/>
  <c r="AD85" i="62"/>
  <c r="AE29" i="62"/>
  <c r="AE31" i="62"/>
  <c r="O110" i="62"/>
  <c r="AB120" i="62"/>
  <c r="S85" i="62"/>
  <c r="AE118" i="62"/>
  <c r="AI76" i="62"/>
  <c r="AI74" i="62"/>
  <c r="AI72" i="62"/>
  <c r="AI77" i="62"/>
  <c r="AI75" i="62"/>
  <c r="AI73" i="62"/>
  <c r="AI70" i="62"/>
  <c r="AI71" i="62"/>
  <c r="AI69" i="62"/>
  <c r="AI85" i="62"/>
  <c r="AL99" i="62"/>
  <c r="AL97" i="62"/>
  <c r="AL95" i="62"/>
  <c r="AL93" i="62"/>
  <c r="AL91" i="62"/>
  <c r="AL96" i="62"/>
  <c r="AL94" i="62"/>
  <c r="AL92" i="62"/>
  <c r="AL98" i="62"/>
  <c r="AL120" i="62"/>
  <c r="AL42" i="62"/>
  <c r="AL109" i="62"/>
  <c r="M121" i="62"/>
  <c r="M119" i="62"/>
  <c r="M117" i="62"/>
  <c r="M115" i="62"/>
  <c r="M113" i="62"/>
  <c r="M120" i="62"/>
  <c r="M118" i="62"/>
  <c r="M116" i="62"/>
  <c r="M114" i="62"/>
  <c r="M44" i="62"/>
  <c r="I98" i="62"/>
  <c r="I99" i="62"/>
  <c r="I97" i="62"/>
  <c r="I93" i="62"/>
  <c r="I91" i="62"/>
  <c r="I96" i="62"/>
  <c r="I94" i="62"/>
  <c r="I92" i="62"/>
  <c r="I86" i="62"/>
  <c r="G99" i="62"/>
  <c r="G97" i="62"/>
  <c r="G98" i="62"/>
  <c r="G96" i="62"/>
  <c r="G94" i="62"/>
  <c r="G92" i="62"/>
  <c r="G95" i="62"/>
  <c r="G93" i="62"/>
  <c r="G91" i="62"/>
  <c r="G42" i="62"/>
  <c r="AH120" i="62"/>
  <c r="AH118" i="62"/>
  <c r="AH116" i="62"/>
  <c r="AH114" i="62"/>
  <c r="AH115" i="62"/>
  <c r="AH117" i="62"/>
  <c r="AH119" i="62"/>
  <c r="AH113" i="62"/>
  <c r="AH121" i="62"/>
  <c r="AG99" i="22"/>
  <c r="K76" i="62"/>
  <c r="K74" i="62"/>
  <c r="K75" i="62"/>
  <c r="K73" i="62"/>
  <c r="K77" i="62"/>
  <c r="K70" i="62"/>
  <c r="K71" i="62"/>
  <c r="K69" i="62"/>
  <c r="K107" i="62"/>
  <c r="K40" i="62"/>
  <c r="O91" i="14"/>
  <c r="AC108" i="14"/>
  <c r="Q93" i="14"/>
  <c r="Q75" i="62"/>
  <c r="Q73" i="62"/>
  <c r="Q76" i="62"/>
  <c r="Q74" i="62"/>
  <c r="Q72" i="62"/>
  <c r="Q77" i="62"/>
  <c r="Q71" i="62"/>
  <c r="Q69" i="62"/>
  <c r="Q70" i="62"/>
  <c r="Q118" i="62"/>
  <c r="AC75" i="62"/>
  <c r="AC73" i="62"/>
  <c r="AC77" i="62"/>
  <c r="AC76" i="62"/>
  <c r="AC74" i="62"/>
  <c r="AC72" i="62"/>
  <c r="AC71" i="62"/>
  <c r="AC69" i="62"/>
  <c r="AC70" i="62"/>
  <c r="AC62" i="62"/>
  <c r="AC118" i="62"/>
  <c r="X77" i="62"/>
  <c r="X75" i="62"/>
  <c r="X73" i="62"/>
  <c r="X76" i="62"/>
  <c r="X74" i="62"/>
  <c r="X72" i="62"/>
  <c r="X70" i="62"/>
  <c r="X71" i="62"/>
  <c r="X69" i="62"/>
  <c r="X118" i="62"/>
  <c r="X85" i="62"/>
  <c r="X40" i="62"/>
  <c r="AE95" i="14"/>
  <c r="N77" i="62"/>
  <c r="N76" i="62"/>
  <c r="N74" i="62"/>
  <c r="N72" i="62"/>
  <c r="N75" i="62"/>
  <c r="N73" i="62"/>
  <c r="N71" i="62"/>
  <c r="N69" i="62"/>
  <c r="N70" i="62"/>
  <c r="N85" i="62"/>
  <c r="N62" i="62"/>
  <c r="AF97" i="14"/>
  <c r="V76" i="62"/>
  <c r="V74" i="62"/>
  <c r="V72" i="62"/>
  <c r="V77" i="62"/>
  <c r="V75" i="62"/>
  <c r="V73" i="62"/>
  <c r="V69" i="62"/>
  <c r="V70" i="62"/>
  <c r="V118" i="62"/>
  <c r="V107" i="22"/>
  <c r="AC95" i="14"/>
  <c r="B9" i="62"/>
  <c r="B86" i="62" s="1"/>
  <c r="AD95" i="14"/>
  <c r="Q90" i="22"/>
  <c r="H98" i="62"/>
  <c r="H97" i="62"/>
  <c r="H96" i="62"/>
  <c r="H94" i="62"/>
  <c r="H92" i="62"/>
  <c r="H99" i="62"/>
  <c r="H95" i="62"/>
  <c r="H93" i="62"/>
  <c r="W99" i="62"/>
  <c r="W97" i="62"/>
  <c r="W98" i="62"/>
  <c r="W96" i="62"/>
  <c r="W94" i="62"/>
  <c r="W92" i="62"/>
  <c r="W95" i="62"/>
  <c r="W93" i="62"/>
  <c r="W91" i="62"/>
  <c r="W109" i="62"/>
  <c r="W86" i="62"/>
  <c r="F99" i="62"/>
  <c r="F97" i="62"/>
  <c r="F95" i="62"/>
  <c r="F93" i="62"/>
  <c r="F91" i="62"/>
  <c r="F96" i="62"/>
  <c r="F94" i="62"/>
  <c r="F92" i="62"/>
  <c r="F98" i="62"/>
  <c r="F109" i="62"/>
  <c r="F120" i="62"/>
  <c r="F86" i="62"/>
  <c r="F44" i="62"/>
  <c r="F42" i="62"/>
  <c r="F40" i="62"/>
  <c r="F38" i="62"/>
  <c r="F36" i="62"/>
  <c r="F43" i="62"/>
  <c r="F41" i="62"/>
  <c r="F39" i="62"/>
  <c r="F37" i="62"/>
  <c r="F104" i="62"/>
  <c r="F82" i="62"/>
  <c r="F115" i="62"/>
  <c r="O99" i="22"/>
  <c r="AA95" i="14"/>
  <c r="AH99" i="62"/>
  <c r="AH97" i="62"/>
  <c r="AH98" i="62"/>
  <c r="AH95" i="62"/>
  <c r="AH93" i="62"/>
  <c r="AH91" i="62"/>
  <c r="AH94" i="62"/>
  <c r="AH92" i="62"/>
  <c r="AH96" i="62"/>
  <c r="AM99" i="62"/>
  <c r="AM97" i="62"/>
  <c r="AM98" i="62"/>
  <c r="AM96" i="62"/>
  <c r="AM94" i="62"/>
  <c r="AM92" i="62"/>
  <c r="AM95" i="62"/>
  <c r="AM109" i="62"/>
  <c r="AM120" i="62"/>
  <c r="AM64" i="62"/>
  <c r="AD99" i="62"/>
  <c r="AD97" i="62"/>
  <c r="AD95" i="62"/>
  <c r="AD93" i="62"/>
  <c r="AD91" i="62"/>
  <c r="AD98" i="62"/>
  <c r="AD96" i="62"/>
  <c r="AD94" i="62"/>
  <c r="AD92" i="62"/>
  <c r="AD120" i="62"/>
  <c r="AD53" i="62"/>
  <c r="O99" i="62"/>
  <c r="O97" i="62"/>
  <c r="O98" i="62"/>
  <c r="O96" i="62"/>
  <c r="O94" i="62"/>
  <c r="O92" i="62"/>
  <c r="O95" i="62"/>
  <c r="O93" i="62"/>
  <c r="O91" i="62"/>
  <c r="O64" i="62"/>
  <c r="O86" i="62"/>
  <c r="E98" i="62"/>
  <c r="E99" i="62"/>
  <c r="E97" i="62"/>
  <c r="E95" i="62"/>
  <c r="E93" i="62"/>
  <c r="E91" i="62"/>
  <c r="E96" i="62"/>
  <c r="E92" i="62"/>
  <c r="E31" i="62"/>
  <c r="E120" i="62"/>
  <c r="P90" i="22"/>
  <c r="J87" i="62"/>
  <c r="J85" i="62"/>
  <c r="J83" i="62"/>
  <c r="J88" i="62"/>
  <c r="J86" i="62"/>
  <c r="J84" i="62"/>
  <c r="J82" i="62"/>
  <c r="J80" i="62"/>
  <c r="J81" i="62"/>
  <c r="J52" i="62"/>
  <c r="J119" i="62"/>
  <c r="J41" i="62"/>
  <c r="AF77" i="62"/>
  <c r="AF75" i="62"/>
  <c r="AF73" i="62"/>
  <c r="AF74" i="62"/>
  <c r="AF72" i="62"/>
  <c r="AF70" i="62"/>
  <c r="AF71" i="62"/>
  <c r="AF69" i="62"/>
  <c r="AF40" i="62"/>
  <c r="H43" i="62"/>
  <c r="H41" i="62"/>
  <c r="H39" i="62"/>
  <c r="H37" i="62"/>
  <c r="H44" i="62"/>
  <c r="H42" i="62"/>
  <c r="H40" i="62"/>
  <c r="H38" i="62"/>
  <c r="G76" i="62"/>
  <c r="G74" i="62"/>
  <c r="G77" i="62"/>
  <c r="G75" i="62"/>
  <c r="G73" i="62"/>
  <c r="G70" i="62"/>
  <c r="G72" i="62"/>
  <c r="G71" i="62"/>
  <c r="G69" i="62"/>
  <c r="G40" i="62"/>
  <c r="AI20" i="62"/>
  <c r="Y20" i="62"/>
  <c r="P53" i="62"/>
  <c r="AA64" i="62"/>
  <c r="AK109" i="62"/>
  <c r="AC85" i="62"/>
  <c r="AA120" i="62"/>
  <c r="Z118" i="62"/>
  <c r="C118" i="62"/>
  <c r="M110" i="62"/>
  <c r="G119" i="62"/>
  <c r="G118" i="62"/>
  <c r="AH55" i="62"/>
  <c r="Q80" i="62"/>
  <c r="X29" i="62"/>
  <c r="J30" i="62"/>
  <c r="AK40" i="62"/>
  <c r="I51" i="62"/>
  <c r="AI29" i="62"/>
  <c r="AI28" i="62"/>
  <c r="U31" i="62"/>
  <c r="V29" i="62"/>
  <c r="F53" i="62"/>
  <c r="AD40" i="62"/>
  <c r="Q36" i="62"/>
  <c r="AE62" i="62"/>
  <c r="Y30" i="62"/>
  <c r="I29" i="62"/>
  <c r="H71" i="62"/>
  <c r="L42" i="62"/>
  <c r="AI106" i="62"/>
  <c r="Z64" i="62"/>
  <c r="N40" i="62"/>
  <c r="M55" i="62"/>
  <c r="AC42" i="62"/>
  <c r="X51" i="62"/>
  <c r="U118" i="62"/>
  <c r="J109" i="62"/>
  <c r="AF116" i="62"/>
  <c r="AE51" i="62"/>
  <c r="C64" i="62"/>
  <c r="V51" i="62"/>
  <c r="AI51" i="62"/>
  <c r="AG31" i="62"/>
  <c r="AG53" i="62"/>
  <c r="AI39" i="62"/>
  <c r="AA86" i="62"/>
  <c r="S40" i="62"/>
  <c r="Z31" i="62"/>
  <c r="D29" i="62"/>
  <c r="P86" i="62"/>
  <c r="AL62" i="62"/>
  <c r="K31" i="62"/>
  <c r="AF27" i="62"/>
  <c r="AF31" i="62"/>
  <c r="M77" i="62"/>
  <c r="AH77" i="62"/>
  <c r="N32" i="62"/>
  <c r="AP32" i="62" s="1"/>
  <c r="AC107" i="62"/>
  <c r="P64" i="62"/>
  <c r="T75" i="62"/>
  <c r="B65" i="62"/>
  <c r="AF85" i="62"/>
  <c r="AF86" i="62"/>
  <c r="Y51" i="62"/>
  <c r="Y120" i="62"/>
  <c r="Y119" i="62"/>
  <c r="V80" i="62"/>
  <c r="AH66" i="62"/>
  <c r="AA107" i="62"/>
  <c r="H53" i="62"/>
  <c r="AN103" i="62"/>
  <c r="D109" i="62"/>
  <c r="AJ85" i="62"/>
  <c r="AJ86" i="62"/>
  <c r="C53" i="62"/>
  <c r="AH44" i="62"/>
  <c r="F26" i="62"/>
  <c r="R85" i="62"/>
  <c r="F64" i="62"/>
  <c r="N118" i="62"/>
  <c r="X64" i="62"/>
  <c r="Q53" i="62"/>
  <c r="L85" i="62"/>
  <c r="L86" i="62"/>
  <c r="AB48" i="62"/>
  <c r="AB53" i="62"/>
  <c r="AF62" i="62"/>
  <c r="B55" i="62"/>
  <c r="B54" i="62"/>
  <c r="B52" i="62"/>
  <c r="B50" i="62"/>
  <c r="B49" i="62"/>
  <c r="B47" i="62"/>
  <c r="L31" i="62"/>
  <c r="C29" i="62"/>
  <c r="P120" i="62"/>
  <c r="W42" i="62"/>
  <c r="Z109" i="62"/>
  <c r="Q107" i="62"/>
  <c r="Q102" i="62"/>
  <c r="H31" i="62"/>
  <c r="D53" i="62"/>
  <c r="O55" i="62"/>
  <c r="V62" i="62"/>
  <c r="W31" i="62"/>
  <c r="R118" i="62"/>
  <c r="P31" i="62"/>
  <c r="AD86" i="62"/>
  <c r="T39" i="62"/>
  <c r="F71" i="62"/>
  <c r="AB118" i="62"/>
  <c r="AE120" i="62"/>
  <c r="U18" i="62"/>
  <c r="D18" i="62"/>
  <c r="AF107" i="14"/>
  <c r="AF10" i="62"/>
  <c r="F102" i="14"/>
  <c r="C102" i="14"/>
  <c r="J99" i="22"/>
  <c r="G95" i="14"/>
  <c r="K5" i="62"/>
  <c r="AA96" i="22"/>
  <c r="AF105" i="22"/>
  <c r="C100" i="14"/>
  <c r="E20" i="62"/>
  <c r="AH91" i="14"/>
  <c r="AM2" i="62"/>
  <c r="O18" i="62"/>
  <c r="AP3" i="62"/>
  <c r="AO3" i="62"/>
  <c r="AN3" i="62"/>
  <c r="G20" i="62"/>
  <c r="Y19" i="62"/>
  <c r="AC18" i="62"/>
  <c r="AJ20" i="62"/>
  <c r="L18" i="62"/>
  <c r="R20" i="62"/>
  <c r="AR11" i="62"/>
  <c r="AK20" i="62"/>
  <c r="X18" i="62"/>
  <c r="N18" i="62"/>
  <c r="D102" i="14"/>
  <c r="N20" i="62"/>
  <c r="F97" i="14"/>
  <c r="I6" i="62"/>
  <c r="AN6" i="62" s="1"/>
  <c r="AH93" i="14"/>
  <c r="AM4" i="62"/>
  <c r="D91" i="14"/>
  <c r="H2" i="62"/>
  <c r="AN2" i="62" s="1"/>
  <c r="Z20" i="62"/>
  <c r="D20" i="62"/>
  <c r="AF18" i="62"/>
  <c r="G18" i="62"/>
  <c r="G19" i="62"/>
  <c r="AI22" i="62"/>
  <c r="AI17" i="62"/>
  <c r="AQ11" i="62"/>
  <c r="J20" i="62"/>
  <c r="AH22" i="62"/>
  <c r="AQ4" i="62"/>
  <c r="AD18" i="62"/>
  <c r="AD20" i="62"/>
  <c r="C20" i="62"/>
  <c r="AQ8" i="62"/>
  <c r="AG20" i="62"/>
  <c r="V14" i="62"/>
  <c r="V22" i="62"/>
  <c r="V21" i="62"/>
  <c r="V20" i="62"/>
  <c r="V19" i="62"/>
  <c r="V16" i="62"/>
  <c r="V18" i="62"/>
  <c r="V17" i="62"/>
  <c r="AE18" i="62"/>
  <c r="AR9" i="62"/>
  <c r="AN9" i="62"/>
  <c r="AO9" i="62"/>
  <c r="AQ9" i="62"/>
  <c r="AP9" i="62"/>
  <c r="N21" i="62"/>
  <c r="N92" i="14"/>
  <c r="S3" i="62"/>
  <c r="AQ3" i="62" s="1"/>
  <c r="AF20" i="62"/>
  <c r="U20" i="62"/>
  <c r="U97" i="22"/>
  <c r="O101" i="22"/>
  <c r="S93" i="22"/>
  <c r="Q17" i="62"/>
  <c r="Q18" i="62"/>
  <c r="Q20" i="62"/>
  <c r="Q14" i="62"/>
  <c r="Q19" i="62"/>
  <c r="Q22" i="62"/>
  <c r="Q21" i="62"/>
  <c r="Q16" i="62"/>
  <c r="Q15" i="62"/>
  <c r="AF16" i="62"/>
  <c r="V93" i="14"/>
  <c r="V4" i="62"/>
  <c r="V71" i="62" s="1"/>
  <c r="C95" i="14"/>
  <c r="E5" i="62"/>
  <c r="Z18" i="62"/>
  <c r="AO4" i="62"/>
  <c r="AC20" i="62"/>
  <c r="P20" i="62"/>
  <c r="AL20" i="62"/>
  <c r="AL19" i="62"/>
  <c r="R18" i="62"/>
  <c r="AH20" i="62"/>
  <c r="AK18" i="62"/>
  <c r="AO8" i="62"/>
  <c r="AP8" i="62"/>
  <c r="M22" i="62"/>
  <c r="S18" i="62"/>
  <c r="W20" i="62"/>
  <c r="T17" i="62"/>
  <c r="T20" i="62"/>
  <c r="AA20" i="62"/>
  <c r="F20" i="62"/>
  <c r="I18" i="62"/>
  <c r="I20" i="62"/>
  <c r="AB18" i="62"/>
  <c r="O20" i="62"/>
  <c r="Z107" i="14"/>
  <c r="AE10" i="62"/>
  <c r="O22" i="62"/>
  <c r="AE20" i="62"/>
  <c r="AO7" i="62"/>
  <c r="AP7" i="62"/>
  <c r="AR7" i="62"/>
  <c r="AN7" i="62"/>
  <c r="AQ7" i="62"/>
  <c r="AI18" i="62"/>
  <c r="AL18" i="62"/>
  <c r="AJ18" i="62"/>
  <c r="K20" i="62"/>
  <c r="K18" i="62"/>
  <c r="J19" i="62"/>
  <c r="J18" i="62"/>
  <c r="C18" i="62"/>
  <c r="AR8" i="62"/>
  <c r="AG18" i="62"/>
  <c r="S20" i="62"/>
  <c r="X20" i="62"/>
  <c r="AA18" i="62"/>
  <c r="F15" i="62"/>
  <c r="AB20" i="62"/>
  <c r="AP4" i="62"/>
  <c r="U17" i="57"/>
  <c r="U28" i="57"/>
  <c r="I98" i="57"/>
  <c r="I31" i="57"/>
  <c r="I86" i="57"/>
  <c r="I97" i="57"/>
  <c r="U62" i="57"/>
  <c r="U60" i="57"/>
  <c r="V77" i="57"/>
  <c r="I96" i="57"/>
  <c r="U63" i="57"/>
  <c r="T52" i="57"/>
  <c r="U58" i="57"/>
  <c r="U117" i="57"/>
  <c r="V70" i="57"/>
  <c r="AI52" i="57"/>
  <c r="I42" i="57"/>
  <c r="V118" i="57"/>
  <c r="U66" i="57"/>
  <c r="I91" i="57"/>
  <c r="E85" i="57"/>
  <c r="U59" i="57"/>
  <c r="I92" i="57"/>
  <c r="I109" i="57"/>
  <c r="V74" i="57"/>
  <c r="E107" i="57"/>
  <c r="E74" i="57"/>
  <c r="D85" i="57"/>
  <c r="D75" i="57"/>
  <c r="E70" i="57"/>
  <c r="AC83" i="57"/>
  <c r="D70" i="57"/>
  <c r="T72" i="57"/>
  <c r="E77" i="57"/>
  <c r="Q55" i="57"/>
  <c r="T48" i="57"/>
  <c r="D71" i="57"/>
  <c r="D96" i="57"/>
  <c r="AE66" i="57"/>
  <c r="AE44" i="57"/>
  <c r="AE55" i="57"/>
  <c r="AC55" i="57"/>
  <c r="AB107" i="57"/>
  <c r="T49" i="57"/>
  <c r="R116" i="57"/>
  <c r="AA73" i="57"/>
  <c r="R94" i="57"/>
  <c r="AB77" i="57"/>
  <c r="L59" i="57"/>
  <c r="AC60" i="57"/>
  <c r="R27" i="57"/>
  <c r="R52" i="57"/>
  <c r="AB76" i="57"/>
  <c r="R105" i="57"/>
  <c r="L39" i="57"/>
  <c r="L66" i="57"/>
  <c r="R50" i="57"/>
  <c r="L58" i="57"/>
  <c r="R61" i="57"/>
  <c r="R83" i="57"/>
  <c r="R48" i="57"/>
  <c r="L117" i="57"/>
  <c r="R54" i="57"/>
  <c r="R55" i="57"/>
  <c r="AB62" i="57"/>
  <c r="AB73" i="57"/>
  <c r="AM108" i="57"/>
  <c r="U106" i="57"/>
  <c r="V32" i="57"/>
  <c r="AC58" i="57"/>
  <c r="U102" i="57"/>
  <c r="F58" i="57"/>
  <c r="Q84" i="57"/>
  <c r="U76" i="57"/>
  <c r="AC66" i="57"/>
  <c r="V121" i="57"/>
  <c r="AH84" i="57"/>
  <c r="AB75" i="57"/>
  <c r="AJ55" i="57"/>
  <c r="V102" i="57"/>
  <c r="U104" i="57"/>
  <c r="U65" i="57"/>
  <c r="U110" i="57"/>
  <c r="E108" i="57"/>
  <c r="V103" i="57"/>
  <c r="E121" i="57"/>
  <c r="V87" i="57"/>
  <c r="V76" i="57"/>
  <c r="E102" i="57"/>
  <c r="V110" i="57"/>
  <c r="U43" i="57"/>
  <c r="U54" i="57"/>
  <c r="E87" i="57"/>
  <c r="V107" i="57"/>
  <c r="E76" i="57"/>
  <c r="E43" i="57"/>
  <c r="U21" i="57"/>
  <c r="U107" i="57"/>
  <c r="U105" i="57"/>
  <c r="U121" i="57"/>
  <c r="E110" i="57"/>
  <c r="O107" i="57"/>
  <c r="AC65" i="57"/>
  <c r="F117" i="57"/>
  <c r="Q65" i="57"/>
  <c r="F84" i="57"/>
  <c r="D64" i="57"/>
  <c r="V59" i="57"/>
  <c r="D95" i="57"/>
  <c r="AA84" i="57"/>
  <c r="D17" i="57"/>
  <c r="AC106" i="57"/>
  <c r="AC39" i="57"/>
  <c r="F17" i="57"/>
  <c r="D28" i="57"/>
  <c r="AH58" i="57"/>
  <c r="AC64" i="57"/>
  <c r="AC95" i="57"/>
  <c r="F63" i="57"/>
  <c r="Q117" i="57"/>
  <c r="D84" i="57"/>
  <c r="Q63" i="57"/>
  <c r="Q60" i="57"/>
  <c r="AC28" i="57"/>
  <c r="V117" i="57"/>
  <c r="D58" i="57"/>
  <c r="F66" i="57"/>
  <c r="Q106" i="57"/>
  <c r="AC117" i="57"/>
  <c r="D59" i="57"/>
  <c r="AC63" i="57"/>
  <c r="AC84" i="57"/>
  <c r="AH17" i="57"/>
  <c r="AC17" i="57"/>
  <c r="Q95" i="57"/>
  <c r="Q64" i="57"/>
  <c r="AC59" i="57"/>
  <c r="AH73" i="57"/>
  <c r="D73" i="57"/>
  <c r="Q39" i="57"/>
  <c r="D117" i="57"/>
  <c r="AA94" i="57"/>
  <c r="AD94" i="57"/>
  <c r="N53" i="57"/>
  <c r="L99" i="22"/>
  <c r="O90" i="22"/>
  <c r="AG102" i="22"/>
  <c r="O121" i="22"/>
  <c r="M123" i="22"/>
  <c r="AB120" i="14"/>
  <c r="G115" i="22"/>
  <c r="D118" i="57"/>
  <c r="T83" i="57"/>
  <c r="AE119" i="57"/>
  <c r="D29" i="57"/>
  <c r="E118" i="57"/>
  <c r="D74" i="57"/>
  <c r="AE116" i="57"/>
  <c r="E69" i="57"/>
  <c r="S115" i="14"/>
  <c r="I129" i="14"/>
  <c r="M129" i="14"/>
  <c r="L131" i="22"/>
  <c r="AA118" i="14"/>
  <c r="B122" i="14"/>
  <c r="AH130" i="14"/>
  <c r="AG112" i="14"/>
  <c r="D69" i="57"/>
  <c r="AA70" i="57"/>
  <c r="AE33" i="57"/>
  <c r="AE88" i="57"/>
  <c r="AE99" i="57"/>
  <c r="AE22" i="57"/>
  <c r="E29" i="57"/>
  <c r="T94" i="57"/>
  <c r="E18" i="57"/>
  <c r="E40" i="57"/>
  <c r="D77" i="57"/>
  <c r="D62" i="57"/>
  <c r="D40" i="57"/>
  <c r="N62" i="57"/>
  <c r="Q131" i="14"/>
  <c r="C115" i="22"/>
  <c r="K129" i="14"/>
  <c r="Q112" i="22"/>
  <c r="W118" i="14"/>
  <c r="AE118" i="57"/>
  <c r="Y120" i="14"/>
  <c r="J129" i="14"/>
  <c r="X120" i="14"/>
  <c r="T115" i="14"/>
  <c r="P112" i="22"/>
  <c r="AA88" i="57"/>
  <c r="C55" i="57"/>
  <c r="AA119" i="57"/>
  <c r="AA63" i="57"/>
  <c r="C16" i="57"/>
  <c r="Z10" i="57"/>
  <c r="Z108" i="57" s="1"/>
  <c r="T128" i="14"/>
  <c r="W128" i="14"/>
  <c r="K121" i="22"/>
  <c r="Y118" i="22"/>
  <c r="AD124" i="22"/>
  <c r="E28" i="57"/>
  <c r="H83" i="57"/>
  <c r="AA30" i="57"/>
  <c r="C83" i="57"/>
  <c r="AH18" i="57"/>
  <c r="C52" i="57"/>
  <c r="AI50" i="57"/>
  <c r="C47" i="57"/>
  <c r="N72" i="57"/>
  <c r="AA86" i="57"/>
  <c r="AH62" i="57"/>
  <c r="AH71" i="57"/>
  <c r="S128" i="14"/>
  <c r="AF95" i="14"/>
  <c r="C119" i="22"/>
  <c r="Q120" i="22"/>
  <c r="M123" i="14"/>
  <c r="O123" i="14"/>
  <c r="AI48" i="57"/>
  <c r="E59" i="57"/>
  <c r="AH69" i="57"/>
  <c r="C94" i="57"/>
  <c r="N51" i="57"/>
  <c r="E62" i="57"/>
  <c r="AA97" i="57"/>
  <c r="V128" i="14"/>
  <c r="B117" i="14"/>
  <c r="AA127" i="22"/>
  <c r="L125" i="22"/>
  <c r="I125" i="14"/>
  <c r="AA120" i="14"/>
  <c r="H125" i="14"/>
  <c r="P121" i="14"/>
  <c r="O112" i="22"/>
  <c r="AH113" i="14"/>
  <c r="AC49" i="57"/>
  <c r="AC38" i="57"/>
  <c r="AC52" i="57"/>
  <c r="Q18" i="57"/>
  <c r="AC116" i="57"/>
  <c r="AC94" i="57"/>
  <c r="Q113" i="57"/>
  <c r="AC53" i="57"/>
  <c r="AC61" i="57"/>
  <c r="AC50" i="57"/>
  <c r="AC48" i="57"/>
  <c r="AF101" i="22"/>
  <c r="AC105" i="57"/>
  <c r="AC16" i="57"/>
  <c r="AC47" i="57"/>
  <c r="V106" i="57"/>
  <c r="Q19" i="57"/>
  <c r="V84" i="57"/>
  <c r="V62" i="57"/>
  <c r="Q40" i="57"/>
  <c r="M85" i="57"/>
  <c r="M71" i="57"/>
  <c r="Y103" i="14"/>
  <c r="AC54" i="57"/>
  <c r="M75" i="57"/>
  <c r="Q15" i="57"/>
  <c r="Q91" i="57"/>
  <c r="Q96" i="57"/>
  <c r="Q69" i="57"/>
  <c r="Q77" i="57"/>
  <c r="Q58" i="57"/>
  <c r="M74" i="57"/>
  <c r="Q75" i="57"/>
  <c r="Q74" i="57"/>
  <c r="Q85" i="57"/>
  <c r="M96" i="57"/>
  <c r="V73" i="57"/>
  <c r="M29" i="57"/>
  <c r="Q17" i="57"/>
  <c r="Q36" i="57"/>
  <c r="Q22" i="57"/>
  <c r="Q62" i="57"/>
  <c r="Q71" i="57"/>
  <c r="D129" i="14"/>
  <c r="Q47" i="57"/>
  <c r="Q21" i="57"/>
  <c r="S96" i="57"/>
  <c r="X94" i="57"/>
  <c r="Q102" i="57"/>
  <c r="Q107" i="57"/>
  <c r="V28" i="57"/>
  <c r="Q76" i="57"/>
  <c r="V65" i="57"/>
  <c r="Q20" i="57"/>
  <c r="Q80" i="57"/>
  <c r="V63" i="57"/>
  <c r="V66" i="57"/>
  <c r="M40" i="57"/>
  <c r="M107" i="57"/>
  <c r="B92" i="14"/>
  <c r="T51" i="57"/>
  <c r="T38" i="57"/>
  <c r="T16" i="57"/>
  <c r="T53" i="57"/>
  <c r="T47" i="57"/>
  <c r="N64" i="57"/>
  <c r="J7" i="57"/>
  <c r="J75" i="57" s="1"/>
  <c r="Q49" i="57"/>
  <c r="T27" i="57"/>
  <c r="F10" i="57"/>
  <c r="Q61" i="57"/>
  <c r="N28" i="57"/>
  <c r="N17" i="57"/>
  <c r="V55" i="57"/>
  <c r="Q83" i="57"/>
  <c r="AA85" i="57"/>
  <c r="N129" i="14"/>
  <c r="I125" i="22"/>
  <c r="J103" i="14"/>
  <c r="Q54" i="57"/>
  <c r="N63" i="57"/>
  <c r="Q16" i="57"/>
  <c r="Q116" i="57"/>
  <c r="Q38" i="57"/>
  <c r="N84" i="57"/>
  <c r="AI27" i="57"/>
  <c r="AA18" i="57"/>
  <c r="Q94" i="57"/>
  <c r="Q72" i="57"/>
  <c r="Q52" i="57"/>
  <c r="Q53" i="57"/>
  <c r="AI94" i="57"/>
  <c r="AI38" i="57"/>
  <c r="AA77" i="57"/>
  <c r="N73" i="57"/>
  <c r="N95" i="57"/>
  <c r="N58" i="57"/>
  <c r="C97" i="22"/>
  <c r="AI54" i="57"/>
  <c r="AI49" i="57"/>
  <c r="N59" i="57"/>
  <c r="AI53" i="57"/>
  <c r="Q105" i="57"/>
  <c r="AI83" i="57"/>
  <c r="Q51" i="57"/>
  <c r="Q50" i="57"/>
  <c r="AI61" i="57"/>
  <c r="AA69" i="57"/>
  <c r="V116" i="57"/>
  <c r="B91" i="22"/>
  <c r="AD47" i="57"/>
  <c r="H94" i="57"/>
  <c r="C51" i="57"/>
  <c r="H72" i="57"/>
  <c r="N83" i="57"/>
  <c r="E63" i="57"/>
  <c r="I27" i="57"/>
  <c r="AD55" i="57"/>
  <c r="AM22" i="57"/>
  <c r="H105" i="57"/>
  <c r="AM19" i="57"/>
  <c r="I54" i="57"/>
  <c r="C53" i="57"/>
  <c r="AM77" i="57"/>
  <c r="E65" i="57"/>
  <c r="E17" i="57"/>
  <c r="E58" i="57"/>
  <c r="I53" i="57"/>
  <c r="AD54" i="57"/>
  <c r="AM74" i="57"/>
  <c r="N16" i="57"/>
  <c r="K112" i="14"/>
  <c r="V125" i="14"/>
  <c r="U93" i="22"/>
  <c r="L109" i="22"/>
  <c r="AA105" i="22"/>
  <c r="T93" i="22"/>
  <c r="D95" i="14"/>
  <c r="AC123" i="22"/>
  <c r="N131" i="22"/>
  <c r="R93" i="22"/>
  <c r="M112" i="22"/>
  <c r="R97" i="22"/>
  <c r="AF108" i="22"/>
  <c r="H115" i="14"/>
  <c r="AB117" i="14"/>
  <c r="I131" i="14"/>
  <c r="O123" i="22"/>
  <c r="AF102" i="22"/>
  <c r="AD16" i="57"/>
  <c r="H61" i="57"/>
  <c r="H51" i="57"/>
  <c r="E84" i="57"/>
  <c r="N52" i="57"/>
  <c r="AM69" i="57"/>
  <c r="AM18" i="57"/>
  <c r="H55" i="57"/>
  <c r="E66" i="57"/>
  <c r="H116" i="57"/>
  <c r="H54" i="57"/>
  <c r="X20" i="57"/>
  <c r="N27" i="57"/>
  <c r="C38" i="57"/>
  <c r="N94" i="57"/>
  <c r="I51" i="57"/>
  <c r="N61" i="57"/>
  <c r="I94" i="57"/>
  <c r="E73" i="57"/>
  <c r="I72" i="57"/>
  <c r="AD105" i="57"/>
  <c r="L112" i="14"/>
  <c r="AD27" i="57"/>
  <c r="D117" i="14"/>
  <c r="E117" i="14"/>
  <c r="E95" i="14"/>
  <c r="V93" i="22"/>
  <c r="W118" i="22"/>
  <c r="V96" i="22"/>
  <c r="E129" i="22"/>
  <c r="AH102" i="22"/>
  <c r="AD61" i="57"/>
  <c r="O112" i="14"/>
  <c r="X53" i="57"/>
  <c r="C72" i="57"/>
  <c r="I47" i="57"/>
  <c r="I48" i="57"/>
  <c r="AD116" i="57"/>
  <c r="H50" i="57"/>
  <c r="E117" i="57"/>
  <c r="I105" i="57"/>
  <c r="N48" i="57"/>
  <c r="N47" i="57"/>
  <c r="E106" i="57"/>
  <c r="N50" i="57"/>
  <c r="AD53" i="57"/>
  <c r="C49" i="57"/>
  <c r="AD50" i="57"/>
  <c r="E39" i="57"/>
  <c r="E60" i="57"/>
  <c r="X93" i="57"/>
  <c r="W124" i="14"/>
  <c r="AD52" i="57"/>
  <c r="X125" i="14"/>
  <c r="C117" i="14"/>
  <c r="C124" i="14"/>
  <c r="O105" i="22"/>
  <c r="G115" i="14"/>
  <c r="AD123" i="22"/>
  <c r="AA117" i="14"/>
  <c r="J124" i="22"/>
  <c r="M112" i="14"/>
  <c r="AA123" i="22"/>
  <c r="S104" i="22"/>
  <c r="L95" i="22"/>
  <c r="P112" i="14"/>
  <c r="B107" i="22"/>
  <c r="G93" i="22"/>
  <c r="AM5" i="57"/>
  <c r="N109" i="22"/>
  <c r="X75" i="57"/>
  <c r="X96" i="57"/>
  <c r="X31" i="57"/>
  <c r="V105" i="57"/>
  <c r="S69" i="57"/>
  <c r="S18" i="57"/>
  <c r="S77" i="57"/>
  <c r="S118" i="57"/>
  <c r="AA75" i="57"/>
  <c r="AA62" i="57"/>
  <c r="V51" i="57"/>
  <c r="V50" i="57"/>
  <c r="AF112" i="14"/>
  <c r="G124" i="14"/>
  <c r="T131" i="14"/>
  <c r="H128" i="14"/>
  <c r="D124" i="14"/>
  <c r="Y125" i="14"/>
  <c r="I128" i="14"/>
  <c r="AE117" i="14"/>
  <c r="Z118" i="22"/>
  <c r="S106" i="14"/>
  <c r="P131" i="14"/>
  <c r="Z126" i="22"/>
  <c r="E109" i="22"/>
  <c r="AF117" i="14"/>
  <c r="R96" i="22"/>
  <c r="H114" i="22"/>
  <c r="X64" i="57"/>
  <c r="Q101" i="22"/>
  <c r="F119" i="22"/>
  <c r="X118" i="14"/>
  <c r="B102" i="22"/>
  <c r="N121" i="14"/>
  <c r="L124" i="22"/>
  <c r="AF6" i="57"/>
  <c r="AF73" i="57" s="1"/>
  <c r="X42" i="57"/>
  <c r="S75" i="57"/>
  <c r="X86" i="57"/>
  <c r="V27" i="57"/>
  <c r="V52" i="57"/>
  <c r="V61" i="57"/>
  <c r="S76" i="57"/>
  <c r="X92" i="57"/>
  <c r="S107" i="57"/>
  <c r="Q115" i="14"/>
  <c r="Z118" i="14"/>
  <c r="F127" i="14"/>
  <c r="D127" i="14"/>
  <c r="C127" i="14"/>
  <c r="U131" i="14"/>
  <c r="K128" i="14"/>
  <c r="W125" i="14"/>
  <c r="V126" i="14"/>
  <c r="R115" i="14"/>
  <c r="T126" i="14"/>
  <c r="S121" i="14"/>
  <c r="K131" i="14"/>
  <c r="S126" i="14"/>
  <c r="J131" i="14"/>
  <c r="L131" i="14"/>
  <c r="T106" i="14"/>
  <c r="AB131" i="22"/>
  <c r="B124" i="14"/>
  <c r="U125" i="14"/>
  <c r="B124" i="22"/>
  <c r="AD117" i="14"/>
  <c r="O127" i="22"/>
  <c r="N112" i="22"/>
  <c r="X97" i="57"/>
  <c r="V54" i="57"/>
  <c r="X91" i="57"/>
  <c r="V83" i="57"/>
  <c r="S73" i="57"/>
  <c r="V48" i="57"/>
  <c r="V72" i="57"/>
  <c r="AA118" i="57"/>
  <c r="AA96" i="57"/>
  <c r="S62" i="57"/>
  <c r="N131" i="14"/>
  <c r="J128" i="14"/>
  <c r="U126" i="14"/>
  <c r="R121" i="14"/>
  <c r="F128" i="14"/>
  <c r="R131" i="14"/>
  <c r="AF130" i="22"/>
  <c r="U118" i="22"/>
  <c r="W119" i="22"/>
  <c r="J108" i="22"/>
  <c r="X126" i="14"/>
  <c r="B92" i="22"/>
  <c r="V115" i="14"/>
  <c r="U115" i="14"/>
  <c r="AH115" i="14"/>
  <c r="AG123" i="14"/>
  <c r="AB120" i="22"/>
  <c r="AC117" i="22"/>
  <c r="R117" i="14"/>
  <c r="W6" i="57"/>
  <c r="W61" i="57" s="1"/>
  <c r="AL7" i="57"/>
  <c r="AL74" i="57" s="1"/>
  <c r="Y8" i="57"/>
  <c r="Y7" i="57"/>
  <c r="AD127" i="22"/>
  <c r="AA74" i="57"/>
  <c r="K6" i="57"/>
  <c r="G7" i="57"/>
  <c r="B129" i="22"/>
  <c r="AF124" i="22"/>
  <c r="AG124" i="22"/>
  <c r="AK93" i="57"/>
  <c r="AK15" i="57"/>
  <c r="AK42" i="57"/>
  <c r="AK39" i="57"/>
  <c r="AK115" i="57"/>
  <c r="AK40" i="57"/>
  <c r="AK76" i="57"/>
  <c r="AK94" i="57"/>
  <c r="AK99" i="57"/>
  <c r="AH97" i="22"/>
  <c r="AK71" i="57"/>
  <c r="AK19" i="57"/>
  <c r="AK120" i="57"/>
  <c r="AK80" i="57"/>
  <c r="AK82" i="57"/>
  <c r="AK113" i="57"/>
  <c r="AK41" i="57"/>
  <c r="AK88" i="57"/>
  <c r="AK86" i="57"/>
  <c r="AK44" i="57"/>
  <c r="AK119" i="57"/>
  <c r="AK22" i="57"/>
  <c r="AK85" i="57"/>
  <c r="AK69" i="57"/>
  <c r="AK77" i="57"/>
  <c r="AK96" i="57"/>
  <c r="AK29" i="57"/>
  <c r="AK18" i="57"/>
  <c r="AK118" i="57"/>
  <c r="AK74" i="57"/>
  <c r="AK75" i="57"/>
  <c r="AK38" i="57"/>
  <c r="AK55" i="57"/>
  <c r="AK52" i="57"/>
  <c r="AK47" i="57"/>
  <c r="AK72" i="57"/>
  <c r="AK51" i="57"/>
  <c r="AK83" i="57"/>
  <c r="AK16" i="57"/>
  <c r="AK49" i="57"/>
  <c r="AK116" i="57"/>
  <c r="AK84" i="57"/>
  <c r="AJ63" i="57"/>
  <c r="AK63" i="57"/>
  <c r="AK92" i="57"/>
  <c r="AK117" i="57"/>
  <c r="AJ81" i="57"/>
  <c r="AK48" i="57"/>
  <c r="AK25" i="57"/>
  <c r="AJ87" i="57"/>
  <c r="AK17" i="57"/>
  <c r="AK37" i="57"/>
  <c r="AJ108" i="57"/>
  <c r="AK61" i="57"/>
  <c r="AK66" i="57"/>
  <c r="AJ97" i="57"/>
  <c r="AK64" i="57"/>
  <c r="AJ86" i="57"/>
  <c r="AK73" i="57"/>
  <c r="AK62" i="57"/>
  <c r="AJ30" i="57"/>
  <c r="AK30" i="57"/>
  <c r="AK58" i="57"/>
  <c r="AK27" i="57"/>
  <c r="AK70" i="57"/>
  <c r="AK114" i="57"/>
  <c r="AK26" i="57"/>
  <c r="AK31" i="57"/>
  <c r="AK50" i="57"/>
  <c r="AJ88" i="57"/>
  <c r="AJ74" i="57"/>
  <c r="AJ85" i="57"/>
  <c r="AK60" i="57"/>
  <c r="AK81" i="57"/>
  <c r="AK14" i="57"/>
  <c r="AK28" i="57"/>
  <c r="AK59" i="57"/>
  <c r="AK33" i="57"/>
  <c r="AJ84" i="57"/>
  <c r="AK95" i="57"/>
  <c r="AJ104" i="57"/>
  <c r="AJ37" i="57"/>
  <c r="AJ105" i="57"/>
  <c r="AJ44" i="57"/>
  <c r="AJ49" i="57"/>
  <c r="AJ60" i="57"/>
  <c r="AJ94" i="57"/>
  <c r="AJ71" i="57"/>
  <c r="AJ15" i="57"/>
  <c r="AJ27" i="57"/>
  <c r="AJ14" i="57"/>
  <c r="AJ80" i="57"/>
  <c r="AJ17" i="57"/>
  <c r="AJ41" i="57"/>
  <c r="AJ39" i="57"/>
  <c r="AJ51" i="57"/>
  <c r="AJ53" i="57"/>
  <c r="AJ72" i="57"/>
  <c r="AJ115" i="57"/>
  <c r="AJ48" i="57"/>
  <c r="AJ36" i="57"/>
  <c r="AJ40" i="57"/>
  <c r="AJ61" i="57"/>
  <c r="AJ82" i="57"/>
  <c r="AJ116" i="57"/>
  <c r="AJ93" i="57"/>
  <c r="AJ26" i="57"/>
  <c r="AJ113" i="57"/>
  <c r="AJ43" i="57"/>
  <c r="AJ54" i="57"/>
  <c r="AJ83" i="57"/>
  <c r="AJ52" i="57"/>
  <c r="AJ38" i="57"/>
  <c r="AJ50" i="57"/>
  <c r="AG121" i="14"/>
  <c r="AJ21" i="57"/>
  <c r="AJ22" i="57"/>
  <c r="AJ91" i="57"/>
  <c r="AJ102" i="57"/>
  <c r="AJ47" i="57"/>
  <c r="AJ18" i="57"/>
  <c r="AJ20" i="57"/>
  <c r="AJ25" i="57"/>
  <c r="AJ16" i="57"/>
  <c r="AJ58" i="57"/>
  <c r="AJ19" i="57"/>
  <c r="AH119" i="22"/>
  <c r="AF123" i="22"/>
  <c r="AF131" i="14"/>
  <c r="AF129" i="14"/>
  <c r="AH127" i="22"/>
  <c r="AH124" i="22"/>
  <c r="AB120" i="57"/>
  <c r="AH16" i="57"/>
  <c r="P91" i="22"/>
  <c r="AB95" i="57"/>
  <c r="AB109" i="57"/>
  <c r="AB64" i="57"/>
  <c r="AB99" i="57"/>
  <c r="AB98" i="57"/>
  <c r="AB96" i="57"/>
  <c r="AC7" i="57"/>
  <c r="AC73" i="57" s="1"/>
  <c r="AA122" i="14"/>
  <c r="AB4" i="57"/>
  <c r="AB16" i="57" s="1"/>
  <c r="AB112" i="22"/>
  <c r="AH49" i="57"/>
  <c r="AI25" i="57"/>
  <c r="AI70" i="57"/>
  <c r="AH61" i="57"/>
  <c r="AI29" i="57"/>
  <c r="AI19" i="57"/>
  <c r="AI85" i="57"/>
  <c r="AI21" i="57"/>
  <c r="AI15" i="57"/>
  <c r="AI62" i="57"/>
  <c r="AI36" i="57"/>
  <c r="AI71" i="57"/>
  <c r="AH41" i="57"/>
  <c r="AH63" i="57"/>
  <c r="AH19" i="57"/>
  <c r="AH85" i="57"/>
  <c r="AH82" i="57"/>
  <c r="AH80" i="57"/>
  <c r="AH74" i="57"/>
  <c r="AH83" i="57"/>
  <c r="AH38" i="57"/>
  <c r="AI51" i="57"/>
  <c r="AI40" i="57"/>
  <c r="AI69" i="57"/>
  <c r="AI58" i="57"/>
  <c r="AI72" i="57"/>
  <c r="AI18" i="57"/>
  <c r="AI20" i="57"/>
  <c r="AI102" i="57"/>
  <c r="AG106" i="22"/>
  <c r="AH51" i="57"/>
  <c r="AH52" i="57"/>
  <c r="AI74" i="57"/>
  <c r="AH72" i="57"/>
  <c r="AH50" i="57"/>
  <c r="AI14" i="57"/>
  <c r="AI80" i="57"/>
  <c r="AI47" i="57"/>
  <c r="AI17" i="57"/>
  <c r="AI16" i="57"/>
  <c r="AI76" i="57"/>
  <c r="AH120" i="22"/>
  <c r="AG80" i="57"/>
  <c r="AH28" i="57"/>
  <c r="AH48" i="57"/>
  <c r="AH59" i="57"/>
  <c r="AH70" i="57"/>
  <c r="AG91" i="57"/>
  <c r="AG22" i="57"/>
  <c r="AG15" i="57"/>
  <c r="AG18" i="57"/>
  <c r="AG19" i="57"/>
  <c r="AG36" i="57"/>
  <c r="AH30" i="57"/>
  <c r="AH81" i="57"/>
  <c r="AH29" i="57"/>
  <c r="AH25" i="57"/>
  <c r="AG21" i="57"/>
  <c r="AG102" i="57"/>
  <c r="AG69" i="57"/>
  <c r="AH27" i="57"/>
  <c r="AG47" i="57"/>
  <c r="AG16" i="57"/>
  <c r="AH37" i="57"/>
  <c r="AH14" i="57"/>
  <c r="AG113" i="57"/>
  <c r="AI73" i="57"/>
  <c r="AI107" i="57"/>
  <c r="AH93" i="22"/>
  <c r="AG109" i="22"/>
  <c r="AI75" i="57"/>
  <c r="AH113" i="22"/>
  <c r="AH131" i="14"/>
  <c r="AG126" i="14"/>
  <c r="AH126" i="14"/>
  <c r="AH121" i="14"/>
  <c r="AH125" i="14"/>
  <c r="AF130" i="14"/>
  <c r="AG130" i="14"/>
  <c r="AH128" i="22"/>
  <c r="AG125" i="14"/>
  <c r="AC118" i="14"/>
  <c r="AG118" i="14"/>
  <c r="AG131" i="14"/>
  <c r="AG114" i="22"/>
  <c r="AG115" i="22"/>
  <c r="AH115" i="22"/>
  <c r="AG122" i="22"/>
  <c r="AH122" i="22"/>
  <c r="AG121" i="22"/>
  <c r="AH121" i="22"/>
  <c r="AH123" i="22"/>
  <c r="AH126" i="22"/>
  <c r="AH130" i="22"/>
  <c r="AG112" i="22"/>
  <c r="AH112" i="22"/>
  <c r="AH131" i="22"/>
  <c r="AG113" i="22"/>
  <c r="AF127" i="22"/>
  <c r="AG127" i="22"/>
  <c r="AG100" i="22"/>
  <c r="AG131" i="22"/>
  <c r="AD117" i="22"/>
  <c r="AE120" i="22"/>
  <c r="AG120" i="22"/>
  <c r="AF128" i="22"/>
  <c r="AG128" i="22"/>
  <c r="AG130" i="22"/>
  <c r="AH106" i="22"/>
  <c r="AG126" i="22"/>
  <c r="AG123" i="22"/>
  <c r="AG92" i="22"/>
  <c r="AH109" i="22"/>
  <c r="AH101" i="22"/>
  <c r="AH104" i="22"/>
  <c r="AH105" i="22"/>
  <c r="AH108" i="22"/>
  <c r="AH91" i="22"/>
  <c r="AH90" i="22"/>
  <c r="AH98" i="22"/>
  <c r="AH99" i="22"/>
  <c r="AG91" i="22"/>
  <c r="AG108" i="22"/>
  <c r="AG93" i="22"/>
  <c r="AG104" i="22"/>
  <c r="AG101" i="22"/>
  <c r="AH98" i="14"/>
  <c r="AH109" i="14"/>
  <c r="AG90" i="22"/>
  <c r="AG105" i="22"/>
  <c r="AH96" i="14"/>
  <c r="AD98" i="22"/>
  <c r="AG98" i="22"/>
  <c r="AG101" i="14"/>
  <c r="AH101" i="14"/>
  <c r="AH103" i="14"/>
  <c r="AG108" i="14"/>
  <c r="AH108" i="14"/>
  <c r="AH105" i="14"/>
  <c r="AH94" i="14"/>
  <c r="AG104" i="14"/>
  <c r="AH104" i="14"/>
  <c r="AH99" i="14"/>
  <c r="AG94" i="14"/>
  <c r="AG98" i="14"/>
  <c r="AG109" i="14"/>
  <c r="AG105" i="14"/>
  <c r="AG96" i="14"/>
  <c r="AG103" i="14"/>
  <c r="AG99" i="14"/>
  <c r="X107" i="22"/>
  <c r="AK106" i="57"/>
  <c r="AK107" i="57"/>
  <c r="O16" i="57"/>
  <c r="E112" i="22"/>
  <c r="P113" i="22"/>
  <c r="O51" i="57"/>
  <c r="O72" i="57"/>
  <c r="O49" i="57"/>
  <c r="O83" i="57"/>
  <c r="O52" i="57"/>
  <c r="O47" i="57"/>
  <c r="AK87" i="57"/>
  <c r="AK102" i="57"/>
  <c r="AK54" i="57"/>
  <c r="AK110" i="57"/>
  <c r="AK121" i="57"/>
  <c r="AK65" i="57"/>
  <c r="AK32" i="57"/>
  <c r="AK109" i="57"/>
  <c r="AK104" i="57"/>
  <c r="AK108" i="57"/>
  <c r="AK21" i="57"/>
  <c r="AK103" i="57"/>
  <c r="AK105" i="57"/>
  <c r="AK98" i="57"/>
  <c r="AK43" i="57"/>
  <c r="AD94" i="22"/>
  <c r="R122" i="22"/>
  <c r="R94" i="22"/>
  <c r="AA107" i="14"/>
  <c r="U80" i="57"/>
  <c r="I109" i="14"/>
  <c r="V125" i="22"/>
  <c r="L109" i="14"/>
  <c r="AC107" i="14"/>
  <c r="U81" i="57"/>
  <c r="Y114" i="14"/>
  <c r="AB92" i="22"/>
  <c r="B76" i="57"/>
  <c r="F126" i="22"/>
  <c r="AE98" i="22"/>
  <c r="O122" i="14"/>
  <c r="AA112" i="22"/>
  <c r="D119" i="14"/>
  <c r="P92" i="14"/>
  <c r="Q104" i="22"/>
  <c r="F92" i="22"/>
  <c r="D92" i="22"/>
  <c r="AE116" i="22"/>
  <c r="I118" i="22"/>
  <c r="X114" i="22"/>
  <c r="K109" i="14"/>
  <c r="X58" i="57"/>
  <c r="L81" i="57"/>
  <c r="R120" i="22"/>
  <c r="R100" i="22"/>
  <c r="B94" i="22"/>
  <c r="C105" i="22"/>
  <c r="V17" i="57"/>
  <c r="X17" i="57"/>
  <c r="B107" i="57"/>
  <c r="X60" i="57"/>
  <c r="L88" i="57"/>
  <c r="O92" i="14"/>
  <c r="F119" i="14"/>
  <c r="R92" i="14"/>
  <c r="S92" i="14"/>
  <c r="E92" i="22"/>
  <c r="L108" i="14"/>
  <c r="T113" i="14"/>
  <c r="R104" i="22"/>
  <c r="C92" i="22"/>
  <c r="AB96" i="22"/>
  <c r="D105" i="22"/>
  <c r="L19" i="57"/>
  <c r="V80" i="57"/>
  <c r="L30" i="57"/>
  <c r="L119" i="57"/>
  <c r="L63" i="57"/>
  <c r="L84" i="57"/>
  <c r="L82" i="57"/>
  <c r="Q113" i="14"/>
  <c r="H119" i="14"/>
  <c r="S120" i="22"/>
  <c r="Z122" i="14"/>
  <c r="Y106" i="14"/>
  <c r="X102" i="14"/>
  <c r="T104" i="22"/>
  <c r="AN87" i="14"/>
  <c r="AR87" i="14" s="1"/>
  <c r="G114" i="22"/>
  <c r="X50" i="57"/>
  <c r="L80" i="57"/>
  <c r="W112" i="14"/>
  <c r="Q92" i="14"/>
  <c r="AD122" i="14"/>
  <c r="B112" i="14"/>
  <c r="Z120" i="22"/>
  <c r="AA106" i="14"/>
  <c r="AA102" i="14"/>
  <c r="V104" i="22"/>
  <c r="B120" i="22"/>
  <c r="Z92" i="22"/>
  <c r="I130" i="22"/>
  <c r="O104" i="14"/>
  <c r="AD92" i="22"/>
  <c r="AD100" i="14"/>
  <c r="J100" i="22"/>
  <c r="D118" i="22"/>
  <c r="S116" i="22"/>
  <c r="E118" i="22"/>
  <c r="AF92" i="22"/>
  <c r="AE92" i="22"/>
  <c r="AC92" i="22"/>
  <c r="M124" i="22"/>
  <c r="M95" i="22"/>
  <c r="Z131" i="22"/>
  <c r="AF114" i="22"/>
  <c r="P99" i="22"/>
  <c r="B103" i="22"/>
  <c r="Y109" i="14"/>
  <c r="D112" i="22"/>
  <c r="P109" i="22"/>
  <c r="AE105" i="22"/>
  <c r="AC98" i="22"/>
  <c r="Q126" i="22"/>
  <c r="M125" i="22"/>
  <c r="F101" i="14"/>
  <c r="W109" i="14"/>
  <c r="AA48" i="57"/>
  <c r="AF98" i="22"/>
  <c r="I105" i="14"/>
  <c r="C112" i="22"/>
  <c r="Y100" i="22"/>
  <c r="Q100" i="22"/>
  <c r="J95" i="22"/>
  <c r="X116" i="22"/>
  <c r="M126" i="22"/>
  <c r="AN26" i="14"/>
  <c r="AR26" i="14" s="1"/>
  <c r="AC114" i="22"/>
  <c r="U85" i="57"/>
  <c r="Q123" i="14"/>
  <c r="U94" i="14"/>
  <c r="P120" i="22"/>
  <c r="R102" i="14"/>
  <c r="Y116" i="22"/>
  <c r="V120" i="14"/>
  <c r="Q118" i="22"/>
  <c r="J122" i="22"/>
  <c r="U19" i="57"/>
  <c r="U108" i="57"/>
  <c r="U87" i="57"/>
  <c r="U74" i="57"/>
  <c r="W94" i="14"/>
  <c r="T119" i="14"/>
  <c r="Z116" i="22"/>
  <c r="AF105" i="14"/>
  <c r="AD105" i="14"/>
  <c r="O119" i="14"/>
  <c r="C113" i="14"/>
  <c r="P123" i="14"/>
  <c r="R118" i="22"/>
  <c r="R123" i="14"/>
  <c r="M102" i="14"/>
  <c r="AD107" i="14"/>
  <c r="AN36" i="14"/>
  <c r="AR36" i="14" s="1"/>
  <c r="D97" i="22"/>
  <c r="AB107" i="14"/>
  <c r="X114" i="14"/>
  <c r="Z114" i="14"/>
  <c r="V116" i="22"/>
  <c r="P119" i="22"/>
  <c r="S94" i="14"/>
  <c r="N91" i="22"/>
  <c r="AN29" i="14"/>
  <c r="AR29" i="14" s="1"/>
  <c r="U88" i="57"/>
  <c r="U119" i="57"/>
  <c r="W116" i="22"/>
  <c r="AA116" i="22"/>
  <c r="P118" i="22"/>
  <c r="E113" i="14"/>
  <c r="T118" i="22"/>
  <c r="T94" i="14"/>
  <c r="W107" i="22"/>
  <c r="N102" i="14"/>
  <c r="AE107" i="14"/>
  <c r="Q131" i="22"/>
  <c r="W114" i="14"/>
  <c r="AE127" i="22"/>
  <c r="U120" i="14"/>
  <c r="S120" i="14"/>
  <c r="O120" i="22"/>
  <c r="N124" i="22"/>
  <c r="U30" i="57"/>
  <c r="AB114" i="14"/>
  <c r="V94" i="14"/>
  <c r="AA114" i="14"/>
  <c r="W120" i="14"/>
  <c r="S118" i="22"/>
  <c r="M94" i="14"/>
  <c r="P102" i="14"/>
  <c r="O102" i="14"/>
  <c r="T120" i="14"/>
  <c r="AC124" i="22"/>
  <c r="N128" i="22"/>
  <c r="K122" i="22"/>
  <c r="X94" i="14"/>
  <c r="S101" i="22"/>
  <c r="J109" i="14"/>
  <c r="T126" i="22"/>
  <c r="B90" i="22"/>
  <c r="AD99" i="22"/>
  <c r="X92" i="14"/>
  <c r="G105" i="22"/>
  <c r="Z109" i="22"/>
  <c r="X22" i="57"/>
  <c r="O87" i="57"/>
  <c r="S126" i="22"/>
  <c r="X115" i="57"/>
  <c r="X88" i="57"/>
  <c r="X113" i="57"/>
  <c r="X119" i="57"/>
  <c r="X114" i="57"/>
  <c r="M91" i="22"/>
  <c r="AB99" i="22"/>
  <c r="P131" i="22"/>
  <c r="V119" i="22"/>
  <c r="I101" i="22"/>
  <c r="X116" i="57"/>
  <c r="X118" i="57"/>
  <c r="F114" i="22"/>
  <c r="N123" i="22"/>
  <c r="AF120" i="22"/>
  <c r="U94" i="22"/>
  <c r="C98" i="22"/>
  <c r="X33" i="57"/>
  <c r="X55" i="57"/>
  <c r="X120" i="57"/>
  <c r="X77" i="57"/>
  <c r="X99" i="57"/>
  <c r="L123" i="22"/>
  <c r="K123" i="22"/>
  <c r="AE128" i="22"/>
  <c r="D128" i="22"/>
  <c r="E114" i="22"/>
  <c r="I90" i="22"/>
  <c r="I99" i="22"/>
  <c r="G109" i="14"/>
  <c r="AF96" i="14"/>
  <c r="M121" i="22"/>
  <c r="I122" i="22"/>
  <c r="F128" i="22"/>
  <c r="AA16" i="57"/>
  <c r="H122" i="22"/>
  <c r="E105" i="14"/>
  <c r="T117" i="14"/>
  <c r="Y114" i="22"/>
  <c r="W101" i="14"/>
  <c r="AB98" i="14"/>
  <c r="R106" i="22"/>
  <c r="AE108" i="22"/>
  <c r="Q96" i="14"/>
  <c r="V14" i="57"/>
  <c r="V47" i="57"/>
  <c r="V21" i="57"/>
  <c r="V19" i="57"/>
  <c r="V22" i="57"/>
  <c r="V18" i="57"/>
  <c r="X59" i="57"/>
  <c r="X28" i="57"/>
  <c r="X95" i="57"/>
  <c r="AD130" i="14"/>
  <c r="D121" i="14"/>
  <c r="S112" i="22"/>
  <c r="F105" i="14"/>
  <c r="R119" i="22"/>
  <c r="B127" i="14"/>
  <c r="AB122" i="14"/>
  <c r="N126" i="22"/>
  <c r="V112" i="14"/>
  <c r="L122" i="22"/>
  <c r="C121" i="14"/>
  <c r="L122" i="14"/>
  <c r="K125" i="22"/>
  <c r="AC106" i="14"/>
  <c r="K95" i="22"/>
  <c r="AD106" i="14"/>
  <c r="AB106" i="14"/>
  <c r="AA100" i="14"/>
  <c r="AB102" i="14"/>
  <c r="AN78" i="14"/>
  <c r="AR78" i="14" s="1"/>
  <c r="J108" i="14"/>
  <c r="U113" i="14"/>
  <c r="X119" i="22"/>
  <c r="Y119" i="22"/>
  <c r="I108" i="14"/>
  <c r="T101" i="22"/>
  <c r="AD91" i="22"/>
  <c r="L108" i="22"/>
  <c r="Y104" i="14"/>
  <c r="H95" i="22"/>
  <c r="Z112" i="14"/>
  <c r="B121" i="57"/>
  <c r="X84" i="57"/>
  <c r="X117" i="57"/>
  <c r="X66" i="57"/>
  <c r="X62" i="57"/>
  <c r="X63" i="57"/>
  <c r="B102" i="57"/>
  <c r="V25" i="57"/>
  <c r="V69" i="57"/>
  <c r="V113" i="57"/>
  <c r="V16" i="57"/>
  <c r="B105" i="57"/>
  <c r="B54" i="57"/>
  <c r="AE130" i="14"/>
  <c r="AE122" i="14"/>
  <c r="P122" i="14"/>
  <c r="AC122" i="14"/>
  <c r="U112" i="14"/>
  <c r="M122" i="14"/>
  <c r="G119" i="14"/>
  <c r="Z100" i="14"/>
  <c r="AE100" i="14"/>
  <c r="K108" i="22"/>
  <c r="AC102" i="14"/>
  <c r="K122" i="14"/>
  <c r="B121" i="14"/>
  <c r="S113" i="14"/>
  <c r="H108" i="14"/>
  <c r="S90" i="22"/>
  <c r="G126" i="22"/>
  <c r="P101" i="22"/>
  <c r="B110" i="57"/>
  <c r="X61" i="57"/>
  <c r="X73" i="57"/>
  <c r="B21" i="57"/>
  <c r="V58" i="57"/>
  <c r="B65" i="57"/>
  <c r="X39" i="57"/>
  <c r="V113" i="14"/>
  <c r="M108" i="14"/>
  <c r="K108" i="14"/>
  <c r="Y112" i="14"/>
  <c r="R113" i="14"/>
  <c r="X106" i="57"/>
  <c r="B87" i="57"/>
  <c r="X112" i="14"/>
  <c r="V20" i="57"/>
  <c r="AB100" i="14"/>
  <c r="E119" i="14"/>
  <c r="R101" i="22"/>
  <c r="Y102" i="14"/>
  <c r="R112" i="22"/>
  <c r="V106" i="22"/>
  <c r="M108" i="22"/>
  <c r="Z114" i="22"/>
  <c r="W114" i="22"/>
  <c r="J130" i="22"/>
  <c r="V117" i="14"/>
  <c r="AA114" i="22"/>
  <c r="E101" i="14"/>
  <c r="T90" i="22"/>
  <c r="AB114" i="22"/>
  <c r="J90" i="22"/>
  <c r="K90" i="22"/>
  <c r="D105" i="14"/>
  <c r="I103" i="22"/>
  <c r="J103" i="22"/>
  <c r="N122" i="22"/>
  <c r="M122" i="22"/>
  <c r="P122" i="22"/>
  <c r="Q122" i="22"/>
  <c r="Y128" i="14"/>
  <c r="Z128" i="14"/>
  <c r="AC128" i="14"/>
  <c r="AB128" i="14"/>
  <c r="B125" i="22"/>
  <c r="F125" i="22"/>
  <c r="X124" i="14"/>
  <c r="AB124" i="14"/>
  <c r="Y124" i="14"/>
  <c r="AC124" i="14"/>
  <c r="Z124" i="14"/>
  <c r="AA124" i="14"/>
  <c r="D115" i="14"/>
  <c r="AN71" i="14"/>
  <c r="AR71" i="14" s="1"/>
  <c r="C115" i="14"/>
  <c r="E115" i="14"/>
  <c r="F3" i="57"/>
  <c r="B115" i="14"/>
  <c r="F115" i="14"/>
  <c r="Q91" i="22"/>
  <c r="R91" i="22"/>
  <c r="Q123" i="22"/>
  <c r="G91" i="14"/>
  <c r="AE94" i="22"/>
  <c r="AC94" i="22"/>
  <c r="AC103" i="22"/>
  <c r="X129" i="22"/>
  <c r="W129" i="22"/>
  <c r="R121" i="22"/>
  <c r="P121" i="22"/>
  <c r="U128" i="22"/>
  <c r="AA113" i="22"/>
  <c r="AF109" i="22"/>
  <c r="AE109" i="22"/>
  <c r="C120" i="22"/>
  <c r="D120" i="22"/>
  <c r="AA90" i="22"/>
  <c r="AD90" i="22"/>
  <c r="AH9" i="57"/>
  <c r="AD126" i="14"/>
  <c r="AF126" i="14"/>
  <c r="AC126" i="14"/>
  <c r="AE126" i="14"/>
  <c r="W106" i="22"/>
  <c r="U106" i="22"/>
  <c r="T106" i="22"/>
  <c r="S106" i="22"/>
  <c r="O96" i="14"/>
  <c r="M96" i="14"/>
  <c r="U99" i="14"/>
  <c r="T99" i="14"/>
  <c r="S94" i="22"/>
  <c r="AN79" i="14"/>
  <c r="AR79" i="14" s="1"/>
  <c r="Y123" i="14"/>
  <c r="V123" i="14"/>
  <c r="T123" i="14"/>
  <c r="X123" i="14"/>
  <c r="U123" i="14"/>
  <c r="H91" i="14"/>
  <c r="C91" i="14"/>
  <c r="E91" i="14"/>
  <c r="F91" i="14"/>
  <c r="AN84" i="14"/>
  <c r="AR84" i="14" s="1"/>
  <c r="M128" i="14"/>
  <c r="N128" i="14"/>
  <c r="L128" i="14"/>
  <c r="Q128" i="14"/>
  <c r="O128" i="14"/>
  <c r="P128" i="14"/>
  <c r="C105" i="14"/>
  <c r="O104" i="57"/>
  <c r="O76" i="57"/>
  <c r="O108" i="57"/>
  <c r="O21" i="57"/>
  <c r="O43" i="57"/>
  <c r="O54" i="57"/>
  <c r="AG6" i="57"/>
  <c r="AD118" i="14"/>
  <c r="AF118" i="14"/>
  <c r="E93" i="14"/>
  <c r="AN27" i="14"/>
  <c r="AR27" i="14" s="1"/>
  <c r="B93" i="14"/>
  <c r="C93" i="14"/>
  <c r="F93" i="14"/>
  <c r="AD128" i="14"/>
  <c r="AB94" i="22"/>
  <c r="Q94" i="22"/>
  <c r="D93" i="14"/>
  <c r="P123" i="22"/>
  <c r="X95" i="22"/>
  <c r="O98" i="14"/>
  <c r="S123" i="22"/>
  <c r="G127" i="22"/>
  <c r="AD128" i="22"/>
  <c r="M106" i="14"/>
  <c r="P106" i="14"/>
  <c r="Q106" i="14"/>
  <c r="O106" i="14"/>
  <c r="G105" i="14"/>
  <c r="K105" i="14"/>
  <c r="H105" i="14"/>
  <c r="L105" i="14"/>
  <c r="J105" i="14"/>
  <c r="AD106" i="22"/>
  <c r="D119" i="22"/>
  <c r="G119" i="22"/>
  <c r="E119" i="22"/>
  <c r="AA92" i="14"/>
  <c r="AB92" i="14"/>
  <c r="Z92" i="14"/>
  <c r="W92" i="14"/>
  <c r="L126" i="14"/>
  <c r="K126" i="14"/>
  <c r="I126" i="14"/>
  <c r="AN82" i="14"/>
  <c r="AR82" i="14" s="1"/>
  <c r="H126" i="14"/>
  <c r="G126" i="14"/>
  <c r="O102" i="57"/>
  <c r="O105" i="57"/>
  <c r="L9" i="57"/>
  <c r="L42" i="57" s="1"/>
  <c r="AE118" i="14"/>
  <c r="O122" i="22"/>
  <c r="AB118" i="14"/>
  <c r="L106" i="14"/>
  <c r="Y92" i="14"/>
  <c r="AN40" i="14"/>
  <c r="AR40" i="14" s="1"/>
  <c r="AA128" i="14"/>
  <c r="D125" i="22"/>
  <c r="AC98" i="14"/>
  <c r="AA98" i="14"/>
  <c r="V101" i="14"/>
  <c r="AF90" i="22"/>
  <c r="T109" i="14"/>
  <c r="Q115" i="22"/>
  <c r="M99" i="14"/>
  <c r="J123" i="22"/>
  <c r="M102" i="22"/>
  <c r="G117" i="22"/>
  <c r="V112" i="22"/>
  <c r="Q99" i="14"/>
  <c r="R90" i="22"/>
  <c r="H103" i="22"/>
  <c r="Z91" i="22"/>
  <c r="K97" i="22"/>
  <c r="O119" i="22"/>
  <c r="E108" i="22"/>
  <c r="U31" i="57"/>
  <c r="T130" i="22"/>
  <c r="W117" i="14"/>
  <c r="D98" i="22"/>
  <c r="Z98" i="14"/>
  <c r="AA27" i="57"/>
  <c r="U53" i="57"/>
  <c r="V130" i="22"/>
  <c r="U117" i="14"/>
  <c r="S117" i="14"/>
  <c r="W130" i="22"/>
  <c r="U101" i="14"/>
  <c r="AL83" i="57"/>
  <c r="AL80" i="57"/>
  <c r="AL30" i="57"/>
  <c r="X130" i="22"/>
  <c r="N119" i="22"/>
  <c r="AF112" i="22"/>
  <c r="AC112" i="22"/>
  <c r="AE112" i="22"/>
  <c r="AD112" i="22"/>
  <c r="AE104" i="14"/>
  <c r="AF104" i="14"/>
  <c r="AA104" i="14"/>
  <c r="D117" i="22"/>
  <c r="F117" i="22"/>
  <c r="E117" i="22"/>
  <c r="F90" i="22"/>
  <c r="G90" i="22"/>
  <c r="D90" i="22"/>
  <c r="E90" i="22"/>
  <c r="AE95" i="22"/>
  <c r="AF95" i="22"/>
  <c r="AE101" i="14"/>
  <c r="AD101" i="14"/>
  <c r="AF101" i="14"/>
  <c r="AC101" i="14"/>
  <c r="E95" i="22"/>
  <c r="G95" i="22"/>
  <c r="D95" i="22"/>
  <c r="I108" i="22"/>
  <c r="H108" i="22"/>
  <c r="X131" i="22"/>
  <c r="X100" i="22"/>
  <c r="S100" i="22"/>
  <c r="V100" i="22"/>
  <c r="U100" i="22"/>
  <c r="T100" i="22"/>
  <c r="AC121" i="22"/>
  <c r="AB121" i="22"/>
  <c r="AE121" i="22"/>
  <c r="AD121" i="22"/>
  <c r="M104" i="14"/>
  <c r="N104" i="14"/>
  <c r="I104" i="14"/>
  <c r="K117" i="14"/>
  <c r="G117" i="14"/>
  <c r="AN73" i="14"/>
  <c r="AR73" i="14" s="1"/>
  <c r="J117" i="14"/>
  <c r="I117" i="14"/>
  <c r="G8" i="57"/>
  <c r="F125" i="14"/>
  <c r="E125" i="14"/>
  <c r="D125" i="14"/>
  <c r="AN81" i="14"/>
  <c r="AR81" i="14" s="1"/>
  <c r="I102" i="22"/>
  <c r="T99" i="22"/>
  <c r="S91" i="14"/>
  <c r="U91" i="14"/>
  <c r="Q91" i="14"/>
  <c r="R91" i="14"/>
  <c r="V91" i="14"/>
  <c r="T91" i="14"/>
  <c r="I123" i="22"/>
  <c r="G123" i="22"/>
  <c r="H123" i="22"/>
  <c r="K107" i="14"/>
  <c r="L107" i="14"/>
  <c r="N107" i="14"/>
  <c r="AN41" i="14"/>
  <c r="AR41" i="14" s="1"/>
  <c r="M107" i="14"/>
  <c r="J107" i="14"/>
  <c r="I107" i="14"/>
  <c r="T105" i="14"/>
  <c r="N105" i="14"/>
  <c r="O100" i="22"/>
  <c r="P100" i="22"/>
  <c r="K100" i="22"/>
  <c r="M100" i="22"/>
  <c r="L100" i="22"/>
  <c r="U93" i="57"/>
  <c r="AL41" i="57"/>
  <c r="W105" i="14"/>
  <c r="R99" i="14"/>
  <c r="J130" i="14"/>
  <c r="AL19" i="57"/>
  <c r="W127" i="22"/>
  <c r="B125" i="14"/>
  <c r="C125" i="14"/>
  <c r="S104" i="14"/>
  <c r="R104" i="14"/>
  <c r="Q104" i="14"/>
  <c r="P104" i="14"/>
  <c r="B94" i="14"/>
  <c r="U86" i="57"/>
  <c r="U120" i="57"/>
  <c r="U94" i="57"/>
  <c r="U96" i="57"/>
  <c r="U97" i="57"/>
  <c r="U91" i="57"/>
  <c r="U75" i="57"/>
  <c r="V103" i="22"/>
  <c r="E96" i="22"/>
  <c r="D96" i="22"/>
  <c r="G96" i="22"/>
  <c r="F96" i="22"/>
  <c r="K92" i="22"/>
  <c r="H92" i="22"/>
  <c r="G92" i="22"/>
  <c r="E130" i="22"/>
  <c r="D130" i="22"/>
  <c r="G130" i="22"/>
  <c r="F130" i="22"/>
  <c r="D99" i="14"/>
  <c r="C99" i="14"/>
  <c r="E99" i="14"/>
  <c r="B99" i="14"/>
  <c r="U20" i="57"/>
  <c r="U99" i="57"/>
  <c r="U64" i="57"/>
  <c r="U98" i="57"/>
  <c r="S105" i="14"/>
  <c r="Z105" i="14"/>
  <c r="D129" i="22"/>
  <c r="H129" i="22"/>
  <c r="G129" i="22"/>
  <c r="C129" i="22"/>
  <c r="F129" i="22"/>
  <c r="Z98" i="22"/>
  <c r="AA98" i="22"/>
  <c r="C117" i="22"/>
  <c r="E104" i="14"/>
  <c r="H104" i="14"/>
  <c r="D104" i="14"/>
  <c r="F104" i="22"/>
  <c r="N113" i="22"/>
  <c r="M113" i="22"/>
  <c r="O113" i="22"/>
  <c r="V97" i="22"/>
  <c r="X97" i="22"/>
  <c r="W97" i="22"/>
  <c r="AA97" i="22"/>
  <c r="Z97" i="22"/>
  <c r="Y97" i="22"/>
  <c r="AD131" i="22"/>
  <c r="AE131" i="22"/>
  <c r="AF131" i="22"/>
  <c r="D127" i="22"/>
  <c r="C127" i="22"/>
  <c r="J129" i="22"/>
  <c r="AE94" i="14"/>
  <c r="N93" i="22"/>
  <c r="O93" i="22"/>
  <c r="Q93" i="22"/>
  <c r="P93" i="22"/>
  <c r="T97" i="14"/>
  <c r="R97" i="14"/>
  <c r="S97" i="14"/>
  <c r="P97" i="14"/>
  <c r="O97" i="14"/>
  <c r="Q97" i="14"/>
  <c r="B105" i="14"/>
  <c r="F108" i="22"/>
  <c r="G108" i="22"/>
  <c r="D108" i="22"/>
  <c r="AB129" i="14"/>
  <c r="AD129" i="14"/>
  <c r="AA129" i="14"/>
  <c r="AF11" i="57"/>
  <c r="AF77" i="57" s="1"/>
  <c r="AN85" i="14"/>
  <c r="AR85" i="14" s="1"/>
  <c r="AE129" i="14"/>
  <c r="AC129" i="14"/>
  <c r="AN86" i="14"/>
  <c r="AR86" i="14" s="1"/>
  <c r="L130" i="14"/>
  <c r="H130" i="14"/>
  <c r="M130" i="14"/>
  <c r="K130" i="14"/>
  <c r="R7" i="57"/>
  <c r="R18" i="57" s="1"/>
  <c r="M124" i="14"/>
  <c r="N124" i="14"/>
  <c r="AN80" i="14"/>
  <c r="AR80" i="14" s="1"/>
  <c r="O124" i="14"/>
  <c r="Q124" i="14"/>
  <c r="P124" i="14"/>
  <c r="R124" i="14"/>
  <c r="S4" i="57"/>
  <c r="S51" i="57" s="1"/>
  <c r="O114" i="14"/>
  <c r="AN70" i="14"/>
  <c r="AR70" i="14" s="1"/>
  <c r="P114" i="14"/>
  <c r="R114" i="14"/>
  <c r="N114" i="14"/>
  <c r="S114" i="14"/>
  <c r="AL81" i="57"/>
  <c r="AL108" i="57"/>
  <c r="AL119" i="57"/>
  <c r="AL82" i="57"/>
  <c r="AL87" i="57"/>
  <c r="AL86" i="57"/>
  <c r="Z112" i="22"/>
  <c r="Y112" i="22"/>
  <c r="X112" i="22"/>
  <c r="J120" i="14"/>
  <c r="G120" i="14"/>
  <c r="AN76" i="14"/>
  <c r="AR76" i="14" s="1"/>
  <c r="E120" i="14"/>
  <c r="I120" i="14"/>
  <c r="H120" i="14"/>
  <c r="C131" i="14"/>
  <c r="D131" i="14"/>
  <c r="Y127" i="14"/>
  <c r="V127" i="14"/>
  <c r="Z127" i="14"/>
  <c r="W127" i="14"/>
  <c r="AN83" i="14"/>
  <c r="AR83" i="14" s="1"/>
  <c r="AA10" i="57"/>
  <c r="AA106" i="57" s="1"/>
  <c r="X127" i="14"/>
  <c r="AA127" i="14"/>
  <c r="O99" i="14"/>
  <c r="P99" i="14"/>
  <c r="U92" i="57"/>
  <c r="U109" i="57"/>
  <c r="U95" i="57"/>
  <c r="U42" i="57"/>
  <c r="AL97" i="57"/>
  <c r="AL52" i="57"/>
  <c r="G125" i="14"/>
  <c r="H130" i="22"/>
  <c r="R105" i="14"/>
  <c r="F117" i="14"/>
  <c r="I95" i="22"/>
  <c r="U103" i="22"/>
  <c r="N100" i="22"/>
  <c r="W100" i="22"/>
  <c r="X109" i="22"/>
  <c r="F95" i="22"/>
  <c r="AN25" i="14"/>
  <c r="AR25" i="14" s="1"/>
  <c r="Q101" i="14"/>
  <c r="K104" i="14"/>
  <c r="AB125" i="22"/>
  <c r="AC125" i="22"/>
  <c r="C95" i="22"/>
  <c r="B95" i="22"/>
  <c r="AD107" i="22"/>
  <c r="Y107" i="22"/>
  <c r="Z107" i="22"/>
  <c r="W124" i="22"/>
  <c r="W126" i="22"/>
  <c r="U126" i="22"/>
  <c r="S96" i="14"/>
  <c r="U96" i="14"/>
  <c r="AF121" i="22"/>
  <c r="H104" i="22"/>
  <c r="I104" i="22"/>
  <c r="L104" i="22"/>
  <c r="C113" i="22"/>
  <c r="AA102" i="22"/>
  <c r="AC113" i="22"/>
  <c r="AF100" i="22"/>
  <c r="C90" i="22"/>
  <c r="U108" i="22"/>
  <c r="U112" i="22"/>
  <c r="Q106" i="22"/>
  <c r="X103" i="22"/>
  <c r="J92" i="22"/>
  <c r="L90" i="22"/>
  <c r="W117" i="22"/>
  <c r="C128" i="22"/>
  <c r="AE113" i="22"/>
  <c r="R109" i="14"/>
  <c r="Z109" i="14"/>
  <c r="J114" i="22"/>
  <c r="AN75" i="14"/>
  <c r="AR75" i="14" s="1"/>
  <c r="AB107" i="22"/>
  <c r="AA107" i="22"/>
  <c r="F122" i="22"/>
  <c r="V109" i="14"/>
  <c r="B98" i="22"/>
  <c r="AF94" i="14"/>
  <c r="G112" i="22"/>
  <c r="AF99" i="22"/>
  <c r="Y122" i="22"/>
  <c r="C101" i="14"/>
  <c r="N130" i="22"/>
  <c r="B96" i="22"/>
  <c r="B116" i="22"/>
  <c r="AB105" i="14"/>
  <c r="L126" i="22"/>
  <c r="C131" i="22"/>
  <c r="B105" i="22"/>
  <c r="B127" i="22"/>
  <c r="K129" i="22"/>
  <c r="T104" i="14"/>
  <c r="T95" i="22"/>
  <c r="P94" i="14"/>
  <c r="Y94" i="22"/>
  <c r="AA94" i="22"/>
  <c r="U125" i="22"/>
  <c r="M119" i="22"/>
  <c r="K119" i="22"/>
  <c r="H119" i="22"/>
  <c r="AA101" i="14"/>
  <c r="AB101" i="14"/>
  <c r="Z119" i="22"/>
  <c r="O98" i="22"/>
  <c r="R98" i="22"/>
  <c r="H101" i="22"/>
  <c r="G101" i="22"/>
  <c r="M109" i="14"/>
  <c r="Q109" i="14"/>
  <c r="H99" i="22"/>
  <c r="AB104" i="14"/>
  <c r="AC104" i="14"/>
  <c r="L117" i="22"/>
  <c r="J117" i="22"/>
  <c r="M117" i="22"/>
  <c r="K117" i="22"/>
  <c r="I117" i="22"/>
  <c r="V92" i="22"/>
  <c r="Y92" i="22"/>
  <c r="W92" i="22"/>
  <c r="AA92" i="22"/>
  <c r="N101" i="22"/>
  <c r="K101" i="22"/>
  <c r="L101" i="22"/>
  <c r="F109" i="14"/>
  <c r="L94" i="14"/>
  <c r="K94" i="14"/>
  <c r="Y94" i="14"/>
  <c r="V129" i="22"/>
  <c r="U129" i="22"/>
  <c r="T129" i="22"/>
  <c r="R99" i="22"/>
  <c r="U99" i="22"/>
  <c r="Q99" i="22"/>
  <c r="Z125" i="22"/>
  <c r="X125" i="22"/>
  <c r="Y125" i="22"/>
  <c r="AA125" i="22"/>
  <c r="AA99" i="14"/>
  <c r="AE99" i="14"/>
  <c r="AF99" i="14"/>
  <c r="S99" i="14"/>
  <c r="W99" i="14"/>
  <c r="D103" i="14"/>
  <c r="C103" i="14"/>
  <c r="F103" i="14"/>
  <c r="E103" i="14"/>
  <c r="Q108" i="22"/>
  <c r="N108" i="22"/>
  <c r="P108" i="22"/>
  <c r="K95" i="14"/>
  <c r="I95" i="14"/>
  <c r="H95" i="14"/>
  <c r="Y99" i="14"/>
  <c r="Z99" i="14"/>
  <c r="V95" i="14"/>
  <c r="W95" i="14"/>
  <c r="S95" i="14"/>
  <c r="U95" i="14"/>
  <c r="AC96" i="14"/>
  <c r="E97" i="14"/>
  <c r="AN31" i="14"/>
  <c r="AR31" i="14" s="1"/>
  <c r="M105" i="14"/>
  <c r="AF121" i="14"/>
  <c r="AE121" i="14"/>
  <c r="R113" i="22"/>
  <c r="I99" i="14"/>
  <c r="J99" i="14"/>
  <c r="G99" i="14"/>
  <c r="K100" i="14"/>
  <c r="O100" i="14"/>
  <c r="AN34" i="14"/>
  <c r="AR34" i="14" s="1"/>
  <c r="P100" i="14"/>
  <c r="Z90" i="22"/>
  <c r="V90" i="22"/>
  <c r="U90" i="22"/>
  <c r="R116" i="22"/>
  <c r="T116" i="22"/>
  <c r="Q116" i="22"/>
  <c r="U116" i="22"/>
  <c r="AD108" i="14"/>
  <c r="AN42" i="14"/>
  <c r="AR42" i="14" s="1"/>
  <c r="AF108" i="14"/>
  <c r="AN69" i="14"/>
  <c r="AR69" i="14" s="1"/>
  <c r="F113" i="14"/>
  <c r="G113" i="14"/>
  <c r="H97" i="22"/>
  <c r="E97" i="22"/>
  <c r="G97" i="22"/>
  <c r="AE105" i="14"/>
  <c r="AN37" i="14"/>
  <c r="AR37" i="14" s="1"/>
  <c r="X99" i="14"/>
  <c r="AD129" i="22"/>
  <c r="G94" i="14"/>
  <c r="L118" i="14"/>
  <c r="Q113" i="22"/>
  <c r="AC105" i="14"/>
  <c r="S129" i="22"/>
  <c r="Q119" i="14"/>
  <c r="I119" i="22"/>
  <c r="C116" i="22"/>
  <c r="AF122" i="22"/>
  <c r="K114" i="22"/>
  <c r="J118" i="14"/>
  <c r="I114" i="22"/>
  <c r="M100" i="14"/>
  <c r="F97" i="22"/>
  <c r="Y105" i="14"/>
  <c r="R108" i="22"/>
  <c r="V99" i="14"/>
  <c r="S99" i="22"/>
  <c r="G97" i="14"/>
  <c r="X92" i="22"/>
  <c r="Z94" i="22"/>
  <c r="AC99" i="14"/>
  <c r="R94" i="14"/>
  <c r="Y90" i="22"/>
  <c r="F95" i="14"/>
  <c r="J95" i="14"/>
  <c r="S109" i="14"/>
  <c r="H118" i="22"/>
  <c r="G118" i="22"/>
  <c r="D116" i="22"/>
  <c r="AA120" i="22"/>
  <c r="H96" i="22"/>
  <c r="I96" i="22"/>
  <c r="K130" i="22"/>
  <c r="L130" i="22"/>
  <c r="M130" i="22"/>
  <c r="N99" i="14"/>
  <c r="L99" i="14"/>
  <c r="U84" i="57"/>
  <c r="U41" i="57"/>
  <c r="U52" i="57"/>
  <c r="M118" i="14"/>
  <c r="H113" i="14"/>
  <c r="Q105" i="14"/>
  <c r="AA105" i="14"/>
  <c r="AD99" i="14"/>
  <c r="H117" i="22"/>
  <c r="X105" i="14"/>
  <c r="K99" i="14"/>
  <c r="AN39" i="14"/>
  <c r="AR39" i="14" s="1"/>
  <c r="K118" i="14"/>
  <c r="H2" i="57"/>
  <c r="H69" i="57" s="1"/>
  <c r="AD114" i="22"/>
  <c r="R119" i="14"/>
  <c r="O124" i="22"/>
  <c r="J113" i="22"/>
  <c r="S119" i="14"/>
  <c r="O105" i="14"/>
  <c r="AN33" i="14"/>
  <c r="AR33" i="14" s="1"/>
  <c r="AB109" i="14"/>
  <c r="O94" i="14"/>
  <c r="K113" i="22"/>
  <c r="O130" i="22"/>
  <c r="N94" i="14"/>
  <c r="H109" i="14"/>
  <c r="P109" i="14"/>
  <c r="H99" i="14"/>
  <c r="D101" i="14"/>
  <c r="O91" i="22"/>
  <c r="F99" i="14"/>
  <c r="N109" i="14"/>
  <c r="S108" i="22"/>
  <c r="D94" i="22"/>
  <c r="H97" i="14"/>
  <c r="AN74" i="14"/>
  <c r="AR74" i="14" s="1"/>
  <c r="S98" i="22"/>
  <c r="AN77" i="14"/>
  <c r="AR77" i="14" s="1"/>
  <c r="X90" i="22"/>
  <c r="N100" i="14"/>
  <c r="AC109" i="14"/>
  <c r="AA109" i="14"/>
  <c r="R95" i="14"/>
  <c r="Q98" i="22"/>
  <c r="M101" i="22"/>
  <c r="F98" i="14"/>
  <c r="G98" i="14"/>
  <c r="E98" i="14"/>
  <c r="H98" i="14"/>
  <c r="D107" i="22"/>
  <c r="F107" i="22"/>
  <c r="G107" i="22"/>
  <c r="E107" i="22"/>
  <c r="C107" i="22"/>
  <c r="U83" i="57"/>
  <c r="U82" i="57"/>
  <c r="AB99" i="14"/>
  <c r="AE108" i="14"/>
  <c r="O6" i="57"/>
  <c r="O65" i="57" s="1"/>
  <c r="V105" i="14"/>
  <c r="P105" i="14"/>
  <c r="AA119" i="22"/>
  <c r="N118" i="14"/>
  <c r="AE114" i="22"/>
  <c r="L113" i="22"/>
  <c r="C94" i="14"/>
  <c r="Q94" i="14"/>
  <c r="O109" i="14"/>
  <c r="U105" i="14"/>
  <c r="P130" i="22"/>
  <c r="P124" i="22"/>
  <c r="W125" i="22"/>
  <c r="C94" i="22"/>
  <c r="B103" i="14"/>
  <c r="Z101" i="14"/>
  <c r="J101" i="22"/>
  <c r="AD104" i="14"/>
  <c r="O108" i="22"/>
  <c r="C96" i="22"/>
  <c r="I97" i="14"/>
  <c r="D97" i="14"/>
  <c r="G103" i="14"/>
  <c r="L119" i="22"/>
  <c r="T95" i="14"/>
  <c r="P98" i="22"/>
  <c r="F116" i="22"/>
  <c r="I116" i="22"/>
  <c r="X101" i="14"/>
  <c r="Y101" i="14"/>
  <c r="AC102" i="22"/>
  <c r="X94" i="22"/>
  <c r="J91" i="22"/>
  <c r="I97" i="22"/>
  <c r="B109" i="14"/>
  <c r="B128" i="22"/>
  <c r="E128" i="22"/>
  <c r="G104" i="22"/>
  <c r="G103" i="22"/>
  <c r="J119" i="22"/>
  <c r="B114" i="22"/>
  <c r="B98" i="14"/>
  <c r="AD115" i="22"/>
  <c r="W95" i="22"/>
  <c r="E94" i="22"/>
  <c r="B106" i="22"/>
  <c r="B118" i="22"/>
  <c r="S121" i="22"/>
  <c r="Y113" i="22"/>
  <c r="R101" i="14"/>
  <c r="B117" i="22"/>
  <c r="AE91" i="22"/>
  <c r="Y91" i="22"/>
  <c r="C104" i="14"/>
  <c r="V122" i="22"/>
  <c r="N102" i="22"/>
  <c r="AF109" i="14"/>
  <c r="P98" i="14"/>
  <c r="L98" i="14"/>
  <c r="AB118" i="22"/>
  <c r="F104" i="14"/>
  <c r="O101" i="14"/>
  <c r="AE98" i="14"/>
  <c r="X98" i="14"/>
  <c r="AN35" i="14"/>
  <c r="AR35" i="14" s="1"/>
  <c r="D109" i="14"/>
  <c r="R98" i="14"/>
  <c r="K112" i="22"/>
  <c r="C96" i="14"/>
  <c r="Y131" i="22"/>
  <c r="I94" i="14"/>
  <c r="AN28" i="14"/>
  <c r="AR28" i="14" s="1"/>
  <c r="Q121" i="22"/>
  <c r="E94" i="14"/>
  <c r="I124" i="22"/>
  <c r="N125" i="22"/>
  <c r="AA129" i="22"/>
  <c r="F112" i="22"/>
  <c r="F127" i="22"/>
  <c r="D98" i="14"/>
  <c r="AE106" i="22"/>
  <c r="T107" i="22"/>
  <c r="B104" i="14"/>
  <c r="K102" i="22"/>
  <c r="F94" i="22"/>
  <c r="J101" i="14"/>
  <c r="AE109" i="14"/>
  <c r="S98" i="14"/>
  <c r="AF91" i="22"/>
  <c r="L102" i="22"/>
  <c r="J94" i="22"/>
  <c r="AC90" i="22"/>
  <c r="Z95" i="22"/>
  <c r="AC94" i="14"/>
  <c r="Q98" i="14"/>
  <c r="I92" i="22"/>
  <c r="AB91" i="22"/>
  <c r="T94" i="22"/>
  <c r="H94" i="22"/>
  <c r="AB90" i="22"/>
  <c r="P96" i="22"/>
  <c r="AB94" i="14"/>
  <c r="Q96" i="22"/>
  <c r="T96" i="22"/>
  <c r="S96" i="22"/>
  <c r="K91" i="22"/>
  <c r="C106" i="22"/>
  <c r="U122" i="22"/>
  <c r="W122" i="22"/>
  <c r="AF98" i="14"/>
  <c r="AD98" i="14"/>
  <c r="Z94" i="14"/>
  <c r="H121" i="22"/>
  <c r="K124" i="22"/>
  <c r="H112" i="22"/>
  <c r="Z113" i="22"/>
  <c r="C118" i="22"/>
  <c r="AA131" i="22"/>
  <c r="K103" i="22"/>
  <c r="D94" i="14"/>
  <c r="W98" i="14"/>
  <c r="AD109" i="22"/>
  <c r="M97" i="22"/>
  <c r="J104" i="14"/>
  <c r="S107" i="22"/>
  <c r="AA94" i="14"/>
  <c r="AD109" i="14"/>
  <c r="E109" i="14"/>
  <c r="L104" i="14"/>
  <c r="AA96" i="14"/>
  <c r="J107" i="22"/>
  <c r="AE90" i="22"/>
  <c r="W94" i="22"/>
  <c r="F94" i="14"/>
  <c r="X109" i="14"/>
  <c r="W90" i="22"/>
  <c r="N97" i="22"/>
  <c r="U96" i="22"/>
  <c r="V94" i="22"/>
  <c r="T122" i="22"/>
  <c r="E106" i="22"/>
  <c r="S122" i="22"/>
  <c r="T128" i="22"/>
  <c r="AF106" i="22"/>
  <c r="S128" i="22"/>
  <c r="G122" i="22"/>
  <c r="V128" i="22"/>
  <c r="U107" i="22"/>
  <c r="Z129" i="22"/>
  <c r="AD120" i="22"/>
  <c r="AC120" i="22"/>
  <c r="U109" i="14"/>
  <c r="C109" i="14"/>
  <c r="J94" i="14"/>
  <c r="E127" i="22"/>
  <c r="R128" i="22"/>
  <c r="Z96" i="14"/>
  <c r="H94" i="14"/>
  <c r="AN43" i="14"/>
  <c r="AR43" i="14" s="1"/>
  <c r="AN32" i="14"/>
  <c r="AR32" i="14" s="1"/>
  <c r="H127" i="22"/>
  <c r="N98" i="14"/>
  <c r="L91" i="22"/>
  <c r="F106" i="22"/>
  <c r="M101" i="14"/>
  <c r="G104" i="14"/>
  <c r="AD94" i="14"/>
  <c r="Y109" i="22"/>
  <c r="Z103" i="22"/>
  <c r="I94" i="22"/>
  <c r="AD93" i="22"/>
  <c r="T121" i="22"/>
  <c r="AN38" i="14"/>
  <c r="AR38" i="14" s="1"/>
  <c r="C43" i="57"/>
  <c r="J98" i="14"/>
  <c r="R130" i="22"/>
  <c r="AB124" i="22"/>
  <c r="S130" i="22"/>
  <c r="P128" i="22"/>
  <c r="X126" i="22"/>
  <c r="V98" i="14"/>
  <c r="J126" i="22"/>
  <c r="V126" i="22"/>
  <c r="Y124" i="22"/>
  <c r="P101" i="14"/>
  <c r="X104" i="14"/>
  <c r="O106" i="22"/>
  <c r="Y103" i="22"/>
  <c r="E105" i="22"/>
  <c r="N106" i="22"/>
  <c r="T98" i="14"/>
  <c r="C109" i="22"/>
  <c r="L101" i="14"/>
  <c r="AB103" i="22"/>
  <c r="K104" i="22"/>
  <c r="L129" i="22"/>
  <c r="AN24" i="22"/>
  <c r="AR24" i="22" s="1"/>
  <c r="H105" i="22"/>
  <c r="N103" i="22"/>
  <c r="AC93" i="22"/>
  <c r="AE93" i="22"/>
  <c r="Q97" i="22"/>
  <c r="G116" i="22"/>
  <c r="M90" i="22"/>
  <c r="N104" i="22"/>
  <c r="M98" i="14"/>
  <c r="C98" i="14"/>
  <c r="O128" i="22"/>
  <c r="H126" i="22"/>
  <c r="X122" i="22"/>
  <c r="I98" i="14"/>
  <c r="Y126" i="22"/>
  <c r="Q130" i="22"/>
  <c r="U130" i="22"/>
  <c r="AA118" i="22"/>
  <c r="H116" i="22"/>
  <c r="Q128" i="22"/>
  <c r="T101" i="14"/>
  <c r="U98" i="14"/>
  <c r="F105" i="22"/>
  <c r="P102" i="22"/>
  <c r="H101" i="14"/>
  <c r="U95" i="22"/>
  <c r="W103" i="22"/>
  <c r="M106" i="22"/>
  <c r="S101" i="14"/>
  <c r="K101" i="14"/>
  <c r="M104" i="22"/>
  <c r="O102" i="22"/>
  <c r="P97" i="22"/>
  <c r="J104" i="22"/>
  <c r="M103" i="22"/>
  <c r="AF93" i="22"/>
  <c r="M128" i="22"/>
  <c r="AA124" i="22"/>
  <c r="Z104" i="14"/>
  <c r="K126" i="22"/>
  <c r="J116" i="22"/>
  <c r="AE117" i="22"/>
  <c r="T123" i="22"/>
  <c r="U121" i="22"/>
  <c r="Z124" i="22"/>
  <c r="AA103" i="22"/>
  <c r="H90" i="22"/>
  <c r="V104" i="14"/>
  <c r="U104" i="14"/>
  <c r="W104" i="14"/>
  <c r="I101" i="14"/>
  <c r="P106" i="22"/>
  <c r="N101" i="14"/>
  <c r="E116" i="22"/>
  <c r="K98" i="14"/>
  <c r="D109" i="22"/>
  <c r="Y98" i="14"/>
  <c r="B101" i="14"/>
  <c r="AE99" i="22"/>
  <c r="V95" i="22"/>
  <c r="P96" i="14"/>
  <c r="Y95" i="22"/>
  <c r="G94" i="22"/>
  <c r="AC91" i="22"/>
  <c r="AF113" i="22"/>
  <c r="J97" i="22"/>
  <c r="G125" i="22"/>
  <c r="K98" i="22"/>
  <c r="N96" i="14"/>
  <c r="C125" i="22"/>
  <c r="D106" i="22"/>
  <c r="R96" i="14"/>
  <c r="AA91" i="22"/>
  <c r="L97" i="22"/>
  <c r="F96" i="14"/>
  <c r="Y102" i="22"/>
  <c r="H100" i="22"/>
  <c r="AD113" i="22"/>
  <c r="U104" i="22"/>
  <c r="J125" i="22"/>
  <c r="I126" i="22"/>
  <c r="AD96" i="14"/>
  <c r="AE130" i="22"/>
  <c r="B109" i="22"/>
  <c r="O97" i="22"/>
  <c r="E115" i="22"/>
  <c r="F115" i="22"/>
  <c r="E93" i="22"/>
  <c r="D93" i="22"/>
  <c r="F93" i="22"/>
  <c r="B93" i="22"/>
  <c r="D114" i="22"/>
  <c r="B112" i="22"/>
  <c r="B113" i="22"/>
  <c r="AE115" i="22"/>
  <c r="J112" i="22"/>
  <c r="W108" i="22"/>
  <c r="AE96" i="14"/>
  <c r="V96" i="14"/>
  <c r="C114" i="22"/>
  <c r="F100" i="22"/>
  <c r="S97" i="22"/>
  <c r="T97" i="22"/>
  <c r="Y117" i="22"/>
  <c r="AF115" i="22"/>
  <c r="I100" i="22"/>
  <c r="L107" i="22"/>
  <c r="X108" i="22"/>
  <c r="V108" i="22"/>
  <c r="AB102" i="22"/>
  <c r="E103" i="22"/>
  <c r="V117" i="22"/>
  <c r="X117" i="22"/>
  <c r="V127" i="22"/>
  <c r="T96" i="14"/>
  <c r="AB113" i="22"/>
  <c r="AB116" i="22"/>
  <c r="D115" i="22"/>
  <c r="S114" i="22"/>
  <c r="R114" i="22"/>
  <c r="U117" i="22"/>
  <c r="T117" i="22"/>
  <c r="Z127" i="22"/>
  <c r="Z117" i="22"/>
  <c r="AC115" i="22"/>
  <c r="I107" i="22"/>
  <c r="K107" i="22"/>
  <c r="I112" i="22"/>
  <c r="T108" i="22"/>
  <c r="C91" i="22"/>
  <c r="D103" i="22"/>
  <c r="F103" i="22"/>
  <c r="C103" i="22"/>
  <c r="X124" i="22"/>
  <c r="B115" i="22"/>
  <c r="L112" i="22"/>
  <c r="S119" i="22"/>
  <c r="T119" i="22"/>
  <c r="R92" i="22"/>
  <c r="S92" i="22"/>
  <c r="Q119" i="22"/>
  <c r="C93" i="22"/>
  <c r="I121" i="22"/>
  <c r="E96" i="14"/>
  <c r="T112" i="22"/>
  <c r="N121" i="22"/>
  <c r="AC129" i="22"/>
  <c r="Y127" i="22"/>
  <c r="N115" i="22"/>
  <c r="X127" i="22"/>
  <c r="V105" i="22"/>
  <c r="X96" i="14"/>
  <c r="L96" i="14"/>
  <c r="J96" i="14"/>
  <c r="B96" i="14"/>
  <c r="E100" i="22"/>
  <c r="E125" i="22"/>
  <c r="H96" i="14"/>
  <c r="H125" i="22"/>
  <c r="D131" i="22"/>
  <c r="E131" i="22"/>
  <c r="W104" i="22"/>
  <c r="X104" i="22"/>
  <c r="Z104" i="22"/>
  <c r="Y104" i="22"/>
  <c r="B131" i="22"/>
  <c r="G96" i="14"/>
  <c r="AB129" i="22"/>
  <c r="AN30" i="14"/>
  <c r="AR30" i="14" s="1"/>
  <c r="O115" i="22"/>
  <c r="Y129" i="22"/>
  <c r="X105" i="22"/>
  <c r="AB96" i="14"/>
  <c r="Y105" i="22"/>
  <c r="W96" i="14"/>
  <c r="AN68" i="22"/>
  <c r="AR68" i="22" s="1"/>
  <c r="I96" i="14"/>
  <c r="AC116" i="22"/>
  <c r="AD116" i="22"/>
  <c r="X102" i="22"/>
  <c r="Z102" i="22"/>
  <c r="W102" i="22"/>
  <c r="J121" i="22"/>
  <c r="W112" i="22"/>
  <c r="K120" i="22"/>
  <c r="L121" i="22"/>
  <c r="W105" i="22"/>
  <c r="Y96" i="14"/>
  <c r="P115" i="22"/>
  <c r="D96" i="14"/>
  <c r="K96" i="14"/>
  <c r="AF117" i="22"/>
  <c r="E122" i="22"/>
  <c r="G100" i="22"/>
  <c r="AC107" i="22"/>
  <c r="C87" i="57"/>
  <c r="C104" i="57"/>
  <c r="AA47" i="57"/>
  <c r="C102" i="57"/>
  <c r="AA61" i="57"/>
  <c r="AA53" i="57"/>
  <c r="AA51" i="57"/>
  <c r="AA72" i="57"/>
  <c r="S84" i="57"/>
  <c r="P22" i="57"/>
  <c r="S83" i="57"/>
  <c r="AA116" i="57"/>
  <c r="AA50" i="57"/>
  <c r="AL64" i="57"/>
  <c r="AA55" i="57"/>
  <c r="AA52" i="57"/>
  <c r="AA83" i="57"/>
  <c r="AL50" i="57"/>
  <c r="AL61" i="57"/>
  <c r="AL39" i="57"/>
  <c r="T54" i="57"/>
  <c r="T21" i="57"/>
  <c r="AL58" i="57"/>
  <c r="D51" i="57"/>
  <c r="W27" i="57"/>
  <c r="X87" i="57"/>
  <c r="T110" i="57"/>
  <c r="D50" i="57"/>
  <c r="D48" i="57"/>
  <c r="D94" i="57"/>
  <c r="C21" i="57"/>
  <c r="C108" i="57"/>
  <c r="C105" i="57"/>
  <c r="T102" i="57"/>
  <c r="T76" i="57"/>
  <c r="T107" i="57"/>
  <c r="C107" i="57"/>
  <c r="C110" i="57"/>
  <c r="C98" i="57"/>
  <c r="C109" i="57"/>
  <c r="T32" i="57"/>
  <c r="T104" i="57"/>
  <c r="T109" i="57"/>
  <c r="T87" i="57"/>
  <c r="T108" i="57"/>
  <c r="C76" i="57"/>
  <c r="C121" i="57"/>
  <c r="C103" i="57"/>
  <c r="C54" i="57"/>
  <c r="T105" i="57"/>
  <c r="T43" i="57"/>
  <c r="T98" i="57"/>
  <c r="AM91" i="57"/>
  <c r="X43" i="57"/>
  <c r="F73" i="57"/>
  <c r="X107" i="57"/>
  <c r="S97" i="57"/>
  <c r="S86" i="57"/>
  <c r="S85" i="57"/>
  <c r="V99" i="57"/>
  <c r="P14" i="57"/>
  <c r="D49" i="57"/>
  <c r="D72" i="57"/>
  <c r="D16" i="57"/>
  <c r="D27" i="57"/>
  <c r="AF26" i="57"/>
  <c r="AL95" i="57"/>
  <c r="AL65" i="57"/>
  <c r="AL60" i="57"/>
  <c r="S74" i="57"/>
  <c r="S119" i="57"/>
  <c r="S63" i="57"/>
  <c r="AM86" i="57"/>
  <c r="D52" i="57"/>
  <c r="M49" i="57"/>
  <c r="AL59" i="57"/>
  <c r="W55" i="57"/>
  <c r="D47" i="57"/>
  <c r="AD92" i="57"/>
  <c r="S88" i="57"/>
  <c r="AL106" i="57"/>
  <c r="S19" i="57"/>
  <c r="S80" i="57"/>
  <c r="S108" i="57"/>
  <c r="AL66" i="57"/>
  <c r="AM96" i="57"/>
  <c r="D83" i="57"/>
  <c r="AM20" i="57"/>
  <c r="M53" i="57"/>
  <c r="AL28" i="57"/>
  <c r="D55" i="57"/>
  <c r="AL63" i="57"/>
  <c r="D38" i="57"/>
  <c r="D53" i="57"/>
  <c r="D61" i="57"/>
  <c r="AM97" i="57"/>
  <c r="AB18" i="57"/>
  <c r="AD38" i="57"/>
  <c r="AM95" i="57"/>
  <c r="AM75" i="57"/>
  <c r="AM99" i="57"/>
  <c r="AM120" i="57"/>
  <c r="F69" i="57"/>
  <c r="F18" i="57"/>
  <c r="F77" i="57"/>
  <c r="F74" i="57"/>
  <c r="F62" i="57"/>
  <c r="F118" i="57"/>
  <c r="F85" i="57"/>
  <c r="G95" i="57"/>
  <c r="O75" i="57"/>
  <c r="O98" i="57"/>
  <c r="O86" i="57"/>
  <c r="O97" i="57"/>
  <c r="H70" i="57"/>
  <c r="H33" i="57"/>
  <c r="H114" i="57"/>
  <c r="H27" i="57"/>
  <c r="H59" i="57"/>
  <c r="AD43" i="57"/>
  <c r="AD49" i="57"/>
  <c r="AD39" i="57"/>
  <c r="AD15" i="57"/>
  <c r="W94" i="57"/>
  <c r="W47" i="57"/>
  <c r="W54" i="57"/>
  <c r="W38" i="57"/>
  <c r="W83" i="57"/>
  <c r="W105" i="57"/>
  <c r="W16" i="57"/>
  <c r="W48" i="57"/>
  <c r="W116" i="57"/>
  <c r="W53" i="57"/>
  <c r="W52" i="57"/>
  <c r="W49" i="57"/>
  <c r="E120" i="57"/>
  <c r="E99" i="57"/>
  <c r="P16" i="57"/>
  <c r="P102" i="57"/>
  <c r="P17" i="57"/>
  <c r="Q73" i="57"/>
  <c r="Q59" i="57"/>
  <c r="Q25" i="57"/>
  <c r="V96" i="57"/>
  <c r="V109" i="57"/>
  <c r="V120" i="57"/>
  <c r="V31" i="57"/>
  <c r="V91" i="57"/>
  <c r="V92" i="57"/>
  <c r="AD103" i="57"/>
  <c r="AD28" i="57"/>
  <c r="AD37" i="57"/>
  <c r="AD14" i="57"/>
  <c r="AD33" i="57"/>
  <c r="AD31" i="57"/>
  <c r="AD48" i="57"/>
  <c r="AD32" i="57"/>
  <c r="AD114" i="57"/>
  <c r="AD59" i="57"/>
  <c r="AD25" i="57"/>
  <c r="AB20" i="57"/>
  <c r="AB58" i="57"/>
  <c r="AB69" i="57"/>
  <c r="AB17" i="57"/>
  <c r="AB21" i="57"/>
  <c r="AB91" i="57"/>
  <c r="AB102" i="57"/>
  <c r="AB113" i="57"/>
  <c r="N26" i="57"/>
  <c r="N60" i="57"/>
  <c r="N37" i="57"/>
  <c r="N82" i="57"/>
  <c r="O27" i="57"/>
  <c r="O103" i="57"/>
  <c r="O26" i="57"/>
  <c r="I120" i="57"/>
  <c r="N40" i="57"/>
  <c r="K70" i="57"/>
  <c r="N42" i="57"/>
  <c r="M80" i="57"/>
  <c r="M25" i="57"/>
  <c r="M19" i="57"/>
  <c r="M91" i="57"/>
  <c r="M15" i="57"/>
  <c r="B80" i="57"/>
  <c r="B19" i="57"/>
  <c r="G61" i="57"/>
  <c r="R26" i="57"/>
  <c r="R37" i="57"/>
  <c r="AF36" i="57"/>
  <c r="AF71" i="57"/>
  <c r="AF93" i="57"/>
  <c r="AF37" i="57"/>
  <c r="AF43" i="57"/>
  <c r="AL84" i="57"/>
  <c r="AB88" i="57"/>
  <c r="AB86" i="57"/>
  <c r="AB74" i="57"/>
  <c r="AB63" i="57"/>
  <c r="AB87" i="57"/>
  <c r="P52" i="57"/>
  <c r="P119" i="57"/>
  <c r="P82" i="57"/>
  <c r="P63" i="57"/>
  <c r="P87" i="57"/>
  <c r="P74" i="57"/>
  <c r="P88" i="57"/>
  <c r="P84" i="57"/>
  <c r="P108" i="57"/>
  <c r="P86" i="57"/>
  <c r="P41" i="57"/>
  <c r="P30" i="57"/>
  <c r="P85" i="57"/>
  <c r="O32" i="57"/>
  <c r="O48" i="57"/>
  <c r="O37" i="57"/>
  <c r="O81" i="57"/>
  <c r="O92" i="57"/>
  <c r="O25" i="57"/>
  <c r="O29" i="57"/>
  <c r="O14" i="57"/>
  <c r="O30" i="57"/>
  <c r="E42" i="57"/>
  <c r="E109" i="57"/>
  <c r="E31" i="57"/>
  <c r="E64" i="57"/>
  <c r="E91" i="57"/>
  <c r="E98" i="57"/>
  <c r="E92" i="57"/>
  <c r="E97" i="57"/>
  <c r="E86" i="57"/>
  <c r="X32" i="57"/>
  <c r="X104" i="57"/>
  <c r="X21" i="57"/>
  <c r="X108" i="57"/>
  <c r="X105" i="57"/>
  <c r="X102" i="57"/>
  <c r="X110" i="57"/>
  <c r="X121" i="57"/>
  <c r="X54" i="57"/>
  <c r="X65" i="57"/>
  <c r="X76" i="57"/>
  <c r="B74" i="57"/>
  <c r="B119" i="57"/>
  <c r="B63" i="57"/>
  <c r="B108" i="57"/>
  <c r="B85" i="57"/>
  <c r="G115" i="57"/>
  <c r="G49" i="57"/>
  <c r="G44" i="57"/>
  <c r="B88" i="57"/>
  <c r="X103" i="57"/>
  <c r="O70" i="57"/>
  <c r="P81" i="57"/>
  <c r="P83" i="57"/>
  <c r="X109" i="57"/>
  <c r="E20" i="57"/>
  <c r="H81" i="57"/>
  <c r="H92" i="57"/>
  <c r="H31" i="57"/>
  <c r="H32" i="57"/>
  <c r="H29" i="57"/>
  <c r="H48" i="57"/>
  <c r="H28" i="57"/>
  <c r="G28" i="57"/>
  <c r="G59" i="57"/>
  <c r="G64" i="57"/>
  <c r="AD62" i="57"/>
  <c r="AD29" i="57"/>
  <c r="G42" i="57"/>
  <c r="O20" i="57"/>
  <c r="N36" i="57"/>
  <c r="N39" i="57"/>
  <c r="N38" i="57"/>
  <c r="N15" i="57"/>
  <c r="P113" i="57"/>
  <c r="AD26" i="57"/>
  <c r="P91" i="57"/>
  <c r="P18" i="57"/>
  <c r="P69" i="57"/>
  <c r="O31" i="57"/>
  <c r="AF82" i="57"/>
  <c r="AF15" i="57"/>
  <c r="P25" i="57"/>
  <c r="G36" i="57"/>
  <c r="O96" i="57"/>
  <c r="M105" i="57"/>
  <c r="O42" i="57"/>
  <c r="G43" i="57"/>
  <c r="G104" i="57"/>
  <c r="G60" i="57"/>
  <c r="N49" i="57"/>
  <c r="N93" i="57"/>
  <c r="N71" i="57"/>
  <c r="AD93" i="57"/>
  <c r="AD42" i="57"/>
  <c r="AD115" i="57"/>
  <c r="P20" i="57"/>
  <c r="G26" i="57"/>
  <c r="AF41" i="57"/>
  <c r="AF40" i="57"/>
  <c r="P80" i="57"/>
  <c r="P19" i="57"/>
  <c r="O53" i="57"/>
  <c r="P21" i="57"/>
  <c r="M27" i="57"/>
  <c r="G38" i="57"/>
  <c r="P58" i="57"/>
  <c r="O109" i="57"/>
  <c r="M52" i="57"/>
  <c r="AD104" i="57"/>
  <c r="G93" i="57"/>
  <c r="AD36" i="57"/>
  <c r="N41" i="57"/>
  <c r="O91" i="57"/>
  <c r="AD60" i="57"/>
  <c r="K85" i="57"/>
  <c r="G37" i="57"/>
  <c r="O94" i="57"/>
  <c r="AF104" i="57"/>
  <c r="AF42" i="57"/>
  <c r="G15" i="57"/>
  <c r="M94" i="57"/>
  <c r="M48" i="57"/>
  <c r="P36" i="57"/>
  <c r="O93" i="57"/>
  <c r="M54" i="57"/>
  <c r="M72" i="57"/>
  <c r="AE62" i="57"/>
  <c r="AA115" i="57"/>
  <c r="AE40" i="57"/>
  <c r="AE73" i="57"/>
  <c r="AE96" i="57"/>
  <c r="I113" i="57"/>
  <c r="I22" i="57"/>
  <c r="T88" i="57"/>
  <c r="AE77" i="57"/>
  <c r="AE51" i="57"/>
  <c r="I114" i="57"/>
  <c r="I110" i="57"/>
  <c r="I118" i="57"/>
  <c r="I115" i="57"/>
  <c r="R58" i="57"/>
  <c r="AE70" i="57"/>
  <c r="AE85" i="57"/>
  <c r="AE71" i="57"/>
  <c r="AE18" i="57"/>
  <c r="AE75" i="57"/>
  <c r="AE72" i="57"/>
  <c r="AD84" i="57"/>
  <c r="I119" i="57"/>
  <c r="I44" i="57"/>
  <c r="I99" i="57"/>
  <c r="I116" i="57"/>
  <c r="AE29" i="57"/>
  <c r="AE74" i="57"/>
  <c r="AE69" i="57"/>
  <c r="I33" i="57"/>
  <c r="I121" i="57"/>
  <c r="I55" i="57"/>
  <c r="I77" i="57"/>
  <c r="I88" i="57"/>
  <c r="AD81" i="57"/>
  <c r="AM102" i="57"/>
  <c r="R91" i="57"/>
  <c r="R25" i="57"/>
  <c r="AD88" i="57"/>
  <c r="AD63" i="57"/>
  <c r="AD82" i="57"/>
  <c r="AD30" i="57"/>
  <c r="AD97" i="57"/>
  <c r="R19" i="57"/>
  <c r="R113" i="57"/>
  <c r="L55" i="57"/>
  <c r="L83" i="57"/>
  <c r="AD19" i="57"/>
  <c r="AD41" i="57"/>
  <c r="R14" i="57"/>
  <c r="AD86" i="57"/>
  <c r="AD119" i="57"/>
  <c r="AD108" i="57"/>
  <c r="AD83" i="57"/>
  <c r="R80" i="57"/>
  <c r="R22" i="57"/>
  <c r="R15" i="57"/>
  <c r="AD80" i="57"/>
  <c r="AD87" i="57"/>
  <c r="L52" i="57"/>
  <c r="R47" i="57"/>
  <c r="L61" i="57"/>
  <c r="R102" i="57"/>
  <c r="AB14" i="57"/>
  <c r="AB103" i="57"/>
  <c r="AI33" i="57"/>
  <c r="AB70" i="57"/>
  <c r="AB59" i="57"/>
  <c r="R21" i="57"/>
  <c r="AI118" i="57"/>
  <c r="AI113" i="57"/>
  <c r="AB28" i="57"/>
  <c r="AB114" i="57"/>
  <c r="AB32" i="57"/>
  <c r="AM98" i="57"/>
  <c r="AB92" i="57"/>
  <c r="AM76" i="57"/>
  <c r="T119" i="57"/>
  <c r="L47" i="57"/>
  <c r="AA15" i="57"/>
  <c r="L48" i="57"/>
  <c r="L116" i="57"/>
  <c r="AB25" i="57"/>
  <c r="AB33" i="57"/>
  <c r="AA39" i="57"/>
  <c r="AB29" i="57"/>
  <c r="AB31" i="57"/>
  <c r="AA93" i="57"/>
  <c r="L50" i="57"/>
  <c r="AB48" i="57"/>
  <c r="AA37" i="57"/>
  <c r="AM65" i="57"/>
  <c r="AM21" i="57"/>
  <c r="AA26" i="57"/>
  <c r="L16" i="57"/>
  <c r="T116" i="57"/>
  <c r="L105" i="57"/>
  <c r="L54" i="57"/>
  <c r="L27" i="57"/>
  <c r="L38" i="57"/>
  <c r="L49" i="57"/>
  <c r="AM109" i="57"/>
  <c r="AI110" i="57"/>
  <c r="AM121" i="57"/>
  <c r="AM110" i="57"/>
  <c r="AA44" i="57"/>
  <c r="G50" i="57"/>
  <c r="V94" i="57"/>
  <c r="V95" i="57"/>
  <c r="M18" i="57"/>
  <c r="M20" i="57"/>
  <c r="T22" i="57"/>
  <c r="AA36" i="57"/>
  <c r="T33" i="57"/>
  <c r="M69" i="57"/>
  <c r="AA82" i="57"/>
  <c r="T113" i="57"/>
  <c r="T115" i="57"/>
  <c r="V97" i="57"/>
  <c r="V75" i="57"/>
  <c r="V86" i="57"/>
  <c r="V98" i="57"/>
  <c r="M14" i="57"/>
  <c r="M16" i="57"/>
  <c r="M47" i="57"/>
  <c r="V53" i="57"/>
  <c r="AA41" i="57"/>
  <c r="AD76" i="57"/>
  <c r="AA71" i="57"/>
  <c r="T120" i="57"/>
  <c r="M102" i="57"/>
  <c r="G58" i="57"/>
  <c r="G17" i="57"/>
  <c r="V64" i="57"/>
  <c r="M21" i="57"/>
  <c r="T44" i="57"/>
  <c r="AL117" i="57"/>
  <c r="B84" i="57"/>
  <c r="E95" i="57"/>
  <c r="E93" i="57"/>
  <c r="E75" i="57"/>
  <c r="B83" i="57"/>
  <c r="X98" i="57"/>
  <c r="R49" i="57"/>
  <c r="W72" i="57"/>
  <c r="B52" i="57"/>
  <c r="E96" i="57"/>
  <c r="M38" i="57"/>
  <c r="M83" i="57"/>
  <c r="G106" i="57"/>
  <c r="G39" i="57"/>
  <c r="AA49" i="57"/>
  <c r="G65" i="57"/>
  <c r="AM107" i="57"/>
  <c r="AA60" i="57"/>
  <c r="T114" i="57"/>
  <c r="P15" i="57"/>
  <c r="AD74" i="57"/>
  <c r="G66" i="57"/>
  <c r="T77" i="57"/>
  <c r="T99" i="57"/>
  <c r="T118" i="57"/>
  <c r="T121" i="57"/>
  <c r="G117" i="57"/>
  <c r="AA40" i="57"/>
  <c r="AA38" i="57"/>
  <c r="T55" i="57"/>
  <c r="AM87" i="57"/>
  <c r="M36" i="57"/>
  <c r="K40" i="57"/>
  <c r="AD69" i="57"/>
  <c r="AD71" i="57"/>
  <c r="AD85" i="57"/>
  <c r="Q33" i="57"/>
  <c r="Q37" i="57"/>
  <c r="AD118" i="57"/>
  <c r="AD75" i="57"/>
  <c r="AD96" i="57"/>
  <c r="K71" i="57"/>
  <c r="W71" i="57"/>
  <c r="W40" i="57"/>
  <c r="Q26" i="57"/>
  <c r="Q28" i="57"/>
  <c r="W18" i="57"/>
  <c r="AD51" i="57"/>
  <c r="AD73" i="57"/>
  <c r="AD70" i="57"/>
  <c r="AD77" i="57"/>
  <c r="AD18" i="57"/>
  <c r="W29" i="57"/>
  <c r="AD40" i="57"/>
  <c r="K29" i="57"/>
  <c r="W76" i="57"/>
  <c r="AD72" i="57"/>
  <c r="AD107" i="57"/>
  <c r="W70" i="57"/>
  <c r="W51" i="57"/>
  <c r="W75" i="57"/>
  <c r="W96" i="57"/>
  <c r="W77" i="57"/>
  <c r="W85" i="57"/>
  <c r="W118" i="57"/>
  <c r="R20" i="57"/>
  <c r="R16" i="57"/>
  <c r="R17" i="57"/>
  <c r="W74" i="57"/>
  <c r="W69" i="57"/>
  <c r="W107" i="57"/>
  <c r="R82" i="57"/>
  <c r="AI116" i="57"/>
  <c r="AI55" i="57"/>
  <c r="R43" i="57"/>
  <c r="AI22" i="57"/>
  <c r="K76" i="57"/>
  <c r="R38" i="57"/>
  <c r="K118" i="57"/>
  <c r="K74" i="57"/>
  <c r="H30" i="57"/>
  <c r="R41" i="57"/>
  <c r="AI119" i="57"/>
  <c r="AI117" i="57"/>
  <c r="AI77" i="57"/>
  <c r="R44" i="57"/>
  <c r="AI99" i="57"/>
  <c r="R60" i="57"/>
  <c r="R93" i="57"/>
  <c r="H103" i="57"/>
  <c r="AI114" i="57"/>
  <c r="K69" i="57"/>
  <c r="R115" i="57"/>
  <c r="K18" i="57"/>
  <c r="R36" i="57"/>
  <c r="R104" i="57"/>
  <c r="AI121" i="57"/>
  <c r="AI66" i="57"/>
  <c r="AI115" i="57"/>
  <c r="AI120" i="57"/>
  <c r="AI88" i="57"/>
  <c r="R42" i="57"/>
  <c r="R39" i="57"/>
  <c r="C62" i="57"/>
  <c r="C117" i="57"/>
  <c r="C28" i="57"/>
  <c r="C59" i="57"/>
  <c r="C60" i="57"/>
  <c r="C106" i="57"/>
  <c r="C65" i="57"/>
  <c r="C64" i="57"/>
  <c r="C58" i="57"/>
  <c r="K107" i="57"/>
  <c r="K77" i="57"/>
  <c r="K75" i="57"/>
  <c r="C63" i="57"/>
  <c r="C66" i="57"/>
  <c r="C50" i="57"/>
  <c r="C39" i="57"/>
  <c r="C73" i="57"/>
  <c r="C84" i="57"/>
  <c r="C95" i="57"/>
  <c r="C61" i="57"/>
  <c r="K96" i="57"/>
  <c r="AB97" i="57"/>
  <c r="AB52" i="57"/>
  <c r="Q32" i="57"/>
  <c r="AB84" i="57"/>
  <c r="Q48" i="57"/>
  <c r="Q31" i="57"/>
  <c r="Q114" i="57"/>
  <c r="AB119" i="57"/>
  <c r="AB108" i="57"/>
  <c r="AB81" i="57"/>
  <c r="AB83" i="57"/>
  <c r="Q29" i="57"/>
  <c r="Q27" i="57"/>
  <c r="Q30" i="57"/>
  <c r="Q92" i="57"/>
  <c r="AB85" i="57"/>
  <c r="AB19" i="57"/>
  <c r="AB30" i="57"/>
  <c r="AB80" i="57"/>
  <c r="Q103" i="57"/>
  <c r="Q81" i="57"/>
  <c r="Q14" i="57"/>
  <c r="Q70" i="57"/>
  <c r="M39" i="57"/>
  <c r="M50" i="57"/>
  <c r="M64" i="57"/>
  <c r="M95" i="57"/>
  <c r="M106" i="57"/>
  <c r="M73" i="57"/>
  <c r="M61" i="57"/>
  <c r="M84" i="57"/>
  <c r="M17" i="57"/>
  <c r="M59" i="57"/>
  <c r="M62" i="57"/>
  <c r="M28" i="57"/>
  <c r="M58" i="57"/>
  <c r="M60" i="57"/>
  <c r="M65" i="57"/>
  <c r="AO32" i="62" l="1"/>
  <c r="AO11" i="57"/>
  <c r="AN30" i="62"/>
  <c r="AN81" i="62"/>
  <c r="AN121" i="62"/>
  <c r="AN87" i="62"/>
  <c r="L70" i="57"/>
  <c r="L51" i="57"/>
  <c r="AO121" i="62"/>
  <c r="AN88" i="62"/>
  <c r="AN33" i="62"/>
  <c r="AN114" i="62"/>
  <c r="AH113" i="57"/>
  <c r="F51" i="57"/>
  <c r="F55" i="57"/>
  <c r="AN110" i="62"/>
  <c r="AO33" i="62"/>
  <c r="AO110" i="62"/>
  <c r="T66" i="57"/>
  <c r="L74" i="57"/>
  <c r="L73" i="57"/>
  <c r="L29" i="57"/>
  <c r="L118" i="57"/>
  <c r="L72" i="57"/>
  <c r="L69" i="57"/>
  <c r="L62" i="57"/>
  <c r="L85" i="57"/>
  <c r="L77" i="57"/>
  <c r="L71" i="57"/>
  <c r="L18" i="57"/>
  <c r="E55" i="57"/>
  <c r="AP114" i="62"/>
  <c r="AN6" i="57"/>
  <c r="AP33" i="62"/>
  <c r="AO9" i="57"/>
  <c r="B41" i="57"/>
  <c r="T59" i="57"/>
  <c r="T17" i="57"/>
  <c r="B40" i="57"/>
  <c r="T65" i="57"/>
  <c r="B104" i="57"/>
  <c r="T73" i="57"/>
  <c r="O77" i="57"/>
  <c r="AE110" i="57"/>
  <c r="S28" i="57"/>
  <c r="O118" i="57"/>
  <c r="AE106" i="57"/>
  <c r="AE65" i="57"/>
  <c r="I65" i="57"/>
  <c r="AE76" i="57"/>
  <c r="O99" i="57"/>
  <c r="AE102" i="57"/>
  <c r="O44" i="57"/>
  <c r="S59" i="57"/>
  <c r="S103" i="57"/>
  <c r="O120" i="57"/>
  <c r="O113" i="57"/>
  <c r="O121" i="57"/>
  <c r="AE54" i="57"/>
  <c r="AE43" i="57"/>
  <c r="AE103" i="57"/>
  <c r="AE105" i="57"/>
  <c r="AE87" i="57"/>
  <c r="I73" i="57"/>
  <c r="E54" i="57"/>
  <c r="S29" i="57"/>
  <c r="S25" i="57"/>
  <c r="O116" i="57"/>
  <c r="AE32" i="57"/>
  <c r="AE121" i="57"/>
  <c r="S81" i="57"/>
  <c r="S30" i="57"/>
  <c r="S92" i="57"/>
  <c r="S32" i="57"/>
  <c r="O114" i="57"/>
  <c r="O110" i="57"/>
  <c r="O119" i="57"/>
  <c r="S114" i="57"/>
  <c r="S14" i="57"/>
  <c r="S31" i="57"/>
  <c r="S33" i="57"/>
  <c r="AE107" i="57"/>
  <c r="O33" i="57"/>
  <c r="O22" i="57"/>
  <c r="O88" i="57"/>
  <c r="O115" i="57"/>
  <c r="AE104" i="57"/>
  <c r="AE108" i="57"/>
  <c r="AE98" i="57"/>
  <c r="AE109" i="57"/>
  <c r="F96" i="57"/>
  <c r="B15" i="57"/>
  <c r="K51" i="57"/>
  <c r="AM104" i="57"/>
  <c r="D54" i="57"/>
  <c r="F71" i="57"/>
  <c r="AM42" i="57"/>
  <c r="AP110" i="62"/>
  <c r="F95" i="57"/>
  <c r="F50" i="57"/>
  <c r="M22" i="57"/>
  <c r="AF94" i="57"/>
  <c r="D106" i="57"/>
  <c r="AN104" i="62"/>
  <c r="F53" i="57"/>
  <c r="AP103" i="62"/>
  <c r="AN43" i="62"/>
  <c r="AP108" i="62"/>
  <c r="D105" i="57"/>
  <c r="AM43" i="57"/>
  <c r="D107" i="57"/>
  <c r="D65" i="57"/>
  <c r="AH119" i="57"/>
  <c r="H38" i="57"/>
  <c r="N88" i="57"/>
  <c r="AH22" i="57"/>
  <c r="AH118" i="57"/>
  <c r="V93" i="57"/>
  <c r="H49" i="57"/>
  <c r="AH55" i="57"/>
  <c r="AH33" i="57"/>
  <c r="AH116" i="57"/>
  <c r="V42" i="57"/>
  <c r="N116" i="57"/>
  <c r="N66" i="57"/>
  <c r="N117" i="57"/>
  <c r="V39" i="57"/>
  <c r="N33" i="57"/>
  <c r="V60" i="57"/>
  <c r="V43" i="57"/>
  <c r="AH66" i="57"/>
  <c r="AH88" i="57"/>
  <c r="AH114" i="57"/>
  <c r="N115" i="57"/>
  <c r="N44" i="57"/>
  <c r="N55" i="57"/>
  <c r="N114" i="57"/>
  <c r="N119" i="57"/>
  <c r="N22" i="57"/>
  <c r="AH117" i="57"/>
  <c r="AH44" i="57"/>
  <c r="AH77" i="57"/>
  <c r="AH120" i="57"/>
  <c r="N118" i="57"/>
  <c r="N104" i="57"/>
  <c r="B43" i="57"/>
  <c r="AF54" i="57"/>
  <c r="F16" i="57"/>
  <c r="F61" i="57"/>
  <c r="F54" i="57"/>
  <c r="B71" i="57"/>
  <c r="M113" i="57"/>
  <c r="M55" i="57"/>
  <c r="F72" i="57"/>
  <c r="AF16" i="57"/>
  <c r="F116" i="57"/>
  <c r="F52" i="57"/>
  <c r="T61" i="57"/>
  <c r="T62" i="57"/>
  <c r="T28" i="57"/>
  <c r="B39" i="57"/>
  <c r="B49" i="57"/>
  <c r="AO108" i="62"/>
  <c r="M117" i="57"/>
  <c r="T117" i="57"/>
  <c r="B82" i="57"/>
  <c r="F94" i="57"/>
  <c r="N43" i="57"/>
  <c r="T106" i="57"/>
  <c r="F83" i="57"/>
  <c r="N65" i="57"/>
  <c r="AF53" i="57"/>
  <c r="T95" i="57"/>
  <c r="T64" i="57"/>
  <c r="T60" i="57"/>
  <c r="T39" i="57"/>
  <c r="T58" i="57"/>
  <c r="T84" i="57"/>
  <c r="T63" i="57"/>
  <c r="B115" i="57"/>
  <c r="B60" i="57"/>
  <c r="AN82" i="62"/>
  <c r="M116" i="57"/>
  <c r="E94" i="57"/>
  <c r="I117" i="57"/>
  <c r="F97" i="57"/>
  <c r="AF49" i="57"/>
  <c r="F42" i="57"/>
  <c r="F91" i="57"/>
  <c r="F99" i="57"/>
  <c r="AF47" i="57"/>
  <c r="AF52" i="57"/>
  <c r="AF51" i="57"/>
  <c r="I61" i="57"/>
  <c r="I84" i="57"/>
  <c r="I58" i="57"/>
  <c r="I39" i="57"/>
  <c r="I59" i="57"/>
  <c r="M118" i="57"/>
  <c r="M77" i="57"/>
  <c r="E16" i="57"/>
  <c r="E49" i="57"/>
  <c r="E72" i="57"/>
  <c r="F93" i="57"/>
  <c r="I66" i="57"/>
  <c r="F64" i="57"/>
  <c r="F75" i="57"/>
  <c r="F86" i="57"/>
  <c r="F20" i="57"/>
  <c r="F120" i="57"/>
  <c r="AF83" i="57"/>
  <c r="AF48" i="57"/>
  <c r="AF105" i="57"/>
  <c r="I50" i="57"/>
  <c r="I64" i="57"/>
  <c r="E52" i="57"/>
  <c r="E47" i="57"/>
  <c r="AP11" i="57"/>
  <c r="AN9" i="57"/>
  <c r="AF27" i="57"/>
  <c r="AF72" i="57"/>
  <c r="I60" i="57"/>
  <c r="I28" i="57"/>
  <c r="B37" i="57"/>
  <c r="AM32" i="57"/>
  <c r="F105" i="57"/>
  <c r="AM92" i="57"/>
  <c r="B109" i="57"/>
  <c r="B103" i="57"/>
  <c r="B81" i="57"/>
  <c r="B30" i="57"/>
  <c r="AG25" i="57"/>
  <c r="AM81" i="57"/>
  <c r="AM33" i="57"/>
  <c r="AM103" i="57"/>
  <c r="AM31" i="57"/>
  <c r="AG28" i="57"/>
  <c r="AG103" i="57"/>
  <c r="AN4" i="57"/>
  <c r="B32" i="57"/>
  <c r="AG32" i="57"/>
  <c r="AG48" i="57"/>
  <c r="AG30" i="57"/>
  <c r="AG81" i="57"/>
  <c r="AG14" i="57"/>
  <c r="AG33" i="57"/>
  <c r="AG31" i="57"/>
  <c r="AG27" i="57"/>
  <c r="AG70" i="57"/>
  <c r="AG29" i="57"/>
  <c r="AG114" i="57"/>
  <c r="AM48" i="57"/>
  <c r="AM25" i="57"/>
  <c r="AG37" i="57"/>
  <c r="AG92" i="57"/>
  <c r="AM14" i="57"/>
  <c r="J85" i="57"/>
  <c r="J69" i="57"/>
  <c r="F108" i="57"/>
  <c r="V15" i="57"/>
  <c r="V49" i="57"/>
  <c r="AM15" i="57"/>
  <c r="F110" i="57"/>
  <c r="F49" i="57"/>
  <c r="AM36" i="57"/>
  <c r="AM37" i="57"/>
  <c r="F60" i="57"/>
  <c r="V71" i="57"/>
  <c r="V36" i="57"/>
  <c r="F38" i="57"/>
  <c r="AM71" i="57"/>
  <c r="F39" i="57"/>
  <c r="AP115" i="62"/>
  <c r="AP4" i="57"/>
  <c r="B48" i="62"/>
  <c r="B103" i="62"/>
  <c r="B14" i="62"/>
  <c r="AF61" i="57"/>
  <c r="B42" i="57"/>
  <c r="AF60" i="57"/>
  <c r="B97" i="57"/>
  <c r="AF58" i="57"/>
  <c r="AO7" i="57"/>
  <c r="I62" i="57"/>
  <c r="I63" i="57"/>
  <c r="E48" i="57"/>
  <c r="N121" i="57"/>
  <c r="E105" i="57"/>
  <c r="E51" i="57"/>
  <c r="N110" i="57"/>
  <c r="E50" i="57"/>
  <c r="AO6" i="57"/>
  <c r="AL73" i="57"/>
  <c r="N106" i="57"/>
  <c r="B93" i="57"/>
  <c r="B51" i="62"/>
  <c r="AQ121" i="62"/>
  <c r="B98" i="57"/>
  <c r="E61" i="57"/>
  <c r="N105" i="57"/>
  <c r="I95" i="57"/>
  <c r="I106" i="57"/>
  <c r="E83" i="57"/>
  <c r="AO119" i="62"/>
  <c r="AP121" i="62"/>
  <c r="AR6" i="57"/>
  <c r="F106" i="57"/>
  <c r="AN10" i="57"/>
  <c r="AP10" i="57"/>
  <c r="AQ10" i="57"/>
  <c r="AO10" i="57"/>
  <c r="AR10" i="57"/>
  <c r="AQ6" i="57"/>
  <c r="AP6" i="57"/>
  <c r="N113" i="57"/>
  <c r="N120" i="57"/>
  <c r="N77" i="57"/>
  <c r="E38" i="57"/>
  <c r="AQ5" i="57"/>
  <c r="AP5" i="57"/>
  <c r="AO5" i="57"/>
  <c r="AR5" i="57"/>
  <c r="AN5" i="57"/>
  <c r="E27" i="57"/>
  <c r="E116" i="57"/>
  <c r="AQ7" i="57"/>
  <c r="AP9" i="57"/>
  <c r="B92" i="57"/>
  <c r="B53" i="57"/>
  <c r="B120" i="57"/>
  <c r="B95" i="57"/>
  <c r="B64" i="57"/>
  <c r="B94" i="57"/>
  <c r="B20" i="57"/>
  <c r="B99" i="57"/>
  <c r="B75" i="57"/>
  <c r="B91" i="57"/>
  <c r="B96" i="57"/>
  <c r="G63" i="57"/>
  <c r="AR8" i="57"/>
  <c r="AO8" i="57"/>
  <c r="AN8" i="57"/>
  <c r="AQ8" i="57"/>
  <c r="AP8" i="57"/>
  <c r="AN118" i="62"/>
  <c r="B28" i="57"/>
  <c r="B33" i="57"/>
  <c r="B114" i="57"/>
  <c r="B27" i="57"/>
  <c r="B59" i="57"/>
  <c r="B48" i="57"/>
  <c r="B31" i="57"/>
  <c r="B29" i="57"/>
  <c r="B14" i="57"/>
  <c r="B25" i="57"/>
  <c r="B70" i="57"/>
  <c r="AM82" i="57"/>
  <c r="AM41" i="57"/>
  <c r="AM115" i="57"/>
  <c r="AM44" i="57"/>
  <c r="J41" i="57"/>
  <c r="J63" i="57"/>
  <c r="J88" i="57"/>
  <c r="J83" i="57"/>
  <c r="J19" i="57"/>
  <c r="J82" i="57"/>
  <c r="J86" i="57"/>
  <c r="J80" i="57"/>
  <c r="J81" i="57"/>
  <c r="J97" i="57"/>
  <c r="J52" i="57"/>
  <c r="J84" i="57"/>
  <c r="J119" i="57"/>
  <c r="J87" i="57"/>
  <c r="J108" i="57"/>
  <c r="J30" i="57"/>
  <c r="Z96" i="57"/>
  <c r="Z31" i="57"/>
  <c r="Z42" i="57"/>
  <c r="Z86" i="57"/>
  <c r="Z93" i="57"/>
  <c r="Z94" i="57"/>
  <c r="Z97" i="57"/>
  <c r="Z95" i="57"/>
  <c r="Z92" i="57"/>
  <c r="Z99" i="57"/>
  <c r="Z53" i="57"/>
  <c r="Z20" i="57"/>
  <c r="Z75" i="57"/>
  <c r="Z91" i="57"/>
  <c r="Z64" i="57"/>
  <c r="Z120" i="57"/>
  <c r="AN7" i="57"/>
  <c r="AQ9" i="57"/>
  <c r="M115" i="57"/>
  <c r="M88" i="57"/>
  <c r="M110" i="57"/>
  <c r="M44" i="57"/>
  <c r="M119" i="57"/>
  <c r="M120" i="57"/>
  <c r="M99" i="57"/>
  <c r="M33" i="57"/>
  <c r="M121" i="57"/>
  <c r="M114" i="57"/>
  <c r="F27" i="57"/>
  <c r="AQ3" i="57"/>
  <c r="AO3" i="57"/>
  <c r="AP3" i="57"/>
  <c r="AR3" i="57"/>
  <c r="AN3" i="57"/>
  <c r="AN119" i="62"/>
  <c r="H44" i="57"/>
  <c r="H42" i="57"/>
  <c r="H60" i="57"/>
  <c r="H41" i="57"/>
  <c r="H82" i="57"/>
  <c r="H115" i="57"/>
  <c r="H93" i="57"/>
  <c r="H39" i="57"/>
  <c r="H40" i="57"/>
  <c r="H43" i="57"/>
  <c r="H104" i="57"/>
  <c r="H71" i="57"/>
  <c r="B26" i="57"/>
  <c r="B36" i="57"/>
  <c r="B44" i="57"/>
  <c r="AM30" i="57"/>
  <c r="AM70" i="57"/>
  <c r="AM26" i="57"/>
  <c r="AM114" i="57"/>
  <c r="AO4" i="57"/>
  <c r="AR4" i="57"/>
  <c r="D98" i="57"/>
  <c r="D109" i="57"/>
  <c r="D87" i="57"/>
  <c r="D32" i="57"/>
  <c r="D102" i="57"/>
  <c r="D21" i="57"/>
  <c r="D104" i="57"/>
  <c r="D108" i="57"/>
  <c r="D121" i="57"/>
  <c r="D110" i="57"/>
  <c r="D43" i="57"/>
  <c r="D103" i="57"/>
  <c r="AR7" i="57"/>
  <c r="AR9" i="57"/>
  <c r="AM93" i="57"/>
  <c r="V26" i="57"/>
  <c r="V40" i="57"/>
  <c r="V82" i="57"/>
  <c r="V104" i="57"/>
  <c r="V37" i="57"/>
  <c r="V115" i="57"/>
  <c r="V44" i="57"/>
  <c r="V41" i="57"/>
  <c r="K53" i="57"/>
  <c r="K94" i="57"/>
  <c r="K105" i="57"/>
  <c r="K27" i="57"/>
  <c r="K38" i="57"/>
  <c r="K54" i="57"/>
  <c r="K116" i="57"/>
  <c r="K16" i="57"/>
  <c r="K83" i="57"/>
  <c r="K49" i="57"/>
  <c r="K47" i="57"/>
  <c r="K52" i="57"/>
  <c r="K48" i="57"/>
  <c r="K55" i="57"/>
  <c r="AN55" i="57" s="1"/>
  <c r="N76" i="57"/>
  <c r="N107" i="57"/>
  <c r="N98" i="57"/>
  <c r="N109" i="57"/>
  <c r="N87" i="57"/>
  <c r="N21" i="57"/>
  <c r="N102" i="57"/>
  <c r="N108" i="57"/>
  <c r="N32" i="57"/>
  <c r="N103" i="57"/>
  <c r="AQ4" i="57"/>
  <c r="AR11" i="57"/>
  <c r="AP7" i="57"/>
  <c r="F15" i="57"/>
  <c r="F115" i="57"/>
  <c r="F44" i="57"/>
  <c r="F41" i="57"/>
  <c r="F36" i="57"/>
  <c r="F82" i="57"/>
  <c r="H37" i="57"/>
  <c r="AQ11" i="57"/>
  <c r="B53" i="62"/>
  <c r="AP43" i="62"/>
  <c r="AR4" i="62"/>
  <c r="AQ108" i="62"/>
  <c r="AP88" i="62"/>
  <c r="AO41" i="62"/>
  <c r="AO43" i="62"/>
  <c r="B107" i="62"/>
  <c r="B85" i="62"/>
  <c r="AQ87" i="62"/>
  <c r="AR119" i="62"/>
  <c r="AP118" i="62"/>
  <c r="AO120" i="62"/>
  <c r="AQ43" i="62"/>
  <c r="AQ119" i="62"/>
  <c r="AP44" i="62"/>
  <c r="AP81" i="62"/>
  <c r="AO87" i="62"/>
  <c r="AP119" i="62"/>
  <c r="AP87" i="62"/>
  <c r="AP30" i="62"/>
  <c r="S33" i="62"/>
  <c r="AR33" i="62" s="1"/>
  <c r="S28" i="62"/>
  <c r="S26" i="62"/>
  <c r="S30" i="62"/>
  <c r="AR30" i="62" s="1"/>
  <c r="S31" i="62"/>
  <c r="AR31" i="62" s="1"/>
  <c r="S29" i="62"/>
  <c r="AR29" i="62" s="1"/>
  <c r="S27" i="62"/>
  <c r="S25" i="62"/>
  <c r="S32" i="62"/>
  <c r="S59" i="62"/>
  <c r="S103" i="62"/>
  <c r="AQ103" i="62" s="1"/>
  <c r="S114" i="62"/>
  <c r="AR114" i="62" s="1"/>
  <c r="S81" i="62"/>
  <c r="AR81" i="62" s="1"/>
  <c r="S37" i="62"/>
  <c r="AQ37" i="62" s="1"/>
  <c r="S48" i="62"/>
  <c r="AM44" i="62"/>
  <c r="AM42" i="62"/>
  <c r="AM40" i="62"/>
  <c r="AM38" i="62"/>
  <c r="AM36" i="62"/>
  <c r="AM43" i="62"/>
  <c r="AM41" i="62"/>
  <c r="AM39" i="62"/>
  <c r="AM37" i="62"/>
  <c r="AM60" i="62"/>
  <c r="AM104" i="62"/>
  <c r="AM115" i="62"/>
  <c r="AM71" i="62"/>
  <c r="AR71" i="62" s="1"/>
  <c r="AM26" i="62"/>
  <c r="AM49" i="62"/>
  <c r="AM82" i="62"/>
  <c r="K54" i="62"/>
  <c r="K55" i="62"/>
  <c r="K53" i="62"/>
  <c r="K51" i="62"/>
  <c r="K48" i="62"/>
  <c r="K50" i="62"/>
  <c r="K49" i="62"/>
  <c r="K47" i="62"/>
  <c r="K52" i="62"/>
  <c r="K38" i="62"/>
  <c r="K105" i="62"/>
  <c r="K83" i="62"/>
  <c r="K27" i="62"/>
  <c r="K116" i="62"/>
  <c r="K61" i="62"/>
  <c r="AP29" i="62"/>
  <c r="AN29" i="62"/>
  <c r="AO29" i="62"/>
  <c r="AP26" i="62"/>
  <c r="AQ82" i="62"/>
  <c r="AP41" i="62"/>
  <c r="AQ88" i="62"/>
  <c r="S92" i="62"/>
  <c r="AR92" i="62" s="1"/>
  <c r="AQ118" i="62"/>
  <c r="AQ110" i="62"/>
  <c r="AP85" i="62"/>
  <c r="AQ41" i="62"/>
  <c r="AN115" i="62"/>
  <c r="K94" i="62"/>
  <c r="AO86" i="62"/>
  <c r="AP86" i="62"/>
  <c r="AN86" i="62"/>
  <c r="AR86" i="62"/>
  <c r="AQ86" i="62"/>
  <c r="AR99" i="62"/>
  <c r="AO99" i="62"/>
  <c r="AP99" i="62"/>
  <c r="AN99" i="62"/>
  <c r="AQ99" i="62"/>
  <c r="AN96" i="62"/>
  <c r="AR96" i="62"/>
  <c r="AP96" i="62"/>
  <c r="AO96" i="62"/>
  <c r="AR75" i="62"/>
  <c r="AO75" i="62"/>
  <c r="AN75" i="62"/>
  <c r="AQ75" i="62"/>
  <c r="AP75" i="62"/>
  <c r="AP120" i="62"/>
  <c r="AN44" i="62"/>
  <c r="AO81" i="62"/>
  <c r="AN41" i="62"/>
  <c r="AE109" i="62"/>
  <c r="AE107" i="62"/>
  <c r="AE105" i="62"/>
  <c r="AE104" i="62"/>
  <c r="AE103" i="62"/>
  <c r="AE106" i="62"/>
  <c r="AE108" i="62"/>
  <c r="AE102" i="62"/>
  <c r="AE110" i="62"/>
  <c r="AE43" i="62"/>
  <c r="AE121" i="62"/>
  <c r="AE32" i="62"/>
  <c r="AE87" i="62"/>
  <c r="AE54" i="62"/>
  <c r="AE65" i="62"/>
  <c r="E55" i="62"/>
  <c r="E54" i="62"/>
  <c r="E52" i="62"/>
  <c r="E49" i="62"/>
  <c r="E47" i="62"/>
  <c r="E51" i="62"/>
  <c r="E50" i="62"/>
  <c r="E48" i="62"/>
  <c r="E53" i="62"/>
  <c r="E116" i="62"/>
  <c r="E27" i="62"/>
  <c r="E61" i="62"/>
  <c r="E105" i="62"/>
  <c r="E38" i="62"/>
  <c r="E83" i="62"/>
  <c r="E72" i="62"/>
  <c r="AN5" i="62"/>
  <c r="AF109" i="62"/>
  <c r="AF107" i="62"/>
  <c r="AF110" i="62"/>
  <c r="AF108" i="62"/>
  <c r="AF106" i="62"/>
  <c r="AF104" i="62"/>
  <c r="AF102" i="62"/>
  <c r="AF105" i="62"/>
  <c r="AF103" i="62"/>
  <c r="AF43" i="62"/>
  <c r="AF121" i="62"/>
  <c r="AF32" i="62"/>
  <c r="AF65" i="62"/>
  <c r="AF87" i="62"/>
  <c r="AN26" i="62"/>
  <c r="AF76" i="62"/>
  <c r="E94" i="62"/>
  <c r="AN37" i="62"/>
  <c r="B109" i="62"/>
  <c r="AP109" i="62" s="1"/>
  <c r="AR118" i="62"/>
  <c r="AP104" i="62"/>
  <c r="AQ104" i="62"/>
  <c r="AO115" i="62"/>
  <c r="AP97" i="62"/>
  <c r="AQ97" i="62"/>
  <c r="AN97" i="62"/>
  <c r="AR97" i="62"/>
  <c r="AO97" i="62"/>
  <c r="AP98" i="62"/>
  <c r="AN98" i="62"/>
  <c r="AQ98" i="62"/>
  <c r="AP74" i="62"/>
  <c r="AR74" i="62"/>
  <c r="AN74" i="62"/>
  <c r="AQ74" i="62"/>
  <c r="AO77" i="62"/>
  <c r="AP77" i="62"/>
  <c r="AQ77" i="62"/>
  <c r="AN77" i="62"/>
  <c r="AR77" i="62"/>
  <c r="AR120" i="62"/>
  <c r="AQ44" i="62"/>
  <c r="S70" i="62"/>
  <c r="AR70" i="62" s="1"/>
  <c r="AO82" i="62"/>
  <c r="AR10" i="62"/>
  <c r="H80" i="62"/>
  <c r="AP80" i="62" s="1"/>
  <c r="H25" i="62"/>
  <c r="AN25" i="62" s="1"/>
  <c r="H113" i="62"/>
  <c r="AN113" i="62" s="1"/>
  <c r="H69" i="62"/>
  <c r="AO69" i="62" s="1"/>
  <c r="AO2" i="62"/>
  <c r="H58" i="62"/>
  <c r="H102" i="62"/>
  <c r="AN102" i="62" s="1"/>
  <c r="H47" i="62"/>
  <c r="I65" i="62"/>
  <c r="I63" i="62"/>
  <c r="AO63" i="62" s="1"/>
  <c r="I61" i="62"/>
  <c r="I59" i="62"/>
  <c r="AN59" i="62" s="1"/>
  <c r="I66" i="62"/>
  <c r="AN66" i="62" s="1"/>
  <c r="I64" i="62"/>
  <c r="AO64" i="62" s="1"/>
  <c r="I62" i="62"/>
  <c r="AO62" i="62" s="1"/>
  <c r="I60" i="62"/>
  <c r="AO60" i="62" s="1"/>
  <c r="I58" i="62"/>
  <c r="I84" i="62"/>
  <c r="AN84" i="62" s="1"/>
  <c r="I28" i="62"/>
  <c r="AN28" i="62" s="1"/>
  <c r="I50" i="62"/>
  <c r="AO6" i="62"/>
  <c r="I106" i="62"/>
  <c r="AN106" i="62" s="1"/>
  <c r="I117" i="62"/>
  <c r="AN117" i="62" s="1"/>
  <c r="I39" i="62"/>
  <c r="AP39" i="62" s="1"/>
  <c r="AM58" i="62"/>
  <c r="AM113" i="62"/>
  <c r="AM102" i="62"/>
  <c r="AM25" i="62"/>
  <c r="AM80" i="62"/>
  <c r="AM47" i="62"/>
  <c r="AM69" i="62"/>
  <c r="AQ109" i="62"/>
  <c r="AO109" i="62"/>
  <c r="AN109" i="62"/>
  <c r="AQ26" i="62"/>
  <c r="H36" i="62"/>
  <c r="AP36" i="62" s="1"/>
  <c r="AM91" i="62"/>
  <c r="AP37" i="62"/>
  <c r="H91" i="62"/>
  <c r="AQ91" i="62" s="1"/>
  <c r="B20" i="62"/>
  <c r="B99" i="62"/>
  <c r="B97" i="62"/>
  <c r="B98" i="62"/>
  <c r="AO98" i="62" s="1"/>
  <c r="B95" i="62"/>
  <c r="B93" i="62"/>
  <c r="B91" i="62"/>
  <c r="B96" i="62"/>
  <c r="AQ96" i="62" s="1"/>
  <c r="B94" i="62"/>
  <c r="B92" i="62"/>
  <c r="B64" i="62"/>
  <c r="B120" i="62"/>
  <c r="AQ120" i="62" s="1"/>
  <c r="B42" i="62"/>
  <c r="K72" i="62"/>
  <c r="I95" i="62"/>
  <c r="AQ95" i="62" s="1"/>
  <c r="AP82" i="62"/>
  <c r="AO31" i="62"/>
  <c r="AN31" i="62"/>
  <c r="AP31" i="62"/>
  <c r="AF98" i="62"/>
  <c r="AO104" i="62"/>
  <c r="AQ115" i="62"/>
  <c r="AE98" i="62"/>
  <c r="AP93" i="62"/>
  <c r="AQ93" i="62"/>
  <c r="AN93" i="62"/>
  <c r="AO93" i="62"/>
  <c r="AN92" i="62"/>
  <c r="AP92" i="62"/>
  <c r="AO92" i="62"/>
  <c r="AR88" i="62"/>
  <c r="AP40" i="62"/>
  <c r="AN40" i="62"/>
  <c r="AQ40" i="62"/>
  <c r="AO40" i="62"/>
  <c r="AO71" i="62"/>
  <c r="AQ71" i="62"/>
  <c r="AN71" i="62"/>
  <c r="AP71" i="62"/>
  <c r="AN76" i="62"/>
  <c r="AP76" i="62"/>
  <c r="AO76" i="62"/>
  <c r="AN120" i="62"/>
  <c r="V15" i="62"/>
  <c r="V44" i="62"/>
  <c r="V42" i="62"/>
  <c r="V40" i="62"/>
  <c r="V38" i="62"/>
  <c r="V36" i="62"/>
  <c r="V43" i="62"/>
  <c r="V41" i="62"/>
  <c r="V39" i="62"/>
  <c r="V37" i="62"/>
  <c r="V115" i="62"/>
  <c r="V26" i="62"/>
  <c r="V60" i="62"/>
  <c r="V49" i="62"/>
  <c r="V104" i="62"/>
  <c r="V82" i="62"/>
  <c r="AM93" i="62"/>
  <c r="AO107" i="62"/>
  <c r="AP107" i="62"/>
  <c r="AN107" i="62"/>
  <c r="AQ107" i="62"/>
  <c r="B32" i="62"/>
  <c r="B30" i="62"/>
  <c r="AO30" i="62" s="1"/>
  <c r="B33" i="62"/>
  <c r="B31" i="62"/>
  <c r="B28" i="62"/>
  <c r="B26" i="62"/>
  <c r="AO26" i="62" s="1"/>
  <c r="B29" i="62"/>
  <c r="B27" i="62"/>
  <c r="B25" i="62"/>
  <c r="B114" i="62"/>
  <c r="AO114" i="62" s="1"/>
  <c r="B37" i="62"/>
  <c r="AO37" i="62" s="1"/>
  <c r="B59" i="62"/>
  <c r="I73" i="62"/>
  <c r="AP73" i="62" s="1"/>
  <c r="AE76" i="62"/>
  <c r="B76" i="62"/>
  <c r="AQ76" i="62" s="1"/>
  <c r="B74" i="62"/>
  <c r="AO74" i="62" s="1"/>
  <c r="B72" i="62"/>
  <c r="B77" i="62"/>
  <c r="B75" i="62"/>
  <c r="B73" i="62"/>
  <c r="B71" i="62"/>
  <c r="B69" i="62"/>
  <c r="B70" i="62"/>
  <c r="AO70" i="62" s="1"/>
  <c r="B40" i="62"/>
  <c r="B62" i="62"/>
  <c r="B118" i="62"/>
  <c r="AO118" i="62" s="1"/>
  <c r="AP42" i="62"/>
  <c r="AO42" i="62"/>
  <c r="AQ42" i="62"/>
  <c r="AN42" i="62"/>
  <c r="AQ85" i="62"/>
  <c r="AN85" i="62"/>
  <c r="AO85" i="62"/>
  <c r="AR85" i="62"/>
  <c r="AP70" i="62"/>
  <c r="AN70" i="62"/>
  <c r="AO44" i="62"/>
  <c r="AF54" i="62"/>
  <c r="V93" i="62"/>
  <c r="AO88" i="62"/>
  <c r="H17" i="62"/>
  <c r="H21" i="62"/>
  <c r="AN21" i="62" s="1"/>
  <c r="H14" i="62"/>
  <c r="H16" i="62"/>
  <c r="H20" i="62"/>
  <c r="AN20" i="62" s="1"/>
  <c r="H15" i="62"/>
  <c r="AO15" i="62" s="1"/>
  <c r="H19" i="62"/>
  <c r="AP19" i="62" s="1"/>
  <c r="H22" i="62"/>
  <c r="AN22" i="62" s="1"/>
  <c r="AR2" i="62"/>
  <c r="AP2" i="62"/>
  <c r="AQ2" i="62"/>
  <c r="H18" i="62"/>
  <c r="AO18" i="62" s="1"/>
  <c r="I17" i="62"/>
  <c r="AP6" i="62"/>
  <c r="AQ6" i="62"/>
  <c r="AR6" i="62"/>
  <c r="AE21" i="62"/>
  <c r="E16" i="62"/>
  <c r="AQ5" i="62"/>
  <c r="AO5" i="62"/>
  <c r="AP5" i="62"/>
  <c r="AR5" i="62"/>
  <c r="S14" i="62"/>
  <c r="AM21" i="62"/>
  <c r="AM17" i="62"/>
  <c r="AM19" i="62"/>
  <c r="AM14" i="62"/>
  <c r="AM22" i="62"/>
  <c r="AM15" i="62"/>
  <c r="AM18" i="62"/>
  <c r="AM20" i="62"/>
  <c r="AM16" i="62"/>
  <c r="AR3" i="62"/>
  <c r="K16" i="62"/>
  <c r="AF21" i="62"/>
  <c r="Z104" i="57"/>
  <c r="J29" i="57"/>
  <c r="Z98" i="57"/>
  <c r="Z106" i="57"/>
  <c r="Z32" i="57"/>
  <c r="Z76" i="57"/>
  <c r="AM106" i="57"/>
  <c r="AH110" i="57"/>
  <c r="AH121" i="57"/>
  <c r="AM84" i="57"/>
  <c r="AM28" i="57"/>
  <c r="AM63" i="57"/>
  <c r="AM64" i="57"/>
  <c r="AM62" i="57"/>
  <c r="AM39" i="57"/>
  <c r="AM66" i="57"/>
  <c r="AM60" i="57"/>
  <c r="S52" i="57"/>
  <c r="S27" i="57"/>
  <c r="S48" i="57"/>
  <c r="AM17" i="57"/>
  <c r="G71" i="57"/>
  <c r="AB47" i="57"/>
  <c r="G40" i="57"/>
  <c r="L87" i="57"/>
  <c r="L121" i="57"/>
  <c r="AH105" i="57"/>
  <c r="AH87" i="57"/>
  <c r="AH21" i="57"/>
  <c r="L43" i="57"/>
  <c r="L102" i="57"/>
  <c r="L76" i="57"/>
  <c r="L110" i="57"/>
  <c r="AH54" i="57"/>
  <c r="AH65" i="57"/>
  <c r="AH107" i="57"/>
  <c r="L65" i="57"/>
  <c r="L103" i="57"/>
  <c r="L108" i="57"/>
  <c r="L21" i="57"/>
  <c r="AH103" i="57"/>
  <c r="AH32" i="57"/>
  <c r="AH108" i="57"/>
  <c r="AH106" i="57"/>
  <c r="AH43" i="57"/>
  <c r="L32" i="57"/>
  <c r="L107" i="57"/>
  <c r="L106" i="57"/>
  <c r="L104" i="57"/>
  <c r="AH104" i="57"/>
  <c r="AH76" i="57"/>
  <c r="AH102" i="57"/>
  <c r="AM117" i="57"/>
  <c r="AM58" i="57"/>
  <c r="AM59" i="57"/>
  <c r="AM73" i="57"/>
  <c r="AB42" i="57"/>
  <c r="AB61" i="57"/>
  <c r="AB116" i="57"/>
  <c r="AB54" i="57"/>
  <c r="AB51" i="57"/>
  <c r="AB105" i="57"/>
  <c r="AB55" i="57"/>
  <c r="AB50" i="57"/>
  <c r="AB72" i="57"/>
  <c r="AB53" i="57"/>
  <c r="AB94" i="57"/>
  <c r="S26" i="57"/>
  <c r="S50" i="57"/>
  <c r="S116" i="57"/>
  <c r="S94" i="57"/>
  <c r="S105" i="57"/>
  <c r="S54" i="57"/>
  <c r="S61" i="57"/>
  <c r="S16" i="57"/>
  <c r="S47" i="57"/>
  <c r="S55" i="57"/>
  <c r="S53" i="57"/>
  <c r="S72" i="57"/>
  <c r="AB27" i="57"/>
  <c r="Z103" i="57"/>
  <c r="Z121" i="57"/>
  <c r="Z54" i="57"/>
  <c r="Z110" i="57"/>
  <c r="Z43" i="57"/>
  <c r="Z21" i="57"/>
  <c r="Z105" i="57"/>
  <c r="Z87" i="57"/>
  <c r="Z107" i="57"/>
  <c r="AM54" i="57"/>
  <c r="Z102" i="57"/>
  <c r="Z109" i="57"/>
  <c r="Z65" i="57"/>
  <c r="AM55" i="57"/>
  <c r="AM47" i="57"/>
  <c r="AF95" i="57"/>
  <c r="J76" i="57"/>
  <c r="J118" i="57"/>
  <c r="F109" i="57"/>
  <c r="F87" i="57"/>
  <c r="J70" i="57"/>
  <c r="J107" i="57"/>
  <c r="J18" i="57"/>
  <c r="K73" i="57"/>
  <c r="K62" i="57"/>
  <c r="J74" i="57"/>
  <c r="J62" i="57"/>
  <c r="J73" i="57"/>
  <c r="J71" i="57"/>
  <c r="F98" i="57"/>
  <c r="F65" i="57"/>
  <c r="F21" i="57"/>
  <c r="F107" i="57"/>
  <c r="J51" i="57"/>
  <c r="J72" i="57"/>
  <c r="J77" i="57"/>
  <c r="J40" i="57"/>
  <c r="F76" i="57"/>
  <c r="F102" i="57"/>
  <c r="F43" i="57"/>
  <c r="F121" i="57"/>
  <c r="F104" i="57"/>
  <c r="J96" i="57"/>
  <c r="AL62" i="57"/>
  <c r="AL85" i="57"/>
  <c r="G62" i="57"/>
  <c r="AM105" i="57"/>
  <c r="W50" i="57"/>
  <c r="AM27" i="57"/>
  <c r="AM116" i="57"/>
  <c r="AM51" i="57"/>
  <c r="W62" i="57"/>
  <c r="AM53" i="57"/>
  <c r="W73" i="57"/>
  <c r="AM38" i="57"/>
  <c r="AM16" i="57"/>
  <c r="AM61" i="57"/>
  <c r="AM49" i="57"/>
  <c r="AM72" i="57"/>
  <c r="AM50" i="57"/>
  <c r="AM94" i="57"/>
  <c r="AM83" i="57"/>
  <c r="AM52" i="57"/>
  <c r="G73" i="57"/>
  <c r="AF17" i="57"/>
  <c r="AF65" i="57"/>
  <c r="AF62" i="57"/>
  <c r="AF50" i="57"/>
  <c r="AF63" i="57"/>
  <c r="AF84" i="57"/>
  <c r="AF64" i="57"/>
  <c r="AF39" i="57"/>
  <c r="AF59" i="57"/>
  <c r="AF106" i="57"/>
  <c r="AF28" i="57"/>
  <c r="K66" i="57"/>
  <c r="K95" i="57"/>
  <c r="K61" i="57"/>
  <c r="K58" i="57"/>
  <c r="K28" i="57"/>
  <c r="K50" i="57"/>
  <c r="K17" i="57"/>
  <c r="K64" i="57"/>
  <c r="K117" i="57"/>
  <c r="AN117" i="57" s="1"/>
  <c r="K65" i="57"/>
  <c r="K106" i="57"/>
  <c r="K59" i="57"/>
  <c r="K84" i="57"/>
  <c r="K63" i="57"/>
  <c r="K60" i="57"/>
  <c r="K39" i="57"/>
  <c r="Y86" i="57"/>
  <c r="Y87" i="57"/>
  <c r="Y19" i="57"/>
  <c r="Y80" i="57"/>
  <c r="Y63" i="57"/>
  <c r="Y52" i="57"/>
  <c r="Y108" i="57"/>
  <c r="Y30" i="57"/>
  <c r="Y97" i="57"/>
  <c r="Y82" i="57"/>
  <c r="Y41" i="57"/>
  <c r="Y119" i="57"/>
  <c r="Y83" i="57"/>
  <c r="Y84" i="57"/>
  <c r="Y85" i="57"/>
  <c r="Y88" i="57"/>
  <c r="Y81" i="57"/>
  <c r="AL107" i="57"/>
  <c r="AL40" i="57"/>
  <c r="AL76" i="57"/>
  <c r="AL18" i="57"/>
  <c r="AL118" i="57"/>
  <c r="AL71" i="57"/>
  <c r="AL75" i="57"/>
  <c r="AL69" i="57"/>
  <c r="AL29" i="57"/>
  <c r="AL70" i="57"/>
  <c r="AL77" i="57"/>
  <c r="AL72" i="57"/>
  <c r="AL51" i="57"/>
  <c r="AL96" i="57"/>
  <c r="W17" i="57"/>
  <c r="W117" i="57"/>
  <c r="W65" i="57"/>
  <c r="W63" i="57"/>
  <c r="W59" i="57"/>
  <c r="W60" i="57"/>
  <c r="W39" i="57"/>
  <c r="W64" i="57"/>
  <c r="W66" i="57"/>
  <c r="W84" i="57"/>
  <c r="W95" i="57"/>
  <c r="W106" i="57"/>
  <c r="W58" i="57"/>
  <c r="W28" i="57"/>
  <c r="G107" i="57"/>
  <c r="G72" i="57"/>
  <c r="G69" i="57"/>
  <c r="G96" i="57"/>
  <c r="G75" i="57"/>
  <c r="G76" i="57"/>
  <c r="G51" i="57"/>
  <c r="G77" i="57"/>
  <c r="G18" i="57"/>
  <c r="G70" i="57"/>
  <c r="G118" i="57"/>
  <c r="G29" i="57"/>
  <c r="Y71" i="57"/>
  <c r="Y70" i="57"/>
  <c r="Y51" i="57"/>
  <c r="Y77" i="57"/>
  <c r="Y72" i="57"/>
  <c r="Y69" i="57"/>
  <c r="Y75" i="57"/>
  <c r="Y76" i="57"/>
  <c r="Y29" i="57"/>
  <c r="Y74" i="57"/>
  <c r="Y18" i="57"/>
  <c r="Y96" i="57"/>
  <c r="Y40" i="57"/>
  <c r="Y107" i="57"/>
  <c r="Y118" i="57"/>
  <c r="Y73" i="57"/>
  <c r="Y62" i="57"/>
  <c r="AB60" i="57"/>
  <c r="AB104" i="57"/>
  <c r="AC71" i="57"/>
  <c r="AC85" i="57"/>
  <c r="AC77" i="57"/>
  <c r="AC29" i="57"/>
  <c r="AC96" i="57"/>
  <c r="AC69" i="57"/>
  <c r="AC75" i="57"/>
  <c r="AC74" i="57"/>
  <c r="AC62" i="57"/>
  <c r="AC118" i="57"/>
  <c r="AC107" i="57"/>
  <c r="AC18" i="57"/>
  <c r="AC51" i="57"/>
  <c r="AC40" i="57"/>
  <c r="AC72" i="57"/>
  <c r="AC76" i="57"/>
  <c r="AC70" i="57"/>
  <c r="AB93" i="57"/>
  <c r="AB26" i="57"/>
  <c r="AB115" i="57"/>
  <c r="AB41" i="57"/>
  <c r="AB39" i="57"/>
  <c r="AB40" i="57"/>
  <c r="AB82" i="57"/>
  <c r="AB37" i="57"/>
  <c r="AB71" i="57"/>
  <c r="AB38" i="57"/>
  <c r="AB43" i="57"/>
  <c r="AB15" i="57"/>
  <c r="AB36" i="57"/>
  <c r="AB49" i="57"/>
  <c r="AB44" i="57"/>
  <c r="H102" i="57"/>
  <c r="AA43" i="57"/>
  <c r="AF120" i="57"/>
  <c r="L92" i="57"/>
  <c r="H20" i="57"/>
  <c r="H22" i="57"/>
  <c r="H21" i="57"/>
  <c r="AF115" i="57"/>
  <c r="L95" i="57"/>
  <c r="AF44" i="57"/>
  <c r="L86" i="57"/>
  <c r="L31" i="57"/>
  <c r="AA104" i="57"/>
  <c r="AF88" i="57"/>
  <c r="L120" i="57"/>
  <c r="H19" i="57"/>
  <c r="L94" i="57"/>
  <c r="H15" i="57"/>
  <c r="H17" i="57"/>
  <c r="H18" i="57"/>
  <c r="H36" i="57"/>
  <c r="L99" i="57"/>
  <c r="L109" i="57"/>
  <c r="AR2" i="57"/>
  <c r="H47" i="57"/>
  <c r="L20" i="57"/>
  <c r="H16" i="57"/>
  <c r="L97" i="57"/>
  <c r="H14" i="57"/>
  <c r="L96" i="57"/>
  <c r="L91" i="57"/>
  <c r="H80" i="57"/>
  <c r="L53" i="57"/>
  <c r="H25" i="57"/>
  <c r="H91" i="57"/>
  <c r="H58" i="57"/>
  <c r="L93" i="57"/>
  <c r="AF117" i="57"/>
  <c r="L64" i="57"/>
  <c r="L75" i="57"/>
  <c r="AA109" i="57"/>
  <c r="AF116" i="57"/>
  <c r="F70" i="57"/>
  <c r="R40" i="57"/>
  <c r="AG117" i="57"/>
  <c r="S37" i="57"/>
  <c r="R69" i="57"/>
  <c r="R71" i="57"/>
  <c r="AA103" i="57"/>
  <c r="AF55" i="57"/>
  <c r="AF119" i="57"/>
  <c r="H113" i="57"/>
  <c r="AN113" i="57" s="1"/>
  <c r="L98" i="57"/>
  <c r="AA65" i="57"/>
  <c r="AH99" i="57"/>
  <c r="O95" i="57"/>
  <c r="O58" i="57"/>
  <c r="O66" i="57"/>
  <c r="O106" i="57"/>
  <c r="F103" i="57"/>
  <c r="AG66" i="57"/>
  <c r="AG64" i="57"/>
  <c r="AG63" i="57"/>
  <c r="F26" i="57"/>
  <c r="AG59" i="57"/>
  <c r="F37" i="57"/>
  <c r="F32" i="57"/>
  <c r="AG61" i="57"/>
  <c r="AG60" i="57"/>
  <c r="AG58" i="57"/>
  <c r="AG65" i="57"/>
  <c r="F29" i="57"/>
  <c r="F81" i="57"/>
  <c r="F33" i="57"/>
  <c r="F31" i="57"/>
  <c r="AG50" i="57"/>
  <c r="AG17" i="57"/>
  <c r="AG84" i="57"/>
  <c r="AG62" i="57"/>
  <c r="AG39" i="57"/>
  <c r="F114" i="57"/>
  <c r="F25" i="57"/>
  <c r="F28" i="57"/>
  <c r="F92" i="57"/>
  <c r="AN92" i="57" s="1"/>
  <c r="AG95" i="57"/>
  <c r="AG73" i="57"/>
  <c r="AG106" i="57"/>
  <c r="F48" i="57"/>
  <c r="F30" i="57"/>
  <c r="F14" i="57"/>
  <c r="F59" i="57"/>
  <c r="O117" i="57"/>
  <c r="G84" i="57"/>
  <c r="G41" i="57"/>
  <c r="O63" i="57"/>
  <c r="G82" i="57"/>
  <c r="O64" i="57"/>
  <c r="O50" i="57"/>
  <c r="O62" i="57"/>
  <c r="O84" i="57"/>
  <c r="S41" i="57"/>
  <c r="S82" i="57"/>
  <c r="AH97" i="57"/>
  <c r="AH95" i="57"/>
  <c r="AH93" i="57"/>
  <c r="AH109" i="57"/>
  <c r="AH91" i="57"/>
  <c r="AH96" i="57"/>
  <c r="AH86" i="57"/>
  <c r="AH42" i="57"/>
  <c r="AH64" i="57"/>
  <c r="AH98" i="57"/>
  <c r="AH92" i="57"/>
  <c r="AH53" i="57"/>
  <c r="AH75" i="57"/>
  <c r="AH20" i="57"/>
  <c r="AH94" i="57"/>
  <c r="AH31" i="57"/>
  <c r="AF121" i="57"/>
  <c r="O60" i="57"/>
  <c r="O39" i="57"/>
  <c r="AA32" i="57"/>
  <c r="AA87" i="57"/>
  <c r="AA102" i="57"/>
  <c r="AA98" i="57"/>
  <c r="AF99" i="57"/>
  <c r="AA21" i="57"/>
  <c r="AF114" i="57"/>
  <c r="O59" i="57"/>
  <c r="O28" i="57"/>
  <c r="AF33" i="57"/>
  <c r="AF113" i="57"/>
  <c r="O73" i="57"/>
  <c r="AA110" i="57"/>
  <c r="AA121" i="57"/>
  <c r="AA76" i="57"/>
  <c r="AA108" i="57"/>
  <c r="AF118" i="57"/>
  <c r="AF66" i="57"/>
  <c r="AA54" i="57"/>
  <c r="O61" i="57"/>
  <c r="O17" i="57"/>
  <c r="AA105" i="57"/>
  <c r="AA107" i="57"/>
  <c r="AF110" i="57"/>
  <c r="AF22" i="57"/>
  <c r="R96" i="57"/>
  <c r="R118" i="57"/>
  <c r="R75" i="57"/>
  <c r="R76" i="57"/>
  <c r="R77" i="57"/>
  <c r="R51" i="57"/>
  <c r="R62" i="57"/>
  <c r="R72" i="57"/>
  <c r="R107" i="57"/>
  <c r="R74" i="57"/>
  <c r="R70" i="57"/>
  <c r="R29" i="57"/>
  <c r="R73" i="57"/>
  <c r="R85" i="57"/>
  <c r="G85" i="57"/>
  <c r="G80" i="57"/>
  <c r="G87" i="57"/>
  <c r="G30" i="57"/>
  <c r="G81" i="57"/>
  <c r="G52" i="57"/>
  <c r="G74" i="57"/>
  <c r="G86" i="57"/>
  <c r="G108" i="57"/>
  <c r="G88" i="57"/>
  <c r="G83" i="57"/>
  <c r="G19" i="57"/>
  <c r="G119" i="57"/>
  <c r="G97" i="57"/>
  <c r="S49" i="57"/>
  <c r="S104" i="57"/>
  <c r="S39" i="57"/>
  <c r="S115" i="57"/>
  <c r="S43" i="57"/>
  <c r="S36" i="57"/>
  <c r="S93" i="57"/>
  <c r="S42" i="57"/>
  <c r="S40" i="57"/>
  <c r="S60" i="57"/>
  <c r="S38" i="57"/>
  <c r="S44" i="57"/>
  <c r="S71" i="57"/>
  <c r="S15" i="57"/>
  <c r="AR107" i="62" l="1"/>
  <c r="AN47" i="57"/>
  <c r="AN98" i="57"/>
  <c r="AN53" i="62"/>
  <c r="AN95" i="57"/>
  <c r="AN66" i="57"/>
  <c r="AN53" i="57"/>
  <c r="AN54" i="57"/>
  <c r="AQ92" i="62"/>
  <c r="AQ70" i="62"/>
  <c r="AN69" i="57"/>
  <c r="AQ114" i="62"/>
  <c r="AQ30" i="62"/>
  <c r="AQ32" i="62"/>
  <c r="AQ29" i="62"/>
  <c r="AQ81" i="62"/>
  <c r="AO55" i="57"/>
  <c r="AQ14" i="62"/>
  <c r="AQ31" i="62"/>
  <c r="AQ33" i="62"/>
  <c r="AP74" i="57"/>
  <c r="AN73" i="57"/>
  <c r="AN58" i="57"/>
  <c r="AN73" i="62"/>
  <c r="AN95" i="62"/>
  <c r="AN64" i="62"/>
  <c r="AN63" i="57"/>
  <c r="AO31" i="57"/>
  <c r="AN17" i="62"/>
  <c r="AN58" i="62"/>
  <c r="AO110" i="57"/>
  <c r="AN60" i="62"/>
  <c r="AP65" i="62"/>
  <c r="AN65" i="62"/>
  <c r="AN39" i="62"/>
  <c r="AO120" i="57"/>
  <c r="AN64" i="57"/>
  <c r="AO99" i="57"/>
  <c r="AN62" i="62"/>
  <c r="AN63" i="62"/>
  <c r="AO53" i="57"/>
  <c r="AO91" i="57"/>
  <c r="AO95" i="57"/>
  <c r="AP85" i="57"/>
  <c r="AO117" i="57"/>
  <c r="AO66" i="57"/>
  <c r="AR82" i="62"/>
  <c r="AN61" i="57"/>
  <c r="AN120" i="57"/>
  <c r="AQ54" i="57"/>
  <c r="AN99" i="57"/>
  <c r="AN14" i="62"/>
  <c r="AN36" i="62"/>
  <c r="AN15" i="62"/>
  <c r="AO72" i="62"/>
  <c r="AO64" i="57"/>
  <c r="AN69" i="62"/>
  <c r="AO54" i="57"/>
  <c r="AN91" i="57"/>
  <c r="AN91" i="62"/>
  <c r="AN80" i="62"/>
  <c r="AN18" i="62"/>
  <c r="AN39" i="57"/>
  <c r="AO49" i="57"/>
  <c r="AN93" i="57"/>
  <c r="AN42" i="57"/>
  <c r="AO94" i="57"/>
  <c r="AN19" i="62"/>
  <c r="AO36" i="62"/>
  <c r="AN75" i="57"/>
  <c r="AR94" i="62"/>
  <c r="AN94" i="57"/>
  <c r="AP99" i="57"/>
  <c r="AP77" i="57"/>
  <c r="AR41" i="62"/>
  <c r="AR40" i="62"/>
  <c r="AR95" i="62"/>
  <c r="AO70" i="57"/>
  <c r="AN86" i="57"/>
  <c r="AR109" i="62"/>
  <c r="AQ55" i="57"/>
  <c r="AQ49" i="57"/>
  <c r="AO50" i="57"/>
  <c r="AO42" i="57"/>
  <c r="AR76" i="62"/>
  <c r="AN49" i="57"/>
  <c r="AP95" i="62"/>
  <c r="AO95" i="62"/>
  <c r="AR73" i="62"/>
  <c r="AN105" i="57"/>
  <c r="AR60" i="62"/>
  <c r="AO105" i="57"/>
  <c r="AN48" i="57"/>
  <c r="AO118" i="57"/>
  <c r="AO106" i="57"/>
  <c r="AO60" i="57"/>
  <c r="AN50" i="57"/>
  <c r="AR16" i="57"/>
  <c r="AP47" i="57"/>
  <c r="AR42" i="62"/>
  <c r="AN110" i="57"/>
  <c r="AN106" i="57"/>
  <c r="AR83" i="57"/>
  <c r="AQ97" i="57"/>
  <c r="AP50" i="57"/>
  <c r="AQ108" i="57"/>
  <c r="AO84" i="57"/>
  <c r="AO96" i="57"/>
  <c r="AR37" i="62"/>
  <c r="AR44" i="62"/>
  <c r="AO61" i="57"/>
  <c r="AP120" i="57"/>
  <c r="AN60" i="57"/>
  <c r="AR52" i="57"/>
  <c r="AQ110" i="57"/>
  <c r="AR43" i="62"/>
  <c r="AQ94" i="62"/>
  <c r="AQ29" i="57"/>
  <c r="AQ72" i="62"/>
  <c r="AR103" i="57"/>
  <c r="AR87" i="62"/>
  <c r="AQ59" i="57"/>
  <c r="AQ28" i="57"/>
  <c r="AR72" i="57"/>
  <c r="AQ60" i="57"/>
  <c r="AQ106" i="57"/>
  <c r="AR61" i="57"/>
  <c r="AQ62" i="57"/>
  <c r="AR76" i="57"/>
  <c r="AR71" i="57"/>
  <c r="AP39" i="57"/>
  <c r="AP95" i="57"/>
  <c r="AR121" i="57"/>
  <c r="AQ107" i="57"/>
  <c r="AR105" i="57"/>
  <c r="AQ93" i="57"/>
  <c r="AQ117" i="57"/>
  <c r="AQ66" i="57"/>
  <c r="AR43" i="57"/>
  <c r="AQ87" i="57"/>
  <c r="AQ40" i="57"/>
  <c r="AQ94" i="57"/>
  <c r="AP54" i="57"/>
  <c r="AR58" i="57"/>
  <c r="AR51" i="57"/>
  <c r="AP64" i="57"/>
  <c r="AR102" i="57"/>
  <c r="AP65" i="57"/>
  <c r="AR109" i="57"/>
  <c r="AP53" i="57"/>
  <c r="AO26" i="57"/>
  <c r="AR26" i="57"/>
  <c r="AQ26" i="57"/>
  <c r="AN26" i="57"/>
  <c r="AP26" i="57"/>
  <c r="AR41" i="57"/>
  <c r="AP41" i="57"/>
  <c r="AQ41" i="57"/>
  <c r="AO41" i="57"/>
  <c r="AN41" i="57"/>
  <c r="AR108" i="57"/>
  <c r="AP76" i="57"/>
  <c r="AO76" i="57"/>
  <c r="AP118" i="57"/>
  <c r="AN28" i="57"/>
  <c r="AP58" i="57"/>
  <c r="AO58" i="57"/>
  <c r="AR66" i="57"/>
  <c r="AR60" i="57"/>
  <c r="AR64" i="57"/>
  <c r="AQ64" i="57"/>
  <c r="AN97" i="57"/>
  <c r="AP103" i="57"/>
  <c r="AN74" i="57"/>
  <c r="AQ74" i="57"/>
  <c r="AP70" i="57"/>
  <c r="AQ77" i="57"/>
  <c r="AP43" i="57"/>
  <c r="AO69" i="57"/>
  <c r="AR69" i="57"/>
  <c r="AN29" i="57"/>
  <c r="AQ53" i="57"/>
  <c r="AP83" i="57"/>
  <c r="AQ61" i="57"/>
  <c r="AP61" i="57"/>
  <c r="AQ42" i="57"/>
  <c r="AQ91" i="57"/>
  <c r="AP91" i="57"/>
  <c r="AR86" i="57"/>
  <c r="AR75" i="57"/>
  <c r="AN85" i="57"/>
  <c r="AP102" i="57"/>
  <c r="AO102" i="57"/>
  <c r="AN87" i="57"/>
  <c r="AO40" i="57"/>
  <c r="AP72" i="57"/>
  <c r="AO72" i="57"/>
  <c r="AR55" i="57"/>
  <c r="AQ47" i="57"/>
  <c r="AP52" i="57"/>
  <c r="AO52" i="57"/>
  <c r="AN59" i="57"/>
  <c r="AN62" i="57"/>
  <c r="AQ65" i="57"/>
  <c r="AO73" i="57"/>
  <c r="AR73" i="57"/>
  <c r="AO109" i="57"/>
  <c r="AO98" i="57"/>
  <c r="AQ96" i="57"/>
  <c r="AO93" i="57"/>
  <c r="AR93" i="57"/>
  <c r="AO71" i="57"/>
  <c r="AP27" i="57"/>
  <c r="AO27" i="57"/>
  <c r="AR27" i="57"/>
  <c r="AN27" i="57"/>
  <c r="AQ27" i="57"/>
  <c r="AQ50" i="57"/>
  <c r="AN107" i="57"/>
  <c r="AN51" i="57"/>
  <c r="AP121" i="57"/>
  <c r="AQ105" i="57"/>
  <c r="AP105" i="57"/>
  <c r="AR48" i="57"/>
  <c r="AO63" i="57"/>
  <c r="AR63" i="57"/>
  <c r="AP84" i="57"/>
  <c r="AQ39" i="57"/>
  <c r="AQ120" i="57"/>
  <c r="AQ31" i="57"/>
  <c r="AP31" i="57"/>
  <c r="AR92" i="57"/>
  <c r="AR95" i="57"/>
  <c r="AR94" i="57"/>
  <c r="AR113" i="57"/>
  <c r="AO113" i="57"/>
  <c r="AQ113" i="57"/>
  <c r="AP113" i="57"/>
  <c r="AR32" i="57"/>
  <c r="AN32" i="57"/>
  <c r="AQ32" i="57"/>
  <c r="AO32" i="57"/>
  <c r="AP32" i="57"/>
  <c r="AO104" i="57"/>
  <c r="AR104" i="57"/>
  <c r="AQ104" i="57"/>
  <c r="AN104" i="57"/>
  <c r="AP104" i="57"/>
  <c r="AR59" i="62"/>
  <c r="AQ60" i="62"/>
  <c r="AR69" i="62"/>
  <c r="AR108" i="62"/>
  <c r="AP105" i="62"/>
  <c r="AQ53" i="62"/>
  <c r="AN44" i="57"/>
  <c r="AQ44" i="57"/>
  <c r="AR44" i="57"/>
  <c r="AP44" i="57"/>
  <c r="AO44" i="57"/>
  <c r="AO108" i="57"/>
  <c r="AQ76" i="57"/>
  <c r="AR118" i="57"/>
  <c r="AQ118" i="57"/>
  <c r="AR28" i="57"/>
  <c r="AQ58" i="57"/>
  <c r="AP66" i="57"/>
  <c r="AP60" i="57"/>
  <c r="AR99" i="57"/>
  <c r="AO97" i="57"/>
  <c r="AR97" i="57"/>
  <c r="AQ103" i="57"/>
  <c r="AR74" i="57"/>
  <c r="AN70" i="57"/>
  <c r="AQ70" i="57"/>
  <c r="AN77" i="57"/>
  <c r="AQ43" i="57"/>
  <c r="AP69" i="57"/>
  <c r="AO29" i="57"/>
  <c r="AR29" i="57"/>
  <c r="AQ83" i="57"/>
  <c r="AP86" i="57"/>
  <c r="AO86" i="57"/>
  <c r="AO75" i="57"/>
  <c r="AR85" i="57"/>
  <c r="AQ102" i="57"/>
  <c r="AO87" i="57"/>
  <c r="AR87" i="57"/>
  <c r="AR110" i="57"/>
  <c r="AR40" i="57"/>
  <c r="AQ72" i="57"/>
  <c r="AR49" i="57"/>
  <c r="AR47" i="57"/>
  <c r="AQ52" i="57"/>
  <c r="AO59" i="57"/>
  <c r="AR59" i="57"/>
  <c r="AR62" i="57"/>
  <c r="AR65" i="57"/>
  <c r="AP73" i="57"/>
  <c r="AR117" i="57"/>
  <c r="AR106" i="57"/>
  <c r="AQ109" i="57"/>
  <c r="AP109" i="57"/>
  <c r="AP98" i="57"/>
  <c r="AN96" i="57"/>
  <c r="AP93" i="57"/>
  <c r="AQ71" i="57"/>
  <c r="AP71" i="57"/>
  <c r="AO107" i="57"/>
  <c r="AR107" i="57"/>
  <c r="AO51" i="57"/>
  <c r="AQ121" i="57"/>
  <c r="AP48" i="57"/>
  <c r="AO48" i="57"/>
  <c r="AP63" i="57"/>
  <c r="AN84" i="57"/>
  <c r="AQ84" i="57"/>
  <c r="AN31" i="57"/>
  <c r="AP92" i="57"/>
  <c r="AO92" i="57"/>
  <c r="AO82" i="57"/>
  <c r="AP82" i="57"/>
  <c r="AR82" i="57"/>
  <c r="AN82" i="57"/>
  <c r="AQ82" i="57"/>
  <c r="AR115" i="57"/>
  <c r="AN115" i="57"/>
  <c r="AP115" i="57"/>
  <c r="AQ115" i="57"/>
  <c r="AO115" i="57"/>
  <c r="AP108" i="57"/>
  <c r="AN76" i="57"/>
  <c r="AN118" i="57"/>
  <c r="AP28" i="57"/>
  <c r="AO28" i="57"/>
  <c r="AP97" i="57"/>
  <c r="AN103" i="57"/>
  <c r="AO74" i="57"/>
  <c r="AR70" i="57"/>
  <c r="AO77" i="57"/>
  <c r="AR77" i="57"/>
  <c r="AN43" i="57"/>
  <c r="AQ69" i="57"/>
  <c r="AP29" i="57"/>
  <c r="AR53" i="57"/>
  <c r="AN83" i="57"/>
  <c r="AR42" i="57"/>
  <c r="AR91" i="57"/>
  <c r="AQ86" i="57"/>
  <c r="AQ75" i="57"/>
  <c r="AP75" i="57"/>
  <c r="AO85" i="57"/>
  <c r="AN102" i="57"/>
  <c r="AP87" i="57"/>
  <c r="AP110" i="57"/>
  <c r="AP40" i="57"/>
  <c r="AN72" i="57"/>
  <c r="AP49" i="57"/>
  <c r="AP55" i="57"/>
  <c r="AO47" i="57"/>
  <c r="AN52" i="57"/>
  <c r="AP59" i="57"/>
  <c r="AP62" i="57"/>
  <c r="AO62" i="57"/>
  <c r="AO65" i="57"/>
  <c r="AQ73" i="57"/>
  <c r="AP117" i="57"/>
  <c r="AP106" i="57"/>
  <c r="AN109" i="57"/>
  <c r="AR98" i="57"/>
  <c r="AQ98" i="57"/>
  <c r="AR96" i="57"/>
  <c r="AN71" i="57"/>
  <c r="AO38" i="57"/>
  <c r="AR38" i="57"/>
  <c r="AN38" i="57"/>
  <c r="AQ38" i="57"/>
  <c r="AP38" i="57"/>
  <c r="AR50" i="57"/>
  <c r="AP107" i="57"/>
  <c r="AQ51" i="57"/>
  <c r="AP51" i="57"/>
  <c r="AN121" i="57"/>
  <c r="AQ48" i="57"/>
  <c r="AQ63" i="57"/>
  <c r="AR84" i="57"/>
  <c r="AO39" i="57"/>
  <c r="AR39" i="57"/>
  <c r="AR120" i="57"/>
  <c r="AR31" i="57"/>
  <c r="AQ92" i="57"/>
  <c r="AQ95" i="57"/>
  <c r="AP94" i="57"/>
  <c r="AR88" i="57"/>
  <c r="AQ88" i="57"/>
  <c r="AN88" i="57"/>
  <c r="AP88" i="57"/>
  <c r="AO88" i="57"/>
  <c r="AQ80" i="57"/>
  <c r="AR80" i="57"/>
  <c r="AP80" i="57"/>
  <c r="AO80" i="57"/>
  <c r="AN80" i="57"/>
  <c r="AR25" i="57"/>
  <c r="AO25" i="57"/>
  <c r="AN25" i="57"/>
  <c r="AQ25" i="57"/>
  <c r="AP25" i="57"/>
  <c r="AR33" i="57"/>
  <c r="AO33" i="57"/>
  <c r="AN33" i="57"/>
  <c r="AQ33" i="57"/>
  <c r="AP33" i="57"/>
  <c r="AR37" i="57"/>
  <c r="AN37" i="57"/>
  <c r="AP37" i="57"/>
  <c r="AQ37" i="57"/>
  <c r="AO37" i="57"/>
  <c r="AO119" i="57"/>
  <c r="AR119" i="57"/>
  <c r="AN119" i="57"/>
  <c r="AP119" i="57"/>
  <c r="AQ119" i="57"/>
  <c r="AP30" i="57"/>
  <c r="AO30" i="57"/>
  <c r="AR30" i="57"/>
  <c r="AQ30" i="57"/>
  <c r="AN30" i="57"/>
  <c r="AO114" i="57"/>
  <c r="AR114" i="57"/>
  <c r="AQ114" i="57"/>
  <c r="AN114" i="57"/>
  <c r="AP114" i="57"/>
  <c r="AO81" i="57"/>
  <c r="AR81" i="57"/>
  <c r="AN81" i="57"/>
  <c r="AP81" i="57"/>
  <c r="AQ81" i="57"/>
  <c r="AP36" i="57"/>
  <c r="AO36" i="57"/>
  <c r="AR36" i="57"/>
  <c r="AQ36" i="57"/>
  <c r="AN36" i="57"/>
  <c r="AN108" i="57"/>
  <c r="AR54" i="57"/>
  <c r="AQ99" i="57"/>
  <c r="AO103" i="57"/>
  <c r="AO43" i="57"/>
  <c r="AO83" i="57"/>
  <c r="AP42" i="57"/>
  <c r="AQ85" i="57"/>
  <c r="AN40" i="57"/>
  <c r="AN65" i="57"/>
  <c r="AP96" i="57"/>
  <c r="AO116" i="57"/>
  <c r="AR116" i="57"/>
  <c r="AN116" i="57"/>
  <c r="AQ116" i="57"/>
  <c r="AP116" i="57"/>
  <c r="AO121" i="57"/>
  <c r="AR93" i="62"/>
  <c r="AR103" i="62"/>
  <c r="AP94" i="62"/>
  <c r="AR64" i="62"/>
  <c r="AP63" i="62"/>
  <c r="AN94" i="62"/>
  <c r="AP64" i="62"/>
  <c r="AQ64" i="62"/>
  <c r="AQ63" i="62"/>
  <c r="AR63" i="62"/>
  <c r="AO94" i="62"/>
  <c r="AR98" i="62"/>
  <c r="AP69" i="62"/>
  <c r="AR83" i="62"/>
  <c r="AR39" i="62"/>
  <c r="AQ28" i="62"/>
  <c r="AR53" i="62"/>
  <c r="AR104" i="62"/>
  <c r="AR115" i="62"/>
  <c r="AP60" i="62"/>
  <c r="AR26" i="62"/>
  <c r="AR20" i="62"/>
  <c r="AP53" i="62"/>
  <c r="AO53" i="62"/>
  <c r="AO14" i="62"/>
  <c r="AR110" i="62"/>
  <c r="AR32" i="62"/>
  <c r="AN16" i="62"/>
  <c r="AR16" i="62"/>
  <c r="AQ16" i="62"/>
  <c r="AP16" i="62"/>
  <c r="AO16" i="62"/>
  <c r="AP21" i="62"/>
  <c r="AO21" i="62"/>
  <c r="AR21" i="62"/>
  <c r="AQ21" i="62"/>
  <c r="AQ18" i="62"/>
  <c r="AO106" i="62"/>
  <c r="AP106" i="62"/>
  <c r="AR106" i="62"/>
  <c r="AQ106" i="62"/>
  <c r="AP84" i="62"/>
  <c r="AO84" i="62"/>
  <c r="AQ84" i="62"/>
  <c r="AQ58" i="62"/>
  <c r="AP58" i="62"/>
  <c r="AO58" i="62"/>
  <c r="AR58" i="62"/>
  <c r="AP25" i="62"/>
  <c r="AO25" i="62"/>
  <c r="AQ25" i="62"/>
  <c r="AR25" i="62"/>
  <c r="AO91" i="62"/>
  <c r="AQ105" i="62"/>
  <c r="AR105" i="62"/>
  <c r="AN105" i="62"/>
  <c r="AO105" i="62"/>
  <c r="AR47" i="62"/>
  <c r="AQ47" i="62"/>
  <c r="AN47" i="62"/>
  <c r="AP47" i="62"/>
  <c r="AO47" i="62"/>
  <c r="AP55" i="62"/>
  <c r="AO55" i="62"/>
  <c r="AR55" i="62"/>
  <c r="AQ55" i="62"/>
  <c r="AN55" i="62"/>
  <c r="AR19" i="62"/>
  <c r="AP72" i="62"/>
  <c r="AQ62" i="62"/>
  <c r="AR84" i="62"/>
  <c r="AO20" i="62"/>
  <c r="AO39" i="62"/>
  <c r="AQ17" i="62"/>
  <c r="AP17" i="62"/>
  <c r="AO17" i="62"/>
  <c r="AR17" i="62"/>
  <c r="AQ66" i="62"/>
  <c r="AP66" i="62"/>
  <c r="AR66" i="62"/>
  <c r="AO66" i="62"/>
  <c r="AR65" i="62"/>
  <c r="AO65" i="62"/>
  <c r="AQ65" i="62"/>
  <c r="AR80" i="62"/>
  <c r="AO80" i="62"/>
  <c r="AP91" i="62"/>
  <c r="AR91" i="62"/>
  <c r="AP15" i="62"/>
  <c r="AR61" i="62"/>
  <c r="AQ61" i="62"/>
  <c r="AN61" i="62"/>
  <c r="AP61" i="62"/>
  <c r="AO61" i="62"/>
  <c r="AN48" i="62"/>
  <c r="AP48" i="62"/>
  <c r="AQ48" i="62"/>
  <c r="AO48" i="62"/>
  <c r="AR48" i="62"/>
  <c r="AN49" i="62"/>
  <c r="AQ49" i="62"/>
  <c r="AO49" i="62"/>
  <c r="AP49" i="62"/>
  <c r="AR49" i="62"/>
  <c r="AR121" i="62"/>
  <c r="AN72" i="62"/>
  <c r="AQ39" i="62"/>
  <c r="AP20" i="62"/>
  <c r="AQ15" i="62"/>
  <c r="AP22" i="62"/>
  <c r="AQ22" i="62"/>
  <c r="AO22" i="62"/>
  <c r="AR22" i="62"/>
  <c r="AP14" i="62"/>
  <c r="AQ73" i="62"/>
  <c r="AR18" i="62"/>
  <c r="AO19" i="62"/>
  <c r="AQ36" i="62"/>
  <c r="AP59" i="62"/>
  <c r="AO59" i="62"/>
  <c r="AQ59" i="62"/>
  <c r="AQ69" i="62"/>
  <c r="AN83" i="62"/>
  <c r="AQ83" i="62"/>
  <c r="AP83" i="62"/>
  <c r="AO83" i="62"/>
  <c r="AR27" i="62"/>
  <c r="AN27" i="62"/>
  <c r="AO27" i="62"/>
  <c r="AQ27" i="62"/>
  <c r="AP27" i="62"/>
  <c r="AN50" i="62"/>
  <c r="AQ50" i="62"/>
  <c r="AP50" i="62"/>
  <c r="AR50" i="62"/>
  <c r="AO50" i="62"/>
  <c r="AR52" i="62"/>
  <c r="AN52" i="62"/>
  <c r="AP52" i="62"/>
  <c r="AQ52" i="62"/>
  <c r="AO52" i="62"/>
  <c r="AR72" i="62"/>
  <c r="AP62" i="62"/>
  <c r="AQ19" i="62"/>
  <c r="AQ20" i="62"/>
  <c r="AR14" i="62"/>
  <c r="AO73" i="62"/>
  <c r="AP18" i="62"/>
  <c r="AR36" i="62"/>
  <c r="AQ117" i="62"/>
  <c r="AO117" i="62"/>
  <c r="AP117" i="62"/>
  <c r="AR117" i="62"/>
  <c r="AR28" i="62"/>
  <c r="AO28" i="62"/>
  <c r="AP28" i="62"/>
  <c r="AQ102" i="62"/>
  <c r="AO102" i="62"/>
  <c r="AR102" i="62"/>
  <c r="AP102" i="62"/>
  <c r="AR113" i="62"/>
  <c r="AO113" i="62"/>
  <c r="AP113" i="62"/>
  <c r="AQ113" i="62"/>
  <c r="AR15" i="62"/>
  <c r="AP38" i="62"/>
  <c r="AR38" i="62"/>
  <c r="AO38" i="62"/>
  <c r="AQ38" i="62"/>
  <c r="AN38" i="62"/>
  <c r="AP116" i="62"/>
  <c r="AR116" i="62"/>
  <c r="AN116" i="62"/>
  <c r="AO116" i="62"/>
  <c r="AQ116" i="62"/>
  <c r="AP51" i="62"/>
  <c r="AO51" i="62"/>
  <c r="AR51" i="62"/>
  <c r="AQ51" i="62"/>
  <c r="AN51" i="62"/>
  <c r="AN54" i="62"/>
  <c r="AQ54" i="62"/>
  <c r="AP54" i="62"/>
  <c r="AR54" i="62"/>
  <c r="AO54" i="62"/>
  <c r="AR62" i="62"/>
  <c r="AQ80" i="62"/>
  <c r="AR21" i="57"/>
  <c r="AR18" i="57"/>
  <c r="AR15" i="57"/>
  <c r="AR22" i="57"/>
  <c r="AR20" i="57"/>
  <c r="AR19" i="57"/>
  <c r="AR14" i="57"/>
  <c r="AR17" i="57"/>
  <c r="AQ41" i="14"/>
  <c r="AP41" i="14"/>
  <c r="AQ72" i="22"/>
  <c r="AP72" i="14"/>
  <c r="AQ72" i="14"/>
  <c r="AP86" i="22"/>
  <c r="AQ86" i="22"/>
  <c r="AP73" i="14"/>
  <c r="AQ73" i="14"/>
  <c r="AP68" i="14"/>
  <c r="AQ68" i="14"/>
  <c r="AQ37" i="22"/>
  <c r="AP37" i="22"/>
  <c r="AQ69" i="14"/>
  <c r="AP69" i="14"/>
  <c r="AQ84" i="14"/>
  <c r="AP84" i="14"/>
  <c r="AP70" i="14"/>
  <c r="AQ70" i="14"/>
  <c r="AP29" i="14"/>
  <c r="AQ29" i="14"/>
  <c r="AQ28" i="14"/>
  <c r="AP28" i="14"/>
  <c r="AP38" i="22"/>
  <c r="AQ38" i="22"/>
  <c r="AQ85" i="14"/>
  <c r="AP85" i="14"/>
  <c r="AQ25" i="14"/>
  <c r="AP25" i="14"/>
  <c r="AQ75" i="22"/>
  <c r="AP75" i="22"/>
  <c r="AP71" i="14"/>
  <c r="AQ71" i="14"/>
  <c r="AQ42" i="22"/>
  <c r="AP42" i="22"/>
  <c r="AP82" i="22"/>
  <c r="AQ82" i="22"/>
  <c r="AQ26" i="14"/>
  <c r="AP26" i="14"/>
  <c r="AQ30" i="14"/>
  <c r="AP30" i="14"/>
  <c r="AP27" i="14"/>
  <c r="AQ27" i="14"/>
  <c r="AP39" i="14"/>
  <c r="AQ39" i="14"/>
  <c r="AQ31" i="14"/>
  <c r="AP31" i="14"/>
  <c r="AQ28" i="22"/>
  <c r="AQ70" i="22"/>
  <c r="AQ31" i="22"/>
  <c r="AP31" i="22"/>
  <c r="AP42" i="14"/>
  <c r="AQ42" i="14"/>
  <c r="AP68" i="22"/>
  <c r="AQ68" i="22"/>
  <c r="AQ26" i="22"/>
  <c r="AP38" i="14"/>
  <c r="AQ38" i="14"/>
  <c r="AP83" i="14"/>
  <c r="AQ83" i="14"/>
  <c r="AQ79" i="14"/>
  <c r="AP79" i="14"/>
  <c r="AQ85" i="22"/>
  <c r="AP33" i="14"/>
  <c r="AQ33" i="14"/>
  <c r="AP81" i="22"/>
  <c r="AQ81" i="22"/>
  <c r="AP29" i="22"/>
  <c r="AQ29" i="22"/>
  <c r="AP78" i="14"/>
  <c r="AQ78" i="14"/>
  <c r="AQ87" i="14"/>
  <c r="AP87" i="14"/>
  <c r="AP35" i="14"/>
  <c r="AQ35" i="14"/>
  <c r="AQ82" i="14"/>
  <c r="AP82" i="14"/>
  <c r="AQ40" i="14"/>
  <c r="AP40" i="14"/>
  <c r="AQ76" i="14"/>
  <c r="AP76" i="14"/>
  <c r="AQ43" i="14"/>
  <c r="AP43" i="14"/>
  <c r="AP81" i="14"/>
  <c r="AQ81" i="14"/>
  <c r="AP32" i="14"/>
  <c r="AQ32" i="14"/>
  <c r="AQ73" i="22"/>
  <c r="AP73" i="22"/>
  <c r="AQ78" i="22"/>
  <c r="AP78" i="22"/>
  <c r="AQ41" i="22"/>
  <c r="AQ80" i="14"/>
  <c r="AP80" i="14"/>
  <c r="AP37" i="14"/>
  <c r="AQ37" i="14"/>
  <c r="AP34" i="14"/>
  <c r="AQ34" i="14"/>
  <c r="AP36" i="14"/>
  <c r="AQ36" i="14"/>
  <c r="AQ75" i="14"/>
  <c r="AP75" i="14"/>
  <c r="AP86" i="14"/>
  <c r="AQ86" i="14"/>
  <c r="AQ74" i="14"/>
  <c r="AP74" i="14"/>
  <c r="AP24" i="22"/>
  <c r="AQ24" i="22"/>
  <c r="AQ34" i="22"/>
  <c r="AP34" i="22"/>
  <c r="AQ79" i="22"/>
  <c r="AP79" i="22"/>
  <c r="AQ77" i="14"/>
  <c r="AP77" i="14"/>
  <c r="AP35" i="22"/>
  <c r="AQ35" i="22"/>
  <c r="AO18" i="57"/>
  <c r="AP18" i="57"/>
  <c r="AN18" i="57"/>
  <c r="AQ18" i="57"/>
  <c r="AO22" i="57"/>
  <c r="AQ22" i="57"/>
  <c r="AN22" i="57"/>
  <c r="AP22" i="57"/>
  <c r="AP16" i="57"/>
  <c r="AO16" i="57"/>
  <c r="AN16" i="57"/>
  <c r="AQ16" i="57"/>
  <c r="AP20" i="57"/>
  <c r="AO20" i="57"/>
  <c r="AN20" i="57"/>
  <c r="AQ20" i="57"/>
  <c r="AO14" i="57"/>
  <c r="AQ14" i="57"/>
  <c r="AN14" i="57"/>
  <c r="AP14" i="57"/>
  <c r="AQ17" i="57"/>
  <c r="AO17" i="57"/>
  <c r="AN17" i="57"/>
  <c r="AP17" i="57"/>
  <c r="AQ19" i="57"/>
  <c r="AO19" i="57"/>
  <c r="AN19" i="57"/>
  <c r="AP19" i="57"/>
  <c r="AQ15" i="57"/>
  <c r="AO15" i="57"/>
  <c r="AN15" i="57"/>
  <c r="AP15" i="57"/>
  <c r="AQ21" i="57"/>
  <c r="AO21" i="57"/>
  <c r="AN21" i="57"/>
  <c r="AP21" i="57"/>
  <c r="AQ2" i="57"/>
  <c r="AO2" i="57"/>
  <c r="AN2" i="57"/>
  <c r="AP2" i="57"/>
  <c r="AR70" i="22"/>
  <c r="AR27" i="22"/>
  <c r="AR41" i="22"/>
  <c r="AR71" i="22"/>
  <c r="AR35" i="22"/>
  <c r="AR85" i="22"/>
  <c r="AR34" i="22"/>
  <c r="AR83" i="22"/>
  <c r="AR42" i="22"/>
  <c r="AR79" i="22"/>
  <c r="AR37" i="22"/>
  <c r="AR30" i="22"/>
  <c r="AR82" i="22"/>
  <c r="AR28" i="22"/>
  <c r="AR26" i="22"/>
  <c r="AR74" i="22"/>
  <c r="AR81" i="22"/>
  <c r="AR78" i="22"/>
  <c r="AR86" i="22"/>
  <c r="AR38" i="22"/>
  <c r="AR31" i="22"/>
  <c r="AR75" i="22"/>
  <c r="AR72" i="22"/>
  <c r="AR39" i="22"/>
  <c r="AR29" i="22"/>
  <c r="AR73" i="22"/>
  <c r="H2" i="34"/>
  <c r="AW2" i="22"/>
  <c r="X69" i="22" s="1"/>
  <c r="AW22" i="22"/>
  <c r="AW22" i="14"/>
  <c r="AC24" i="14" s="1"/>
  <c r="S27" i="34"/>
  <c r="AW2" i="14"/>
  <c r="H24" i="14" s="1"/>
  <c r="S113" i="22" l="1"/>
  <c r="X113" i="22"/>
  <c r="V113" i="22"/>
  <c r="W113" i="22"/>
  <c r="T113" i="22"/>
  <c r="U113" i="22"/>
  <c r="I25" i="22"/>
  <c r="AH30" i="22"/>
  <c r="C86" i="22"/>
  <c r="M27" i="22"/>
  <c r="AQ27" i="22" s="1"/>
  <c r="Z35" i="22"/>
  <c r="AM70" i="22"/>
  <c r="AH114" i="22" s="1"/>
  <c r="M71" i="22"/>
  <c r="AQ71" i="22" s="1"/>
  <c r="AE34" i="22"/>
  <c r="N83" i="22"/>
  <c r="AQ83" i="22" s="1"/>
  <c r="I69" i="22"/>
  <c r="Y32" i="22"/>
  <c r="AJ41" i="22"/>
  <c r="V80" i="22"/>
  <c r="AH74" i="22"/>
  <c r="AM26" i="22"/>
  <c r="AH92" i="22" s="1"/>
  <c r="Z79" i="22"/>
  <c r="AL24" i="14"/>
  <c r="AK24" i="14"/>
  <c r="P72" i="22"/>
  <c r="AP72" i="22" s="1"/>
  <c r="AB27" i="22"/>
  <c r="T81" i="22"/>
  <c r="X25" i="22"/>
  <c r="V36" i="22"/>
  <c r="AH24" i="14"/>
  <c r="AD24" i="14"/>
  <c r="U24" i="14"/>
  <c r="G77" i="22"/>
  <c r="F24" i="14"/>
  <c r="Z24" i="14"/>
  <c r="AI24" i="14"/>
  <c r="E38" i="22"/>
  <c r="AA33" i="22"/>
  <c r="S73" i="22"/>
  <c r="K87" i="22"/>
  <c r="AR87" i="22" s="1"/>
  <c r="L84" i="22"/>
  <c r="AR84" i="22" s="1"/>
  <c r="C42" i="22"/>
  <c r="O30" i="22"/>
  <c r="AQ30" i="22" s="1"/>
  <c r="T37" i="22"/>
  <c r="D34" i="22"/>
  <c r="AE24" i="14"/>
  <c r="G33" i="22"/>
  <c r="P24" i="14"/>
  <c r="N24" i="14"/>
  <c r="M24" i="14"/>
  <c r="E24" i="14"/>
  <c r="V24" i="14"/>
  <c r="Y24" i="14"/>
  <c r="T24" i="14"/>
  <c r="AG24" i="14"/>
  <c r="I24" i="14"/>
  <c r="B31" i="22"/>
  <c r="B97" i="22" s="1"/>
  <c r="AK28" i="22"/>
  <c r="B75" i="22"/>
  <c r="B119" i="22" s="1"/>
  <c r="AL73" i="22"/>
  <c r="Q70" i="22"/>
  <c r="AP70" i="22" s="1"/>
  <c r="R41" i="22"/>
  <c r="AP41" i="22" s="1"/>
  <c r="AI37" i="22"/>
  <c r="U83" i="22"/>
  <c r="D78" i="22"/>
  <c r="R85" i="22"/>
  <c r="AP85" i="22" s="1"/>
  <c r="AA77" i="22"/>
  <c r="W43" i="22"/>
  <c r="AI81" i="22"/>
  <c r="AL29" i="22"/>
  <c r="AB71" i="22"/>
  <c r="H80" i="22"/>
  <c r="W87" i="22"/>
  <c r="J32" i="22"/>
  <c r="AR32" i="22" s="1"/>
  <c r="L40" i="22"/>
  <c r="AR40" i="22" s="1"/>
  <c r="AD42" i="22"/>
  <c r="J76" i="22"/>
  <c r="AR76" i="22" s="1"/>
  <c r="Y76" i="22"/>
  <c r="AE78" i="22"/>
  <c r="F35" i="22"/>
  <c r="AC40" i="22"/>
  <c r="K24" i="14"/>
  <c r="D24" i="14"/>
  <c r="AJ85" i="22"/>
  <c r="AF82" i="22"/>
  <c r="AK72" i="22"/>
  <c r="S24" i="14"/>
  <c r="F79" i="22"/>
  <c r="W24" i="14"/>
  <c r="L24" i="14"/>
  <c r="O24" i="14"/>
  <c r="X24" i="14"/>
  <c r="Q24" i="14"/>
  <c r="AF24" i="14"/>
  <c r="R24" i="14"/>
  <c r="B24" i="14"/>
  <c r="J24" i="14"/>
  <c r="AB24" i="14"/>
  <c r="AA24" i="14"/>
  <c r="AJ24" i="14"/>
  <c r="AM24" i="14"/>
  <c r="G24" i="14"/>
  <c r="S29" i="22"/>
  <c r="U39" i="22"/>
  <c r="N39" i="22"/>
  <c r="AQ39" i="22" s="1"/>
  <c r="AG75" i="22"/>
  <c r="AG31" i="22"/>
  <c r="AF38" i="22"/>
  <c r="AD86" i="22"/>
  <c r="H36" i="22"/>
  <c r="O74" i="22"/>
  <c r="AQ74" i="22" s="1"/>
  <c r="AC84" i="22"/>
  <c r="Q26" i="22"/>
  <c r="AP26" i="22" s="1"/>
  <c r="K43" i="22"/>
  <c r="AR43" i="22" s="1"/>
  <c r="C24" i="14"/>
  <c r="P28" i="22"/>
  <c r="AP28" i="22" s="1"/>
  <c r="E82" i="22"/>
  <c r="AB90" i="14" l="1"/>
  <c r="H90" i="14"/>
  <c r="C90" i="14"/>
  <c r="R90" i="14"/>
  <c r="AC90" i="14"/>
  <c r="AF90" i="14"/>
  <c r="L90" i="14"/>
  <c r="H109" i="22"/>
  <c r="G109" i="22"/>
  <c r="J109" i="22"/>
  <c r="AP43" i="22"/>
  <c r="I109" i="22"/>
  <c r="K109" i="22"/>
  <c r="F109" i="22"/>
  <c r="AN43" i="22"/>
  <c r="AQ43" i="22"/>
  <c r="AD119" i="22"/>
  <c r="AB119" i="22"/>
  <c r="AC119" i="22"/>
  <c r="AN75" i="22"/>
  <c r="AE119" i="22"/>
  <c r="AG119" i="22"/>
  <c r="AF119" i="22"/>
  <c r="AH116" i="22"/>
  <c r="AF116" i="22"/>
  <c r="AG116" i="22"/>
  <c r="K90" i="14"/>
  <c r="W120" i="22"/>
  <c r="Y120" i="22"/>
  <c r="X120" i="22"/>
  <c r="T120" i="22"/>
  <c r="U120" i="22"/>
  <c r="V120" i="22"/>
  <c r="H98" i="22"/>
  <c r="I98" i="22"/>
  <c r="AN32" i="22"/>
  <c r="F98" i="22"/>
  <c r="AQ32" i="22"/>
  <c r="G98" i="22"/>
  <c r="E98" i="22"/>
  <c r="J98" i="22"/>
  <c r="AP32" i="22"/>
  <c r="AH95" i="22"/>
  <c r="AG95" i="22"/>
  <c r="AN85" i="22"/>
  <c r="P129" i="22"/>
  <c r="N129" i="22"/>
  <c r="R129" i="22"/>
  <c r="M129" i="22"/>
  <c r="Q129" i="22"/>
  <c r="O129" i="22"/>
  <c r="O107" i="22"/>
  <c r="AN41" i="22"/>
  <c r="M107" i="22"/>
  <c r="N107" i="22"/>
  <c r="P107" i="22"/>
  <c r="R107" i="22"/>
  <c r="Q107" i="22"/>
  <c r="AF94" i="22"/>
  <c r="AG94" i="22"/>
  <c r="AH94" i="22"/>
  <c r="T90" i="14"/>
  <c r="M90" i="14"/>
  <c r="AE90" i="14"/>
  <c r="B108" i="22"/>
  <c r="C108" i="22"/>
  <c r="W99" i="22"/>
  <c r="AA99" i="22"/>
  <c r="Y99" i="22"/>
  <c r="V99" i="22"/>
  <c r="Z99" i="22"/>
  <c r="X99" i="22"/>
  <c r="F90" i="14"/>
  <c r="AH90" i="14"/>
  <c r="AA93" i="22"/>
  <c r="W93" i="22"/>
  <c r="Y93" i="22"/>
  <c r="X93" i="22"/>
  <c r="AB93" i="22"/>
  <c r="Z93" i="22"/>
  <c r="X123" i="22"/>
  <c r="V123" i="22"/>
  <c r="Y123" i="22"/>
  <c r="Z123" i="22"/>
  <c r="U123" i="22"/>
  <c r="AN79" i="22"/>
  <c r="W123" i="22"/>
  <c r="AH107" i="22"/>
  <c r="AG107" i="22"/>
  <c r="AF107" i="22"/>
  <c r="AE107" i="22"/>
  <c r="AD100" i="22"/>
  <c r="Z100" i="22"/>
  <c r="AB100" i="22"/>
  <c r="AC100" i="22"/>
  <c r="AA100" i="22"/>
  <c r="AN34" i="22"/>
  <c r="AE100" i="22"/>
  <c r="M93" i="22"/>
  <c r="J93" i="22"/>
  <c r="L93" i="22"/>
  <c r="K93" i="22"/>
  <c r="AP27" i="22"/>
  <c r="AN27" i="22"/>
  <c r="H93" i="22"/>
  <c r="I93" i="22"/>
  <c r="F102" i="22"/>
  <c r="H102" i="22"/>
  <c r="AN36" i="22"/>
  <c r="E102" i="22"/>
  <c r="G102" i="22"/>
  <c r="AQ36" i="22"/>
  <c r="C102" i="22"/>
  <c r="D102" i="22"/>
  <c r="AP36" i="22"/>
  <c r="AR36" i="22"/>
  <c r="AR24" i="14"/>
  <c r="AN24" i="14"/>
  <c r="AP24" i="14"/>
  <c r="AQ24" i="14"/>
  <c r="G90" i="14"/>
  <c r="E126" i="22"/>
  <c r="C126" i="22"/>
  <c r="D126" i="22"/>
  <c r="B126" i="22"/>
  <c r="M92" i="22"/>
  <c r="AN26" i="22"/>
  <c r="N92" i="22"/>
  <c r="O92" i="22"/>
  <c r="L92" i="22"/>
  <c r="P92" i="22"/>
  <c r="Q92" i="22"/>
  <c r="Z130" i="22"/>
  <c r="AN86" i="22"/>
  <c r="Y130" i="22"/>
  <c r="AA130" i="22"/>
  <c r="AC130" i="22"/>
  <c r="AD130" i="22"/>
  <c r="AB130" i="22"/>
  <c r="K105" i="22"/>
  <c r="L105" i="22"/>
  <c r="N105" i="22"/>
  <c r="J105" i="22"/>
  <c r="M105" i="22"/>
  <c r="I105" i="22"/>
  <c r="AN39" i="22"/>
  <c r="AP39" i="22"/>
  <c r="J90" i="14"/>
  <c r="Q90" i="14"/>
  <c r="W90" i="14"/>
  <c r="AA126" i="22"/>
  <c r="AD126" i="22"/>
  <c r="AC126" i="22"/>
  <c r="AF126" i="22"/>
  <c r="AE126" i="22"/>
  <c r="AB126" i="22"/>
  <c r="AN82" i="22"/>
  <c r="AC106" i="22"/>
  <c r="AA106" i="22"/>
  <c r="Y106" i="22"/>
  <c r="AB106" i="22"/>
  <c r="Z106" i="22"/>
  <c r="X106" i="22"/>
  <c r="AP76" i="22"/>
  <c r="F120" i="22"/>
  <c r="G120" i="22"/>
  <c r="AN76" i="22"/>
  <c r="I120" i="22"/>
  <c r="AQ76" i="22"/>
  <c r="E120" i="22"/>
  <c r="J120" i="22"/>
  <c r="H120" i="22"/>
  <c r="S131" i="22"/>
  <c r="R131" i="22"/>
  <c r="W131" i="22"/>
  <c r="T131" i="22"/>
  <c r="V131" i="22"/>
  <c r="U131" i="22"/>
  <c r="AG125" i="22"/>
  <c r="AF125" i="22"/>
  <c r="AE125" i="22"/>
  <c r="AD125" i="22"/>
  <c r="AH125" i="22"/>
  <c r="B122" i="22"/>
  <c r="D122" i="22"/>
  <c r="C122" i="22"/>
  <c r="L114" i="22"/>
  <c r="N114" i="22"/>
  <c r="AN70" i="22"/>
  <c r="P114" i="22"/>
  <c r="M114" i="22"/>
  <c r="O114" i="22"/>
  <c r="Q114" i="22"/>
  <c r="Y90" i="14"/>
  <c r="N90" i="14"/>
  <c r="D100" i="22"/>
  <c r="C100" i="22"/>
  <c r="B100" i="22"/>
  <c r="K128" i="22"/>
  <c r="AP84" i="22"/>
  <c r="G128" i="22"/>
  <c r="I128" i="22"/>
  <c r="L128" i="22"/>
  <c r="J128" i="22"/>
  <c r="H128" i="22"/>
  <c r="AN84" i="22"/>
  <c r="AQ84" i="22"/>
  <c r="B104" i="22"/>
  <c r="E104" i="22"/>
  <c r="C104" i="22"/>
  <c r="D104" i="22"/>
  <c r="C121" i="22"/>
  <c r="AQ77" i="22"/>
  <c r="AN77" i="22"/>
  <c r="D121" i="22"/>
  <c r="AR77" i="22"/>
  <c r="AP77" i="22"/>
  <c r="F121" i="22"/>
  <c r="G121" i="22"/>
  <c r="B121" i="22"/>
  <c r="E121" i="22"/>
  <c r="R102" i="22"/>
  <c r="Q102" i="22"/>
  <c r="V102" i="22"/>
  <c r="S102" i="22"/>
  <c r="U102" i="22"/>
  <c r="T102" i="22"/>
  <c r="K116" i="22"/>
  <c r="M116" i="22"/>
  <c r="N116" i="22"/>
  <c r="O116" i="22"/>
  <c r="P116" i="22"/>
  <c r="AN72" i="22"/>
  <c r="L116" i="22"/>
  <c r="X98" i="22"/>
  <c r="Y98" i="22"/>
  <c r="T98" i="22"/>
  <c r="W98" i="22"/>
  <c r="U98" i="22"/>
  <c r="V98" i="22"/>
  <c r="J115" i="22"/>
  <c r="AP71" i="22"/>
  <c r="I115" i="22"/>
  <c r="L115" i="22"/>
  <c r="K115" i="22"/>
  <c r="AN71" i="22"/>
  <c r="H115" i="22"/>
  <c r="M115" i="22"/>
  <c r="B130" i="22"/>
  <c r="C130" i="22"/>
  <c r="N94" i="22"/>
  <c r="O94" i="22"/>
  <c r="AN28" i="22"/>
  <c r="M94" i="22"/>
  <c r="L94" i="22"/>
  <c r="P94" i="22"/>
  <c r="K94" i="22"/>
  <c r="AC128" i="22"/>
  <c r="Z128" i="22"/>
  <c r="Y128" i="22"/>
  <c r="AB128" i="22"/>
  <c r="AA128" i="22"/>
  <c r="X128" i="22"/>
  <c r="AB104" i="22"/>
  <c r="AN38" i="22"/>
  <c r="AA104" i="22"/>
  <c r="AE104" i="22"/>
  <c r="AD104" i="22"/>
  <c r="AC104" i="22"/>
  <c r="AF104" i="22"/>
  <c r="U105" i="22"/>
  <c r="Q105" i="22"/>
  <c r="R105" i="22"/>
  <c r="T105" i="22"/>
  <c r="P105" i="22"/>
  <c r="S105" i="22"/>
  <c r="B90" i="14"/>
  <c r="X90" i="14"/>
  <c r="D123" i="22"/>
  <c r="B123" i="22"/>
  <c r="C123" i="22"/>
  <c r="F123" i="22"/>
  <c r="E123" i="22"/>
  <c r="AG129" i="22"/>
  <c r="AE129" i="22"/>
  <c r="AF129" i="22"/>
  <c r="AH129" i="22"/>
  <c r="E101" i="22"/>
  <c r="D101" i="22"/>
  <c r="F101" i="22"/>
  <c r="B101" i="22"/>
  <c r="C101" i="22"/>
  <c r="Z108" i="22"/>
  <c r="AA108" i="22"/>
  <c r="AN42" i="22"/>
  <c r="AD108" i="22"/>
  <c r="AC108" i="22"/>
  <c r="Y108" i="22"/>
  <c r="AB108" i="22"/>
  <c r="F124" i="22"/>
  <c r="G124" i="22"/>
  <c r="C124" i="22"/>
  <c r="H124" i="22"/>
  <c r="AP80" i="22"/>
  <c r="E124" i="22"/>
  <c r="AR80" i="22"/>
  <c r="AN80" i="22"/>
  <c r="D124" i="22"/>
  <c r="AQ80" i="22"/>
  <c r="V109" i="22"/>
  <c r="U109" i="22"/>
  <c r="W109" i="22"/>
  <c r="S109" i="22"/>
  <c r="R109" i="22"/>
  <c r="T109" i="22"/>
  <c r="R127" i="22"/>
  <c r="U127" i="22"/>
  <c r="S127" i="22"/>
  <c r="Q127" i="22"/>
  <c r="T127" i="22"/>
  <c r="P127" i="22"/>
  <c r="AH117" i="22"/>
  <c r="AG117" i="22"/>
  <c r="I90" i="14"/>
  <c r="V90" i="14"/>
  <c r="P90" i="14"/>
  <c r="Q103" i="22"/>
  <c r="S103" i="22"/>
  <c r="T103" i="22"/>
  <c r="O103" i="22"/>
  <c r="R103" i="22"/>
  <c r="AN37" i="22"/>
  <c r="P103" i="22"/>
  <c r="K131" i="22"/>
  <c r="G131" i="22"/>
  <c r="J131" i="22"/>
  <c r="AP87" i="22"/>
  <c r="I131" i="22"/>
  <c r="F131" i="22"/>
  <c r="AQ87" i="22"/>
  <c r="AN87" i="22"/>
  <c r="H131" i="22"/>
  <c r="U90" i="14"/>
  <c r="W91" i="22"/>
  <c r="S91" i="22"/>
  <c r="X91" i="22"/>
  <c r="U91" i="22"/>
  <c r="T91" i="22"/>
  <c r="V91" i="22"/>
  <c r="AE118" i="22"/>
  <c r="AC118" i="22"/>
  <c r="AD118" i="22"/>
  <c r="AH118" i="22"/>
  <c r="AG118" i="22"/>
  <c r="AF118" i="22"/>
  <c r="E113" i="22"/>
  <c r="AQ69" i="22"/>
  <c r="F113" i="22"/>
  <c r="D113" i="22"/>
  <c r="AR69" i="22"/>
  <c r="AP69" i="22"/>
  <c r="AN69" i="22"/>
  <c r="I113" i="22"/>
  <c r="H113" i="22"/>
  <c r="G113" i="22"/>
  <c r="AE96" i="22"/>
  <c r="AH96" i="22"/>
  <c r="AD96" i="22"/>
  <c r="AF96" i="22"/>
  <c r="AG96" i="22"/>
  <c r="AC96" i="22"/>
  <c r="J118" i="22"/>
  <c r="L118" i="22"/>
  <c r="O118" i="22"/>
  <c r="AP74" i="22"/>
  <c r="AN74" i="22"/>
  <c r="M118" i="22"/>
  <c r="K118" i="22"/>
  <c r="N118" i="22"/>
  <c r="AB97" i="22"/>
  <c r="AN31" i="22"/>
  <c r="AG97" i="22"/>
  <c r="AF97" i="22"/>
  <c r="AE97" i="22"/>
  <c r="AC97" i="22"/>
  <c r="AD97" i="22"/>
  <c r="P95" i="22"/>
  <c r="S95" i="22"/>
  <c r="Q95" i="22"/>
  <c r="R95" i="22"/>
  <c r="O95" i="22"/>
  <c r="N95" i="22"/>
  <c r="AN29" i="22"/>
  <c r="AA90" i="14"/>
  <c r="O90" i="14"/>
  <c r="S90" i="14"/>
  <c r="D90" i="14"/>
  <c r="AC122" i="22"/>
  <c r="AB122" i="22"/>
  <c r="Z122" i="22"/>
  <c r="AA122" i="22"/>
  <c r="AD122" i="22"/>
  <c r="AE122" i="22"/>
  <c r="AN78" i="22"/>
  <c r="I106" i="22"/>
  <c r="K106" i="22"/>
  <c r="AQ40" i="22"/>
  <c r="J106" i="22"/>
  <c r="H106" i="22"/>
  <c r="L106" i="22"/>
  <c r="AN40" i="22"/>
  <c r="AP40" i="22"/>
  <c r="G106" i="22"/>
  <c r="AA115" i="22"/>
  <c r="Z115" i="22"/>
  <c r="Y115" i="22"/>
  <c r="AB115" i="22"/>
  <c r="X115" i="22"/>
  <c r="W115" i="22"/>
  <c r="Z121" i="22"/>
  <c r="X121" i="22"/>
  <c r="AA121" i="22"/>
  <c r="W121" i="22"/>
  <c r="Y121" i="22"/>
  <c r="V121" i="22"/>
  <c r="AG103" i="22"/>
  <c r="AF103" i="22"/>
  <c r="AD103" i="22"/>
  <c r="AH103" i="22"/>
  <c r="AE103" i="22"/>
  <c r="AG90" i="14"/>
  <c r="E90" i="14"/>
  <c r="G99" i="22"/>
  <c r="D99" i="22"/>
  <c r="F99" i="22"/>
  <c r="AP33" i="22"/>
  <c r="E99" i="22"/>
  <c r="AQ33" i="22"/>
  <c r="AR33" i="22"/>
  <c r="AN33" i="22"/>
  <c r="B99" i="22"/>
  <c r="C99" i="22"/>
  <c r="M96" i="22"/>
  <c r="J96" i="22"/>
  <c r="AN30" i="22"/>
  <c r="O96" i="22"/>
  <c r="AP30" i="22"/>
  <c r="N96" i="22"/>
  <c r="L96" i="22"/>
  <c r="K96" i="22"/>
  <c r="AN73" i="22"/>
  <c r="O117" i="22"/>
  <c r="R117" i="22"/>
  <c r="N117" i="22"/>
  <c r="P117" i="22"/>
  <c r="Q117" i="22"/>
  <c r="S117" i="22"/>
  <c r="Z90" i="14"/>
  <c r="AD90" i="14"/>
  <c r="P125" i="22"/>
  <c r="AN81" i="22"/>
  <c r="T125" i="22"/>
  <c r="O125" i="22"/>
  <c r="R125" i="22"/>
  <c r="S125" i="22"/>
  <c r="Q125" i="22"/>
  <c r="S124" i="22"/>
  <c r="V124" i="22"/>
  <c r="T124" i="22"/>
  <c r="U124" i="22"/>
  <c r="Q124" i="22"/>
  <c r="R124" i="22"/>
  <c r="AN83" i="22"/>
  <c r="I127" i="22"/>
  <c r="AP83" i="22"/>
  <c r="N127" i="22"/>
  <c r="J127" i="22"/>
  <c r="K127" i="22"/>
  <c r="L127" i="22"/>
  <c r="M127" i="22"/>
  <c r="AN35" i="22"/>
  <c r="Y101" i="22"/>
  <c r="Z101" i="22"/>
  <c r="V101" i="22"/>
  <c r="X101" i="22"/>
  <c r="W101" i="22"/>
  <c r="U101" i="22"/>
  <c r="E91" i="22"/>
  <c r="AN25" i="22"/>
  <c r="H91" i="22"/>
  <c r="AR25" i="22"/>
  <c r="I91" i="22"/>
  <c r="F91" i="22"/>
  <c r="AP25" i="22"/>
  <c r="D91" i="22"/>
  <c r="G91" i="22"/>
  <c r="AQ25" i="22"/>
</calcChain>
</file>

<file path=xl/sharedStrings.xml><?xml version="1.0" encoding="utf-8"?>
<sst xmlns="http://schemas.openxmlformats.org/spreadsheetml/2006/main" count="1370" uniqueCount="138">
  <si>
    <t>Team</t>
  </si>
  <si>
    <t>MCI</t>
  </si>
  <si>
    <t>NEW</t>
  </si>
  <si>
    <t>TOT</t>
  </si>
  <si>
    <t>EVE</t>
  </si>
  <si>
    <t>ARS</t>
  </si>
  <si>
    <t>MUN</t>
  </si>
  <si>
    <t>CHE</t>
  </si>
  <si>
    <t>LIV</t>
  </si>
  <si>
    <t>DEF</t>
  </si>
  <si>
    <t>SOU</t>
  </si>
  <si>
    <t>SOT</t>
  </si>
  <si>
    <t>Tm</t>
  </si>
  <si>
    <t>Avg.</t>
  </si>
  <si>
    <t>Big Chances</t>
  </si>
  <si>
    <t>BC</t>
  </si>
  <si>
    <t>GS / G</t>
  </si>
  <si>
    <t>AVG</t>
  </si>
  <si>
    <t>GAPG</t>
  </si>
  <si>
    <t>GSPG</t>
  </si>
  <si>
    <t>FGAPG</t>
  </si>
  <si>
    <t>FGSPG</t>
  </si>
  <si>
    <t>@LIV</t>
  </si>
  <si>
    <t>@EVE</t>
  </si>
  <si>
    <t>@CHE</t>
  </si>
  <si>
    <t>@TOT</t>
  </si>
  <si>
    <t>@ARS</t>
  </si>
  <si>
    <t>Opp GSPG</t>
  </si>
  <si>
    <t>Opp GAPG</t>
  </si>
  <si>
    <t>Op GS</t>
  </si>
  <si>
    <t>Op GA</t>
  </si>
  <si>
    <t>Def Rtg</t>
  </si>
  <si>
    <t>Off Rtg</t>
  </si>
  <si>
    <t>Total Rtg</t>
  </si>
  <si>
    <t>Home</t>
  </si>
  <si>
    <t>OFF</t>
  </si>
  <si>
    <t>OFF RATIO</t>
  </si>
  <si>
    <t>DEF RATIO</t>
  </si>
  <si>
    <t>OPP Shots On Target</t>
  </si>
  <si>
    <t>OPP Goals</t>
  </si>
  <si>
    <t>Shots On Target</t>
  </si>
  <si>
    <t>Goals</t>
  </si>
  <si>
    <t>Games Played</t>
  </si>
  <si>
    <t>GA / G</t>
  </si>
  <si>
    <t>OPP Big Chances</t>
  </si>
  <si>
    <t>ACTIVE GA / G</t>
  </si>
  <si>
    <t>ACTIVE GS / G</t>
  </si>
  <si>
    <t>Dif</t>
  </si>
  <si>
    <t>Form GS</t>
  </si>
  <si>
    <t>Form GS Sub</t>
  </si>
  <si>
    <t>Form GA Sub</t>
  </si>
  <si>
    <t>Form GA</t>
  </si>
  <si>
    <t>GW</t>
  </si>
  <si>
    <t>CRY</t>
  </si>
  <si>
    <t>@SOU</t>
  </si>
  <si>
    <t>@CRY</t>
  </si>
  <si>
    <t>3 Wk Avg</t>
  </si>
  <si>
    <t>6 Wk Avg</t>
  </si>
  <si>
    <t>9 Wk Avg</t>
  </si>
  <si>
    <t>Avg</t>
  </si>
  <si>
    <t>@LEI</t>
  </si>
  <si>
    <t>BUR</t>
  </si>
  <si>
    <t>LEI</t>
  </si>
  <si>
    <t>WHU</t>
  </si>
  <si>
    <t>OPP SOT BC</t>
  </si>
  <si>
    <t>OPP Other BC</t>
  </si>
  <si>
    <t>SOT BC</t>
  </si>
  <si>
    <t>Other BC</t>
  </si>
  <si>
    <t>GS</t>
  </si>
  <si>
    <t>GA</t>
  </si>
  <si>
    <t>@MUN</t>
  </si>
  <si>
    <t>@MCI</t>
  </si>
  <si>
    <t>@BUR</t>
  </si>
  <si>
    <t>xG</t>
  </si>
  <si>
    <t>Use xG?</t>
  </si>
  <si>
    <t>XGA</t>
  </si>
  <si>
    <t>@WHU</t>
  </si>
  <si>
    <t>@NEW</t>
  </si>
  <si>
    <t>12 Wk Avg</t>
  </si>
  <si>
    <t>xG Scored</t>
  </si>
  <si>
    <t>xG Allowed</t>
  </si>
  <si>
    <t>Understat</t>
  </si>
  <si>
    <t>Understat Avg.</t>
  </si>
  <si>
    <t>FFS</t>
  </si>
  <si>
    <t>FFS Avg.</t>
  </si>
  <si>
    <t>WOL</t>
  </si>
  <si>
    <t>@WOL</t>
  </si>
  <si>
    <t>Tottenham Hotspur</t>
  </si>
  <si>
    <t>Liverpool</t>
  </si>
  <si>
    <t>Wolverhampton Wanderers</t>
  </si>
  <si>
    <t>Manchester City</t>
  </si>
  <si>
    <t>Newcastle United</t>
  </si>
  <si>
    <t>West Ham United</t>
  </si>
  <si>
    <t>Brighton and Hove Albion</t>
  </si>
  <si>
    <t>Burnley</t>
  </si>
  <si>
    <t>Crystal Palace</t>
  </si>
  <si>
    <t>Leicester City</t>
  </si>
  <si>
    <t>Southampton</t>
  </si>
  <si>
    <t>Arsenal</t>
  </si>
  <si>
    <t>Chelsea</t>
  </si>
  <si>
    <t>Manchester United</t>
  </si>
  <si>
    <t>Everton</t>
  </si>
  <si>
    <t>Pre GA</t>
  </si>
  <si>
    <t>Pre GS</t>
  </si>
  <si>
    <t>ACTIVE GD / G</t>
  </si>
  <si>
    <t>AVL</t>
  </si>
  <si>
    <t>SHU</t>
  </si>
  <si>
    <t>@SHU</t>
  </si>
  <si>
    <t>@AVL</t>
  </si>
  <si>
    <t>Aston Villa</t>
  </si>
  <si>
    <t>Sheffield United</t>
  </si>
  <si>
    <t>form</t>
  </si>
  <si>
    <t>x</t>
  </si>
  <si>
    <t>gs</t>
  </si>
  <si>
    <t>ga</t>
  </si>
  <si>
    <t>LEE</t>
  </si>
  <si>
    <t>FUL</t>
  </si>
  <si>
    <t>WBA</t>
  </si>
  <si>
    <t>BHA</t>
  </si>
  <si>
    <t>@FUL</t>
  </si>
  <si>
    <t>@LEE</t>
  </si>
  <si>
    <t>@BHA</t>
  </si>
  <si>
    <t>@WBA</t>
  </si>
  <si>
    <t>Fulham</t>
  </si>
  <si>
    <t>Leeds United</t>
  </si>
  <si>
    <t>West Bromwich Albion</t>
  </si>
  <si>
    <t>Def Adj</t>
  </si>
  <si>
    <t>Adj Def</t>
  </si>
  <si>
    <t>Off Adj</t>
  </si>
  <si>
    <t>Adj Off</t>
  </si>
  <si>
    <t>FBRef</t>
  </si>
  <si>
    <t>FBRef Avg.</t>
  </si>
  <si>
    <t>Ignore FBREF?</t>
  </si>
  <si>
    <t>Y</t>
  </si>
  <si>
    <t>Preseason</t>
  </si>
  <si>
    <t>PRESEASON</t>
  </si>
  <si>
    <t>PRE RATIO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</si>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</sst>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_);[Red]\(0.00\)"/>
    <numFmt numFmtId="166" formatCode="0.0_);[Red]\(0.0\)"/>
    <numFmt numFmtId="167" formatCode="0.0000"/>
    <numFmt numFmtId="168" formatCode="0.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33" fillId="0" borderId="0"/>
  </cellStyleXfs>
  <cellXfs count="103">
    <xf numFmtId="0" fontId="0" fillId="0" borderId="0" xfId="0"/>
    <xf numFmtId="0" fontId="18" fillId="0" borderId="0" xfId="0" applyFont="1"/>
    <xf numFmtId="0" fontId="19" fillId="34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/>
    </xf>
    <xf numFmtId="0" fontId="19" fillId="34" borderId="10" xfId="0" applyFont="1" applyFill="1" applyBorder="1" applyAlignment="1">
      <alignment horizontal="center" vertical="top" wrapText="1"/>
    </xf>
    <xf numFmtId="0" fontId="19" fillId="35" borderId="10" xfId="0" applyFont="1" applyFill="1" applyBorder="1" applyAlignment="1">
      <alignment horizontal="center" vertical="center"/>
    </xf>
    <xf numFmtId="2" fontId="18" fillId="0" borderId="0" xfId="0" applyNumberFormat="1" applyFont="1"/>
    <xf numFmtId="165" fontId="18" fillId="0" borderId="0" xfId="0" applyNumberFormat="1" applyFont="1"/>
    <xf numFmtId="0" fontId="19" fillId="33" borderId="10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/>
    </xf>
    <xf numFmtId="165" fontId="18" fillId="0" borderId="10" xfId="0" applyNumberFormat="1" applyFont="1" applyBorder="1" applyAlignment="1">
      <alignment horizontal="center" vertical="top"/>
    </xf>
    <xf numFmtId="0" fontId="19" fillId="38" borderId="10" xfId="0" applyFont="1" applyFill="1" applyBorder="1" applyAlignment="1">
      <alignment horizontal="center" vertical="top" wrapText="1"/>
    </xf>
    <xf numFmtId="0" fontId="19" fillId="39" borderId="10" xfId="0" applyFont="1" applyFill="1" applyBorder="1" applyAlignment="1">
      <alignment horizontal="center" vertical="top" wrapText="1"/>
    </xf>
    <xf numFmtId="167" fontId="18" fillId="0" borderId="0" xfId="0" applyNumberFormat="1" applyFont="1"/>
    <xf numFmtId="0" fontId="19" fillId="35" borderId="10" xfId="0" applyFont="1" applyFill="1" applyBorder="1" applyAlignment="1">
      <alignment horizontal="center" vertical="top"/>
    </xf>
    <xf numFmtId="0" fontId="19" fillId="37" borderId="10" xfId="0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/>
    </xf>
    <xf numFmtId="166" fontId="18" fillId="0" borderId="10" xfId="0" applyNumberFormat="1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164" fontId="18" fillId="0" borderId="0" xfId="0" applyNumberFormat="1" applyFont="1"/>
    <xf numFmtId="164" fontId="18" fillId="0" borderId="10" xfId="0" applyNumberFormat="1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0" borderId="0" xfId="0" applyFont="1"/>
    <xf numFmtId="0" fontId="21" fillId="0" borderId="10" xfId="0" quotePrefix="1" applyFont="1" applyBorder="1" applyAlignment="1">
      <alignment horizontal="center" vertical="center"/>
    </xf>
    <xf numFmtId="10" fontId="18" fillId="0" borderId="0" xfId="0" applyNumberFormat="1" applyFont="1"/>
    <xf numFmtId="1" fontId="18" fillId="0" borderId="10" xfId="0" applyNumberFormat="1" applyFont="1" applyBorder="1" applyAlignment="1">
      <alignment horizontal="center" vertical="top"/>
    </xf>
    <xf numFmtId="0" fontId="18" fillId="0" borderId="10" xfId="0" applyFont="1" applyBorder="1"/>
    <xf numFmtId="168" fontId="18" fillId="0" borderId="10" xfId="0" applyNumberFormat="1" applyFont="1" applyBorder="1"/>
    <xf numFmtId="164" fontId="19" fillId="34" borderId="10" xfId="0" applyNumberFormat="1" applyFont="1" applyFill="1" applyBorder="1" applyAlignment="1">
      <alignment horizontal="center" vertical="center"/>
    </xf>
    <xf numFmtId="164" fontId="19" fillId="35" borderId="10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top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top"/>
    </xf>
    <xf numFmtId="0" fontId="24" fillId="35" borderId="10" xfId="0" applyFont="1" applyFill="1" applyBorder="1" applyAlignment="1">
      <alignment horizontal="center" vertical="top"/>
    </xf>
    <xf numFmtId="0" fontId="25" fillId="0" borderId="0" xfId="0" applyFont="1" applyAlignment="1">
      <alignment horizontal="center"/>
    </xf>
    <xf numFmtId="0" fontId="24" fillId="33" borderId="10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center"/>
    </xf>
    <xf numFmtId="0" fontId="24" fillId="36" borderId="0" xfId="0" applyFont="1" applyFill="1" applyAlignment="1">
      <alignment horizontal="center"/>
    </xf>
    <xf numFmtId="0" fontId="24" fillId="34" borderId="10" xfId="0" applyFont="1" applyFill="1" applyBorder="1" applyAlignment="1">
      <alignment horizontal="center" vertical="center"/>
    </xf>
    <xf numFmtId="2" fontId="25" fillId="0" borderId="10" xfId="0" applyNumberFormat="1" applyFont="1" applyBorder="1" applyAlignment="1">
      <alignment horizontal="center" vertical="top" wrapText="1"/>
    </xf>
    <xf numFmtId="0" fontId="25" fillId="0" borderId="10" xfId="0" applyFont="1" applyBorder="1" applyAlignment="1">
      <alignment horizontal="center"/>
    </xf>
    <xf numFmtId="2" fontId="25" fillId="0" borderId="10" xfId="0" applyNumberFormat="1" applyFont="1" applyBorder="1" applyAlignment="1">
      <alignment horizontal="center"/>
    </xf>
    <xf numFmtId="0" fontId="24" fillId="34" borderId="11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9" fontId="25" fillId="0" borderId="0" xfId="0" applyNumberFormat="1" applyFont="1" applyAlignment="1">
      <alignment horizontal="center"/>
    </xf>
    <xf numFmtId="2" fontId="25" fillId="0" borderId="10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0" fontId="25" fillId="0" borderId="10" xfId="0" quotePrefix="1" applyFon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27" fillId="0" borderId="10" xfId="0" quotePrefix="1" applyFont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0" fontId="28" fillId="41" borderId="10" xfId="0" applyFont="1" applyFill="1" applyBorder="1" applyAlignment="1">
      <alignment horizontal="center" vertical="center" wrapText="1"/>
    </xf>
    <xf numFmtId="0" fontId="28" fillId="42" borderId="10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2" fontId="30" fillId="0" borderId="10" xfId="0" applyNumberFormat="1" applyFont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10" xfId="0" quotePrefix="1" applyFont="1" applyBorder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2" fontId="32" fillId="0" borderId="14" xfId="0" applyNumberFormat="1" applyFont="1" applyBorder="1" applyAlignment="1">
      <alignment horizontal="center" vertical="center"/>
    </xf>
    <xf numFmtId="2" fontId="32" fillId="0" borderId="10" xfId="0" applyNumberFormat="1" applyFont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2" fillId="0" borderId="10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3" fillId="0" borderId="13" xfId="0" applyNumberFormat="1" applyFont="1" applyBorder="1" applyAlignment="1">
      <alignment horizontal="center" vertical="center"/>
    </xf>
    <xf numFmtId="2" fontId="18" fillId="0" borderId="0" xfId="0" quotePrefix="1" applyNumberFormat="1" applyFont="1" applyAlignment="1">
      <alignment horizontal="center" vertical="center"/>
    </xf>
    <xf numFmtId="2" fontId="32" fillId="0" borderId="10" xfId="0" quotePrefix="1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32" fillId="0" borderId="13" xfId="0" applyNumberFormat="1" applyFont="1" applyBorder="1" applyAlignment="1">
      <alignment horizontal="center" vertical="center"/>
    </xf>
    <xf numFmtId="0" fontId="32" fillId="0" borderId="10" xfId="0" quotePrefix="1" applyFont="1" applyFill="1" applyBorder="1" applyAlignment="1">
      <alignment horizontal="center" vertical="center"/>
    </xf>
    <xf numFmtId="2" fontId="18" fillId="0" borderId="10" xfId="0" applyNumberFormat="1" applyFont="1" applyFill="1" applyBorder="1" applyAlignment="1">
      <alignment horizontal="center" vertical="center"/>
    </xf>
    <xf numFmtId="2" fontId="32" fillId="0" borderId="10" xfId="0" quotePrefix="1" applyNumberFormat="1" applyFont="1" applyFill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horizontal="center" vertical="center"/>
    </xf>
    <xf numFmtId="164" fontId="32" fillId="0" borderId="10" xfId="0" quotePrefix="1" applyNumberFormat="1" applyFont="1" applyFill="1" applyBorder="1" applyAlignment="1">
      <alignment horizontal="center" vertical="center"/>
    </xf>
    <xf numFmtId="2" fontId="32" fillId="0" borderId="0" xfId="0" applyNumberFormat="1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2" fontId="25" fillId="0" borderId="10" xfId="0" applyNumberFormat="1" applyFont="1" applyFill="1" applyBorder="1" applyAlignment="1">
      <alignment horizontal="center" vertical="center"/>
    </xf>
    <xf numFmtId="9" fontId="18" fillId="0" borderId="10" xfId="42" applyFont="1" applyBorder="1" applyAlignment="1">
      <alignment horizontal="center"/>
    </xf>
    <xf numFmtId="0" fontId="32" fillId="35" borderId="10" xfId="0" quotePrefix="1" applyFont="1" applyFill="1" applyBorder="1" applyAlignment="1">
      <alignment horizontal="center" vertical="center"/>
    </xf>
    <xf numFmtId="2" fontId="18" fillId="35" borderId="10" xfId="0" applyNumberFormat="1" applyFont="1" applyFill="1" applyBorder="1" applyAlignment="1">
      <alignment horizontal="center" vertical="center"/>
    </xf>
    <xf numFmtId="164" fontId="18" fillId="35" borderId="10" xfId="0" applyNumberFormat="1" applyFont="1" applyFill="1" applyBorder="1" applyAlignment="1">
      <alignment horizontal="center" vertical="center"/>
    </xf>
    <xf numFmtId="2" fontId="25" fillId="35" borderId="10" xfId="0" applyNumberFormat="1" applyFont="1" applyFill="1" applyBorder="1" applyAlignment="1">
      <alignment horizontal="center" vertical="center"/>
    </xf>
    <xf numFmtId="0" fontId="19" fillId="43" borderId="10" xfId="0" applyFont="1" applyFill="1" applyBorder="1" applyAlignment="1">
      <alignment horizontal="center" vertical="center" wrapText="1"/>
    </xf>
    <xf numFmtId="0" fontId="18" fillId="0" borderId="10" xfId="0" applyNumberFormat="1" applyFont="1" applyBorder="1" applyAlignment="1">
      <alignment horizontal="center"/>
    </xf>
    <xf numFmtId="0" fontId="19" fillId="41" borderId="10" xfId="0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top"/>
    </xf>
    <xf numFmtId="0" fontId="19" fillId="40" borderId="16" xfId="0" applyFont="1" applyFill="1" applyBorder="1" applyAlignment="1">
      <alignment horizontal="center"/>
    </xf>
    <xf numFmtId="0" fontId="19" fillId="40" borderId="17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  <xf numFmtId="0" fontId="19" fillId="35" borderId="17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A3FCB389-F76D-4E3E-A605-BD046FCD5273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76"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99FF99"/>
        </patternFill>
      </fill>
    </dxf>
    <dxf>
      <fill>
        <patternFill>
          <bgColor rgb="FF00CC00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66FF99"/>
        </patternFill>
      </fill>
    </dxf>
    <dxf>
      <fill>
        <patternFill patternType="solid">
          <fgColor auto="1"/>
          <bgColor rgb="FFCCFFCC"/>
        </patternFill>
      </fill>
    </dxf>
    <dxf>
      <fill>
        <patternFill>
          <bgColor rgb="FF33CC33"/>
        </patternFill>
      </fill>
    </dxf>
    <dxf>
      <fill>
        <patternFill patternType="solid">
          <fgColor auto="1"/>
          <bgColor rgb="FFCCFFCC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</dxf>
    <dxf>
      <font>
        <b/>
        <i val="0"/>
        <condense val="0"/>
        <extend val="0"/>
        <color indexed="8"/>
      </font>
      <fill>
        <patternFill>
          <bgColor indexed="43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339933"/>
      <color rgb="FF00CC00"/>
      <color rgb="FF33CC33"/>
      <color rgb="FF99FF99"/>
      <color rgb="FFFFFF99"/>
      <color rgb="FFFF9966"/>
      <color rgb="FFFFCCCC"/>
      <color rgb="FF00CC66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LJava/2020teamtab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teamtable"/>
    </sheetNames>
    <sheetDataSet>
      <sheetData sheetId="0">
        <row r="1">
          <cell r="A1" t="str">
            <v>Team</v>
          </cell>
          <cell r="B1" t="str">
            <v>OPP Big Chances</v>
          </cell>
          <cell r="C1" t="str">
            <v>OPP ShotsOnTarget</v>
          </cell>
          <cell r="D1" t="str">
            <v>OPP Goals</v>
          </cell>
          <cell r="E1" t="str">
            <v>OPP xG</v>
          </cell>
          <cell r="F1" t="str">
            <v>Big Chances</v>
          </cell>
          <cell r="G1" t="str">
            <v>ShotsOnTarget</v>
          </cell>
          <cell r="H1" t="str">
            <v>Goals</v>
          </cell>
          <cell r="I1" t="str">
            <v>xG</v>
          </cell>
          <cell r="J1" t="str">
            <v>Games Played</v>
          </cell>
          <cell r="K1" t="str">
            <v xml:space="preserve"> UStat xG</v>
          </cell>
          <cell r="L1" t="str">
            <v xml:space="preserve"> UStat OPP xG</v>
          </cell>
          <cell r="M1" t="str">
            <v xml:space="preserve"> FBRef xG</v>
          </cell>
          <cell r="N1" t="str">
            <v xml:space="preserve"> FBRef OPP xG</v>
          </cell>
        </row>
        <row r="2">
          <cell r="A2" t="str">
            <v>Tottenham Hotspur</v>
          </cell>
          <cell r="B2">
            <v>10</v>
          </cell>
          <cell r="C2">
            <v>25</v>
          </cell>
          <cell r="D2">
            <v>9</v>
          </cell>
          <cell r="E2">
            <v>9.31</v>
          </cell>
          <cell r="F2">
            <v>27</v>
          </cell>
          <cell r="G2">
            <v>48</v>
          </cell>
          <cell r="H2">
            <v>19</v>
          </cell>
          <cell r="I2">
            <v>15.62</v>
          </cell>
          <cell r="J2">
            <v>8</v>
          </cell>
          <cell r="K2">
            <v>16.008687999999999</v>
          </cell>
          <cell r="L2">
            <v>8.9353490000000004</v>
          </cell>
          <cell r="M2">
            <v>15</v>
          </cell>
          <cell r="N2">
            <v>8.8000000000000007</v>
          </cell>
        </row>
        <row r="3">
          <cell r="A3" t="str">
            <v>Fulham</v>
          </cell>
          <cell r="B3">
            <v>18</v>
          </cell>
          <cell r="C3">
            <v>46</v>
          </cell>
          <cell r="D3">
            <v>15</v>
          </cell>
          <cell r="E3">
            <v>12.03</v>
          </cell>
          <cell r="F3">
            <v>11</v>
          </cell>
          <cell r="G3">
            <v>28</v>
          </cell>
          <cell r="H3">
            <v>7</v>
          </cell>
          <cell r="I3">
            <v>9.2899999999999991</v>
          </cell>
          <cell r="J3">
            <v>8</v>
          </cell>
          <cell r="K3">
            <v>9.0658045000000005</v>
          </cell>
          <cell r="L3">
            <v>12.924163999999999</v>
          </cell>
          <cell r="M3">
            <v>9.5</v>
          </cell>
          <cell r="N3">
            <v>12</v>
          </cell>
        </row>
        <row r="4">
          <cell r="A4" t="str">
            <v>Liverpool</v>
          </cell>
          <cell r="B4">
            <v>16</v>
          </cell>
          <cell r="C4">
            <v>32</v>
          </cell>
          <cell r="D4">
            <v>16</v>
          </cell>
          <cell r="E4">
            <v>9.69</v>
          </cell>
          <cell r="F4">
            <v>26</v>
          </cell>
          <cell r="G4">
            <v>48</v>
          </cell>
          <cell r="H4">
            <v>18</v>
          </cell>
          <cell r="I4">
            <v>17.170000000000002</v>
          </cell>
          <cell r="J4">
            <v>8</v>
          </cell>
          <cell r="K4">
            <v>17.893108000000002</v>
          </cell>
          <cell r="L4">
            <v>10.058894</v>
          </cell>
          <cell r="M4">
            <v>18.600000000000001</v>
          </cell>
          <cell r="N4">
            <v>11.5</v>
          </cell>
        </row>
        <row r="5">
          <cell r="A5" t="str">
            <v>Wolverhampton Wanderers</v>
          </cell>
          <cell r="B5">
            <v>12</v>
          </cell>
          <cell r="C5">
            <v>28</v>
          </cell>
          <cell r="D5">
            <v>9</v>
          </cell>
          <cell r="E5">
            <v>10.119999999999999</v>
          </cell>
          <cell r="F5">
            <v>11</v>
          </cell>
          <cell r="G5">
            <v>25</v>
          </cell>
          <cell r="H5">
            <v>8</v>
          </cell>
          <cell r="I5">
            <v>6.91</v>
          </cell>
          <cell r="J5">
            <v>8</v>
          </cell>
          <cell r="K5">
            <v>6.9246160000000003</v>
          </cell>
          <cell r="L5">
            <v>11.246521</v>
          </cell>
          <cell r="M5">
            <v>6.9</v>
          </cell>
          <cell r="N5">
            <v>9.1999999999999993</v>
          </cell>
        </row>
        <row r="6">
          <cell r="A6" t="str">
            <v>Sheffield United</v>
          </cell>
          <cell r="B6">
            <v>19</v>
          </cell>
          <cell r="C6">
            <v>47</v>
          </cell>
          <cell r="D6">
            <v>14</v>
          </cell>
          <cell r="E6">
            <v>11.77</v>
          </cell>
          <cell r="F6">
            <v>11</v>
          </cell>
          <cell r="G6">
            <v>20</v>
          </cell>
          <cell r="H6">
            <v>4</v>
          </cell>
          <cell r="I6">
            <v>7.7</v>
          </cell>
          <cell r="J6">
            <v>8</v>
          </cell>
          <cell r="K6">
            <v>7.9698205</v>
          </cell>
          <cell r="L6">
            <v>13.083501</v>
          </cell>
          <cell r="M6">
            <v>7.2</v>
          </cell>
          <cell r="N6">
            <v>12.5</v>
          </cell>
        </row>
        <row r="7">
          <cell r="A7" t="str">
            <v>Manchester City</v>
          </cell>
          <cell r="B7">
            <v>13</v>
          </cell>
          <cell r="C7">
            <v>24</v>
          </cell>
          <cell r="D7">
            <v>9</v>
          </cell>
          <cell r="E7">
            <v>8.7100000000000009</v>
          </cell>
          <cell r="F7">
            <v>14</v>
          </cell>
          <cell r="G7">
            <v>37</v>
          </cell>
          <cell r="H7">
            <v>10</v>
          </cell>
          <cell r="I7">
            <v>9.31</v>
          </cell>
          <cell r="J7">
            <v>7</v>
          </cell>
          <cell r="K7">
            <v>10.742156</v>
          </cell>
          <cell r="L7">
            <v>9.1390019999999996</v>
          </cell>
          <cell r="M7">
            <v>10</v>
          </cell>
          <cell r="N7">
            <v>8.5</v>
          </cell>
        </row>
        <row r="8">
          <cell r="A8" t="str">
            <v>Aston Villa</v>
          </cell>
          <cell r="B8">
            <v>11</v>
          </cell>
          <cell r="C8">
            <v>31</v>
          </cell>
          <cell r="D8">
            <v>9</v>
          </cell>
          <cell r="E8">
            <v>8.98</v>
          </cell>
          <cell r="F8">
            <v>20</v>
          </cell>
          <cell r="G8">
            <v>40</v>
          </cell>
          <cell r="H8">
            <v>18</v>
          </cell>
          <cell r="I8">
            <v>11.1</v>
          </cell>
          <cell r="J8">
            <v>7</v>
          </cell>
          <cell r="K8">
            <v>12.722856</v>
          </cell>
          <cell r="L8">
            <v>8.4836799999999997</v>
          </cell>
          <cell r="M8">
            <v>11.9</v>
          </cell>
          <cell r="N8">
            <v>9.8000000000000007</v>
          </cell>
        </row>
        <row r="9">
          <cell r="A9" t="str">
            <v>Newcastle United</v>
          </cell>
          <cell r="B9">
            <v>9</v>
          </cell>
          <cell r="C9">
            <v>50</v>
          </cell>
          <cell r="D9">
            <v>13</v>
          </cell>
          <cell r="E9">
            <v>11.45</v>
          </cell>
          <cell r="F9">
            <v>11</v>
          </cell>
          <cell r="G9">
            <v>20</v>
          </cell>
          <cell r="H9">
            <v>10</v>
          </cell>
          <cell r="I9">
            <v>9.34</v>
          </cell>
          <cell r="J9">
            <v>8</v>
          </cell>
          <cell r="K9">
            <v>9.0067190000000004</v>
          </cell>
          <cell r="L9">
            <v>11.544338</v>
          </cell>
          <cell r="M9">
            <v>8.6999999999999993</v>
          </cell>
          <cell r="N9">
            <v>11.2</v>
          </cell>
        </row>
        <row r="10">
          <cell r="A10" t="str">
            <v>West Ham United</v>
          </cell>
          <cell r="B10">
            <v>12</v>
          </cell>
          <cell r="C10">
            <v>28</v>
          </cell>
          <cell r="D10">
            <v>10</v>
          </cell>
          <cell r="E10">
            <v>9.82</v>
          </cell>
          <cell r="F10">
            <v>12</v>
          </cell>
          <cell r="G10">
            <v>34</v>
          </cell>
          <cell r="H10">
            <v>14</v>
          </cell>
          <cell r="I10">
            <v>11.29</v>
          </cell>
          <cell r="J10">
            <v>8</v>
          </cell>
          <cell r="K10">
            <v>11.473361000000001</v>
          </cell>
          <cell r="L10">
            <v>9.9100210000000004</v>
          </cell>
          <cell r="M10">
            <v>10.5</v>
          </cell>
          <cell r="N10">
            <v>9.6</v>
          </cell>
        </row>
        <row r="11">
          <cell r="A11" t="str">
            <v>Brighton and Hove Albion</v>
          </cell>
          <cell r="B11">
            <v>12</v>
          </cell>
          <cell r="C11">
            <v>22</v>
          </cell>
          <cell r="D11">
            <v>14</v>
          </cell>
          <cell r="E11">
            <v>8.23</v>
          </cell>
          <cell r="F11">
            <v>13</v>
          </cell>
          <cell r="G11">
            <v>28</v>
          </cell>
          <cell r="H11">
            <v>11</v>
          </cell>
          <cell r="I11">
            <v>10.76</v>
          </cell>
          <cell r="J11">
            <v>8</v>
          </cell>
          <cell r="K11">
            <v>11.016664499999999</v>
          </cell>
          <cell r="L11">
            <v>9.0635829999999995</v>
          </cell>
          <cell r="M11">
            <v>10.1</v>
          </cell>
          <cell r="N11">
            <v>7.9</v>
          </cell>
        </row>
        <row r="12">
          <cell r="A12" t="str">
            <v>Burnley</v>
          </cell>
          <cell r="B12">
            <v>10</v>
          </cell>
          <cell r="C12">
            <v>33</v>
          </cell>
          <cell r="D12">
            <v>12</v>
          </cell>
          <cell r="E12">
            <v>7.48</v>
          </cell>
          <cell r="F12">
            <v>6</v>
          </cell>
          <cell r="G12">
            <v>18</v>
          </cell>
          <cell r="H12">
            <v>3</v>
          </cell>
          <cell r="I12">
            <v>5.38</v>
          </cell>
          <cell r="J12">
            <v>7</v>
          </cell>
          <cell r="K12">
            <v>5.0800689999999999</v>
          </cell>
          <cell r="L12">
            <v>8.0003130000000002</v>
          </cell>
          <cell r="M12">
            <v>5.4</v>
          </cell>
          <cell r="N12">
            <v>7.9</v>
          </cell>
        </row>
        <row r="13">
          <cell r="A13" t="str">
            <v>Leeds United</v>
          </cell>
          <cell r="B13">
            <v>20</v>
          </cell>
          <cell r="C13">
            <v>37</v>
          </cell>
          <cell r="D13">
            <v>17</v>
          </cell>
          <cell r="E13">
            <v>12.73</v>
          </cell>
          <cell r="F13">
            <v>16</v>
          </cell>
          <cell r="G13">
            <v>43</v>
          </cell>
          <cell r="H13">
            <v>14</v>
          </cell>
          <cell r="I13">
            <v>12.07</v>
          </cell>
          <cell r="J13">
            <v>8</v>
          </cell>
          <cell r="K13">
            <v>11.811786</v>
          </cell>
          <cell r="L13">
            <v>14.154961999999999</v>
          </cell>
          <cell r="M13">
            <v>12.5</v>
          </cell>
          <cell r="N13">
            <v>14.4</v>
          </cell>
        </row>
        <row r="14">
          <cell r="A14" t="str">
            <v>Crystal Palace</v>
          </cell>
          <cell r="B14">
            <v>15</v>
          </cell>
          <cell r="C14">
            <v>34</v>
          </cell>
          <cell r="D14">
            <v>12</v>
          </cell>
          <cell r="E14">
            <v>11.69</v>
          </cell>
          <cell r="F14">
            <v>15</v>
          </cell>
          <cell r="G14">
            <v>28</v>
          </cell>
          <cell r="H14">
            <v>12</v>
          </cell>
          <cell r="I14">
            <v>8.2200000000000006</v>
          </cell>
          <cell r="J14">
            <v>8</v>
          </cell>
          <cell r="K14">
            <v>9.5327300000000008</v>
          </cell>
          <cell r="L14">
            <v>11.489203</v>
          </cell>
          <cell r="M14">
            <v>7.8</v>
          </cell>
          <cell r="N14">
            <v>10.9</v>
          </cell>
        </row>
        <row r="15">
          <cell r="A15" t="str">
            <v>Southampton</v>
          </cell>
          <cell r="B15">
            <v>13</v>
          </cell>
          <cell r="C15">
            <v>32</v>
          </cell>
          <cell r="D15">
            <v>12</v>
          </cell>
          <cell r="E15">
            <v>8.2799999999999994</v>
          </cell>
          <cell r="F15">
            <v>10</v>
          </cell>
          <cell r="G15">
            <v>43</v>
          </cell>
          <cell r="H15">
            <v>16</v>
          </cell>
          <cell r="I15">
            <v>8.89</v>
          </cell>
          <cell r="J15">
            <v>8</v>
          </cell>
          <cell r="K15">
            <v>9.3496089999999992</v>
          </cell>
          <cell r="L15">
            <v>9.0824660000000002</v>
          </cell>
          <cell r="M15">
            <v>8.8000000000000007</v>
          </cell>
          <cell r="N15">
            <v>8.5</v>
          </cell>
        </row>
        <row r="16">
          <cell r="A16" t="str">
            <v>Leicester City</v>
          </cell>
          <cell r="B16">
            <v>12</v>
          </cell>
          <cell r="C16">
            <v>31</v>
          </cell>
          <cell r="D16">
            <v>9</v>
          </cell>
          <cell r="E16">
            <v>9.09</v>
          </cell>
          <cell r="F16">
            <v>19</v>
          </cell>
          <cell r="G16">
            <v>38</v>
          </cell>
          <cell r="H16">
            <v>18</v>
          </cell>
          <cell r="I16">
            <v>13.62</v>
          </cell>
          <cell r="J16">
            <v>8</v>
          </cell>
          <cell r="K16">
            <v>13.805244</v>
          </cell>
          <cell r="L16">
            <v>9.2964330000000004</v>
          </cell>
          <cell r="M16">
            <v>13.7</v>
          </cell>
          <cell r="N16">
            <v>8</v>
          </cell>
        </row>
        <row r="17">
          <cell r="A17" t="str">
            <v>West Bromwich Albion</v>
          </cell>
          <cell r="B17">
            <v>20</v>
          </cell>
          <cell r="C17">
            <v>47</v>
          </cell>
          <cell r="D17">
            <v>17</v>
          </cell>
          <cell r="E17">
            <v>15.02</v>
          </cell>
          <cell r="F17">
            <v>2</v>
          </cell>
          <cell r="G17">
            <v>22</v>
          </cell>
          <cell r="H17">
            <v>6</v>
          </cell>
          <cell r="I17">
            <v>4.01</v>
          </cell>
          <cell r="J17">
            <v>8</v>
          </cell>
          <cell r="K17">
            <v>4.0501950000000004</v>
          </cell>
          <cell r="L17">
            <v>15.553115999999999</v>
          </cell>
          <cell r="M17">
            <v>4.7</v>
          </cell>
          <cell r="N17">
            <v>14</v>
          </cell>
        </row>
        <row r="18">
          <cell r="A18" t="str">
            <v>Arsenal</v>
          </cell>
          <cell r="B18">
            <v>14</v>
          </cell>
          <cell r="C18">
            <v>28</v>
          </cell>
          <cell r="D18">
            <v>10</v>
          </cell>
          <cell r="E18">
            <v>9.3699999999999992</v>
          </cell>
          <cell r="F18">
            <v>13</v>
          </cell>
          <cell r="G18">
            <v>27</v>
          </cell>
          <cell r="H18">
            <v>9</v>
          </cell>
          <cell r="I18">
            <v>9.0299999999999994</v>
          </cell>
          <cell r="J18">
            <v>8</v>
          </cell>
          <cell r="K18">
            <v>9.3033950000000001</v>
          </cell>
          <cell r="L18">
            <v>9.6194760000000006</v>
          </cell>
          <cell r="M18">
            <v>9.3000000000000007</v>
          </cell>
          <cell r="N18">
            <v>10</v>
          </cell>
        </row>
        <row r="19">
          <cell r="A19" t="str">
            <v>Chelsea</v>
          </cell>
          <cell r="B19">
            <v>10</v>
          </cell>
          <cell r="C19">
            <v>24</v>
          </cell>
          <cell r="D19">
            <v>10</v>
          </cell>
          <cell r="E19">
            <v>7.38</v>
          </cell>
          <cell r="F19">
            <v>16</v>
          </cell>
          <cell r="G19">
            <v>48</v>
          </cell>
          <cell r="H19">
            <v>20</v>
          </cell>
          <cell r="I19">
            <v>11.96</v>
          </cell>
          <cell r="J19">
            <v>8</v>
          </cell>
          <cell r="K19">
            <v>13.382258</v>
          </cell>
          <cell r="L19">
            <v>8.3753689999999992</v>
          </cell>
          <cell r="M19">
            <v>12.7</v>
          </cell>
          <cell r="N19">
            <v>9</v>
          </cell>
        </row>
        <row r="20">
          <cell r="A20" t="str">
            <v>Manchester United</v>
          </cell>
          <cell r="B20">
            <v>15</v>
          </cell>
          <cell r="C20">
            <v>26</v>
          </cell>
          <cell r="D20">
            <v>14</v>
          </cell>
          <cell r="E20">
            <v>10.220000000000001</v>
          </cell>
          <cell r="F20">
            <v>11</v>
          </cell>
          <cell r="G20">
            <v>32</v>
          </cell>
          <cell r="H20">
            <v>12</v>
          </cell>
          <cell r="I20">
            <v>8.61</v>
          </cell>
          <cell r="J20">
            <v>7</v>
          </cell>
          <cell r="K20">
            <v>8.4028849999999995</v>
          </cell>
          <cell r="L20">
            <v>10.654788</v>
          </cell>
          <cell r="M20">
            <v>8.5</v>
          </cell>
          <cell r="N20">
            <v>10.199999999999999</v>
          </cell>
        </row>
        <row r="21">
          <cell r="A21" t="str">
            <v>Everton</v>
          </cell>
          <cell r="B21">
            <v>16</v>
          </cell>
          <cell r="C21">
            <v>36</v>
          </cell>
          <cell r="D21">
            <v>14</v>
          </cell>
          <cell r="E21">
            <v>11.07</v>
          </cell>
          <cell r="F21">
            <v>17</v>
          </cell>
          <cell r="G21">
            <v>34</v>
          </cell>
          <cell r="H21">
            <v>16</v>
          </cell>
          <cell r="I21">
            <v>12.16</v>
          </cell>
          <cell r="J21">
            <v>8</v>
          </cell>
          <cell r="K21">
            <v>13.284247000000001</v>
          </cell>
          <cell r="L21">
            <v>10.211036999999999</v>
          </cell>
          <cell r="M21">
            <v>12</v>
          </cell>
          <cell r="N21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I27"/>
  <sheetViews>
    <sheetView topLeftCell="D1" zoomScaleNormal="100" workbookViewId="0">
      <selection activeCell="O7" sqref="O7"/>
    </sheetView>
  </sheetViews>
  <sheetFormatPr defaultColWidth="20.109375" defaultRowHeight="12" x14ac:dyDescent="0.25"/>
  <cols>
    <col min="1" max="1" width="50.77734375" style="1" hidden="1" customWidth="1"/>
    <col min="2" max="2" width="3.88671875" style="1" hidden="1" customWidth="1"/>
    <col min="3" max="3" width="5.88671875" style="1" hidden="1" customWidth="1"/>
    <col min="4" max="4" width="4.5546875" style="1" bestFit="1" customWidth="1"/>
    <col min="5" max="5" width="12.109375" style="1" bestFit="1" customWidth="1"/>
    <col min="6" max="6" width="14.88671875" style="1" bestFit="1" customWidth="1"/>
    <col min="7" max="7" width="8.77734375" style="1" bestFit="1" customWidth="1"/>
    <col min="8" max="8" width="10.109375" style="1" bestFit="1" customWidth="1"/>
    <col min="9" max="9" width="7.88671875" style="1" bestFit="1" customWidth="1"/>
    <col min="10" max="10" width="8.88671875" style="1" bestFit="1" customWidth="1"/>
    <col min="11" max="11" width="11.5546875" style="1" bestFit="1" customWidth="1"/>
    <col min="12" max="12" width="5.5546875" style="1" bestFit="1" customWidth="1"/>
    <col min="13" max="13" width="6.88671875" style="1" bestFit="1" customWidth="1"/>
    <col min="14" max="14" width="4.6640625" style="1" bestFit="1" customWidth="1"/>
    <col min="15" max="15" width="10.5546875" style="1" bestFit="1" customWidth="1"/>
    <col min="16" max="16" width="5.109375" style="1" bestFit="1" customWidth="1"/>
    <col min="17" max="17" width="5.33203125" style="1" bestFit="1" customWidth="1"/>
    <col min="18" max="18" width="4.109375" style="1" bestFit="1" customWidth="1"/>
    <col min="19" max="19" width="4.6640625" style="1" bestFit="1" customWidth="1"/>
    <col min="20" max="20" width="4.109375" style="1" bestFit="1" customWidth="1"/>
    <col min="21" max="21" width="4.6640625" style="1" bestFit="1" customWidth="1"/>
    <col min="22" max="22" width="9.44140625" style="1" bestFit="1" customWidth="1"/>
    <col min="23" max="23" width="6.5546875" style="1" bestFit="1" customWidth="1"/>
    <col min="24" max="24" width="4.6640625" style="1" bestFit="1" customWidth="1"/>
    <col min="25" max="25" width="9.6640625" style="1" bestFit="1" customWidth="1"/>
    <col min="26" max="26" width="6.77734375" style="1" bestFit="1" customWidth="1"/>
    <col min="27" max="27" width="4.6640625" style="1" bestFit="1" customWidth="1"/>
    <col min="28" max="28" width="10.5546875" style="1" bestFit="1" customWidth="1"/>
    <col min="29" max="29" width="10.33203125" style="1" bestFit="1" customWidth="1"/>
    <col min="30" max="30" width="7" style="1" customWidth="1"/>
    <col min="31" max="31" width="3.44140625" style="1" bestFit="1" customWidth="1"/>
    <col min="32" max="32" width="4.33203125" style="1" bestFit="1" customWidth="1"/>
    <col min="33" max="33" width="3.44140625" style="1" bestFit="1" customWidth="1"/>
    <col min="34" max="34" width="4.33203125" style="1" bestFit="1" customWidth="1"/>
    <col min="35" max="16384" width="20.109375" style="1"/>
  </cols>
  <sheetData>
    <row r="1" spans="1:35" x14ac:dyDescent="0.25">
      <c r="B1" s="1" t="s">
        <v>102</v>
      </c>
      <c r="C1" s="1" t="s">
        <v>103</v>
      </c>
      <c r="D1" s="4" t="s">
        <v>0</v>
      </c>
      <c r="E1" s="4" t="s">
        <v>44</v>
      </c>
      <c r="F1" s="4" t="s">
        <v>38</v>
      </c>
      <c r="G1" s="4" t="s">
        <v>64</v>
      </c>
      <c r="H1" s="4" t="s">
        <v>65</v>
      </c>
      <c r="I1" s="4" t="s">
        <v>39</v>
      </c>
      <c r="J1" s="4" t="s">
        <v>14</v>
      </c>
      <c r="K1" s="4" t="s">
        <v>40</v>
      </c>
      <c r="L1" s="4" t="s">
        <v>66</v>
      </c>
      <c r="M1" s="4" t="s">
        <v>67</v>
      </c>
      <c r="N1" s="4" t="s">
        <v>41</v>
      </c>
      <c r="O1" s="4" t="s">
        <v>42</v>
      </c>
      <c r="P1" s="4" t="s">
        <v>16</v>
      </c>
      <c r="Q1" s="4" t="s">
        <v>43</v>
      </c>
      <c r="R1" s="10" t="s">
        <v>73</v>
      </c>
      <c r="S1" s="10" t="s">
        <v>47</v>
      </c>
      <c r="T1" s="10" t="s">
        <v>75</v>
      </c>
      <c r="U1" s="10" t="s">
        <v>47</v>
      </c>
      <c r="V1" s="14" t="s">
        <v>49</v>
      </c>
      <c r="W1" s="14" t="s">
        <v>48</v>
      </c>
      <c r="X1" s="14" t="s">
        <v>47</v>
      </c>
      <c r="Y1" s="14" t="s">
        <v>50</v>
      </c>
      <c r="Z1" s="14" t="s">
        <v>51</v>
      </c>
      <c r="AA1" s="14" t="s">
        <v>47</v>
      </c>
      <c r="AB1" s="13" t="s">
        <v>45</v>
      </c>
      <c r="AC1" s="13" t="s">
        <v>46</v>
      </c>
      <c r="AI1" s="13" t="s">
        <v>104</v>
      </c>
    </row>
    <row r="2" spans="1:35" x14ac:dyDescent="0.25">
      <c r="A2" s="1" t="s">
        <v>98</v>
      </c>
      <c r="B2" s="1">
        <f>'Team Ratings'!D27*'Formula Data'!B$22/100</f>
        <v>1.1819884443159507</v>
      </c>
      <c r="C2" s="1">
        <f>'Team Ratings'!G27*'Formula Data'!C$22/100</f>
        <v>1.1472838553624418</v>
      </c>
      <c r="D2" s="32" t="str">
        <f>Schedule!A2</f>
        <v>ARS</v>
      </c>
      <c r="E2" s="11">
        <f>VLOOKUP($A2,'[1]2020teamtable'!$A$1:$L$21,2,FALSE)</f>
        <v>14</v>
      </c>
      <c r="F2" s="11">
        <f>VLOOKUP($A2,'[1]2020teamtable'!$A$1:$L$21,3,FALSE)</f>
        <v>28</v>
      </c>
      <c r="G2" s="98">
        <f t="shared" ref="G2:G21" si="0">0.5304*(0.3748*E2+1.1738)</f>
        <v>3.4056983999999999</v>
      </c>
      <c r="H2" s="98">
        <f t="shared" ref="H2:H21" si="1">E2-G2</f>
        <v>10.5943016</v>
      </c>
      <c r="I2" s="11">
        <f>VLOOKUP($A2,'[1]2020teamtable'!$A$1:$L$21,4,FALSE)</f>
        <v>10</v>
      </c>
      <c r="J2" s="11">
        <f>VLOOKUP($A2,'[1]2020teamtable'!$A$1:$L$21,6,FALSE)</f>
        <v>13</v>
      </c>
      <c r="K2" s="11">
        <f>VLOOKUP($A2,'[1]2020teamtable'!$A$1:$L$21,7,FALSE)</f>
        <v>27</v>
      </c>
      <c r="L2" s="27">
        <f t="shared" ref="L2:L21" si="2">0.6847*(0.4555*J2-12.437)</f>
        <v>-4.4611628499999991</v>
      </c>
      <c r="M2" s="27">
        <f t="shared" ref="M2:M21" si="3">J2-L2</f>
        <v>17.461162850000001</v>
      </c>
      <c r="N2" s="11">
        <f>VLOOKUP($A2,'[1]2020teamtable'!$A$1:$L$21,8,FALSE)</f>
        <v>9</v>
      </c>
      <c r="O2" s="11">
        <f>VLOOKUP($A2,'[1]2020teamtable'!$A$1:$L$21,10,FALSE)</f>
        <v>8</v>
      </c>
      <c r="P2" s="12">
        <f>N2/O2</f>
        <v>1.125</v>
      </c>
      <c r="Q2" s="12">
        <f>I2/O2</f>
        <v>1.25</v>
      </c>
      <c r="R2" s="12">
        <f>VLOOKUP(D2,xG!$B$2:$I$21,8,FALSE)</f>
        <v>1.1513914583333333</v>
      </c>
      <c r="S2" s="12">
        <f>P2-R2</f>
        <v>-2.639145833333334E-2</v>
      </c>
      <c r="T2" s="12">
        <f>VLOOKUP(D2,xG!$B$24:$I$43,8,FALSE)</f>
        <v>1.2078948333333333</v>
      </c>
      <c r="U2" s="12">
        <f>T2-Q2</f>
        <v>-4.2105166666666749E-2</v>
      </c>
      <c r="V2" s="12">
        <f>($AF$3*K2+$AF$4*J2)/O2</f>
        <v>6.0125000000000002</v>
      </c>
      <c r="W2" s="12">
        <f t="shared" ref="W2:W22" si="4">(V2/$V$22)*$P$22</f>
        <v>1.291820135052179</v>
      </c>
      <c r="X2" s="12">
        <f>P2-W2</f>
        <v>-0.16682013505217896</v>
      </c>
      <c r="Y2" s="12">
        <f>($AH$3*F2+$AH$4*E2)/O2</f>
        <v>4.2524999999999995</v>
      </c>
      <c r="Z2" s="12">
        <f t="shared" ref="Z2:Z22" si="5">(Y2/$Y$22)*$P$22</f>
        <v>1.3898634632444653</v>
      </c>
      <c r="AA2" s="12">
        <f>Z2-Q2</f>
        <v>0.1398634632444653</v>
      </c>
      <c r="AB2" s="12">
        <f>IF(X$25="Y",AVERAGE(T2,Z2),IF(X$25="N",Z2,IF(X$25="Only",T2,B2)))</f>
        <v>1.2988791482888993</v>
      </c>
      <c r="AC2" s="12">
        <f>IF(X$25="Y",AVERAGE(R2,W2),IF(X$25="N",W2,IF(X$25="Only",R2,C2)))</f>
        <v>1.221605796692756</v>
      </c>
      <c r="AD2" s="26"/>
      <c r="AE2" s="99" t="s">
        <v>68</v>
      </c>
      <c r="AF2" s="100"/>
      <c r="AG2" s="101" t="s">
        <v>69</v>
      </c>
      <c r="AH2" s="102"/>
      <c r="AI2" s="7">
        <f>AC2-AB2</f>
        <v>-7.7273351596143236E-2</v>
      </c>
    </row>
    <row r="3" spans="1:35" x14ac:dyDescent="0.25">
      <c r="A3" s="1" t="s">
        <v>109</v>
      </c>
      <c r="B3" s="1">
        <f>'Team Ratings'!D28*'Formula Data'!B$22/100</f>
        <v>1.3715148847328948</v>
      </c>
      <c r="C3" s="1">
        <f>'Team Ratings'!G28*'Formula Data'!C$22/100</f>
        <v>1.6130050637776419</v>
      </c>
      <c r="D3" s="32" t="str">
        <f>Schedule!A3</f>
        <v>AVL</v>
      </c>
      <c r="E3" s="11">
        <f>VLOOKUP($A3,'[1]2020teamtable'!$A$1:$L$21,2,FALSE)</f>
        <v>11</v>
      </c>
      <c r="F3" s="11">
        <f>VLOOKUP($A3,'[1]2020teamtable'!$A$1:$L$21,3,FALSE)</f>
        <v>31</v>
      </c>
      <c r="G3" s="98">
        <f t="shared" si="0"/>
        <v>2.8093166399999996</v>
      </c>
      <c r="H3" s="98">
        <f t="shared" si="1"/>
        <v>8.1906833600000013</v>
      </c>
      <c r="I3" s="11">
        <f>VLOOKUP($A3,'[1]2020teamtable'!$A$1:$L$21,4,FALSE)</f>
        <v>9</v>
      </c>
      <c r="J3" s="11">
        <f>VLOOKUP($A3,'[1]2020teamtable'!$A$1:$L$21,6,FALSE)</f>
        <v>20</v>
      </c>
      <c r="K3" s="11">
        <f>VLOOKUP($A3,'[1]2020teamtable'!$A$1:$L$21,7,FALSE)</f>
        <v>40</v>
      </c>
      <c r="L3" s="27">
        <f t="shared" si="2"/>
        <v>-2.2779968999999998</v>
      </c>
      <c r="M3" s="27">
        <f t="shared" si="3"/>
        <v>22.277996899999998</v>
      </c>
      <c r="N3" s="11">
        <f>VLOOKUP($A3,'[1]2020teamtable'!$A$1:$L$21,8,FALSE)</f>
        <v>18</v>
      </c>
      <c r="O3" s="11">
        <f>VLOOKUP($A3,'[1]2020teamtable'!$A$1:$L$21,10,FALSE)</f>
        <v>7</v>
      </c>
      <c r="P3" s="12">
        <f t="shared" ref="P3:P21" si="6">N3/O3</f>
        <v>2.5714285714285716</v>
      </c>
      <c r="Q3" s="12">
        <f t="shared" ref="Q3:Q21" si="7">I3/O3</f>
        <v>1.2857142857142858</v>
      </c>
      <c r="R3" s="12">
        <f>VLOOKUP(D3,xG!$B$2:$I$21,8,FALSE)</f>
        <v>1.7010883809523809</v>
      </c>
      <c r="S3" s="12">
        <f t="shared" ref="S3:S22" si="8">P3-R3</f>
        <v>0.87034019047619071</v>
      </c>
      <c r="T3" s="12">
        <f>VLOOKUP(D3,xG!$B$24:$I$43,8,FALSE)</f>
        <v>1.2982704761904762</v>
      </c>
      <c r="U3" s="12">
        <f t="shared" ref="U3:U22" si="9">T3-Q3</f>
        <v>1.2556190476190388E-2</v>
      </c>
      <c r="V3" s="12">
        <f t="shared" ref="V3:V22" si="10">($AF$3*K3+$AF$4*J3)/O3</f>
        <v>10.285714285714286</v>
      </c>
      <c r="W3" s="12">
        <f t="shared" si="4"/>
        <v>2.2099447513812152</v>
      </c>
      <c r="X3" s="12">
        <f t="shared" ref="X3:X22" si="11">P3-W3</f>
        <v>0.36148382004735646</v>
      </c>
      <c r="Y3" s="12">
        <f t="shared" ref="Y3:Y22" si="12">($AH$3*F3+$AH$4*E3)/O3</f>
        <v>4.737857142857143</v>
      </c>
      <c r="Z3" s="12">
        <f t="shared" si="5"/>
        <v>1.5484948940456102</v>
      </c>
      <c r="AA3" s="12">
        <f t="shared" ref="AA3:AA22" si="13">Z3-Q3</f>
        <v>0.26278060833132444</v>
      </c>
      <c r="AB3" s="12">
        <f t="shared" ref="AB3:AB21" si="14">IF(X$25="Y",AVERAGE(T3,Z3),IF(X$25="N",Z3,IF(X$25="Only",T3,B3)))</f>
        <v>1.4233826851180433</v>
      </c>
      <c r="AC3" s="12">
        <f t="shared" ref="AC3:AC21" si="15">IF(X$25="Y",AVERAGE(R3,W3),IF(X$25="N",W3,IF(X$25="Only",R3,C3)))</f>
        <v>1.9555165661667981</v>
      </c>
      <c r="AD3" s="26"/>
      <c r="AE3" s="28" t="s">
        <v>11</v>
      </c>
      <c r="AF3" s="29">
        <v>1.3</v>
      </c>
      <c r="AG3" s="28" t="s">
        <v>11</v>
      </c>
      <c r="AH3" s="29">
        <v>0.71499999999999997</v>
      </c>
      <c r="AI3" s="7">
        <f t="shared" ref="AI3:AI22" si="16">AC3-AB3</f>
        <v>0.53213388104875481</v>
      </c>
    </row>
    <row r="4" spans="1:35" x14ac:dyDescent="0.25">
      <c r="A4" s="1" t="s">
        <v>93</v>
      </c>
      <c r="B4" s="1">
        <f>'Team Ratings'!D29*'Formula Data'!B$22/100</f>
        <v>1.1637541358197647</v>
      </c>
      <c r="C4" s="1">
        <f>'Team Ratings'!G29*'Formula Data'!C$22/100</f>
        <v>1.2218020281244335</v>
      </c>
      <c r="D4" s="32" t="str">
        <f>Schedule!A4</f>
        <v>BHA</v>
      </c>
      <c r="E4" s="11">
        <f>VLOOKUP($A4,'[1]2020teamtable'!$A$1:$L$21,2,FALSE)</f>
        <v>12</v>
      </c>
      <c r="F4" s="11">
        <f>VLOOKUP($A4,'[1]2020teamtable'!$A$1:$L$21,3,FALSE)</f>
        <v>22</v>
      </c>
      <c r="G4" s="98">
        <f t="shared" si="0"/>
        <v>3.00811056</v>
      </c>
      <c r="H4" s="98">
        <f t="shared" si="1"/>
        <v>8.9918894399999996</v>
      </c>
      <c r="I4" s="11">
        <f>VLOOKUP($A4,'[1]2020teamtable'!$A$1:$L$21,4,FALSE)</f>
        <v>14</v>
      </c>
      <c r="J4" s="11">
        <f>VLOOKUP($A4,'[1]2020teamtable'!$A$1:$L$21,6,FALSE)</f>
        <v>13</v>
      </c>
      <c r="K4" s="11">
        <f>VLOOKUP($A4,'[1]2020teamtable'!$A$1:$L$21,7,FALSE)</f>
        <v>28</v>
      </c>
      <c r="L4" s="27">
        <f t="shared" si="2"/>
        <v>-4.4611628499999991</v>
      </c>
      <c r="M4" s="27">
        <f t="shared" si="3"/>
        <v>17.461162850000001</v>
      </c>
      <c r="N4" s="11">
        <f>VLOOKUP($A4,'[1]2020teamtable'!$A$1:$L$21,8,FALSE)</f>
        <v>11</v>
      </c>
      <c r="O4" s="11">
        <f>VLOOKUP($A4,'[1]2020teamtable'!$A$1:$L$21,10,FALSE)</f>
        <v>8</v>
      </c>
      <c r="P4" s="12">
        <f t="shared" si="6"/>
        <v>1.375</v>
      </c>
      <c r="Q4" s="12">
        <f t="shared" si="7"/>
        <v>1.75</v>
      </c>
      <c r="R4" s="12">
        <f>VLOOKUP(D4,xG!$B$2:$I$21,8,FALSE)</f>
        <v>1.3281943541666665</v>
      </c>
      <c r="S4" s="12">
        <f t="shared" si="8"/>
        <v>4.6805645833333465E-2</v>
      </c>
      <c r="T4" s="12">
        <f>VLOOKUP(D4,xG!$B$24:$I$43,8,FALSE)</f>
        <v>1.0497326249999999</v>
      </c>
      <c r="U4" s="12">
        <f t="shared" si="9"/>
        <v>-0.70026737500000014</v>
      </c>
      <c r="V4" s="12">
        <f t="shared" si="10"/>
        <v>6.1749999999999998</v>
      </c>
      <c r="W4" s="12">
        <f t="shared" si="4"/>
        <v>1.3267341927562919</v>
      </c>
      <c r="X4" s="12">
        <f t="shared" si="11"/>
        <v>4.8265807243708103E-2</v>
      </c>
      <c r="Y4" s="12">
        <f t="shared" si="12"/>
        <v>3.4662499999999996</v>
      </c>
      <c r="Z4" s="12">
        <f t="shared" si="5"/>
        <v>1.1328898834735164</v>
      </c>
      <c r="AA4" s="12">
        <f t="shared" si="13"/>
        <v>-0.61711011652648362</v>
      </c>
      <c r="AB4" s="12">
        <f t="shared" si="14"/>
        <v>1.091311254236758</v>
      </c>
      <c r="AC4" s="12">
        <f t="shared" si="15"/>
        <v>1.3274642734614792</v>
      </c>
      <c r="AD4" s="26"/>
      <c r="AE4" s="28" t="s">
        <v>15</v>
      </c>
      <c r="AF4" s="29">
        <v>1</v>
      </c>
      <c r="AG4" s="28" t="s">
        <v>15</v>
      </c>
      <c r="AH4" s="29">
        <v>1</v>
      </c>
      <c r="AI4" s="7">
        <f t="shared" si="16"/>
        <v>0.23615301922472121</v>
      </c>
    </row>
    <row r="5" spans="1:35" x14ac:dyDescent="0.25">
      <c r="A5" s="1" t="s">
        <v>94</v>
      </c>
      <c r="B5" s="1">
        <f>'Team Ratings'!D30*'Formula Data'!B$22/100</f>
        <v>1.2586017640119389</v>
      </c>
      <c r="C5" s="1">
        <f>'Team Ratings'!G30*'Formula Data'!C$22/100</f>
        <v>0.91993734983993181</v>
      </c>
      <c r="D5" s="32" t="str">
        <f>Schedule!A5</f>
        <v>BUR</v>
      </c>
      <c r="E5" s="11">
        <f>VLOOKUP($A5,'[1]2020teamtable'!$A$1:$L$21,2,FALSE)</f>
        <v>10</v>
      </c>
      <c r="F5" s="11">
        <f>VLOOKUP($A5,'[1]2020teamtable'!$A$1:$L$21,3,FALSE)</f>
        <v>33</v>
      </c>
      <c r="G5" s="98">
        <f t="shared" si="0"/>
        <v>2.6105227200000001</v>
      </c>
      <c r="H5" s="98">
        <f t="shared" si="1"/>
        <v>7.3894772799999995</v>
      </c>
      <c r="I5" s="11">
        <f>VLOOKUP($A5,'[1]2020teamtable'!$A$1:$L$21,4,FALSE)</f>
        <v>12</v>
      </c>
      <c r="J5" s="11">
        <f>VLOOKUP($A5,'[1]2020teamtable'!$A$1:$L$21,6,FALSE)</f>
        <v>6</v>
      </c>
      <c r="K5" s="11">
        <f>VLOOKUP($A5,'[1]2020teamtable'!$A$1:$L$21,7,FALSE)</f>
        <v>18</v>
      </c>
      <c r="L5" s="27">
        <f t="shared" si="2"/>
        <v>-6.6443287999999994</v>
      </c>
      <c r="M5" s="27">
        <f t="shared" si="3"/>
        <v>12.6443288</v>
      </c>
      <c r="N5" s="11">
        <f>VLOOKUP($A5,'[1]2020teamtable'!$A$1:$L$21,8,FALSE)</f>
        <v>3</v>
      </c>
      <c r="O5" s="11">
        <f>VLOOKUP($A5,'[1]2020teamtable'!$A$1:$L$21,10,FALSE)</f>
        <v>7</v>
      </c>
      <c r="P5" s="12">
        <f t="shared" si="6"/>
        <v>0.42857142857142855</v>
      </c>
      <c r="Q5" s="12">
        <f t="shared" si="7"/>
        <v>1.7142857142857142</v>
      </c>
      <c r="R5" s="12">
        <f>VLOOKUP(D5,xG!$B$2:$I$21,8,FALSE)</f>
        <v>0.75524138095238091</v>
      </c>
      <c r="S5" s="12">
        <f t="shared" si="8"/>
        <v>-0.32666995238095237</v>
      </c>
      <c r="T5" s="12">
        <f>VLOOKUP(D5,xG!$B$24:$I$43,8,FALSE)</f>
        <v>1.1133482380952382</v>
      </c>
      <c r="U5" s="12">
        <f t="shared" si="9"/>
        <v>-0.60093747619047599</v>
      </c>
      <c r="V5" s="12">
        <f t="shared" si="10"/>
        <v>4.2</v>
      </c>
      <c r="W5" s="12">
        <f t="shared" si="4"/>
        <v>0.90239410681399623</v>
      </c>
      <c r="X5" s="12">
        <f t="shared" si="11"/>
        <v>-0.47382267824256769</v>
      </c>
      <c r="Y5" s="12">
        <f t="shared" si="12"/>
        <v>4.7992857142857144</v>
      </c>
      <c r="Z5" s="12">
        <f t="shared" si="5"/>
        <v>1.5685718668916711</v>
      </c>
      <c r="AA5" s="12">
        <f t="shared" si="13"/>
        <v>-0.14571384739404314</v>
      </c>
      <c r="AB5" s="12">
        <f t="shared" si="14"/>
        <v>1.3409600524934546</v>
      </c>
      <c r="AC5" s="12">
        <f t="shared" si="15"/>
        <v>0.82881774388318852</v>
      </c>
      <c r="AD5" s="26"/>
      <c r="AI5" s="7">
        <f t="shared" si="16"/>
        <v>-0.51214230861026611</v>
      </c>
    </row>
    <row r="6" spans="1:35" x14ac:dyDescent="0.25">
      <c r="A6" s="1" t="s">
        <v>99</v>
      </c>
      <c r="B6" s="1">
        <f>'Team Ratings'!D31*'Formula Data'!B$22/100</f>
        <v>1.1338248926982444</v>
      </c>
      <c r="C6" s="1">
        <f>'Team Ratings'!G31*'Formula Data'!C$22/100</f>
        <v>1.6997929373909522</v>
      </c>
      <c r="D6" s="32" t="str">
        <f>Schedule!A6</f>
        <v>CHE</v>
      </c>
      <c r="E6" s="11">
        <f>VLOOKUP($A6,'[1]2020teamtable'!$A$1:$L$21,2,FALSE)</f>
        <v>10</v>
      </c>
      <c r="F6" s="11">
        <f>VLOOKUP($A6,'[1]2020teamtable'!$A$1:$L$21,3,FALSE)</f>
        <v>24</v>
      </c>
      <c r="G6" s="98">
        <f t="shared" si="0"/>
        <v>2.6105227200000001</v>
      </c>
      <c r="H6" s="98">
        <f t="shared" si="1"/>
        <v>7.3894772799999995</v>
      </c>
      <c r="I6" s="11">
        <f>VLOOKUP($A6,'[1]2020teamtable'!$A$1:$L$21,4,FALSE)</f>
        <v>10</v>
      </c>
      <c r="J6" s="11">
        <f>VLOOKUP($A6,'[1]2020teamtable'!$A$1:$L$21,6,FALSE)</f>
        <v>16</v>
      </c>
      <c r="K6" s="11">
        <f>VLOOKUP($A6,'[1]2020teamtable'!$A$1:$L$21,7,FALSE)</f>
        <v>48</v>
      </c>
      <c r="L6" s="27">
        <f t="shared" si="2"/>
        <v>-3.5255202999999993</v>
      </c>
      <c r="M6" s="27">
        <f t="shared" si="3"/>
        <v>19.5255203</v>
      </c>
      <c r="N6" s="11">
        <f>VLOOKUP($A6,'[1]2020teamtable'!$A$1:$L$21,8,FALSE)</f>
        <v>20</v>
      </c>
      <c r="O6" s="11">
        <f>VLOOKUP($A6,'[1]2020teamtable'!$A$1:$L$21,10,FALSE)</f>
        <v>8</v>
      </c>
      <c r="P6" s="12">
        <f t="shared" si="6"/>
        <v>2.5</v>
      </c>
      <c r="Q6" s="12">
        <f t="shared" si="7"/>
        <v>1.25</v>
      </c>
      <c r="R6" s="12">
        <f>VLOOKUP(D6,xG!$B$2:$I$21,8,FALSE)</f>
        <v>1.5850940833333336</v>
      </c>
      <c r="S6" s="12">
        <f t="shared" si="8"/>
        <v>0.91490591666666643</v>
      </c>
      <c r="T6" s="12">
        <f>VLOOKUP(D6,xG!$B$24:$I$43,8,FALSE)</f>
        <v>1.0314737083333332</v>
      </c>
      <c r="U6" s="12">
        <f t="shared" si="9"/>
        <v>-0.21852629166666682</v>
      </c>
      <c r="V6" s="12">
        <f t="shared" si="10"/>
        <v>9.8000000000000007</v>
      </c>
      <c r="W6" s="12">
        <f t="shared" si="4"/>
        <v>2.1055862492326578</v>
      </c>
      <c r="X6" s="12">
        <f t="shared" si="11"/>
        <v>0.3944137507673422</v>
      </c>
      <c r="Y6" s="12">
        <f t="shared" si="12"/>
        <v>3.395</v>
      </c>
      <c r="Z6" s="12">
        <f t="shared" si="5"/>
        <v>1.1096029295038121</v>
      </c>
      <c r="AA6" s="12">
        <f t="shared" si="13"/>
        <v>-0.14039707049618788</v>
      </c>
      <c r="AB6" s="12">
        <f t="shared" si="14"/>
        <v>1.0705383189185727</v>
      </c>
      <c r="AC6" s="12">
        <f t="shared" si="15"/>
        <v>1.8453401662829956</v>
      </c>
      <c r="AD6" s="26"/>
      <c r="AI6" s="7">
        <f t="shared" si="16"/>
        <v>0.77480184736442292</v>
      </c>
    </row>
    <row r="7" spans="1:35" x14ac:dyDescent="0.25">
      <c r="A7" s="1" t="s">
        <v>95</v>
      </c>
      <c r="B7" s="1">
        <f>'Team Ratings'!D32*'Formula Data'!B$22/100</f>
        <v>1.4259575611826292</v>
      </c>
      <c r="C7" s="1">
        <f>'Team Ratings'!G32*'Formula Data'!C$22/100</f>
        <v>1.1196793726883052</v>
      </c>
      <c r="D7" s="32" t="str">
        <f>Schedule!A7</f>
        <v>CRY</v>
      </c>
      <c r="E7" s="11">
        <f>VLOOKUP($A7,'[1]2020teamtable'!$A$1:$L$21,2,FALSE)</f>
        <v>15</v>
      </c>
      <c r="F7" s="11">
        <f>VLOOKUP($A7,'[1]2020teamtable'!$A$1:$L$21,3,FALSE)</f>
        <v>34</v>
      </c>
      <c r="G7" s="98">
        <f t="shared" si="0"/>
        <v>3.6044923199999999</v>
      </c>
      <c r="H7" s="98">
        <f t="shared" si="1"/>
        <v>11.39550768</v>
      </c>
      <c r="I7" s="11">
        <f>VLOOKUP($A7,'[1]2020teamtable'!$A$1:$L$21,4,FALSE)</f>
        <v>12</v>
      </c>
      <c r="J7" s="11">
        <f>VLOOKUP($A7,'[1]2020teamtable'!$A$1:$L$21,6,FALSE)</f>
        <v>15</v>
      </c>
      <c r="K7" s="11">
        <f>VLOOKUP($A7,'[1]2020teamtable'!$A$1:$L$21,7,FALSE)</f>
        <v>28</v>
      </c>
      <c r="L7" s="27">
        <f t="shared" si="2"/>
        <v>-3.8374011499999989</v>
      </c>
      <c r="M7" s="27">
        <f t="shared" si="3"/>
        <v>18.837401149999998</v>
      </c>
      <c r="N7" s="11">
        <f>VLOOKUP($A7,'[1]2020teamtable'!$A$1:$L$21,8,FALSE)</f>
        <v>12</v>
      </c>
      <c r="O7" s="11">
        <f>VLOOKUP($A7,'[1]2020teamtable'!$A$1:$L$21,10,FALSE)</f>
        <v>8</v>
      </c>
      <c r="P7" s="12">
        <f t="shared" si="6"/>
        <v>1.5</v>
      </c>
      <c r="Q7" s="12">
        <f t="shared" si="7"/>
        <v>1.5</v>
      </c>
      <c r="R7" s="12">
        <f>VLOOKUP(D7,xG!$B$2:$I$21,8,FALSE)</f>
        <v>1.0646970833333333</v>
      </c>
      <c r="S7" s="12">
        <f t="shared" si="8"/>
        <v>0.43530291666666665</v>
      </c>
      <c r="T7" s="12">
        <f>VLOOKUP(D7,xG!$B$24:$I$43,8,FALSE)</f>
        <v>1.4199667916666667</v>
      </c>
      <c r="U7" s="12">
        <f t="shared" si="9"/>
        <v>-8.0033208333333272E-2</v>
      </c>
      <c r="V7" s="12">
        <f t="shared" si="10"/>
        <v>6.4249999999999998</v>
      </c>
      <c r="W7" s="12">
        <f t="shared" si="4"/>
        <v>1.3804481276856966</v>
      </c>
      <c r="X7" s="12">
        <f t="shared" si="11"/>
        <v>0.11955187231430342</v>
      </c>
      <c r="Y7" s="12">
        <f t="shared" si="12"/>
        <v>4.9137500000000003</v>
      </c>
      <c r="Z7" s="12">
        <f t="shared" si="5"/>
        <v>1.605982737805407</v>
      </c>
      <c r="AA7" s="12">
        <f t="shared" si="13"/>
        <v>0.10598273780540701</v>
      </c>
      <c r="AB7" s="12">
        <f t="shared" si="14"/>
        <v>1.512974764736037</v>
      </c>
      <c r="AC7" s="12">
        <f t="shared" si="15"/>
        <v>1.222572605509515</v>
      </c>
      <c r="AD7" s="26"/>
      <c r="AI7" s="7">
        <f t="shared" si="16"/>
        <v>-0.29040215922652202</v>
      </c>
    </row>
    <row r="8" spans="1:35" x14ac:dyDescent="0.25">
      <c r="A8" s="1" t="s">
        <v>101</v>
      </c>
      <c r="B8" s="1">
        <f>'Team Ratings'!D33*'Formula Data'!B$22/100</f>
        <v>1.3735481213650467</v>
      </c>
      <c r="C8" s="1">
        <f>'Team Ratings'!G33*'Formula Data'!C$22/100</f>
        <v>1.4649757223107926</v>
      </c>
      <c r="D8" s="32" t="str">
        <f>Schedule!A8</f>
        <v>EVE</v>
      </c>
      <c r="E8" s="11">
        <f>VLOOKUP($A8,'[1]2020teamtable'!$A$1:$L$21,2,FALSE)</f>
        <v>16</v>
      </c>
      <c r="F8" s="11">
        <f>VLOOKUP($A8,'[1]2020teamtable'!$A$1:$L$21,3,FALSE)</f>
        <v>36</v>
      </c>
      <c r="G8" s="98">
        <f t="shared" si="0"/>
        <v>3.8032862399999998</v>
      </c>
      <c r="H8" s="98">
        <f t="shared" si="1"/>
        <v>12.19671376</v>
      </c>
      <c r="I8" s="11">
        <f>VLOOKUP($A8,'[1]2020teamtable'!$A$1:$L$21,4,FALSE)</f>
        <v>14</v>
      </c>
      <c r="J8" s="11">
        <f>VLOOKUP($A8,'[1]2020teamtable'!$A$1:$L$21,6,FALSE)</f>
        <v>17</v>
      </c>
      <c r="K8" s="11">
        <f>VLOOKUP($A8,'[1]2020teamtable'!$A$1:$L$21,7,FALSE)</f>
        <v>34</v>
      </c>
      <c r="L8" s="27">
        <f t="shared" si="2"/>
        <v>-3.2136394499999996</v>
      </c>
      <c r="M8" s="27">
        <f t="shared" si="3"/>
        <v>20.213639449999999</v>
      </c>
      <c r="N8" s="11">
        <f>VLOOKUP($A8,'[1]2020teamtable'!$A$1:$L$21,8,FALSE)</f>
        <v>16</v>
      </c>
      <c r="O8" s="11">
        <f>VLOOKUP($A8,'[1]2020teamtable'!$A$1:$L$21,10,FALSE)</f>
        <v>8</v>
      </c>
      <c r="P8" s="12">
        <f t="shared" si="6"/>
        <v>2</v>
      </c>
      <c r="Q8" s="12">
        <f t="shared" si="7"/>
        <v>1.75</v>
      </c>
      <c r="R8" s="12">
        <f>VLOOKUP(D8,xG!$B$2:$I$21,8,FALSE)</f>
        <v>1.5601769583333336</v>
      </c>
      <c r="S8" s="12">
        <f t="shared" si="8"/>
        <v>0.43982304166666641</v>
      </c>
      <c r="T8" s="12">
        <f>VLOOKUP(D8,xG!$B$24:$I$43,8,FALSE)</f>
        <v>1.3033765416666665</v>
      </c>
      <c r="U8" s="12">
        <f t="shared" si="9"/>
        <v>-0.4466234583333335</v>
      </c>
      <c r="V8" s="12">
        <f t="shared" si="10"/>
        <v>7.65</v>
      </c>
      <c r="W8" s="12">
        <f t="shared" si="4"/>
        <v>1.6436464088397789</v>
      </c>
      <c r="X8" s="12">
        <f t="shared" si="11"/>
        <v>0.35635359116022114</v>
      </c>
      <c r="Y8" s="12">
        <f t="shared" si="12"/>
        <v>5.2174999999999994</v>
      </c>
      <c r="Z8" s="12">
        <f t="shared" si="5"/>
        <v>1.7052586994657255</v>
      </c>
      <c r="AA8" s="12">
        <f t="shared" si="13"/>
        <v>-4.4741300534274497E-2</v>
      </c>
      <c r="AB8" s="12">
        <f t="shared" si="14"/>
        <v>1.5043176205661961</v>
      </c>
      <c r="AC8" s="12">
        <f t="shared" si="15"/>
        <v>1.6019116835865561</v>
      </c>
      <c r="AD8" s="26"/>
      <c r="AI8" s="7">
        <f t="shared" si="16"/>
        <v>9.759406302036E-2</v>
      </c>
    </row>
    <row r="9" spans="1:35" x14ac:dyDescent="0.25">
      <c r="A9" s="1" t="s">
        <v>123</v>
      </c>
      <c r="B9" s="1">
        <f>'Team Ratings'!D34*'Formula Data'!B$22/100</f>
        <v>1.8457742030512654</v>
      </c>
      <c r="C9" s="1">
        <f>'Team Ratings'!G34*'Formula Data'!C$22/100</f>
        <v>1.069733842286277</v>
      </c>
      <c r="D9" s="32" t="str">
        <f>Schedule!A9</f>
        <v>FUL</v>
      </c>
      <c r="E9" s="11">
        <f>VLOOKUP($A9,'[1]2020teamtable'!$A$1:$L$21,2,FALSE)</f>
        <v>18</v>
      </c>
      <c r="F9" s="11">
        <f>VLOOKUP($A9,'[1]2020teamtable'!$A$1:$L$21,3,FALSE)</f>
        <v>46</v>
      </c>
      <c r="G9" s="98">
        <f t="shared" si="0"/>
        <v>4.2008740800000002</v>
      </c>
      <c r="H9" s="98">
        <f t="shared" si="1"/>
        <v>13.79912592</v>
      </c>
      <c r="I9" s="11">
        <f>VLOOKUP($A9,'[1]2020teamtable'!$A$1:$L$21,4,FALSE)</f>
        <v>15</v>
      </c>
      <c r="J9" s="11">
        <f>VLOOKUP($A9,'[1]2020teamtable'!$A$1:$L$21,6,FALSE)</f>
        <v>11</v>
      </c>
      <c r="K9" s="11">
        <f>VLOOKUP($A9,'[1]2020teamtable'!$A$1:$L$21,7,FALSE)</f>
        <v>28</v>
      </c>
      <c r="L9" s="27">
        <f t="shared" si="2"/>
        <v>-5.0849245499999993</v>
      </c>
      <c r="M9" s="27">
        <f t="shared" si="3"/>
        <v>16.08492455</v>
      </c>
      <c r="N9" s="11">
        <f>VLOOKUP($A9,'[1]2020teamtable'!$A$1:$L$21,8,FALSE)</f>
        <v>7</v>
      </c>
      <c r="O9" s="11">
        <f>VLOOKUP($A9,'[1]2020teamtable'!$A$1:$L$21,10,FALSE)</f>
        <v>8</v>
      </c>
      <c r="P9" s="12">
        <f t="shared" si="6"/>
        <v>0.875</v>
      </c>
      <c r="Q9" s="12">
        <f t="shared" si="7"/>
        <v>1.875</v>
      </c>
      <c r="R9" s="12">
        <f>VLOOKUP(D9,xG!$B$2:$I$21,8,FALSE)</f>
        <v>1.1606585208333333</v>
      </c>
      <c r="S9" s="12">
        <f t="shared" si="8"/>
        <v>-0.28565852083333332</v>
      </c>
      <c r="T9" s="12">
        <f>VLOOKUP(D9,xG!$B$24:$I$43,8,FALSE)</f>
        <v>1.5397568333333334</v>
      </c>
      <c r="U9" s="12">
        <f t="shared" si="9"/>
        <v>-0.33524316666666665</v>
      </c>
      <c r="V9" s="12">
        <f t="shared" si="10"/>
        <v>5.9249999999999998</v>
      </c>
      <c r="W9" s="12">
        <f t="shared" si="4"/>
        <v>1.2730202578268874</v>
      </c>
      <c r="X9" s="12">
        <f t="shared" si="11"/>
        <v>-0.39802025782688744</v>
      </c>
      <c r="Y9" s="12">
        <f t="shared" si="12"/>
        <v>6.3612500000000001</v>
      </c>
      <c r="Z9" s="12">
        <f t="shared" si="5"/>
        <v>2.079075592137297</v>
      </c>
      <c r="AA9" s="12">
        <f t="shared" si="13"/>
        <v>0.20407559213729698</v>
      </c>
      <c r="AB9" s="12">
        <f t="shared" si="14"/>
        <v>1.8094162127353153</v>
      </c>
      <c r="AC9" s="12">
        <f t="shared" si="15"/>
        <v>1.2168393893301104</v>
      </c>
      <c r="AD9" s="26"/>
      <c r="AI9" s="7">
        <f t="shared" si="16"/>
        <v>-0.5925768234052049</v>
      </c>
    </row>
    <row r="10" spans="1:35" x14ac:dyDescent="0.25">
      <c r="A10" s="1" t="s">
        <v>124</v>
      </c>
      <c r="B10" s="1">
        <f>'Team Ratings'!D35*'Formula Data'!B$22/100</f>
        <v>1.6007481916561994</v>
      </c>
      <c r="C10" s="1">
        <f>'Team Ratings'!G35*'Formula Data'!C$22/100</f>
        <v>1.4838341963495552</v>
      </c>
      <c r="D10" s="32" t="str">
        <f>Schedule!A10</f>
        <v>LEE</v>
      </c>
      <c r="E10" s="11">
        <f>VLOOKUP($A10,'[1]2020teamtable'!$A$1:$L$21,2,FALSE)</f>
        <v>20</v>
      </c>
      <c r="F10" s="11">
        <f>VLOOKUP($A10,'[1]2020teamtable'!$A$1:$L$21,3,FALSE)</f>
        <v>37</v>
      </c>
      <c r="G10" s="98">
        <f t="shared" si="0"/>
        <v>4.5984619200000001</v>
      </c>
      <c r="H10" s="98">
        <f t="shared" si="1"/>
        <v>15.40153808</v>
      </c>
      <c r="I10" s="11">
        <f>VLOOKUP($A10,'[1]2020teamtable'!$A$1:$L$21,4,FALSE)</f>
        <v>17</v>
      </c>
      <c r="J10" s="11">
        <f>VLOOKUP($A10,'[1]2020teamtable'!$A$1:$L$21,6,FALSE)</f>
        <v>16</v>
      </c>
      <c r="K10" s="11">
        <f>VLOOKUP($A10,'[1]2020teamtable'!$A$1:$L$21,7,FALSE)</f>
        <v>43</v>
      </c>
      <c r="L10" s="27">
        <f t="shared" si="2"/>
        <v>-3.5255202999999993</v>
      </c>
      <c r="M10" s="27">
        <f t="shared" si="3"/>
        <v>19.5255203</v>
      </c>
      <c r="N10" s="11">
        <f>VLOOKUP($A10,'[1]2020teamtable'!$A$1:$L$21,8,FALSE)</f>
        <v>14</v>
      </c>
      <c r="O10" s="11">
        <f>VLOOKUP($A10,'[1]2020teamtable'!$A$1:$L$21,10,FALSE)</f>
        <v>8</v>
      </c>
      <c r="P10" s="12">
        <f t="shared" si="6"/>
        <v>1.75</v>
      </c>
      <c r="Q10" s="12">
        <f t="shared" si="7"/>
        <v>2.125</v>
      </c>
      <c r="R10" s="12">
        <f>VLOOKUP(D10,xG!$B$2:$I$21,8,FALSE)</f>
        <v>1.51590775</v>
      </c>
      <c r="S10" s="12">
        <f t="shared" si="8"/>
        <v>0.23409225</v>
      </c>
      <c r="T10" s="12">
        <f>VLOOKUP(D10,xG!$B$24:$I$43,8,FALSE)</f>
        <v>1.72020675</v>
      </c>
      <c r="U10" s="12">
        <f t="shared" si="9"/>
        <v>-0.40479324999999999</v>
      </c>
      <c r="V10" s="12">
        <f t="shared" si="10"/>
        <v>8.9875000000000007</v>
      </c>
      <c r="W10" s="12">
        <f t="shared" si="4"/>
        <v>1.9310159607120931</v>
      </c>
      <c r="X10" s="12">
        <f t="shared" si="11"/>
        <v>-0.18101596071209314</v>
      </c>
      <c r="Y10" s="12">
        <f t="shared" si="12"/>
        <v>5.8068749999999998</v>
      </c>
      <c r="Z10" s="12">
        <f t="shared" si="5"/>
        <v>1.8978867485309125</v>
      </c>
      <c r="AA10" s="12">
        <f t="shared" si="13"/>
        <v>-0.22711325146908745</v>
      </c>
      <c r="AB10" s="12">
        <f t="shared" si="14"/>
        <v>1.8090467492654563</v>
      </c>
      <c r="AC10" s="12">
        <f t="shared" si="15"/>
        <v>1.7234618553560466</v>
      </c>
      <c r="AD10" s="26"/>
      <c r="AI10" s="7">
        <f t="shared" si="16"/>
        <v>-8.5584893909409709E-2</v>
      </c>
    </row>
    <row r="11" spans="1:35" x14ac:dyDescent="0.25">
      <c r="A11" s="1" t="s">
        <v>96</v>
      </c>
      <c r="B11" s="1">
        <f>'Team Ratings'!D36*'Formula Data'!B$22/100</f>
        <v>1.2679536531592763</v>
      </c>
      <c r="C11" s="1">
        <f>'Team Ratings'!G36*'Formula Data'!C$22/100</f>
        <v>1.6353796341595532</v>
      </c>
      <c r="D11" s="32" t="str">
        <f>Schedule!A11</f>
        <v>LEI</v>
      </c>
      <c r="E11" s="11">
        <f>VLOOKUP($A11,'[1]2020teamtable'!$A$1:$L$21,2,FALSE)</f>
        <v>12</v>
      </c>
      <c r="F11" s="11">
        <f>VLOOKUP($A11,'[1]2020teamtable'!$A$1:$L$21,3,FALSE)</f>
        <v>31</v>
      </c>
      <c r="G11" s="98">
        <f t="shared" si="0"/>
        <v>3.00811056</v>
      </c>
      <c r="H11" s="98">
        <f t="shared" si="1"/>
        <v>8.9918894399999996</v>
      </c>
      <c r="I11" s="11">
        <f>VLOOKUP($A11,'[1]2020teamtable'!$A$1:$L$21,4,FALSE)</f>
        <v>9</v>
      </c>
      <c r="J11" s="11">
        <f>VLOOKUP($A11,'[1]2020teamtable'!$A$1:$L$21,6,FALSE)</f>
        <v>19</v>
      </c>
      <c r="K11" s="11">
        <f>VLOOKUP($A11,'[1]2020teamtable'!$A$1:$L$21,7,FALSE)</f>
        <v>38</v>
      </c>
      <c r="L11" s="27">
        <f t="shared" si="2"/>
        <v>-2.589877749999999</v>
      </c>
      <c r="M11" s="27">
        <f t="shared" si="3"/>
        <v>21.589877749999999</v>
      </c>
      <c r="N11" s="11">
        <f>VLOOKUP($A11,'[1]2020teamtable'!$A$1:$L$21,8,FALSE)</f>
        <v>18</v>
      </c>
      <c r="O11" s="11">
        <f>VLOOKUP($A11,'[1]2020teamtable'!$A$1:$L$21,10,FALSE)</f>
        <v>8</v>
      </c>
      <c r="P11" s="12">
        <f t="shared" si="6"/>
        <v>2.25</v>
      </c>
      <c r="Q11" s="12">
        <f t="shared" si="7"/>
        <v>1.125</v>
      </c>
      <c r="R11" s="12">
        <f>VLOOKUP(D11,xG!$B$2:$I$21,8,FALSE)</f>
        <v>1.7135518333333331</v>
      </c>
      <c r="S11" s="12">
        <f t="shared" si="8"/>
        <v>0.53644816666666695</v>
      </c>
      <c r="T11" s="12">
        <f>VLOOKUP(D11,xG!$B$24:$I$43,8,FALSE)</f>
        <v>1.0994347083333333</v>
      </c>
      <c r="U11" s="12">
        <f t="shared" si="9"/>
        <v>-2.5565291666666656E-2</v>
      </c>
      <c r="V11" s="12">
        <f t="shared" si="10"/>
        <v>8.5500000000000007</v>
      </c>
      <c r="W11" s="12">
        <f t="shared" si="4"/>
        <v>1.8370165745856351</v>
      </c>
      <c r="X11" s="12">
        <f t="shared" si="11"/>
        <v>0.41298342541436495</v>
      </c>
      <c r="Y11" s="12">
        <f t="shared" si="12"/>
        <v>4.2706249999999999</v>
      </c>
      <c r="Z11" s="12">
        <f t="shared" si="5"/>
        <v>1.3957873374999168</v>
      </c>
      <c r="AA11" s="12">
        <f t="shared" si="13"/>
        <v>0.27078733749991679</v>
      </c>
      <c r="AB11" s="12">
        <f t="shared" si="14"/>
        <v>1.2476110229166251</v>
      </c>
      <c r="AC11" s="12">
        <f t="shared" si="15"/>
        <v>1.7752842039594841</v>
      </c>
      <c r="AD11" s="26"/>
      <c r="AI11" s="7">
        <f t="shared" si="16"/>
        <v>0.52767318104285899</v>
      </c>
    </row>
    <row r="12" spans="1:35" x14ac:dyDescent="0.25">
      <c r="A12" s="1" t="s">
        <v>88</v>
      </c>
      <c r="B12" s="1">
        <f>'Team Ratings'!D37*'Formula Data'!B$22/100</f>
        <v>1.2076225884356431</v>
      </c>
      <c r="C12" s="1">
        <f>'Team Ratings'!G37*'Formula Data'!C$22/100</f>
        <v>2.1020852201691631</v>
      </c>
      <c r="D12" s="32" t="str">
        <f>Schedule!A12</f>
        <v>LIV</v>
      </c>
      <c r="E12" s="11">
        <f>VLOOKUP($A12,'[1]2020teamtable'!$A$1:$L$21,2,FALSE)</f>
        <v>16</v>
      </c>
      <c r="F12" s="11">
        <f>VLOOKUP($A12,'[1]2020teamtable'!$A$1:$L$21,3,FALSE)</f>
        <v>32</v>
      </c>
      <c r="G12" s="98">
        <f t="shared" si="0"/>
        <v>3.8032862399999998</v>
      </c>
      <c r="H12" s="98">
        <f t="shared" si="1"/>
        <v>12.19671376</v>
      </c>
      <c r="I12" s="11">
        <f>VLOOKUP($A12,'[1]2020teamtable'!$A$1:$L$21,4,FALSE)</f>
        <v>16</v>
      </c>
      <c r="J12" s="11">
        <f>VLOOKUP($A12,'[1]2020teamtable'!$A$1:$L$21,6,FALSE)</f>
        <v>26</v>
      </c>
      <c r="K12" s="11">
        <f>VLOOKUP($A12,'[1]2020teamtable'!$A$1:$L$21,7,FALSE)</f>
        <v>48</v>
      </c>
      <c r="L12" s="27">
        <f t="shared" si="2"/>
        <v>-0.40671179999999957</v>
      </c>
      <c r="M12" s="27">
        <f t="shared" si="3"/>
        <v>26.4067118</v>
      </c>
      <c r="N12" s="11">
        <f>VLOOKUP($A12,'[1]2020teamtable'!$A$1:$L$21,8,FALSE)</f>
        <v>18</v>
      </c>
      <c r="O12" s="11">
        <f>VLOOKUP($A12,'[1]2020teamtable'!$A$1:$L$21,10,FALSE)</f>
        <v>8</v>
      </c>
      <c r="P12" s="12">
        <f t="shared" si="6"/>
        <v>2.25</v>
      </c>
      <c r="Q12" s="12">
        <f t="shared" si="7"/>
        <v>2</v>
      </c>
      <c r="R12" s="12">
        <f>VLOOKUP(D12,xG!$B$2:$I$21,8,FALSE)</f>
        <v>2.2359628333333332</v>
      </c>
      <c r="S12" s="12">
        <f t="shared" si="8"/>
        <v>1.4037166666666767E-2</v>
      </c>
      <c r="T12" s="12">
        <f>VLOOKUP(D12,xG!$B$24:$I$43,8,FALSE)</f>
        <v>1.3020372499999999</v>
      </c>
      <c r="U12" s="12">
        <f t="shared" si="9"/>
        <v>-0.69796275000000008</v>
      </c>
      <c r="V12" s="12">
        <f t="shared" si="10"/>
        <v>11.05</v>
      </c>
      <c r="W12" s="12">
        <f t="shared" si="4"/>
        <v>2.3741559238796803</v>
      </c>
      <c r="X12" s="12">
        <f t="shared" si="11"/>
        <v>-0.12415592387968033</v>
      </c>
      <c r="Y12" s="12">
        <f t="shared" si="12"/>
        <v>4.8599999999999994</v>
      </c>
      <c r="Z12" s="12">
        <f t="shared" si="5"/>
        <v>1.5884153865651032</v>
      </c>
      <c r="AA12" s="12">
        <f t="shared" si="13"/>
        <v>-0.41158461343489683</v>
      </c>
      <c r="AB12" s="12">
        <f t="shared" si="14"/>
        <v>1.4452263182825515</v>
      </c>
      <c r="AC12" s="12">
        <f t="shared" si="15"/>
        <v>2.305059378606507</v>
      </c>
      <c r="AD12" s="26"/>
      <c r="AI12" s="7">
        <f t="shared" si="16"/>
        <v>0.85983306032395546</v>
      </c>
    </row>
    <row r="13" spans="1:35" x14ac:dyDescent="0.25">
      <c r="A13" s="1" t="s">
        <v>90</v>
      </c>
      <c r="B13" s="1">
        <f>'Team Ratings'!D38*'Formula Data'!B$22/100</f>
        <v>1.1730431344808772</v>
      </c>
      <c r="C13" s="1">
        <f>'Team Ratings'!G38*'Formula Data'!C$22/100</f>
        <v>1.7340504936264971</v>
      </c>
      <c r="D13" s="32" t="str">
        <f>Schedule!A13</f>
        <v>MCI</v>
      </c>
      <c r="E13" s="11">
        <f>VLOOKUP($A13,'[1]2020teamtable'!$A$1:$L$21,2,FALSE)</f>
        <v>13</v>
      </c>
      <c r="F13" s="11">
        <f>VLOOKUP($A13,'[1]2020teamtable'!$A$1:$L$21,3,FALSE)</f>
        <v>24</v>
      </c>
      <c r="G13" s="98">
        <f t="shared" si="0"/>
        <v>3.2069044800000004</v>
      </c>
      <c r="H13" s="98">
        <f t="shared" si="1"/>
        <v>9.7930955199999996</v>
      </c>
      <c r="I13" s="11">
        <f>VLOOKUP($A13,'[1]2020teamtable'!$A$1:$L$21,4,FALSE)</f>
        <v>9</v>
      </c>
      <c r="J13" s="11">
        <f>VLOOKUP($A13,'[1]2020teamtable'!$A$1:$L$21,6,FALSE)</f>
        <v>14</v>
      </c>
      <c r="K13" s="11">
        <f>VLOOKUP($A13,'[1]2020teamtable'!$A$1:$L$21,7,FALSE)</f>
        <v>37</v>
      </c>
      <c r="L13" s="27">
        <f t="shared" si="2"/>
        <v>-4.1492819999999986</v>
      </c>
      <c r="M13" s="27">
        <f t="shared" si="3"/>
        <v>18.149281999999999</v>
      </c>
      <c r="N13" s="11">
        <f>VLOOKUP($A13,'[1]2020teamtable'!$A$1:$L$21,8,FALSE)</f>
        <v>10</v>
      </c>
      <c r="O13" s="11">
        <f>VLOOKUP($A13,'[1]2020teamtable'!$A$1:$L$21,10,FALSE)</f>
        <v>7</v>
      </c>
      <c r="P13" s="12">
        <f t="shared" si="6"/>
        <v>1.4285714285714286</v>
      </c>
      <c r="Q13" s="12">
        <f t="shared" si="7"/>
        <v>1.2857142857142858</v>
      </c>
      <c r="R13" s="12">
        <f>VLOOKUP(D13,xG!$B$2:$I$21,8,FALSE)</f>
        <v>1.4310550476190478</v>
      </c>
      <c r="S13" s="12">
        <f t="shared" si="8"/>
        <v>-2.4836190476191788E-3</v>
      </c>
      <c r="T13" s="12">
        <f>VLOOKUP(D13,xG!$B$24:$I$43,8,FALSE)</f>
        <v>1.2547143809523809</v>
      </c>
      <c r="U13" s="12">
        <f t="shared" si="9"/>
        <v>-3.0999904761904951E-2</v>
      </c>
      <c r="V13" s="12">
        <f t="shared" si="10"/>
        <v>8.8714285714285719</v>
      </c>
      <c r="W13" s="12">
        <f t="shared" si="4"/>
        <v>1.906077348066298</v>
      </c>
      <c r="X13" s="12">
        <f t="shared" si="11"/>
        <v>-0.47750591949486942</v>
      </c>
      <c r="Y13" s="12">
        <f t="shared" si="12"/>
        <v>4.3085714285714287</v>
      </c>
      <c r="Z13" s="12">
        <f t="shared" si="5"/>
        <v>1.408189537295812</v>
      </c>
      <c r="AA13" s="12">
        <f t="shared" si="13"/>
        <v>0.12247525158152617</v>
      </c>
      <c r="AB13" s="12">
        <f t="shared" si="14"/>
        <v>1.3314519591240965</v>
      </c>
      <c r="AC13" s="12">
        <f t="shared" si="15"/>
        <v>1.6685661978426729</v>
      </c>
      <c r="AD13" s="26"/>
      <c r="AI13" s="7">
        <f t="shared" si="16"/>
        <v>0.33711423871857638</v>
      </c>
    </row>
    <row r="14" spans="1:35" x14ac:dyDescent="0.25">
      <c r="A14" s="1" t="s">
        <v>100</v>
      </c>
      <c r="B14" s="1">
        <f>'Team Ratings'!D39*'Formula Data'!B$22/100</f>
        <v>1.329934626207524</v>
      </c>
      <c r="C14" s="1">
        <f>'Team Ratings'!G39*'Formula Data'!C$22/100</f>
        <v>1.4944879870026242</v>
      </c>
      <c r="D14" s="32" t="str">
        <f>Schedule!A14</f>
        <v>MUN</v>
      </c>
      <c r="E14" s="11">
        <f>VLOOKUP($A14,'[1]2020teamtable'!$A$1:$L$21,2,FALSE)</f>
        <v>15</v>
      </c>
      <c r="F14" s="11">
        <f>VLOOKUP($A14,'[1]2020teamtable'!$A$1:$L$21,3,FALSE)</f>
        <v>26</v>
      </c>
      <c r="G14" s="98">
        <f t="shared" si="0"/>
        <v>3.6044923199999999</v>
      </c>
      <c r="H14" s="98">
        <f t="shared" si="1"/>
        <v>11.39550768</v>
      </c>
      <c r="I14" s="11">
        <f>VLOOKUP($A14,'[1]2020teamtable'!$A$1:$L$21,4,FALSE)</f>
        <v>14</v>
      </c>
      <c r="J14" s="11">
        <f>VLOOKUP($A14,'[1]2020teamtable'!$A$1:$L$21,6,FALSE)</f>
        <v>11</v>
      </c>
      <c r="K14" s="11">
        <f>VLOOKUP($A14,'[1]2020teamtable'!$A$1:$L$21,7,FALSE)</f>
        <v>32</v>
      </c>
      <c r="L14" s="27">
        <f t="shared" si="2"/>
        <v>-5.0849245499999993</v>
      </c>
      <c r="M14" s="27">
        <f t="shared" si="3"/>
        <v>16.08492455</v>
      </c>
      <c r="N14" s="11">
        <f>VLOOKUP($A14,'[1]2020teamtable'!$A$1:$L$21,8,FALSE)</f>
        <v>12</v>
      </c>
      <c r="O14" s="11">
        <f>VLOOKUP($A14,'[1]2020teamtable'!$A$1:$L$21,10,FALSE)</f>
        <v>7</v>
      </c>
      <c r="P14" s="12">
        <f t="shared" si="6"/>
        <v>1.7142857142857142</v>
      </c>
      <c r="Q14" s="12">
        <f t="shared" si="7"/>
        <v>2</v>
      </c>
      <c r="R14" s="12">
        <f>VLOOKUP(D14,xG!$B$2:$I$21,8,FALSE)</f>
        <v>1.2148992857142857</v>
      </c>
      <c r="S14" s="12">
        <f t="shared" si="8"/>
        <v>0.49938642857142845</v>
      </c>
      <c r="T14" s="12">
        <f>VLOOKUP(D14,xG!$B$24:$I$43,8,FALSE)</f>
        <v>1.4797518095238098</v>
      </c>
      <c r="U14" s="12">
        <f t="shared" si="9"/>
        <v>-0.5202481904761902</v>
      </c>
      <c r="V14" s="12">
        <f t="shared" si="10"/>
        <v>7.5142857142857142</v>
      </c>
      <c r="W14" s="12">
        <f t="shared" si="4"/>
        <v>1.6144874155923876</v>
      </c>
      <c r="X14" s="12">
        <f t="shared" si="11"/>
        <v>9.979829869332657E-2</v>
      </c>
      <c r="Y14" s="12">
        <f t="shared" si="12"/>
        <v>4.7985714285714289</v>
      </c>
      <c r="Z14" s="12">
        <f t="shared" si="5"/>
        <v>1.5683384137190426</v>
      </c>
      <c r="AA14" s="12">
        <f t="shared" si="13"/>
        <v>-0.43166158628095741</v>
      </c>
      <c r="AB14" s="12">
        <f t="shared" si="14"/>
        <v>1.5240451116214262</v>
      </c>
      <c r="AC14" s="12">
        <f t="shared" si="15"/>
        <v>1.4146933506533368</v>
      </c>
      <c r="AD14" s="26"/>
      <c r="AI14" s="7">
        <f t="shared" si="16"/>
        <v>-0.10935176096808941</v>
      </c>
    </row>
    <row r="15" spans="1:35" x14ac:dyDescent="0.25">
      <c r="A15" s="1" t="s">
        <v>91</v>
      </c>
      <c r="B15" s="1">
        <f>'Team Ratings'!D40*'Formula Data'!B$22/100</f>
        <v>1.5832836139397262</v>
      </c>
      <c r="C15" s="1">
        <f>'Team Ratings'!G40*'Formula Data'!C$22/100</f>
        <v>1.0870234567066517</v>
      </c>
      <c r="D15" s="32" t="str">
        <f>Schedule!A15</f>
        <v>NEW</v>
      </c>
      <c r="E15" s="11">
        <f>VLOOKUP($A15,'[1]2020teamtable'!$A$1:$L$21,2,FALSE)</f>
        <v>9</v>
      </c>
      <c r="F15" s="11">
        <f>VLOOKUP($A15,'[1]2020teamtable'!$A$1:$L$21,3,FALSE)</f>
        <v>50</v>
      </c>
      <c r="G15" s="98">
        <f t="shared" si="0"/>
        <v>2.4117288000000001</v>
      </c>
      <c r="H15" s="98">
        <f t="shared" si="1"/>
        <v>6.5882711999999994</v>
      </c>
      <c r="I15" s="11">
        <f>VLOOKUP($A15,'[1]2020teamtable'!$A$1:$L$21,4,FALSE)</f>
        <v>13</v>
      </c>
      <c r="J15" s="11">
        <f>VLOOKUP($A15,'[1]2020teamtable'!$A$1:$L$21,6,FALSE)</f>
        <v>11</v>
      </c>
      <c r="K15" s="11">
        <f>VLOOKUP($A15,'[1]2020teamtable'!$A$1:$L$21,7,FALSE)</f>
        <v>20</v>
      </c>
      <c r="L15" s="27">
        <f t="shared" si="2"/>
        <v>-5.0849245499999993</v>
      </c>
      <c r="M15" s="27">
        <f t="shared" si="3"/>
        <v>16.08492455</v>
      </c>
      <c r="N15" s="11">
        <f>VLOOKUP($A15,'[1]2020teamtable'!$A$1:$L$21,8,FALSE)</f>
        <v>10</v>
      </c>
      <c r="O15" s="11">
        <f>VLOOKUP($A15,'[1]2020teamtable'!$A$1:$L$21,10,FALSE)</f>
        <v>8</v>
      </c>
      <c r="P15" s="12">
        <f t="shared" si="6"/>
        <v>1.25</v>
      </c>
      <c r="Q15" s="12">
        <f t="shared" si="7"/>
        <v>1.625</v>
      </c>
      <c r="R15" s="12">
        <f>VLOOKUP(D15,xG!$B$2:$I$21,8,FALSE)</f>
        <v>1.126946625</v>
      </c>
      <c r="S15" s="12">
        <f t="shared" si="8"/>
        <v>0.12305337500000002</v>
      </c>
      <c r="T15" s="12">
        <f>VLOOKUP(D15,xG!$B$24:$I$43,8,FALSE)</f>
        <v>1.4247640833333335</v>
      </c>
      <c r="U15" s="12">
        <f t="shared" si="9"/>
        <v>-0.20023591666666651</v>
      </c>
      <c r="V15" s="12">
        <f t="shared" si="10"/>
        <v>4.625</v>
      </c>
      <c r="W15" s="12">
        <f t="shared" si="4"/>
        <v>0.99370779619398386</v>
      </c>
      <c r="X15" s="12">
        <f t="shared" si="11"/>
        <v>0.25629220380601614</v>
      </c>
      <c r="Y15" s="12">
        <f t="shared" si="12"/>
        <v>5.59375</v>
      </c>
      <c r="Z15" s="12">
        <f t="shared" si="5"/>
        <v>1.8282301581478493</v>
      </c>
      <c r="AA15" s="12">
        <f t="shared" si="13"/>
        <v>0.20323015814784928</v>
      </c>
      <c r="AB15" s="12">
        <f t="shared" si="14"/>
        <v>1.6264971207405914</v>
      </c>
      <c r="AC15" s="12">
        <f t="shared" si="15"/>
        <v>1.0603272105969919</v>
      </c>
      <c r="AD15" s="26"/>
      <c r="AI15" s="7">
        <f t="shared" si="16"/>
        <v>-0.56616991014359952</v>
      </c>
    </row>
    <row r="16" spans="1:35" x14ac:dyDescent="0.25">
      <c r="A16" s="1" t="s">
        <v>110</v>
      </c>
      <c r="B16" s="1">
        <f>'Team Ratings'!D41*'Formula Data'!B$22/100</f>
        <v>1.4913181678786569</v>
      </c>
      <c r="C16" s="1">
        <f>'Team Ratings'!G41*'Formula Data'!C$22/100</f>
        <v>0.9509235317550444</v>
      </c>
      <c r="D16" s="32" t="str">
        <f>Schedule!A16</f>
        <v>SHU</v>
      </c>
      <c r="E16" s="11">
        <f>VLOOKUP($A16,'[1]2020teamtable'!$A$1:$L$21,2,FALSE)</f>
        <v>19</v>
      </c>
      <c r="F16" s="11">
        <f>VLOOKUP($A16,'[1]2020teamtable'!$A$1:$L$21,3,FALSE)</f>
        <v>47</v>
      </c>
      <c r="G16" s="98">
        <f t="shared" si="0"/>
        <v>4.3996680000000001</v>
      </c>
      <c r="H16" s="98">
        <f t="shared" si="1"/>
        <v>14.600332</v>
      </c>
      <c r="I16" s="11">
        <f>VLOOKUP($A16,'[1]2020teamtable'!$A$1:$L$21,4,FALSE)</f>
        <v>14</v>
      </c>
      <c r="J16" s="11">
        <f>VLOOKUP($A16,'[1]2020teamtable'!$A$1:$L$21,6,FALSE)</f>
        <v>11</v>
      </c>
      <c r="K16" s="11">
        <f>VLOOKUP($A16,'[1]2020teamtable'!$A$1:$L$21,7,FALSE)</f>
        <v>20</v>
      </c>
      <c r="L16" s="27">
        <f t="shared" si="2"/>
        <v>-5.0849245499999993</v>
      </c>
      <c r="M16" s="27">
        <f t="shared" si="3"/>
        <v>16.08492455</v>
      </c>
      <c r="N16" s="11">
        <f>VLOOKUP($A16,'[1]2020teamtable'!$A$1:$L$21,8,FALSE)</f>
        <v>4</v>
      </c>
      <c r="O16" s="11">
        <f>VLOOKUP($A16,'[1]2020teamtable'!$A$1:$L$21,10,FALSE)</f>
        <v>8</v>
      </c>
      <c r="P16" s="12">
        <f t="shared" si="6"/>
        <v>0.5</v>
      </c>
      <c r="Q16" s="12">
        <f t="shared" si="7"/>
        <v>1.75</v>
      </c>
      <c r="R16" s="12">
        <f>VLOOKUP(D16,xG!$B$2:$I$21,8,FALSE)</f>
        <v>0.95290918749999998</v>
      </c>
      <c r="S16" s="12">
        <f t="shared" si="8"/>
        <v>-0.45290918749999998</v>
      </c>
      <c r="T16" s="12">
        <f>VLOOKUP(D16,xG!$B$24:$I$43,8,FALSE)</f>
        <v>1.556395875</v>
      </c>
      <c r="U16" s="12">
        <f t="shared" si="9"/>
        <v>-0.19360412500000002</v>
      </c>
      <c r="V16" s="12">
        <f t="shared" si="10"/>
        <v>4.625</v>
      </c>
      <c r="W16" s="12">
        <f t="shared" si="4"/>
        <v>0.99370779619398386</v>
      </c>
      <c r="X16" s="12">
        <f t="shared" si="11"/>
        <v>-0.49370779619398386</v>
      </c>
      <c r="Y16" s="12">
        <f t="shared" si="12"/>
        <v>6.5756249999999996</v>
      </c>
      <c r="Z16" s="12">
        <f t="shared" si="5"/>
        <v>2.1491407255724608</v>
      </c>
      <c r="AA16" s="12">
        <f t="shared" si="13"/>
        <v>0.39914072557246083</v>
      </c>
      <c r="AB16" s="12">
        <f t="shared" si="14"/>
        <v>1.8527683002862303</v>
      </c>
      <c r="AC16" s="12">
        <f t="shared" si="15"/>
        <v>0.97330849184699186</v>
      </c>
      <c r="AD16" s="26"/>
      <c r="AI16" s="7">
        <f t="shared" si="16"/>
        <v>-0.87945980843923843</v>
      </c>
    </row>
    <row r="17" spans="1:35" x14ac:dyDescent="0.25">
      <c r="A17" s="1" t="s">
        <v>97</v>
      </c>
      <c r="B17" s="1">
        <f>'Team Ratings'!D42*'Formula Data'!B$22/100</f>
        <v>1.2635268054079205</v>
      </c>
      <c r="C17" s="1">
        <f>'Team Ratings'!G42*'Formula Data'!C$22/100</f>
        <v>1.3683446855532386</v>
      </c>
      <c r="D17" s="32" t="str">
        <f>Schedule!A17</f>
        <v>SOU</v>
      </c>
      <c r="E17" s="11">
        <f>VLOOKUP($A17,'[1]2020teamtable'!$A$1:$L$21,2,FALSE)</f>
        <v>13</v>
      </c>
      <c r="F17" s="11">
        <f>VLOOKUP($A17,'[1]2020teamtable'!$A$1:$L$21,3,FALSE)</f>
        <v>32</v>
      </c>
      <c r="G17" s="98">
        <f t="shared" si="0"/>
        <v>3.2069044800000004</v>
      </c>
      <c r="H17" s="98">
        <f t="shared" si="1"/>
        <v>9.7930955199999996</v>
      </c>
      <c r="I17" s="11">
        <f>VLOOKUP($A17,'[1]2020teamtable'!$A$1:$L$21,4,FALSE)</f>
        <v>12</v>
      </c>
      <c r="J17" s="11">
        <f>VLOOKUP($A17,'[1]2020teamtable'!$A$1:$L$21,6,FALSE)</f>
        <v>10</v>
      </c>
      <c r="K17" s="11">
        <f>VLOOKUP($A17,'[1]2020teamtable'!$A$1:$L$21,7,FALSE)</f>
        <v>43</v>
      </c>
      <c r="L17" s="27">
        <f t="shared" si="2"/>
        <v>-5.3968053999999999</v>
      </c>
      <c r="M17" s="27">
        <f t="shared" si="3"/>
        <v>15.3968054</v>
      </c>
      <c r="N17" s="11">
        <f>VLOOKUP($A17,'[1]2020teamtable'!$A$1:$L$21,8,FALSE)</f>
        <v>16</v>
      </c>
      <c r="O17" s="11">
        <f>VLOOKUP($A17,'[1]2020teamtable'!$A$1:$L$21,10,FALSE)</f>
        <v>8</v>
      </c>
      <c r="P17" s="12">
        <f t="shared" si="6"/>
        <v>2</v>
      </c>
      <c r="Q17" s="12">
        <f t="shared" si="7"/>
        <v>1.5</v>
      </c>
      <c r="R17" s="12">
        <f>VLOOKUP(D17,xG!$B$2:$I$21,8,FALSE)</f>
        <v>1.1266503750000001</v>
      </c>
      <c r="S17" s="12">
        <f t="shared" si="8"/>
        <v>0.87334962499999991</v>
      </c>
      <c r="T17" s="12">
        <f>VLOOKUP(D17,xG!$B$24:$I$43,8,FALSE)</f>
        <v>1.0776027499999998</v>
      </c>
      <c r="U17" s="12">
        <f t="shared" si="9"/>
        <v>-0.42239725000000017</v>
      </c>
      <c r="V17" s="12">
        <f t="shared" si="10"/>
        <v>8.2375000000000007</v>
      </c>
      <c r="W17" s="12">
        <f t="shared" si="4"/>
        <v>1.7698741559238795</v>
      </c>
      <c r="X17" s="12">
        <f t="shared" si="11"/>
        <v>0.23012584407612047</v>
      </c>
      <c r="Y17" s="12">
        <f t="shared" si="12"/>
        <v>4.4849999999999994</v>
      </c>
      <c r="Z17" s="12">
        <f t="shared" si="5"/>
        <v>1.4658524709350798</v>
      </c>
      <c r="AA17" s="12">
        <f t="shared" si="13"/>
        <v>-3.4147529064920246E-2</v>
      </c>
      <c r="AB17" s="12">
        <f t="shared" si="14"/>
        <v>1.2717276104675399</v>
      </c>
      <c r="AC17" s="12">
        <f t="shared" si="15"/>
        <v>1.4482622654619397</v>
      </c>
      <c r="AD17" s="26"/>
      <c r="AI17" s="7">
        <f t="shared" si="16"/>
        <v>0.1765346549943998</v>
      </c>
    </row>
    <row r="18" spans="1:35" x14ac:dyDescent="0.25">
      <c r="A18" s="1" t="s">
        <v>87</v>
      </c>
      <c r="B18" s="1">
        <f>'Team Ratings'!D43*'Formula Data'!B$22/100</f>
        <v>1.2863607147199911</v>
      </c>
      <c r="C18" s="1">
        <f>'Team Ratings'!G43*'Formula Data'!C$22/100</f>
        <v>1.8848713598161544</v>
      </c>
      <c r="D18" s="32" t="str">
        <f>Schedule!A18</f>
        <v>TOT</v>
      </c>
      <c r="E18" s="11">
        <f>VLOOKUP($A18,'[1]2020teamtable'!$A$1:$L$21,2,FALSE)</f>
        <v>10</v>
      </c>
      <c r="F18" s="11">
        <f>VLOOKUP($A18,'[1]2020teamtable'!$A$1:$L$21,3,FALSE)</f>
        <v>25</v>
      </c>
      <c r="G18" s="98">
        <f t="shared" si="0"/>
        <v>2.6105227200000001</v>
      </c>
      <c r="H18" s="98">
        <f t="shared" si="1"/>
        <v>7.3894772799999995</v>
      </c>
      <c r="I18" s="11">
        <f>VLOOKUP($A18,'[1]2020teamtable'!$A$1:$L$21,4,FALSE)</f>
        <v>9</v>
      </c>
      <c r="J18" s="11">
        <f>VLOOKUP($A18,'[1]2020teamtable'!$A$1:$L$21,6,FALSE)</f>
        <v>27</v>
      </c>
      <c r="K18" s="11">
        <f>VLOOKUP($A18,'[1]2020teamtable'!$A$1:$L$21,7,FALSE)</f>
        <v>48</v>
      </c>
      <c r="L18" s="27">
        <f t="shared" si="2"/>
        <v>-9.4830949999999137E-2</v>
      </c>
      <c r="M18" s="27">
        <f t="shared" si="3"/>
        <v>27.094830949999999</v>
      </c>
      <c r="N18" s="11">
        <f>VLOOKUP($A18,'[1]2020teamtable'!$A$1:$L$21,8,FALSE)</f>
        <v>19</v>
      </c>
      <c r="O18" s="11">
        <f>VLOOKUP($A18,'[1]2020teamtable'!$A$1:$L$21,10,FALSE)</f>
        <v>8</v>
      </c>
      <c r="P18" s="12">
        <f t="shared" si="6"/>
        <v>2.375</v>
      </c>
      <c r="Q18" s="12">
        <f t="shared" si="7"/>
        <v>1.125</v>
      </c>
      <c r="R18" s="12">
        <f>VLOOKUP(D18,xG!$B$2:$I$21,8,FALSE)</f>
        <v>1.9428619999999999</v>
      </c>
      <c r="S18" s="12">
        <f t="shared" si="8"/>
        <v>0.43213800000000013</v>
      </c>
      <c r="T18" s="12">
        <f>VLOOKUP(D18,xG!$B$24:$I$43,8,FALSE)</f>
        <v>1.1268895416666667</v>
      </c>
      <c r="U18" s="12">
        <f t="shared" si="9"/>
        <v>1.8895416666666609E-3</v>
      </c>
      <c r="V18" s="12">
        <f t="shared" si="10"/>
        <v>11.175000000000001</v>
      </c>
      <c r="W18" s="12">
        <f t="shared" si="4"/>
        <v>2.4010128913443829</v>
      </c>
      <c r="X18" s="12">
        <f t="shared" si="11"/>
        <v>-2.6012891344382894E-2</v>
      </c>
      <c r="Y18" s="12">
        <f t="shared" si="12"/>
        <v>3.484375</v>
      </c>
      <c r="Z18" s="12">
        <f t="shared" si="5"/>
        <v>1.1388137577289676</v>
      </c>
      <c r="AA18" s="12">
        <f t="shared" si="13"/>
        <v>1.3813757728967646E-2</v>
      </c>
      <c r="AB18" s="12">
        <f t="shared" si="14"/>
        <v>1.1328516496978172</v>
      </c>
      <c r="AC18" s="12">
        <f t="shared" si="15"/>
        <v>2.1719374456721914</v>
      </c>
      <c r="AD18" s="26"/>
      <c r="AI18" s="7">
        <f t="shared" si="16"/>
        <v>1.0390857959743742</v>
      </c>
    </row>
    <row r="19" spans="1:35" x14ac:dyDescent="0.25">
      <c r="A19" s="1" t="s">
        <v>125</v>
      </c>
      <c r="B19" s="1">
        <f>'Team Ratings'!D44*'Formula Data'!B$22/100</f>
        <v>1.7572028257263972</v>
      </c>
      <c r="C19" s="1">
        <f>'Team Ratings'!G44*'Formula Data'!C$22/100</f>
        <v>0.78643281260831388</v>
      </c>
      <c r="D19" s="32" t="str">
        <f>Schedule!A19</f>
        <v>WBA</v>
      </c>
      <c r="E19" s="11">
        <f>VLOOKUP($A19,'[1]2020teamtable'!$A$1:$L$21,2,FALSE)</f>
        <v>20</v>
      </c>
      <c r="F19" s="11">
        <f>VLOOKUP($A19,'[1]2020teamtable'!$A$1:$L$21,3,FALSE)</f>
        <v>47</v>
      </c>
      <c r="G19" s="98">
        <f t="shared" si="0"/>
        <v>4.5984619200000001</v>
      </c>
      <c r="H19" s="98">
        <f t="shared" si="1"/>
        <v>15.40153808</v>
      </c>
      <c r="I19" s="11">
        <f>VLOOKUP($A19,'[1]2020teamtable'!$A$1:$L$21,4,FALSE)</f>
        <v>17</v>
      </c>
      <c r="J19" s="11">
        <f>VLOOKUP($A19,'[1]2020teamtable'!$A$1:$L$21,6,FALSE)</f>
        <v>2</v>
      </c>
      <c r="K19" s="11">
        <f>VLOOKUP($A19,'[1]2020teamtable'!$A$1:$L$21,7,FALSE)</f>
        <v>22</v>
      </c>
      <c r="L19" s="27">
        <f t="shared" si="2"/>
        <v>-7.8918521999999998</v>
      </c>
      <c r="M19" s="27">
        <f t="shared" si="3"/>
        <v>9.8918521999999989</v>
      </c>
      <c r="N19" s="11">
        <f>VLOOKUP($A19,'[1]2020teamtable'!$A$1:$L$21,8,FALSE)</f>
        <v>6</v>
      </c>
      <c r="O19" s="11">
        <f>VLOOKUP($A19,'[1]2020teamtable'!$A$1:$L$21,10,FALSE)</f>
        <v>8</v>
      </c>
      <c r="P19" s="12">
        <f t="shared" si="6"/>
        <v>0.75</v>
      </c>
      <c r="Q19" s="12">
        <f t="shared" si="7"/>
        <v>2.125</v>
      </c>
      <c r="R19" s="12">
        <f>VLOOKUP(D19,xG!$B$2:$I$21,8,FALSE)</f>
        <v>0.53167479166666665</v>
      </c>
      <c r="S19" s="12">
        <f t="shared" si="8"/>
        <v>0.21832520833333335</v>
      </c>
      <c r="T19" s="12">
        <f>VLOOKUP(D19,xG!$B$24:$I$43,8,FALSE)</f>
        <v>1.8572131666666667</v>
      </c>
      <c r="U19" s="12">
        <f t="shared" si="9"/>
        <v>-0.26778683333333331</v>
      </c>
      <c r="V19" s="12">
        <f t="shared" si="10"/>
        <v>3.8250000000000002</v>
      </c>
      <c r="W19" s="12">
        <f t="shared" si="4"/>
        <v>0.82182320441988943</v>
      </c>
      <c r="X19" s="12">
        <f t="shared" si="11"/>
        <v>-7.182320441988943E-2</v>
      </c>
      <c r="Y19" s="12">
        <f t="shared" si="12"/>
        <v>6.7006249999999996</v>
      </c>
      <c r="Z19" s="12">
        <f t="shared" si="5"/>
        <v>2.1899950307824683</v>
      </c>
      <c r="AA19" s="12">
        <f t="shared" si="13"/>
        <v>6.4995030782468266E-2</v>
      </c>
      <c r="AB19" s="12">
        <f t="shared" si="14"/>
        <v>2.0236040987245674</v>
      </c>
      <c r="AC19" s="12">
        <f t="shared" si="15"/>
        <v>0.67674899804327804</v>
      </c>
      <c r="AD19" s="26"/>
      <c r="AI19" s="7">
        <f t="shared" si="16"/>
        <v>-1.3468551006812892</v>
      </c>
    </row>
    <row r="20" spans="1:35" x14ac:dyDescent="0.25">
      <c r="A20" s="1" t="s">
        <v>92</v>
      </c>
      <c r="B20" s="1">
        <f>'Team Ratings'!D45*'Formula Data'!B$22/100</f>
        <v>1.2130874584652469</v>
      </c>
      <c r="C20" s="1">
        <f>'Team Ratings'!G45*'Formula Data'!C$22/100</f>
        <v>1.3821427470539283</v>
      </c>
      <c r="D20" s="32" t="str">
        <f>Schedule!A20</f>
        <v>WHU</v>
      </c>
      <c r="E20" s="11">
        <f>VLOOKUP($A20,'[1]2020teamtable'!$A$1:$L$21,2,FALSE)</f>
        <v>12</v>
      </c>
      <c r="F20" s="11">
        <f>VLOOKUP($A20,'[1]2020teamtable'!$A$1:$L$21,3,FALSE)</f>
        <v>28</v>
      </c>
      <c r="G20" s="98">
        <f t="shared" si="0"/>
        <v>3.00811056</v>
      </c>
      <c r="H20" s="98">
        <f t="shared" si="1"/>
        <v>8.9918894399999996</v>
      </c>
      <c r="I20" s="11">
        <f>VLOOKUP($A20,'[1]2020teamtable'!$A$1:$L$21,4,FALSE)</f>
        <v>10</v>
      </c>
      <c r="J20" s="11">
        <f>VLOOKUP($A20,'[1]2020teamtable'!$A$1:$L$21,6,FALSE)</f>
        <v>12</v>
      </c>
      <c r="K20" s="11">
        <f>VLOOKUP($A20,'[1]2020teamtable'!$A$1:$L$21,7,FALSE)</f>
        <v>34</v>
      </c>
      <c r="L20" s="27">
        <f t="shared" si="2"/>
        <v>-4.7730436999999997</v>
      </c>
      <c r="M20" s="27">
        <f t="shared" si="3"/>
        <v>16.773043699999999</v>
      </c>
      <c r="N20" s="11">
        <f>VLOOKUP($A20,'[1]2020teamtable'!$A$1:$L$21,8,FALSE)</f>
        <v>14</v>
      </c>
      <c r="O20" s="11">
        <f>VLOOKUP($A20,'[1]2020teamtable'!$A$1:$L$21,10,FALSE)</f>
        <v>8</v>
      </c>
      <c r="P20" s="12">
        <f t="shared" si="6"/>
        <v>1.75</v>
      </c>
      <c r="Q20" s="12">
        <f t="shared" si="7"/>
        <v>1.25</v>
      </c>
      <c r="R20" s="12">
        <f>VLOOKUP(D20,xG!$B$2:$I$21,8,FALSE)</f>
        <v>1.3859733750000001</v>
      </c>
      <c r="S20" s="12">
        <f t="shared" si="8"/>
        <v>0.36402662499999994</v>
      </c>
      <c r="T20" s="12">
        <f>VLOOKUP(D20,xG!$B$24:$I$43,8,FALSE)</f>
        <v>1.2220842083333334</v>
      </c>
      <c r="U20" s="12">
        <f t="shared" si="9"/>
        <v>-2.7915791666666578E-2</v>
      </c>
      <c r="V20" s="12">
        <f t="shared" si="10"/>
        <v>7.0250000000000004</v>
      </c>
      <c r="W20" s="12">
        <f t="shared" si="4"/>
        <v>1.5093615715162676</v>
      </c>
      <c r="X20" s="12">
        <f t="shared" si="11"/>
        <v>0.2406384284837324</v>
      </c>
      <c r="Y20" s="12">
        <f t="shared" si="12"/>
        <v>4.0024999999999995</v>
      </c>
      <c r="Z20" s="12">
        <f t="shared" si="5"/>
        <v>1.3081548528244498</v>
      </c>
      <c r="AA20" s="12">
        <f t="shared" si="13"/>
        <v>5.8154852824449765E-2</v>
      </c>
      <c r="AB20" s="12">
        <f t="shared" si="14"/>
        <v>1.2651195305788916</v>
      </c>
      <c r="AC20" s="12">
        <f t="shared" si="15"/>
        <v>1.4476674732581338</v>
      </c>
      <c r="AD20" s="26"/>
      <c r="AI20" s="7">
        <f t="shared" si="16"/>
        <v>0.18254794267924224</v>
      </c>
    </row>
    <row r="21" spans="1:35" x14ac:dyDescent="0.25">
      <c r="A21" s="1" t="s">
        <v>89</v>
      </c>
      <c r="B21" s="1">
        <f>'Team Ratings'!D46*'Formula Data'!B$22/100</f>
        <v>1.2062310418642337</v>
      </c>
      <c r="C21" s="1">
        <f>'Team Ratings'!G46*'Formula Data'!C$22/100</f>
        <v>0.97494189309142643</v>
      </c>
      <c r="D21" s="32" t="str">
        <f>Schedule!A21</f>
        <v>WOL</v>
      </c>
      <c r="E21" s="11">
        <f>VLOOKUP($A21,'[1]2020teamtable'!$A$1:$L$21,2,FALSE)</f>
        <v>12</v>
      </c>
      <c r="F21" s="11">
        <f>VLOOKUP($A21,'[1]2020teamtable'!$A$1:$L$21,3,FALSE)</f>
        <v>28</v>
      </c>
      <c r="G21" s="98">
        <f t="shared" si="0"/>
        <v>3.00811056</v>
      </c>
      <c r="H21" s="98">
        <f t="shared" si="1"/>
        <v>8.9918894399999996</v>
      </c>
      <c r="I21" s="11">
        <f>VLOOKUP($A21,'[1]2020teamtable'!$A$1:$L$21,4,FALSE)</f>
        <v>9</v>
      </c>
      <c r="J21" s="11">
        <f>VLOOKUP($A21,'[1]2020teamtable'!$A$1:$L$21,6,FALSE)</f>
        <v>11</v>
      </c>
      <c r="K21" s="11">
        <f>VLOOKUP($A21,'[1]2020teamtable'!$A$1:$L$21,7,FALSE)</f>
        <v>25</v>
      </c>
      <c r="L21" s="27">
        <f t="shared" si="2"/>
        <v>-5.0849245499999993</v>
      </c>
      <c r="M21" s="27">
        <f t="shared" si="3"/>
        <v>16.08492455</v>
      </c>
      <c r="N21" s="11">
        <f>VLOOKUP($A21,'[1]2020teamtable'!$A$1:$L$21,8,FALSE)</f>
        <v>8</v>
      </c>
      <c r="O21" s="11">
        <f>VLOOKUP($A21,'[1]2020teamtable'!$A$1:$L$21,10,FALSE)</f>
        <v>8</v>
      </c>
      <c r="P21" s="12">
        <f t="shared" si="6"/>
        <v>1</v>
      </c>
      <c r="Q21" s="12">
        <f t="shared" si="7"/>
        <v>1.125</v>
      </c>
      <c r="R21" s="12">
        <f>VLOOKUP(D21,xG!$B$2:$I$21,8,FALSE)</f>
        <v>0.86394233333333348</v>
      </c>
      <c r="S21" s="12">
        <f t="shared" si="8"/>
        <v>0.13605766666666652</v>
      </c>
      <c r="T21" s="12">
        <f>VLOOKUP(D21,xG!$B$24:$I$43,8,FALSE)</f>
        <v>1.2736050416666667</v>
      </c>
      <c r="U21" s="12">
        <f t="shared" si="9"/>
        <v>0.14860504166666666</v>
      </c>
      <c r="V21" s="12">
        <f t="shared" si="10"/>
        <v>5.4375</v>
      </c>
      <c r="W21" s="12">
        <f t="shared" si="4"/>
        <v>1.1682780847145486</v>
      </c>
      <c r="X21" s="12">
        <f t="shared" si="11"/>
        <v>-0.16827808471454864</v>
      </c>
      <c r="Y21" s="12">
        <f t="shared" si="12"/>
        <v>4.0024999999999995</v>
      </c>
      <c r="Z21" s="12">
        <f t="shared" si="5"/>
        <v>1.3081548528244498</v>
      </c>
      <c r="AA21" s="12">
        <f t="shared" si="13"/>
        <v>0.18315485282444977</v>
      </c>
      <c r="AB21" s="12">
        <f t="shared" si="14"/>
        <v>1.2908799472455583</v>
      </c>
      <c r="AC21" s="12">
        <f t="shared" si="15"/>
        <v>1.0161102090239411</v>
      </c>
      <c r="AD21" s="26"/>
      <c r="AI21" s="7">
        <f t="shared" si="16"/>
        <v>-0.27476973822161721</v>
      </c>
    </row>
    <row r="22" spans="1:35" x14ac:dyDescent="0.25">
      <c r="B22" s="1">
        <v>1.3605263157894736</v>
      </c>
      <c r="C22" s="1">
        <v>1.3605263157894736</v>
      </c>
      <c r="E22" s="11">
        <f t="shared" ref="E22:O22" si="17">SUM(E2:E21)</f>
        <v>277</v>
      </c>
      <c r="F22" s="11">
        <f t="shared" si="17"/>
        <v>661</v>
      </c>
      <c r="G22" s="27">
        <f t="shared" si="17"/>
        <v>67.517586239999986</v>
      </c>
      <c r="H22" s="27">
        <f t="shared" si="17"/>
        <v>209.48241375999999</v>
      </c>
      <c r="I22" s="11">
        <f t="shared" si="17"/>
        <v>245</v>
      </c>
      <c r="J22" s="11">
        <f t="shared" si="17"/>
        <v>281</v>
      </c>
      <c r="K22" s="11">
        <f t="shared" si="17"/>
        <v>661</v>
      </c>
      <c r="L22" s="27">
        <f t="shared" si="17"/>
        <v>-82.673759149999981</v>
      </c>
      <c r="M22" s="27">
        <f t="shared" si="17"/>
        <v>363.67375915000002</v>
      </c>
      <c r="N22" s="11">
        <f t="shared" si="17"/>
        <v>245</v>
      </c>
      <c r="O22" s="11">
        <f t="shared" si="17"/>
        <v>156</v>
      </c>
      <c r="P22" s="12">
        <f>IF($X$25="Pre",C22,N22/O22)</f>
        <v>1.5705128205128205</v>
      </c>
      <c r="Q22" s="12">
        <f>IF($X$25="Pre",B22,I22/O22)</f>
        <v>1.5705128205128205</v>
      </c>
      <c r="R22" s="12">
        <f>AVERAGE(R2:R21)</f>
        <v>1.3174438828869046</v>
      </c>
      <c r="S22" s="12">
        <f t="shared" si="8"/>
        <v>0.25306893762591587</v>
      </c>
      <c r="T22" s="12">
        <f>AVERAGE(T2:T21)</f>
        <v>1.3179259806547619</v>
      </c>
      <c r="U22" s="12">
        <f t="shared" si="9"/>
        <v>-0.25258683985805863</v>
      </c>
      <c r="V22" s="12">
        <f t="shared" si="10"/>
        <v>7.3096153846153857</v>
      </c>
      <c r="W22" s="12">
        <f t="shared" si="4"/>
        <v>1.5705128205128205</v>
      </c>
      <c r="X22" s="12">
        <f t="shared" si="11"/>
        <v>0</v>
      </c>
      <c r="Y22" s="12">
        <f t="shared" si="12"/>
        <v>4.8052243589743586</v>
      </c>
      <c r="Z22" s="12">
        <f t="shared" si="5"/>
        <v>1.5705128205128205</v>
      </c>
      <c r="AA22" s="12">
        <f t="shared" si="13"/>
        <v>0</v>
      </c>
      <c r="AB22" s="12">
        <f>P22</f>
        <v>1.5705128205128205</v>
      </c>
      <c r="AC22" s="12">
        <f>AB22</f>
        <v>1.5705128205128205</v>
      </c>
      <c r="AD22" s="26"/>
      <c r="AI22" s="7">
        <f t="shared" si="16"/>
        <v>0</v>
      </c>
    </row>
    <row r="23" spans="1:35" x14ac:dyDescent="0.25">
      <c r="Y23" s="6"/>
      <c r="AC23" s="6"/>
    </row>
    <row r="24" spans="1:35" x14ac:dyDescent="0.25">
      <c r="AB24" s="1" t="s">
        <v>111</v>
      </c>
      <c r="AC24" s="7" t="s">
        <v>112</v>
      </c>
    </row>
    <row r="25" spans="1:35" x14ac:dyDescent="0.25">
      <c r="W25" s="1" t="s">
        <v>74</v>
      </c>
      <c r="X25" s="1" t="s">
        <v>133</v>
      </c>
      <c r="AA25" s="1" t="s">
        <v>113</v>
      </c>
      <c r="AB25" s="1">
        <f>CORREL(W2:W21,P2:P21)</f>
        <v>0.9009928517083382</v>
      </c>
      <c r="AC25" s="1">
        <f>CORREL(R2:R21,P2:P21)</f>
        <v>0.83333205176556968</v>
      </c>
    </row>
    <row r="26" spans="1:35" ht="14.4" x14ac:dyDescent="0.3">
      <c r="V26"/>
      <c r="W26"/>
      <c r="X26"/>
      <c r="Y26"/>
      <c r="AA26" s="1" t="s">
        <v>114</v>
      </c>
      <c r="AB26" s="1">
        <f>CORREL(Z2:Z21,Q2:Q21)</f>
        <v>0.69618590238111422</v>
      </c>
      <c r="AC26" s="1">
        <f>CORREL(T2:T21,Q2:Q21)</f>
        <v>0.68208577741161946</v>
      </c>
    </row>
    <row r="27" spans="1:35" ht="14.4" x14ac:dyDescent="0.3">
      <c r="R27" s="15"/>
      <c r="T27" s="15"/>
      <c r="V27"/>
      <c r="W27"/>
      <c r="X27"/>
      <c r="Y27"/>
    </row>
  </sheetData>
  <sortState xmlns:xlrd2="http://schemas.microsoft.com/office/spreadsheetml/2017/richdata2" ref="A2:A21">
    <sortCondition ref="A2"/>
  </sortState>
  <mergeCells count="2">
    <mergeCell ref="AE2:AF2"/>
    <mergeCell ref="AG2:AH2"/>
  </mergeCells>
  <conditionalFormatting sqref="S2">
    <cfRule type="cellIs" dxfId="675" priority="11" operator="notBetween">
      <formula>0.2</formula>
      <formula>-0.2</formula>
    </cfRule>
  </conditionalFormatting>
  <conditionalFormatting sqref="S3:S22">
    <cfRule type="cellIs" dxfId="674" priority="10" operator="notBetween">
      <formula>0.2</formula>
      <formula>-0.2</formula>
    </cfRule>
  </conditionalFormatting>
  <conditionalFormatting sqref="U2">
    <cfRule type="cellIs" dxfId="673" priority="9" operator="notBetween">
      <formula>0.2</formula>
      <formula>-0.2</formula>
    </cfRule>
  </conditionalFormatting>
  <conditionalFormatting sqref="AA3:AA22">
    <cfRule type="cellIs" dxfId="672" priority="1" operator="notBetween">
      <formula>0.2</formula>
      <formula>-0.2</formula>
    </cfRule>
  </conditionalFormatting>
  <conditionalFormatting sqref="U3:U22">
    <cfRule type="cellIs" dxfId="671" priority="7" operator="notBetween">
      <formula>0.2</formula>
      <formula>-0.2</formula>
    </cfRule>
  </conditionalFormatting>
  <conditionalFormatting sqref="X2">
    <cfRule type="cellIs" dxfId="670" priority="4" operator="notBetween">
      <formula>0.2</formula>
      <formula>-0.2</formula>
    </cfRule>
  </conditionalFormatting>
  <conditionalFormatting sqref="X3:X22">
    <cfRule type="cellIs" dxfId="669" priority="3" operator="notBetween">
      <formula>0.2</formula>
      <formula>-0.2</formula>
    </cfRule>
  </conditionalFormatting>
  <conditionalFormatting sqref="AA2">
    <cfRule type="cellIs" dxfId="668" priority="2" operator="notBetween">
      <formula>0.2</formula>
      <formula>-0.2</formula>
    </cfRule>
  </conditionalFormatting>
  <dataValidations count="1">
    <dataValidation type="list" allowBlank="1" showInputMessage="1" showErrorMessage="1" sqref="X25" xr:uid="{00000000-0002-0000-0000-000000000000}">
      <formula1>"Y, N, Pre, Only"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55FB-ABCC-4C90-8A05-6A323AE014AF}">
  <dimension ref="A1:L43"/>
  <sheetViews>
    <sheetView topLeftCell="B1" workbookViewId="0">
      <selection activeCell="E9" sqref="E9"/>
    </sheetView>
  </sheetViews>
  <sheetFormatPr defaultColWidth="25.77734375" defaultRowHeight="14.4" x14ac:dyDescent="0.3"/>
  <cols>
    <col min="1" max="1" width="20.109375" style="56" hidden="1" customWidth="1"/>
    <col min="2" max="2" width="8.77734375" style="56" bestFit="1" customWidth="1"/>
    <col min="3" max="3" width="4.33203125" style="56" bestFit="1" customWidth="1"/>
    <col min="4" max="4" width="7.6640625" style="56" bestFit="1" customWidth="1"/>
    <col min="5" max="5" width="4.77734375" style="56" bestFit="1" customWidth="1"/>
    <col min="6" max="6" width="6.44140625" style="56" bestFit="1" customWidth="1"/>
    <col min="7" max="7" width="11" style="56" bestFit="1" customWidth="1"/>
    <col min="8" max="8" width="8.109375" style="56" bestFit="1" customWidth="1"/>
    <col min="9" max="9" width="3.77734375" style="56" bestFit="1" customWidth="1"/>
    <col min="10" max="10" width="10.77734375" style="56" customWidth="1"/>
    <col min="11" max="11" width="13.33203125" style="56" customWidth="1"/>
    <col min="12" max="12" width="10.77734375" style="56" customWidth="1"/>
    <col min="13" max="16384" width="25.77734375" style="56"/>
  </cols>
  <sheetData>
    <row r="1" spans="1:12" x14ac:dyDescent="0.3">
      <c r="B1" s="53" t="s">
        <v>79</v>
      </c>
      <c r="C1" s="69" t="s">
        <v>83</v>
      </c>
      <c r="D1" s="54" t="s">
        <v>81</v>
      </c>
      <c r="E1" s="95" t="s">
        <v>130</v>
      </c>
      <c r="F1" s="69" t="s">
        <v>84</v>
      </c>
      <c r="G1" s="54" t="s">
        <v>82</v>
      </c>
      <c r="H1" s="95" t="s">
        <v>131</v>
      </c>
      <c r="I1" s="55" t="s">
        <v>13</v>
      </c>
    </row>
    <row r="2" spans="1:12" x14ac:dyDescent="0.25">
      <c r="A2" s="1" t="s">
        <v>98</v>
      </c>
      <c r="B2" s="73" t="str">
        <f>Schedule!A2</f>
        <v>ARS</v>
      </c>
      <c r="C2" s="57">
        <f>VLOOKUP($A2,'[1]2020teamtable'!$A$1:$N$21,9,FALSE)</f>
        <v>9.0299999999999994</v>
      </c>
      <c r="D2" s="57">
        <f>VLOOKUP($A2,'[1]2020teamtable'!$A$1:$N$21,11,FALSE)</f>
        <v>9.3033950000000001</v>
      </c>
      <c r="E2" s="57">
        <f>VLOOKUP($A2,'[1]2020teamtable'!$A$1:$N$21,13,FALSE)</f>
        <v>9.3000000000000007</v>
      </c>
      <c r="F2" s="57">
        <f>C2/'Formula Data'!$O2</f>
        <v>1.1287499999999999</v>
      </c>
      <c r="G2" s="57">
        <f>D2/'Formula Data'!$O2</f>
        <v>1.162924375</v>
      </c>
      <c r="H2" s="57">
        <f>E2/'Formula Data'!$O2</f>
        <v>1.1625000000000001</v>
      </c>
      <c r="I2" s="57">
        <f>IF($L$2="Yes",AVERAGE(F2:G2),AVERAGE(G2,F2,H2))</f>
        <v>1.1513914583333333</v>
      </c>
      <c r="K2" s="97" t="s">
        <v>132</v>
      </c>
      <c r="L2" s="56" t="s">
        <v>137</v>
      </c>
    </row>
    <row r="3" spans="1:12" x14ac:dyDescent="0.25">
      <c r="A3" s="1" t="s">
        <v>109</v>
      </c>
      <c r="B3" s="73" t="str">
        <f>Schedule!A3</f>
        <v>AVL</v>
      </c>
      <c r="C3" s="57">
        <f>VLOOKUP($A3,'[1]2020teamtable'!$A$1:$N$21,9,FALSE)</f>
        <v>11.1</v>
      </c>
      <c r="D3" s="57">
        <f>VLOOKUP($A3,'[1]2020teamtable'!$A$1:$N$21,11,FALSE)</f>
        <v>12.722856</v>
      </c>
      <c r="E3" s="57">
        <f>VLOOKUP($A3,'[1]2020teamtable'!$A$1:$N$21,13,FALSE)</f>
        <v>11.9</v>
      </c>
      <c r="F3" s="57">
        <f>C3/'Formula Data'!$O3</f>
        <v>1.5857142857142856</v>
      </c>
      <c r="G3" s="57">
        <f>D3/'Formula Data'!$O3</f>
        <v>1.8175508571428571</v>
      </c>
      <c r="H3" s="57">
        <f>E3/'Formula Data'!$O3</f>
        <v>1.7</v>
      </c>
      <c r="I3" s="57">
        <f t="shared" ref="I3:I21" si="0">IF($L$2="Yes",AVERAGE(F3:G3),AVERAGE(G3,F3,H3))</f>
        <v>1.7010883809523809</v>
      </c>
    </row>
    <row r="4" spans="1:12" x14ac:dyDescent="0.25">
      <c r="A4" s="1" t="s">
        <v>93</v>
      </c>
      <c r="B4" s="11" t="str">
        <f>Schedule!A4</f>
        <v>BHA</v>
      </c>
      <c r="C4" s="57">
        <f>VLOOKUP($A4,'[1]2020teamtable'!$A$1:$N$21,9,FALSE)</f>
        <v>10.76</v>
      </c>
      <c r="D4" s="57">
        <f>VLOOKUP($A4,'[1]2020teamtable'!$A$1:$N$21,11,FALSE)</f>
        <v>11.016664499999999</v>
      </c>
      <c r="E4" s="57">
        <f>VLOOKUP($A4,'[1]2020teamtable'!$A$1:$N$21,13,FALSE)</f>
        <v>10.1</v>
      </c>
      <c r="F4" s="57">
        <f>C4/'Formula Data'!$O4</f>
        <v>1.345</v>
      </c>
      <c r="G4" s="57">
        <f>D4/'Formula Data'!$O4</f>
        <v>1.3770830624999999</v>
      </c>
      <c r="H4" s="57">
        <f>E4/'Formula Data'!$O4</f>
        <v>1.2625</v>
      </c>
      <c r="I4" s="57">
        <f t="shared" si="0"/>
        <v>1.3281943541666665</v>
      </c>
    </row>
    <row r="5" spans="1:12" x14ac:dyDescent="0.25">
      <c r="A5" s="1" t="s">
        <v>94</v>
      </c>
      <c r="B5" s="73" t="str">
        <f>Schedule!A5</f>
        <v>BUR</v>
      </c>
      <c r="C5" s="57">
        <f>VLOOKUP($A5,'[1]2020teamtable'!$A$1:$N$21,9,FALSE)</f>
        <v>5.38</v>
      </c>
      <c r="D5" s="57">
        <f>VLOOKUP($A5,'[1]2020teamtable'!$A$1:$N$21,11,FALSE)</f>
        <v>5.0800689999999999</v>
      </c>
      <c r="E5" s="57">
        <f>VLOOKUP($A5,'[1]2020teamtable'!$A$1:$N$21,13,FALSE)</f>
        <v>5.4</v>
      </c>
      <c r="F5" s="57">
        <f>C5/'Formula Data'!$O5</f>
        <v>0.76857142857142857</v>
      </c>
      <c r="G5" s="57">
        <f>D5/'Formula Data'!$O5</f>
        <v>0.72572414285714282</v>
      </c>
      <c r="H5" s="57">
        <f>E5/'Formula Data'!$O5</f>
        <v>0.77142857142857146</v>
      </c>
      <c r="I5" s="57">
        <f t="shared" si="0"/>
        <v>0.75524138095238091</v>
      </c>
    </row>
    <row r="6" spans="1:12" x14ac:dyDescent="0.25">
      <c r="A6" s="1" t="s">
        <v>99</v>
      </c>
      <c r="B6" s="73" t="str">
        <f>Schedule!A6</f>
        <v>CHE</v>
      </c>
      <c r="C6" s="57">
        <f>VLOOKUP($A6,'[1]2020teamtable'!$A$1:$N$21,9,FALSE)</f>
        <v>11.96</v>
      </c>
      <c r="D6" s="57">
        <f>VLOOKUP($A6,'[1]2020teamtable'!$A$1:$N$21,11,FALSE)</f>
        <v>13.382258</v>
      </c>
      <c r="E6" s="57">
        <f>VLOOKUP($A6,'[1]2020teamtable'!$A$1:$N$21,13,FALSE)</f>
        <v>12.7</v>
      </c>
      <c r="F6" s="57">
        <f>C6/'Formula Data'!$O6</f>
        <v>1.4950000000000001</v>
      </c>
      <c r="G6" s="57">
        <f>D6/'Formula Data'!$O6</f>
        <v>1.67278225</v>
      </c>
      <c r="H6" s="57">
        <f>E6/'Formula Data'!$O6</f>
        <v>1.5874999999999999</v>
      </c>
      <c r="I6" s="57">
        <f t="shared" si="0"/>
        <v>1.5850940833333336</v>
      </c>
    </row>
    <row r="7" spans="1:12" x14ac:dyDescent="0.25">
      <c r="A7" s="1" t="s">
        <v>95</v>
      </c>
      <c r="B7" s="73" t="str">
        <f>Schedule!A7</f>
        <v>CRY</v>
      </c>
      <c r="C7" s="57">
        <f>VLOOKUP($A7,'[1]2020teamtable'!$A$1:$N$21,9,FALSE)</f>
        <v>8.2200000000000006</v>
      </c>
      <c r="D7" s="57">
        <f>VLOOKUP($A7,'[1]2020teamtable'!$A$1:$N$21,11,FALSE)</f>
        <v>9.5327300000000008</v>
      </c>
      <c r="E7" s="57">
        <f>VLOOKUP($A7,'[1]2020teamtable'!$A$1:$N$21,13,FALSE)</f>
        <v>7.8</v>
      </c>
      <c r="F7" s="57">
        <f>C7/'Formula Data'!$O7</f>
        <v>1.0275000000000001</v>
      </c>
      <c r="G7" s="57">
        <f>D7/'Formula Data'!$O7</f>
        <v>1.1915912500000001</v>
      </c>
      <c r="H7" s="57">
        <f>E7/'Formula Data'!$O7</f>
        <v>0.97499999999999998</v>
      </c>
      <c r="I7" s="57">
        <f t="shared" si="0"/>
        <v>1.0646970833333333</v>
      </c>
    </row>
    <row r="8" spans="1:12" x14ac:dyDescent="0.25">
      <c r="A8" s="1" t="s">
        <v>101</v>
      </c>
      <c r="B8" s="73" t="str">
        <f>Schedule!A8</f>
        <v>EVE</v>
      </c>
      <c r="C8" s="57">
        <f>VLOOKUP($A8,'[1]2020teamtable'!$A$1:$N$21,9,FALSE)</f>
        <v>12.16</v>
      </c>
      <c r="D8" s="57">
        <f>VLOOKUP($A8,'[1]2020teamtable'!$A$1:$N$21,11,FALSE)</f>
        <v>13.284247000000001</v>
      </c>
      <c r="E8" s="57">
        <f>VLOOKUP($A8,'[1]2020teamtable'!$A$1:$N$21,13,FALSE)</f>
        <v>12</v>
      </c>
      <c r="F8" s="57">
        <f>C8/'Formula Data'!$O8</f>
        <v>1.52</v>
      </c>
      <c r="G8" s="57">
        <f>D8/'Formula Data'!$O8</f>
        <v>1.6605308750000001</v>
      </c>
      <c r="H8" s="57">
        <f>E8/'Formula Data'!$O8</f>
        <v>1.5</v>
      </c>
      <c r="I8" s="57">
        <f t="shared" si="0"/>
        <v>1.5601769583333336</v>
      </c>
    </row>
    <row r="9" spans="1:12" x14ac:dyDescent="0.25">
      <c r="A9" s="1" t="s">
        <v>123</v>
      </c>
      <c r="B9" s="73" t="str">
        <f>Schedule!A9</f>
        <v>FUL</v>
      </c>
      <c r="C9" s="57">
        <f>VLOOKUP($A9,'[1]2020teamtable'!$A$1:$N$21,9,FALSE)</f>
        <v>9.2899999999999991</v>
      </c>
      <c r="D9" s="57">
        <f>VLOOKUP($A9,'[1]2020teamtable'!$A$1:$N$21,11,FALSE)</f>
        <v>9.0658045000000005</v>
      </c>
      <c r="E9" s="57">
        <f>VLOOKUP($A9,'[1]2020teamtable'!$A$1:$N$21,13,FALSE)</f>
        <v>9.5</v>
      </c>
      <c r="F9" s="57">
        <f>C9/'Formula Data'!$O9</f>
        <v>1.1612499999999999</v>
      </c>
      <c r="G9" s="57">
        <f>D9/'Formula Data'!$O9</f>
        <v>1.1332255625000001</v>
      </c>
      <c r="H9" s="57">
        <f>E9/'Formula Data'!$O9</f>
        <v>1.1875</v>
      </c>
      <c r="I9" s="57">
        <f t="shared" si="0"/>
        <v>1.1606585208333333</v>
      </c>
    </row>
    <row r="10" spans="1:12" x14ac:dyDescent="0.25">
      <c r="A10" s="1" t="s">
        <v>124</v>
      </c>
      <c r="B10" s="73" t="str">
        <f>Schedule!A10</f>
        <v>LEE</v>
      </c>
      <c r="C10" s="57">
        <f>VLOOKUP($A10,'[1]2020teamtable'!$A$1:$N$21,9,FALSE)</f>
        <v>12.07</v>
      </c>
      <c r="D10" s="57">
        <f>VLOOKUP($A10,'[1]2020teamtable'!$A$1:$N$21,11,FALSE)</f>
        <v>11.811786</v>
      </c>
      <c r="E10" s="57">
        <f>VLOOKUP($A10,'[1]2020teamtable'!$A$1:$N$21,13,FALSE)</f>
        <v>12.5</v>
      </c>
      <c r="F10" s="57">
        <f>C10/'Formula Data'!$O10</f>
        <v>1.50875</v>
      </c>
      <c r="G10" s="57">
        <f>D10/'Formula Data'!$O10</f>
        <v>1.47647325</v>
      </c>
      <c r="H10" s="57">
        <f>E10/'Formula Data'!$O10</f>
        <v>1.5625</v>
      </c>
      <c r="I10" s="57">
        <f t="shared" si="0"/>
        <v>1.51590775</v>
      </c>
    </row>
    <row r="11" spans="1:12" x14ac:dyDescent="0.25">
      <c r="A11" s="1" t="s">
        <v>96</v>
      </c>
      <c r="B11" s="73" t="str">
        <f>Schedule!A11</f>
        <v>LEI</v>
      </c>
      <c r="C11" s="57">
        <f>VLOOKUP($A11,'[1]2020teamtable'!$A$1:$N$21,9,FALSE)</f>
        <v>13.62</v>
      </c>
      <c r="D11" s="57">
        <f>VLOOKUP($A11,'[1]2020teamtable'!$A$1:$N$21,11,FALSE)</f>
        <v>13.805244</v>
      </c>
      <c r="E11" s="57">
        <f>VLOOKUP($A11,'[1]2020teamtable'!$A$1:$N$21,13,FALSE)</f>
        <v>13.7</v>
      </c>
      <c r="F11" s="57">
        <f>C11/'Formula Data'!$O11</f>
        <v>1.7024999999999999</v>
      </c>
      <c r="G11" s="57">
        <f>D11/'Formula Data'!$O11</f>
        <v>1.7256555</v>
      </c>
      <c r="H11" s="57">
        <f>E11/'Formula Data'!$O11</f>
        <v>1.7124999999999999</v>
      </c>
      <c r="I11" s="57">
        <f t="shared" si="0"/>
        <v>1.7135518333333331</v>
      </c>
    </row>
    <row r="12" spans="1:12" x14ac:dyDescent="0.25">
      <c r="A12" s="1" t="s">
        <v>88</v>
      </c>
      <c r="B12" s="73" t="str">
        <f>Schedule!A12</f>
        <v>LIV</v>
      </c>
      <c r="C12" s="57">
        <f>VLOOKUP($A12,'[1]2020teamtable'!$A$1:$N$21,9,FALSE)</f>
        <v>17.170000000000002</v>
      </c>
      <c r="D12" s="57">
        <f>VLOOKUP($A12,'[1]2020teamtable'!$A$1:$N$21,11,FALSE)</f>
        <v>17.893108000000002</v>
      </c>
      <c r="E12" s="57">
        <f>VLOOKUP($A12,'[1]2020teamtable'!$A$1:$N$21,13,FALSE)</f>
        <v>18.600000000000001</v>
      </c>
      <c r="F12" s="57">
        <f>C12/'Formula Data'!$O12</f>
        <v>2.1462500000000002</v>
      </c>
      <c r="G12" s="57">
        <f>D12/'Formula Data'!$O12</f>
        <v>2.2366385000000002</v>
      </c>
      <c r="H12" s="57">
        <f>E12/'Formula Data'!$O12</f>
        <v>2.3250000000000002</v>
      </c>
      <c r="I12" s="57">
        <f t="shared" si="0"/>
        <v>2.2359628333333332</v>
      </c>
    </row>
    <row r="13" spans="1:12" x14ac:dyDescent="0.25">
      <c r="A13" s="1" t="s">
        <v>90</v>
      </c>
      <c r="B13" s="73" t="str">
        <f>Schedule!A13</f>
        <v>MCI</v>
      </c>
      <c r="C13" s="57">
        <f>VLOOKUP($A13,'[1]2020teamtable'!$A$1:$N$21,9,FALSE)</f>
        <v>9.31</v>
      </c>
      <c r="D13" s="57">
        <f>VLOOKUP($A13,'[1]2020teamtable'!$A$1:$N$21,11,FALSE)</f>
        <v>10.742156</v>
      </c>
      <c r="E13" s="57">
        <f>VLOOKUP($A13,'[1]2020teamtable'!$A$1:$N$21,13,FALSE)</f>
        <v>10</v>
      </c>
      <c r="F13" s="57">
        <f>C13/'Formula Data'!$O13</f>
        <v>1.33</v>
      </c>
      <c r="G13" s="57">
        <f>D13/'Formula Data'!$O13</f>
        <v>1.5345937142857142</v>
      </c>
      <c r="H13" s="57">
        <f>E13/'Formula Data'!$O13</f>
        <v>1.4285714285714286</v>
      </c>
      <c r="I13" s="57">
        <f t="shared" si="0"/>
        <v>1.4310550476190478</v>
      </c>
    </row>
    <row r="14" spans="1:12" x14ac:dyDescent="0.25">
      <c r="A14" s="1" t="s">
        <v>100</v>
      </c>
      <c r="B14" s="73" t="str">
        <f>Schedule!A14</f>
        <v>MUN</v>
      </c>
      <c r="C14" s="57">
        <f>VLOOKUP($A14,'[1]2020teamtable'!$A$1:$N$21,9,FALSE)</f>
        <v>8.61</v>
      </c>
      <c r="D14" s="57">
        <f>VLOOKUP($A14,'[1]2020teamtable'!$A$1:$N$21,11,FALSE)</f>
        <v>8.4028849999999995</v>
      </c>
      <c r="E14" s="57">
        <f>VLOOKUP($A14,'[1]2020teamtable'!$A$1:$N$21,13,FALSE)</f>
        <v>8.5</v>
      </c>
      <c r="F14" s="57">
        <f>C14/'Formula Data'!$O14</f>
        <v>1.23</v>
      </c>
      <c r="G14" s="57">
        <f>D14/'Formula Data'!$O14</f>
        <v>1.2004121428571428</v>
      </c>
      <c r="H14" s="57">
        <f>E14/'Formula Data'!$O14</f>
        <v>1.2142857142857142</v>
      </c>
      <c r="I14" s="57">
        <f t="shared" si="0"/>
        <v>1.2148992857142857</v>
      </c>
    </row>
    <row r="15" spans="1:12" x14ac:dyDescent="0.25">
      <c r="A15" s="1" t="s">
        <v>91</v>
      </c>
      <c r="B15" s="73" t="str">
        <f>Schedule!A15</f>
        <v>NEW</v>
      </c>
      <c r="C15" s="57">
        <f>VLOOKUP($A15,'[1]2020teamtable'!$A$1:$N$21,9,FALSE)</f>
        <v>9.34</v>
      </c>
      <c r="D15" s="57">
        <f>VLOOKUP($A15,'[1]2020teamtable'!$A$1:$N$21,11,FALSE)</f>
        <v>9.0067190000000004</v>
      </c>
      <c r="E15" s="57">
        <f>VLOOKUP($A15,'[1]2020teamtable'!$A$1:$N$21,13,FALSE)</f>
        <v>8.6999999999999993</v>
      </c>
      <c r="F15" s="57">
        <f>C15/'Formula Data'!$O15</f>
        <v>1.1675</v>
      </c>
      <c r="G15" s="57">
        <f>D15/'Formula Data'!$O15</f>
        <v>1.125839875</v>
      </c>
      <c r="H15" s="57">
        <f>E15/'Formula Data'!$O15</f>
        <v>1.0874999999999999</v>
      </c>
      <c r="I15" s="57">
        <f t="shared" si="0"/>
        <v>1.126946625</v>
      </c>
    </row>
    <row r="16" spans="1:12" x14ac:dyDescent="0.25">
      <c r="A16" s="1" t="s">
        <v>110</v>
      </c>
      <c r="B16" s="73" t="str">
        <f>Schedule!A16</f>
        <v>SHU</v>
      </c>
      <c r="C16" s="57">
        <f>VLOOKUP($A16,'[1]2020teamtable'!$A$1:$N$21,9,FALSE)</f>
        <v>7.7</v>
      </c>
      <c r="D16" s="57">
        <f>VLOOKUP($A16,'[1]2020teamtable'!$A$1:$N$21,11,FALSE)</f>
        <v>7.9698205</v>
      </c>
      <c r="E16" s="57">
        <f>VLOOKUP($A16,'[1]2020teamtable'!$A$1:$N$21,13,FALSE)</f>
        <v>7.2</v>
      </c>
      <c r="F16" s="57">
        <f>C16/'Formula Data'!$O16</f>
        <v>0.96250000000000002</v>
      </c>
      <c r="G16" s="57">
        <f>D16/'Formula Data'!$O16</f>
        <v>0.9962275625</v>
      </c>
      <c r="H16" s="57">
        <f>E16/'Formula Data'!$O16</f>
        <v>0.9</v>
      </c>
      <c r="I16" s="57">
        <f t="shared" si="0"/>
        <v>0.95290918749999998</v>
      </c>
    </row>
    <row r="17" spans="1:9" x14ac:dyDescent="0.25">
      <c r="A17" s="1" t="s">
        <v>97</v>
      </c>
      <c r="B17" s="73" t="str">
        <f>Schedule!A17</f>
        <v>SOU</v>
      </c>
      <c r="C17" s="57">
        <f>VLOOKUP($A17,'[1]2020teamtable'!$A$1:$N$21,9,FALSE)</f>
        <v>8.89</v>
      </c>
      <c r="D17" s="57">
        <f>VLOOKUP($A17,'[1]2020teamtable'!$A$1:$N$21,11,FALSE)</f>
        <v>9.3496089999999992</v>
      </c>
      <c r="E17" s="57">
        <f>VLOOKUP($A17,'[1]2020teamtable'!$A$1:$N$21,13,FALSE)</f>
        <v>8.8000000000000007</v>
      </c>
      <c r="F17" s="57">
        <f>C17/'Formula Data'!$O17</f>
        <v>1.1112500000000001</v>
      </c>
      <c r="G17" s="57">
        <f>D17/'Formula Data'!$O17</f>
        <v>1.1687011249999999</v>
      </c>
      <c r="H17" s="57">
        <f>E17/'Formula Data'!$O17</f>
        <v>1.1000000000000001</v>
      </c>
      <c r="I17" s="57">
        <f t="shared" si="0"/>
        <v>1.1266503750000001</v>
      </c>
    </row>
    <row r="18" spans="1:9" x14ac:dyDescent="0.25">
      <c r="A18" s="1" t="s">
        <v>87</v>
      </c>
      <c r="B18" s="73" t="str">
        <f>Schedule!A18</f>
        <v>TOT</v>
      </c>
      <c r="C18" s="57">
        <f>VLOOKUP($A18,'[1]2020teamtable'!$A$1:$N$21,9,FALSE)</f>
        <v>15.62</v>
      </c>
      <c r="D18" s="57">
        <f>VLOOKUP($A18,'[1]2020teamtable'!$A$1:$N$21,11,FALSE)</f>
        <v>16.008687999999999</v>
      </c>
      <c r="E18" s="57">
        <f>VLOOKUP($A18,'[1]2020teamtable'!$A$1:$N$21,13,FALSE)</f>
        <v>15</v>
      </c>
      <c r="F18" s="57">
        <f>C18/'Formula Data'!$O18</f>
        <v>1.9524999999999999</v>
      </c>
      <c r="G18" s="57">
        <f>D18/'Formula Data'!$O18</f>
        <v>2.0010859999999999</v>
      </c>
      <c r="H18" s="57">
        <f>E18/'Formula Data'!$O18</f>
        <v>1.875</v>
      </c>
      <c r="I18" s="57">
        <f t="shared" si="0"/>
        <v>1.9428619999999999</v>
      </c>
    </row>
    <row r="19" spans="1:9" x14ac:dyDescent="0.25">
      <c r="A19" s="1" t="s">
        <v>125</v>
      </c>
      <c r="B19" s="73" t="str">
        <f>Schedule!A19</f>
        <v>WBA</v>
      </c>
      <c r="C19" s="57">
        <f>VLOOKUP($A19,'[1]2020teamtable'!$A$1:$N$21,9,FALSE)</f>
        <v>4.01</v>
      </c>
      <c r="D19" s="57">
        <f>VLOOKUP($A19,'[1]2020teamtable'!$A$1:$N$21,11,FALSE)</f>
        <v>4.0501950000000004</v>
      </c>
      <c r="E19" s="57">
        <f>VLOOKUP($A19,'[1]2020teamtable'!$A$1:$N$21,13,FALSE)</f>
        <v>4.7</v>
      </c>
      <c r="F19" s="57">
        <f>C19/'Formula Data'!$O19</f>
        <v>0.50124999999999997</v>
      </c>
      <c r="G19" s="57">
        <f>D19/'Formula Data'!$O19</f>
        <v>0.50627437500000005</v>
      </c>
      <c r="H19" s="57">
        <f>E19/'Formula Data'!$O19</f>
        <v>0.58750000000000002</v>
      </c>
      <c r="I19" s="57">
        <f t="shared" si="0"/>
        <v>0.53167479166666665</v>
      </c>
    </row>
    <row r="20" spans="1:9" x14ac:dyDescent="0.25">
      <c r="A20" s="1" t="s">
        <v>92</v>
      </c>
      <c r="B20" s="73" t="str">
        <f>Schedule!A20</f>
        <v>WHU</v>
      </c>
      <c r="C20" s="57">
        <f>VLOOKUP($A20,'[1]2020teamtable'!$A$1:$N$21,9,FALSE)</f>
        <v>11.29</v>
      </c>
      <c r="D20" s="57">
        <f>VLOOKUP($A20,'[1]2020teamtable'!$A$1:$N$21,11,FALSE)</f>
        <v>11.473361000000001</v>
      </c>
      <c r="E20" s="57">
        <f>VLOOKUP($A20,'[1]2020teamtable'!$A$1:$N$21,13,FALSE)</f>
        <v>10.5</v>
      </c>
      <c r="F20" s="57">
        <f>C20/'Formula Data'!$O20</f>
        <v>1.4112499999999999</v>
      </c>
      <c r="G20" s="57">
        <f>D20/'Formula Data'!$O20</f>
        <v>1.4341701250000001</v>
      </c>
      <c r="H20" s="57">
        <f>E20/'Formula Data'!$O20</f>
        <v>1.3125</v>
      </c>
      <c r="I20" s="57">
        <f t="shared" si="0"/>
        <v>1.3859733750000001</v>
      </c>
    </row>
    <row r="21" spans="1:9" x14ac:dyDescent="0.25">
      <c r="A21" s="1" t="s">
        <v>89</v>
      </c>
      <c r="B21" s="73" t="str">
        <f>Schedule!A21</f>
        <v>WOL</v>
      </c>
      <c r="C21" s="57">
        <f>VLOOKUP($A21,'[1]2020teamtable'!$A$1:$N$21,9,FALSE)</f>
        <v>6.91</v>
      </c>
      <c r="D21" s="57">
        <f>VLOOKUP($A21,'[1]2020teamtable'!$A$1:$N$21,11,FALSE)</f>
        <v>6.9246160000000003</v>
      </c>
      <c r="E21" s="57">
        <f>VLOOKUP($A21,'[1]2020teamtable'!$A$1:$N$21,13,FALSE)</f>
        <v>6.9</v>
      </c>
      <c r="F21" s="57">
        <f>C21/'Formula Data'!$O21</f>
        <v>0.86375000000000002</v>
      </c>
      <c r="G21" s="57">
        <f>D21/'Formula Data'!$O21</f>
        <v>0.86557700000000004</v>
      </c>
      <c r="H21" s="57">
        <f>E21/'Formula Data'!$O21</f>
        <v>0.86250000000000004</v>
      </c>
      <c r="I21" s="57">
        <f t="shared" si="0"/>
        <v>0.86394233333333348</v>
      </c>
    </row>
    <row r="22" spans="1:9" x14ac:dyDescent="0.3">
      <c r="B22" s="74"/>
    </row>
    <row r="23" spans="1:9" x14ac:dyDescent="0.3">
      <c r="B23" s="53" t="s">
        <v>80</v>
      </c>
      <c r="C23" s="69" t="s">
        <v>83</v>
      </c>
      <c r="D23" s="54" t="s">
        <v>81</v>
      </c>
      <c r="E23" s="95" t="s">
        <v>130</v>
      </c>
      <c r="F23" s="69" t="s">
        <v>84</v>
      </c>
      <c r="G23" s="54" t="s">
        <v>82</v>
      </c>
      <c r="H23" s="95" t="s">
        <v>131</v>
      </c>
      <c r="I23" s="55" t="s">
        <v>13</v>
      </c>
    </row>
    <row r="24" spans="1:9" x14ac:dyDescent="0.25">
      <c r="A24" s="1" t="s">
        <v>98</v>
      </c>
      <c r="B24" s="73" t="str">
        <f>Schedule!A2</f>
        <v>ARS</v>
      </c>
      <c r="C24" s="57">
        <f>VLOOKUP($A24,'[1]2020teamtable'!$A$1:$N$21,5,FALSE)</f>
        <v>9.3699999999999992</v>
      </c>
      <c r="D24" s="57">
        <f>VLOOKUP($A24,'[1]2020teamtable'!$A$1:$N$21,12,FALSE)</f>
        <v>9.6194760000000006</v>
      </c>
      <c r="E24" s="57">
        <f>VLOOKUP($A24,'[1]2020teamtable'!$A$1:$N$21,14,FALSE)</f>
        <v>10</v>
      </c>
      <c r="F24" s="57">
        <f>C24/'Formula Data'!$O2</f>
        <v>1.1712499999999999</v>
      </c>
      <c r="G24" s="57">
        <f>D24/'Formula Data'!$O2</f>
        <v>1.2024345000000001</v>
      </c>
      <c r="H24" s="57">
        <f>E24/'Formula Data'!$O2</f>
        <v>1.25</v>
      </c>
      <c r="I24" s="57">
        <f t="shared" ref="I24:I43" si="1">IF($L$2="Yes",AVERAGE(F24:G24),AVERAGE(G24,F24,H24))</f>
        <v>1.2078948333333333</v>
      </c>
    </row>
    <row r="25" spans="1:9" x14ac:dyDescent="0.25">
      <c r="A25" s="1" t="s">
        <v>109</v>
      </c>
      <c r="B25" s="73" t="str">
        <f>Schedule!A3</f>
        <v>AVL</v>
      </c>
      <c r="C25" s="57">
        <f>VLOOKUP($A25,'[1]2020teamtable'!$A$1:$N$21,5,FALSE)</f>
        <v>8.98</v>
      </c>
      <c r="D25" s="57">
        <f>VLOOKUP($A25,'[1]2020teamtable'!$A$1:$N$21,12,FALSE)</f>
        <v>8.4836799999999997</v>
      </c>
      <c r="E25" s="57">
        <f>VLOOKUP($A25,'[1]2020teamtable'!$A$1:$N$21,14,FALSE)</f>
        <v>9.8000000000000007</v>
      </c>
      <c r="F25" s="57">
        <f>C25/'Formula Data'!$O3</f>
        <v>1.2828571428571429</v>
      </c>
      <c r="G25" s="57">
        <f>D25/'Formula Data'!$O3</f>
        <v>1.2119542857142858</v>
      </c>
      <c r="H25" s="57">
        <f>E25/'Formula Data'!$O3</f>
        <v>1.4000000000000001</v>
      </c>
      <c r="I25" s="57">
        <f t="shared" si="1"/>
        <v>1.2982704761904762</v>
      </c>
    </row>
    <row r="26" spans="1:9" x14ac:dyDescent="0.25">
      <c r="A26" s="1" t="s">
        <v>93</v>
      </c>
      <c r="B26" s="73" t="str">
        <f>Schedule!A4</f>
        <v>BHA</v>
      </c>
      <c r="C26" s="57">
        <f>VLOOKUP($A26,'[1]2020teamtable'!$A$1:$N$21,5,FALSE)</f>
        <v>8.23</v>
      </c>
      <c r="D26" s="57">
        <f>VLOOKUP($A26,'[1]2020teamtable'!$A$1:$N$21,12,FALSE)</f>
        <v>9.0635829999999995</v>
      </c>
      <c r="E26" s="57">
        <f>VLOOKUP($A26,'[1]2020teamtable'!$A$1:$N$21,14,FALSE)</f>
        <v>7.9</v>
      </c>
      <c r="F26" s="57">
        <f>C26/'Formula Data'!$O4</f>
        <v>1.0287500000000001</v>
      </c>
      <c r="G26" s="57">
        <f>D26/'Formula Data'!$O4</f>
        <v>1.1329478749999999</v>
      </c>
      <c r="H26" s="57">
        <f>E26/'Formula Data'!$O4</f>
        <v>0.98750000000000004</v>
      </c>
      <c r="I26" s="57">
        <f t="shared" si="1"/>
        <v>1.0497326249999999</v>
      </c>
    </row>
    <row r="27" spans="1:9" x14ac:dyDescent="0.25">
      <c r="A27" s="1" t="s">
        <v>94</v>
      </c>
      <c r="B27" s="73" t="str">
        <f>Schedule!A5</f>
        <v>BUR</v>
      </c>
      <c r="C27" s="57">
        <f>VLOOKUP($A27,'[1]2020teamtable'!$A$1:$N$21,5,FALSE)</f>
        <v>7.48</v>
      </c>
      <c r="D27" s="57">
        <f>VLOOKUP($A27,'[1]2020teamtable'!$A$1:$N$21,12,FALSE)</f>
        <v>8.0003130000000002</v>
      </c>
      <c r="E27" s="57">
        <f>VLOOKUP($A27,'[1]2020teamtable'!$A$1:$N$21,14,FALSE)</f>
        <v>7.9</v>
      </c>
      <c r="F27" s="57">
        <f>C27/'Formula Data'!$O5</f>
        <v>1.0685714285714287</v>
      </c>
      <c r="G27" s="57">
        <f>D27/'Formula Data'!$O5</f>
        <v>1.1429018571428571</v>
      </c>
      <c r="H27" s="57">
        <f>E27/'Formula Data'!$O5</f>
        <v>1.1285714285714286</v>
      </c>
      <c r="I27" s="57">
        <f t="shared" si="1"/>
        <v>1.1133482380952382</v>
      </c>
    </row>
    <row r="28" spans="1:9" x14ac:dyDescent="0.25">
      <c r="A28" s="1" t="s">
        <v>99</v>
      </c>
      <c r="B28" s="73" t="str">
        <f>Schedule!A6</f>
        <v>CHE</v>
      </c>
      <c r="C28" s="57">
        <f>VLOOKUP($A28,'[1]2020teamtable'!$A$1:$N$21,5,FALSE)</f>
        <v>7.38</v>
      </c>
      <c r="D28" s="57">
        <f>VLOOKUP($A28,'[1]2020teamtable'!$A$1:$N$21,12,FALSE)</f>
        <v>8.3753689999999992</v>
      </c>
      <c r="E28" s="57">
        <f>VLOOKUP($A28,'[1]2020teamtable'!$A$1:$N$21,14,FALSE)</f>
        <v>9</v>
      </c>
      <c r="F28" s="57">
        <f>C28/'Formula Data'!$O6</f>
        <v>0.92249999999999999</v>
      </c>
      <c r="G28" s="57">
        <f>D28/'Formula Data'!$O6</f>
        <v>1.0469211249999999</v>
      </c>
      <c r="H28" s="57">
        <f>E28/'Formula Data'!$O6</f>
        <v>1.125</v>
      </c>
      <c r="I28" s="57">
        <f t="shared" si="1"/>
        <v>1.0314737083333332</v>
      </c>
    </row>
    <row r="29" spans="1:9" x14ac:dyDescent="0.25">
      <c r="A29" s="1" t="s">
        <v>95</v>
      </c>
      <c r="B29" s="73" t="str">
        <f>Schedule!A7</f>
        <v>CRY</v>
      </c>
      <c r="C29" s="57">
        <f>VLOOKUP($A29,'[1]2020teamtable'!$A$1:$N$21,5,FALSE)</f>
        <v>11.69</v>
      </c>
      <c r="D29" s="57">
        <f>VLOOKUP($A29,'[1]2020teamtable'!$A$1:$N$21,12,FALSE)</f>
        <v>11.489203</v>
      </c>
      <c r="E29" s="57">
        <f>VLOOKUP($A29,'[1]2020teamtable'!$A$1:$N$21,14,FALSE)</f>
        <v>10.9</v>
      </c>
      <c r="F29" s="57">
        <f>C29/'Formula Data'!$O7</f>
        <v>1.4612499999999999</v>
      </c>
      <c r="G29" s="57">
        <f>D29/'Formula Data'!$O7</f>
        <v>1.436150375</v>
      </c>
      <c r="H29" s="57">
        <f>E29/'Formula Data'!$O7</f>
        <v>1.3625</v>
      </c>
      <c r="I29" s="57">
        <f t="shared" si="1"/>
        <v>1.4199667916666667</v>
      </c>
    </row>
    <row r="30" spans="1:9" x14ac:dyDescent="0.25">
      <c r="A30" s="1" t="s">
        <v>101</v>
      </c>
      <c r="B30" s="73" t="str">
        <f>Schedule!A8</f>
        <v>EVE</v>
      </c>
      <c r="C30" s="57">
        <f>VLOOKUP($A30,'[1]2020teamtable'!$A$1:$N$21,5,FALSE)</f>
        <v>11.07</v>
      </c>
      <c r="D30" s="57">
        <f>VLOOKUP($A30,'[1]2020teamtable'!$A$1:$N$21,12,FALSE)</f>
        <v>10.211036999999999</v>
      </c>
      <c r="E30" s="57">
        <f>VLOOKUP($A30,'[1]2020teamtable'!$A$1:$N$21,14,FALSE)</f>
        <v>10</v>
      </c>
      <c r="F30" s="57">
        <f>C30/'Formula Data'!$O8</f>
        <v>1.38375</v>
      </c>
      <c r="G30" s="57">
        <f>D30/'Formula Data'!$O8</f>
        <v>1.2763796249999999</v>
      </c>
      <c r="H30" s="57">
        <f>E30/'Formula Data'!$O8</f>
        <v>1.25</v>
      </c>
      <c r="I30" s="57">
        <f t="shared" si="1"/>
        <v>1.3033765416666665</v>
      </c>
    </row>
    <row r="31" spans="1:9" x14ac:dyDescent="0.25">
      <c r="A31" s="1" t="s">
        <v>123</v>
      </c>
      <c r="B31" s="73" t="str">
        <f>Schedule!A9</f>
        <v>FUL</v>
      </c>
      <c r="C31" s="57">
        <f>VLOOKUP($A31,'[1]2020teamtable'!$A$1:$N$21,5,FALSE)</f>
        <v>12.03</v>
      </c>
      <c r="D31" s="57">
        <f>VLOOKUP($A31,'[1]2020teamtable'!$A$1:$N$21,12,FALSE)</f>
        <v>12.924163999999999</v>
      </c>
      <c r="E31" s="57">
        <f>VLOOKUP($A31,'[1]2020teamtable'!$A$1:$N$21,14,FALSE)</f>
        <v>12</v>
      </c>
      <c r="F31" s="57">
        <f>C31/'Formula Data'!$O9</f>
        <v>1.5037499999999999</v>
      </c>
      <c r="G31" s="57">
        <f>D31/'Formula Data'!$O9</f>
        <v>1.6155204999999999</v>
      </c>
      <c r="H31" s="57">
        <f>E31/'Formula Data'!$O9</f>
        <v>1.5</v>
      </c>
      <c r="I31" s="57">
        <f t="shared" si="1"/>
        <v>1.5397568333333334</v>
      </c>
    </row>
    <row r="32" spans="1:9" x14ac:dyDescent="0.25">
      <c r="A32" s="1" t="s">
        <v>124</v>
      </c>
      <c r="B32" s="73" t="str">
        <f>Schedule!A10</f>
        <v>LEE</v>
      </c>
      <c r="C32" s="57">
        <f>VLOOKUP($A32,'[1]2020teamtable'!$A$1:$N$21,5,FALSE)</f>
        <v>12.73</v>
      </c>
      <c r="D32" s="57">
        <f>VLOOKUP($A32,'[1]2020teamtable'!$A$1:$N$21,12,FALSE)</f>
        <v>14.154961999999999</v>
      </c>
      <c r="E32" s="57">
        <f>VLOOKUP($A32,'[1]2020teamtable'!$A$1:$N$21,14,FALSE)</f>
        <v>14.4</v>
      </c>
      <c r="F32" s="57">
        <f>C32/'Formula Data'!$O10</f>
        <v>1.5912500000000001</v>
      </c>
      <c r="G32" s="57">
        <f>D32/'Formula Data'!$O10</f>
        <v>1.7693702499999999</v>
      </c>
      <c r="H32" s="57">
        <f>E32/'Formula Data'!$O10</f>
        <v>1.8</v>
      </c>
      <c r="I32" s="57">
        <f t="shared" si="1"/>
        <v>1.72020675</v>
      </c>
    </row>
    <row r="33" spans="1:9" x14ac:dyDescent="0.25">
      <c r="A33" s="1" t="s">
        <v>96</v>
      </c>
      <c r="B33" s="73" t="str">
        <f>Schedule!A11</f>
        <v>LEI</v>
      </c>
      <c r="C33" s="57">
        <f>VLOOKUP($A33,'[1]2020teamtable'!$A$1:$N$21,5,FALSE)</f>
        <v>9.09</v>
      </c>
      <c r="D33" s="57">
        <f>VLOOKUP($A33,'[1]2020teamtable'!$A$1:$N$21,12,FALSE)</f>
        <v>9.2964330000000004</v>
      </c>
      <c r="E33" s="57">
        <f>VLOOKUP($A33,'[1]2020teamtable'!$A$1:$N$21,14,FALSE)</f>
        <v>8</v>
      </c>
      <c r="F33" s="57">
        <f>C33/'Formula Data'!$O11</f>
        <v>1.13625</v>
      </c>
      <c r="G33" s="57">
        <f>D33/'Formula Data'!$O11</f>
        <v>1.162054125</v>
      </c>
      <c r="H33" s="57">
        <f>E33/'Formula Data'!$O11</f>
        <v>1</v>
      </c>
      <c r="I33" s="57">
        <f t="shared" si="1"/>
        <v>1.0994347083333333</v>
      </c>
    </row>
    <row r="34" spans="1:9" x14ac:dyDescent="0.25">
      <c r="A34" s="1" t="s">
        <v>88</v>
      </c>
      <c r="B34" s="73" t="str">
        <f>Schedule!A12</f>
        <v>LIV</v>
      </c>
      <c r="C34" s="57">
        <f>VLOOKUP($A34,'[1]2020teamtable'!$A$1:$N$21,5,FALSE)</f>
        <v>9.69</v>
      </c>
      <c r="D34" s="57">
        <f>VLOOKUP($A34,'[1]2020teamtable'!$A$1:$N$21,12,FALSE)</f>
        <v>10.058894</v>
      </c>
      <c r="E34" s="57">
        <f>VLOOKUP($A34,'[1]2020teamtable'!$A$1:$N$21,14,FALSE)</f>
        <v>11.5</v>
      </c>
      <c r="F34" s="57">
        <f>C34/'Formula Data'!$O12</f>
        <v>1.2112499999999999</v>
      </c>
      <c r="G34" s="57">
        <f>D34/'Formula Data'!$O12</f>
        <v>1.2573617500000001</v>
      </c>
      <c r="H34" s="57">
        <f>E34/'Formula Data'!$O12</f>
        <v>1.4375</v>
      </c>
      <c r="I34" s="57">
        <f t="shared" si="1"/>
        <v>1.3020372499999999</v>
      </c>
    </row>
    <row r="35" spans="1:9" x14ac:dyDescent="0.25">
      <c r="A35" s="1" t="s">
        <v>90</v>
      </c>
      <c r="B35" s="73" t="str">
        <f>Schedule!A13</f>
        <v>MCI</v>
      </c>
      <c r="C35" s="57">
        <f>VLOOKUP($A35,'[1]2020teamtable'!$A$1:$N$21,5,FALSE)</f>
        <v>8.7100000000000009</v>
      </c>
      <c r="D35" s="57">
        <f>VLOOKUP($A35,'[1]2020teamtable'!$A$1:$N$21,12,FALSE)</f>
        <v>9.1390019999999996</v>
      </c>
      <c r="E35" s="57">
        <f>VLOOKUP($A35,'[1]2020teamtable'!$A$1:$N$21,14,FALSE)</f>
        <v>8.5</v>
      </c>
      <c r="F35" s="57">
        <f>C35/'Formula Data'!$O13</f>
        <v>1.2442857142857144</v>
      </c>
      <c r="G35" s="57">
        <f>D35/'Formula Data'!$O13</f>
        <v>1.3055717142857142</v>
      </c>
      <c r="H35" s="57">
        <f>E35/'Formula Data'!$O13</f>
        <v>1.2142857142857142</v>
      </c>
      <c r="I35" s="57">
        <f t="shared" si="1"/>
        <v>1.2547143809523809</v>
      </c>
    </row>
    <row r="36" spans="1:9" x14ac:dyDescent="0.25">
      <c r="A36" s="1" t="s">
        <v>100</v>
      </c>
      <c r="B36" s="73" t="str">
        <f>Schedule!A14</f>
        <v>MUN</v>
      </c>
      <c r="C36" s="57">
        <f>VLOOKUP($A36,'[1]2020teamtable'!$A$1:$N$21,5,FALSE)</f>
        <v>10.220000000000001</v>
      </c>
      <c r="D36" s="57">
        <f>VLOOKUP($A36,'[1]2020teamtable'!$A$1:$N$21,12,FALSE)</f>
        <v>10.654788</v>
      </c>
      <c r="E36" s="57">
        <f>VLOOKUP($A36,'[1]2020teamtable'!$A$1:$N$21,14,FALSE)</f>
        <v>10.199999999999999</v>
      </c>
      <c r="F36" s="57">
        <f>C36/'Formula Data'!$O14</f>
        <v>1.4600000000000002</v>
      </c>
      <c r="G36" s="57">
        <f>D36/'Formula Data'!$O14</f>
        <v>1.5221125714285715</v>
      </c>
      <c r="H36" s="57">
        <f>E36/'Formula Data'!$O14</f>
        <v>1.4571428571428571</v>
      </c>
      <c r="I36" s="57">
        <f t="shared" si="1"/>
        <v>1.4797518095238098</v>
      </c>
    </row>
    <row r="37" spans="1:9" x14ac:dyDescent="0.25">
      <c r="A37" s="1" t="s">
        <v>91</v>
      </c>
      <c r="B37" s="73" t="str">
        <f>Schedule!A15</f>
        <v>NEW</v>
      </c>
      <c r="C37" s="57">
        <f>VLOOKUP($A37,'[1]2020teamtable'!$A$1:$N$21,5,FALSE)</f>
        <v>11.45</v>
      </c>
      <c r="D37" s="57">
        <f>VLOOKUP($A37,'[1]2020teamtable'!$A$1:$N$21,12,FALSE)</f>
        <v>11.544338</v>
      </c>
      <c r="E37" s="57">
        <f>VLOOKUP($A37,'[1]2020teamtable'!$A$1:$N$21,14,FALSE)</f>
        <v>11.2</v>
      </c>
      <c r="F37" s="57">
        <f>C37/'Formula Data'!$O15</f>
        <v>1.4312499999999999</v>
      </c>
      <c r="G37" s="57">
        <f>D37/'Formula Data'!$O15</f>
        <v>1.44304225</v>
      </c>
      <c r="H37" s="57">
        <f>E37/'Formula Data'!$O15</f>
        <v>1.4</v>
      </c>
      <c r="I37" s="57">
        <f t="shared" si="1"/>
        <v>1.4247640833333335</v>
      </c>
    </row>
    <row r="38" spans="1:9" x14ac:dyDescent="0.25">
      <c r="A38" s="1" t="s">
        <v>110</v>
      </c>
      <c r="B38" s="73" t="str">
        <f>Schedule!A16</f>
        <v>SHU</v>
      </c>
      <c r="C38" s="57">
        <f>VLOOKUP($A38,'[1]2020teamtable'!$A$1:$N$21,5,FALSE)</f>
        <v>11.77</v>
      </c>
      <c r="D38" s="57">
        <f>VLOOKUP($A38,'[1]2020teamtable'!$A$1:$N$21,12,FALSE)</f>
        <v>13.083501</v>
      </c>
      <c r="E38" s="57">
        <f>VLOOKUP($A38,'[1]2020teamtable'!$A$1:$N$21,14,FALSE)</f>
        <v>12.5</v>
      </c>
      <c r="F38" s="57">
        <f>C38/'Formula Data'!$O16</f>
        <v>1.4712499999999999</v>
      </c>
      <c r="G38" s="57">
        <f>D38/'Formula Data'!$O16</f>
        <v>1.635437625</v>
      </c>
      <c r="H38" s="57">
        <f>E38/'Formula Data'!$O16</f>
        <v>1.5625</v>
      </c>
      <c r="I38" s="57">
        <f t="shared" si="1"/>
        <v>1.556395875</v>
      </c>
    </row>
    <row r="39" spans="1:9" x14ac:dyDescent="0.25">
      <c r="A39" s="1" t="s">
        <v>97</v>
      </c>
      <c r="B39" s="73" t="str">
        <f>Schedule!A17</f>
        <v>SOU</v>
      </c>
      <c r="C39" s="57">
        <f>VLOOKUP($A39,'[1]2020teamtable'!$A$1:$N$21,5,FALSE)</f>
        <v>8.2799999999999994</v>
      </c>
      <c r="D39" s="57">
        <f>VLOOKUP($A39,'[1]2020teamtable'!$A$1:$N$21,12,FALSE)</f>
        <v>9.0824660000000002</v>
      </c>
      <c r="E39" s="57">
        <f>VLOOKUP($A39,'[1]2020teamtable'!$A$1:$N$21,14,FALSE)</f>
        <v>8.5</v>
      </c>
      <c r="F39" s="57">
        <f>C39/'Formula Data'!$O17</f>
        <v>1.0349999999999999</v>
      </c>
      <c r="G39" s="57">
        <f>D39/'Formula Data'!$O17</f>
        <v>1.13530825</v>
      </c>
      <c r="H39" s="57">
        <f>E39/'Formula Data'!$O17</f>
        <v>1.0625</v>
      </c>
      <c r="I39" s="57">
        <f t="shared" si="1"/>
        <v>1.0776027499999998</v>
      </c>
    </row>
    <row r="40" spans="1:9" x14ac:dyDescent="0.25">
      <c r="A40" s="1" t="s">
        <v>87</v>
      </c>
      <c r="B40" s="73" t="str">
        <f>Schedule!A18</f>
        <v>TOT</v>
      </c>
      <c r="C40" s="57">
        <f>VLOOKUP($A40,'[1]2020teamtable'!$A$1:$N$21,5,FALSE)</f>
        <v>9.31</v>
      </c>
      <c r="D40" s="57">
        <f>VLOOKUP($A40,'[1]2020teamtable'!$A$1:$N$21,12,FALSE)</f>
        <v>8.9353490000000004</v>
      </c>
      <c r="E40" s="57">
        <f>VLOOKUP($A40,'[1]2020teamtable'!$A$1:$N$21,14,FALSE)</f>
        <v>8.8000000000000007</v>
      </c>
      <c r="F40" s="57">
        <f>C40/'Formula Data'!$O18</f>
        <v>1.1637500000000001</v>
      </c>
      <c r="G40" s="57">
        <f>D40/'Formula Data'!$O18</f>
        <v>1.1169186250000001</v>
      </c>
      <c r="H40" s="57">
        <f>E40/'Formula Data'!$O18</f>
        <v>1.1000000000000001</v>
      </c>
      <c r="I40" s="57">
        <f t="shared" si="1"/>
        <v>1.1268895416666667</v>
      </c>
    </row>
    <row r="41" spans="1:9" x14ac:dyDescent="0.25">
      <c r="A41" s="1" t="s">
        <v>125</v>
      </c>
      <c r="B41" s="73" t="str">
        <f>Schedule!A19</f>
        <v>WBA</v>
      </c>
      <c r="C41" s="57">
        <f>VLOOKUP($A41,'[1]2020teamtable'!$A$1:$N$21,5,FALSE)</f>
        <v>15.02</v>
      </c>
      <c r="D41" s="57">
        <f>VLOOKUP($A41,'[1]2020teamtable'!$A$1:$N$21,12,FALSE)</f>
        <v>15.553115999999999</v>
      </c>
      <c r="E41" s="57">
        <f>VLOOKUP($A41,'[1]2020teamtable'!$A$1:$N$21,14,FALSE)</f>
        <v>14</v>
      </c>
      <c r="F41" s="57">
        <f>C41/'Formula Data'!$O19</f>
        <v>1.8774999999999999</v>
      </c>
      <c r="G41" s="57">
        <f>D41/'Formula Data'!$O19</f>
        <v>1.9441394999999999</v>
      </c>
      <c r="H41" s="57">
        <f>E41/'Formula Data'!$O19</f>
        <v>1.75</v>
      </c>
      <c r="I41" s="57">
        <f t="shared" si="1"/>
        <v>1.8572131666666667</v>
      </c>
    </row>
    <row r="42" spans="1:9" x14ac:dyDescent="0.25">
      <c r="A42" s="1" t="s">
        <v>92</v>
      </c>
      <c r="B42" s="73" t="str">
        <f>Schedule!A20</f>
        <v>WHU</v>
      </c>
      <c r="C42" s="57">
        <f>VLOOKUP($A42,'[1]2020teamtable'!$A$1:$N$21,5,FALSE)</f>
        <v>9.82</v>
      </c>
      <c r="D42" s="57">
        <f>VLOOKUP($A42,'[1]2020teamtable'!$A$1:$N$21,12,FALSE)</f>
        <v>9.9100210000000004</v>
      </c>
      <c r="E42" s="57">
        <f>VLOOKUP($A42,'[1]2020teamtable'!$A$1:$N$21,14,FALSE)</f>
        <v>9.6</v>
      </c>
      <c r="F42" s="57">
        <f>C42/'Formula Data'!$O20</f>
        <v>1.2275</v>
      </c>
      <c r="G42" s="57">
        <f>D42/'Formula Data'!$O20</f>
        <v>1.2387526250000001</v>
      </c>
      <c r="H42" s="57">
        <f>E42/'Formula Data'!$O20</f>
        <v>1.2</v>
      </c>
      <c r="I42" s="57">
        <f t="shared" si="1"/>
        <v>1.2220842083333334</v>
      </c>
    </row>
    <row r="43" spans="1:9" x14ac:dyDescent="0.25">
      <c r="A43" s="1" t="s">
        <v>89</v>
      </c>
      <c r="B43" s="73" t="str">
        <f>Schedule!A21</f>
        <v>WOL</v>
      </c>
      <c r="C43" s="57">
        <f>VLOOKUP($A43,'[1]2020teamtable'!$A$1:$N$21,5,FALSE)</f>
        <v>10.119999999999999</v>
      </c>
      <c r="D43" s="57">
        <f>VLOOKUP($A43,'[1]2020teamtable'!$A$1:$N$21,12,FALSE)</f>
        <v>11.246521</v>
      </c>
      <c r="E43" s="57">
        <f>VLOOKUP($A43,'[1]2020teamtable'!$A$1:$N$21,14,FALSE)</f>
        <v>9.1999999999999993</v>
      </c>
      <c r="F43" s="57">
        <f>C43/'Formula Data'!$O21</f>
        <v>1.2649999999999999</v>
      </c>
      <c r="G43" s="57">
        <f>D43/'Formula Data'!$O21</f>
        <v>1.4058151249999999</v>
      </c>
      <c r="H43" s="57">
        <f>E43/'Formula Data'!$O21</f>
        <v>1.1499999999999999</v>
      </c>
      <c r="I43" s="57">
        <f t="shared" si="1"/>
        <v>1.2736050416666667</v>
      </c>
    </row>
  </sheetData>
  <dataConsolidate/>
  <dataValidations count="1">
    <dataValidation type="list" allowBlank="1" showInputMessage="1" showErrorMessage="1" sqref="L2" xr:uid="{0E686B86-D74D-49C5-907A-EEF875D2FB43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A68"/>
  <sheetViews>
    <sheetView topLeftCell="F1" workbookViewId="0">
      <selection activeCell="L6" sqref="L6:R6"/>
    </sheetView>
  </sheetViews>
  <sheetFormatPr defaultColWidth="9.109375" defaultRowHeight="12" x14ac:dyDescent="0.25"/>
  <cols>
    <col min="1" max="1" width="4.5546875" style="37" bestFit="1" customWidth="1"/>
    <col min="2" max="2" width="5.6640625" style="37" bestFit="1" customWidth="1"/>
    <col min="3" max="3" width="5.44140625" style="37" bestFit="1" customWidth="1"/>
    <col min="4" max="4" width="4.88671875" style="37" bestFit="1" customWidth="1"/>
    <col min="5" max="5" width="5.6640625" style="37" bestFit="1" customWidth="1"/>
    <col min="6" max="6" width="4.6640625" style="37" bestFit="1" customWidth="1"/>
    <col min="7" max="7" width="5.6640625" style="37" bestFit="1" customWidth="1"/>
    <col min="8" max="8" width="4.88671875" style="37" customWidth="1"/>
    <col min="9" max="9" width="6.6640625" style="37" bestFit="1" customWidth="1"/>
    <col min="10" max="10" width="8.109375" style="37" bestFit="1" customWidth="1"/>
    <col min="11" max="18" width="4.44140625" style="37" customWidth="1"/>
    <col min="19" max="48" width="4.44140625" style="37" hidden="1" customWidth="1"/>
    <col min="49" max="49" width="3.88671875" style="37" customWidth="1"/>
    <col min="50" max="50" width="9.109375" style="37" customWidth="1"/>
    <col min="51" max="16384" width="9.109375" style="37"/>
  </cols>
  <sheetData>
    <row r="1" spans="1:53" x14ac:dyDescent="0.25">
      <c r="A1" s="35" t="s">
        <v>0</v>
      </c>
      <c r="B1" s="36" t="s">
        <v>20</v>
      </c>
      <c r="C1" s="36" t="s">
        <v>21</v>
      </c>
      <c r="E1" s="38" t="s">
        <v>0</v>
      </c>
      <c r="F1" s="38" t="s">
        <v>19</v>
      </c>
      <c r="G1" s="38" t="s">
        <v>0</v>
      </c>
      <c r="H1" s="38" t="s">
        <v>18</v>
      </c>
      <c r="J1" s="39" t="s">
        <v>27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53" x14ac:dyDescent="0.25">
      <c r="A2" s="41" t="str">
        <f>Schedule!A2</f>
        <v>ARS</v>
      </c>
      <c r="B2" s="42">
        <f>'Formula Data'!AB2</f>
        <v>1.2988791482888993</v>
      </c>
      <c r="C2" s="42">
        <f>'Formula Data'!AC2</f>
        <v>1.221605796692756</v>
      </c>
      <c r="D2" s="37" t="s">
        <v>34</v>
      </c>
      <c r="E2" s="43" t="str">
        <f>Schedule!A2</f>
        <v>ARS</v>
      </c>
      <c r="F2" s="44">
        <f t="shared" ref="F2:F21" si="0">C2*(1-$D$3)</f>
        <v>1.1483094488911907</v>
      </c>
      <c r="G2" s="43" t="str">
        <f>Schedule!A2</f>
        <v>ARS</v>
      </c>
      <c r="H2" s="44">
        <f t="shared" ref="H2:H21" si="1">B2*(1+$D$3)</f>
        <v>1.3768118971862333</v>
      </c>
      <c r="J2" s="45" t="s">
        <v>0</v>
      </c>
      <c r="K2" s="45">
        <v>1</v>
      </c>
      <c r="L2" s="45">
        <v>2</v>
      </c>
      <c r="M2" s="45">
        <v>3</v>
      </c>
      <c r="N2" s="45">
        <v>4</v>
      </c>
      <c r="O2" s="45">
        <v>5</v>
      </c>
      <c r="P2" s="45">
        <v>6</v>
      </c>
      <c r="Q2" s="45">
        <v>7</v>
      </c>
      <c r="R2" s="45">
        <v>8</v>
      </c>
      <c r="S2" s="45">
        <v>9</v>
      </c>
      <c r="T2" s="45">
        <v>10</v>
      </c>
      <c r="U2" s="45">
        <v>11</v>
      </c>
      <c r="V2" s="45">
        <v>12</v>
      </c>
      <c r="W2" s="45">
        <v>13</v>
      </c>
      <c r="X2" s="45">
        <v>14</v>
      </c>
      <c r="Y2" s="45">
        <v>15</v>
      </c>
      <c r="Z2" s="45">
        <v>16</v>
      </c>
      <c r="AA2" s="45">
        <v>17</v>
      </c>
      <c r="AB2" s="45">
        <v>18</v>
      </c>
      <c r="AC2" s="45">
        <v>19</v>
      </c>
      <c r="AD2" s="45">
        <v>20</v>
      </c>
      <c r="AE2" s="45">
        <v>21</v>
      </c>
      <c r="AF2" s="45">
        <v>22</v>
      </c>
      <c r="AG2" s="45">
        <v>23</v>
      </c>
      <c r="AH2" s="45">
        <v>24</v>
      </c>
      <c r="AI2" s="45">
        <v>25</v>
      </c>
      <c r="AJ2" s="45">
        <v>26</v>
      </c>
      <c r="AK2" s="45">
        <v>27</v>
      </c>
      <c r="AL2" s="45">
        <v>28</v>
      </c>
      <c r="AM2" s="45">
        <v>29</v>
      </c>
      <c r="AN2" s="45">
        <v>30</v>
      </c>
      <c r="AO2" s="45">
        <v>31</v>
      </c>
      <c r="AP2" s="45">
        <v>32</v>
      </c>
      <c r="AQ2" s="45">
        <v>33</v>
      </c>
      <c r="AR2" s="45">
        <v>34</v>
      </c>
      <c r="AS2" s="45">
        <v>35</v>
      </c>
      <c r="AT2" s="45">
        <v>36</v>
      </c>
      <c r="AU2" s="45">
        <v>37</v>
      </c>
      <c r="AV2" s="45">
        <v>38</v>
      </c>
      <c r="AW2" s="46" t="s">
        <v>17</v>
      </c>
    </row>
    <row r="3" spans="1:53" x14ac:dyDescent="0.25">
      <c r="A3" s="41" t="str">
        <f>Schedule!A3</f>
        <v>AVL</v>
      </c>
      <c r="B3" s="42">
        <f>'Formula Data'!AB3</f>
        <v>1.4233826851180433</v>
      </c>
      <c r="C3" s="42">
        <f>'Formula Data'!AC3</f>
        <v>1.9555165661667981</v>
      </c>
      <c r="D3" s="47">
        <v>0.06</v>
      </c>
      <c r="E3" s="43" t="str">
        <f>Schedule!A3</f>
        <v>AVL</v>
      </c>
      <c r="F3" s="44">
        <f t="shared" si="0"/>
        <v>1.8381855721967901</v>
      </c>
      <c r="G3" s="43" t="str">
        <f>Schedule!A3</f>
        <v>AVL</v>
      </c>
      <c r="H3" s="44">
        <f t="shared" si="1"/>
        <v>1.5087856462251261</v>
      </c>
      <c r="J3" s="41" t="str">
        <f>Schedule!A2</f>
        <v>ARS</v>
      </c>
      <c r="K3" s="48">
        <f t="shared" ref="K3:AK3" si="2">VLOOKUP(K49,$E$2:$F$41,2,FALSE)</f>
        <v>1.2898497526899171</v>
      </c>
      <c r="L3" s="48">
        <f t="shared" si="2"/>
        <v>1.3608074248626458</v>
      </c>
      <c r="M3" s="48">
        <f t="shared" si="2"/>
        <v>2.4433629413228974</v>
      </c>
      <c r="N3" s="48">
        <f t="shared" si="2"/>
        <v>0.91490998233617227</v>
      </c>
      <c r="O3" s="48">
        <f t="shared" si="2"/>
        <v>1.7686801697132333</v>
      </c>
      <c r="P3" s="48">
        <f t="shared" si="2"/>
        <v>1.6687671517219149</v>
      </c>
      <c r="Q3" s="48">
        <f t="shared" si="2"/>
        <v>1.499574951692537</v>
      </c>
      <c r="R3" s="48">
        <f t="shared" si="2"/>
        <v>1.8381855721967901</v>
      </c>
      <c r="S3" s="48">
        <f t="shared" si="2"/>
        <v>1.8268695666774095</v>
      </c>
      <c r="T3" s="48">
        <f t="shared" si="2"/>
        <v>0.95514359648250458</v>
      </c>
      <c r="U3" s="48">
        <f t="shared" si="2"/>
        <v>2.3022536924125232</v>
      </c>
      <c r="V3" s="48">
        <f t="shared" si="2"/>
        <v>0.7790886792501972</v>
      </c>
      <c r="W3" s="48">
        <f t="shared" si="2"/>
        <v>1.3613665295342232</v>
      </c>
      <c r="X3" s="48">
        <f t="shared" si="2"/>
        <v>1.6980263846017496</v>
      </c>
      <c r="Y3" s="48">
        <f t="shared" si="2"/>
        <v>1.7346197563060157</v>
      </c>
      <c r="Z3" s="48">
        <f t="shared" si="2"/>
        <v>1.407112129869168</v>
      </c>
      <c r="AA3" s="48">
        <f t="shared" si="2"/>
        <v>0.71735393792587476</v>
      </c>
      <c r="AB3" s="48">
        <f t="shared" si="2"/>
        <v>1.149218249178944</v>
      </c>
      <c r="AC3" s="48">
        <f>VLOOKUP(AC49,$E$2:$F$41,2,FALSE)</f>
        <v>0.99670757796117226</v>
      </c>
      <c r="AD3" s="48">
        <f t="shared" si="2"/>
        <v>1.5351580013896562</v>
      </c>
      <c r="AE3" s="48">
        <f t="shared" si="2"/>
        <v>1.3298117496141366</v>
      </c>
      <c r="AF3" s="48">
        <f t="shared" si="2"/>
        <v>1.0770768215653777</v>
      </c>
      <c r="AG3" s="48">
        <f t="shared" si="2"/>
        <v>2.0728475601368062</v>
      </c>
      <c r="AH3" s="48">
        <f t="shared" si="2"/>
        <v>1.6200541440346836</v>
      </c>
      <c r="AI3" s="48">
        <f t="shared" si="2"/>
        <v>1.5684522259721125</v>
      </c>
      <c r="AJ3" s="48">
        <f t="shared" si="2"/>
        <v>1.8818012561970532</v>
      </c>
      <c r="AK3" s="48">
        <f t="shared" si="2"/>
        <v>0.87854680851617983</v>
      </c>
      <c r="AL3" s="89">
        <f>VLOOKUP(AL49,$E$2:$F$41,2,FALSE)</f>
        <v>2.0416211989318596</v>
      </c>
      <c r="AM3" s="48">
        <f t="shared" ref="AM3:AM22" si="3">VLOOKUP(AM49,$E$2:$F$41,2,FALSE)</f>
        <v>1.5345275216536218</v>
      </c>
      <c r="AN3" s="48">
        <f t="shared" ref="AN3:AV22" si="4">VLOOKUP(AN49,$E$2:$F$41,2,FALSE)</f>
        <v>2.1667558158901166</v>
      </c>
      <c r="AO3" s="48">
        <f t="shared" si="4"/>
        <v>1.0317070013578113</v>
      </c>
      <c r="AP3" s="48">
        <f t="shared" si="4"/>
        <v>1.1438290259703037</v>
      </c>
      <c r="AQ3" s="48">
        <f t="shared" si="4"/>
        <v>1.5057969825713626</v>
      </c>
      <c r="AR3" s="48">
        <f t="shared" si="4"/>
        <v>1.1239468432328115</v>
      </c>
      <c r="AS3" s="48">
        <f t="shared" si="4"/>
        <v>0.63614405816068131</v>
      </c>
      <c r="AT3" s="48">
        <f>VLOOKUP(AT49,$E$2:$F$41,2,FALSE)</f>
        <v>1.9560605762599754</v>
      </c>
      <c r="AU3" s="48">
        <f>VLOOKUP(AU49,$E$2:$F$41,2,FALSE)</f>
        <v>1.2959269618400859</v>
      </c>
      <c r="AV3" s="48">
        <f>VLOOKUP(AV49,$E$2:$F$41,2,FALSE)</f>
        <v>1.2478164170537904</v>
      </c>
      <c r="AW3" s="48">
        <f t="shared" ref="AW3:AW22" ca="1" si="5">IF(OR($D$6=0,$D$6&gt;39),AVERAGE($K3:$AV3),AVERAGE(OFFSET($K3,0,0,1,$D$6-1)))</f>
        <v>1.5980172433170134</v>
      </c>
      <c r="AX3" s="49"/>
      <c r="AY3" s="70"/>
      <c r="AZ3" s="49"/>
    </row>
    <row r="4" spans="1:53" x14ac:dyDescent="0.25">
      <c r="A4" s="41" t="str">
        <f>Schedule!A4</f>
        <v>BHA</v>
      </c>
      <c r="B4" s="42">
        <f>'Formula Data'!AB4</f>
        <v>1.091311254236758</v>
      </c>
      <c r="C4" s="42">
        <f>'Formula Data'!AC4</f>
        <v>1.3274642734614792</v>
      </c>
      <c r="E4" s="43" t="str">
        <f>Schedule!A4</f>
        <v>BHA</v>
      </c>
      <c r="F4" s="44">
        <f t="shared" si="0"/>
        <v>1.2478164170537904</v>
      </c>
      <c r="G4" s="43" t="str">
        <f>Schedule!A4</f>
        <v>BHA</v>
      </c>
      <c r="H4" s="44">
        <f t="shared" si="1"/>
        <v>1.1567899294909636</v>
      </c>
      <c r="J4" s="41" t="str">
        <f>Schedule!A3</f>
        <v>AVL</v>
      </c>
      <c r="K4" s="94">
        <f t="shared" ref="K4:AB4" si="6">VLOOKUP(K50,$E$2:$F$41,2,FALSE)</f>
        <v>1.7686801697132333</v>
      </c>
      <c r="L4" s="48">
        <f t="shared" si="6"/>
        <v>0.91490998233617227</v>
      </c>
      <c r="M4" s="48">
        <f t="shared" si="6"/>
        <v>1.2898497526899171</v>
      </c>
      <c r="N4" s="48">
        <f t="shared" si="6"/>
        <v>2.1667558158901166</v>
      </c>
      <c r="O4" s="48">
        <f t="shared" si="6"/>
        <v>1.8818012561970532</v>
      </c>
      <c r="P4" s="48">
        <f t="shared" si="6"/>
        <v>1.6200541440346836</v>
      </c>
      <c r="Q4" s="48">
        <f t="shared" si="6"/>
        <v>1.3613665295342232</v>
      </c>
      <c r="R4" s="48">
        <f t="shared" si="6"/>
        <v>1.2949021444943214</v>
      </c>
      <c r="S4" s="48">
        <f t="shared" si="6"/>
        <v>1.2478164170537904</v>
      </c>
      <c r="T4" s="48">
        <f t="shared" si="6"/>
        <v>1.5345275216536218</v>
      </c>
      <c r="U4" s="48">
        <f t="shared" si="6"/>
        <v>0.99670757796117226</v>
      </c>
      <c r="V4" s="48">
        <f t="shared" si="6"/>
        <v>1.0770768215653777</v>
      </c>
      <c r="W4" s="48">
        <f t="shared" si="6"/>
        <v>0.7790886792501972</v>
      </c>
      <c r="X4" s="48">
        <f t="shared" si="6"/>
        <v>0.71735393792587476</v>
      </c>
      <c r="Y4" s="48">
        <f t="shared" si="6"/>
        <v>1.149218249178944</v>
      </c>
      <c r="Z4" s="48">
        <f t="shared" si="6"/>
        <v>1.9560605762599754</v>
      </c>
      <c r="AA4" s="48">
        <f t="shared" si="6"/>
        <v>1.499574951692537</v>
      </c>
      <c r="AB4" s="48">
        <f t="shared" si="6"/>
        <v>2.0416211989318596</v>
      </c>
      <c r="AC4" s="48">
        <f>VLOOKUP(AC50,$E$2:$F$41,2,FALSE)</f>
        <v>1.5057969825713626</v>
      </c>
      <c r="AD4" s="48">
        <f t="shared" ref="AD4:AK4" si="7">VLOOKUP(AD50,$E$2:$F$41,2,FALSE)</f>
        <v>0.87854680851617983</v>
      </c>
      <c r="AE4" s="48">
        <f t="shared" si="7"/>
        <v>1.5351580013896562</v>
      </c>
      <c r="AF4" s="48">
        <f t="shared" si="7"/>
        <v>1.3608074248626458</v>
      </c>
      <c r="AG4" s="48">
        <f t="shared" si="7"/>
        <v>1.1483094488911907</v>
      </c>
      <c r="AH4" s="48">
        <f t="shared" si="7"/>
        <v>1.407112129869168</v>
      </c>
      <c r="AI4" s="48">
        <f t="shared" si="7"/>
        <v>1.6687671517219149</v>
      </c>
      <c r="AJ4" s="48">
        <f t="shared" si="7"/>
        <v>1.8268695666774095</v>
      </c>
      <c r="AK4" s="48">
        <f t="shared" si="7"/>
        <v>0.95514359648250458</v>
      </c>
      <c r="AL4" s="89">
        <f>VLOOKUP(AL50,$E$2:$F$41,2,FALSE)</f>
        <v>1.1239468432328115</v>
      </c>
      <c r="AM4" s="48">
        <f t="shared" si="3"/>
        <v>1.0317070013578113</v>
      </c>
      <c r="AN4" s="48">
        <f t="shared" si="4"/>
        <v>1.1438290259703037</v>
      </c>
      <c r="AO4" s="48">
        <f t="shared" si="4"/>
        <v>2.4433629413228974</v>
      </c>
      <c r="AP4" s="48">
        <f t="shared" si="4"/>
        <v>1.5684522259721125</v>
      </c>
      <c r="AQ4" s="48">
        <f t="shared" si="4"/>
        <v>0.63614405816068131</v>
      </c>
      <c r="AR4" s="48">
        <f t="shared" si="4"/>
        <v>1.6980263846017496</v>
      </c>
      <c r="AS4" s="48">
        <f t="shared" si="4"/>
        <v>1.3298117496141366</v>
      </c>
      <c r="AT4" s="48">
        <f t="shared" si="4"/>
        <v>1.2959269618400859</v>
      </c>
      <c r="AU4" s="48">
        <f t="shared" si="4"/>
        <v>2.3022536924125232</v>
      </c>
      <c r="AV4" s="48">
        <f t="shared" si="4"/>
        <v>1.7346197563060157</v>
      </c>
      <c r="AW4" s="48">
        <f ca="1">IF(OR($D$6=0,$D$6&gt;39),AVERAGE($K4:$AV4),AVERAGE(OFFSET($L4,0,0,1,$D$6-2)))</f>
        <v>1.5042342321680695</v>
      </c>
      <c r="AX4" s="49"/>
    </row>
    <row r="5" spans="1:53" x14ac:dyDescent="0.25">
      <c r="A5" s="41" t="str">
        <f>Schedule!A5</f>
        <v>BUR</v>
      </c>
      <c r="B5" s="42">
        <f>'Formula Data'!AB5</f>
        <v>1.3409600524934546</v>
      </c>
      <c r="C5" s="42">
        <f>'Formula Data'!AC5</f>
        <v>0.82881774388318852</v>
      </c>
      <c r="D5" s="37" t="s">
        <v>52</v>
      </c>
      <c r="E5" s="43" t="str">
        <f>Schedule!A5</f>
        <v>BUR</v>
      </c>
      <c r="F5" s="44">
        <f t="shared" si="0"/>
        <v>0.7790886792501972</v>
      </c>
      <c r="G5" s="43" t="str">
        <f>Schedule!A5</f>
        <v>BUR</v>
      </c>
      <c r="H5" s="44">
        <f t="shared" si="1"/>
        <v>1.421417655643062</v>
      </c>
      <c r="J5" s="41" t="str">
        <f>Schedule!A4</f>
        <v>BHA</v>
      </c>
      <c r="K5" s="48">
        <f t="shared" ref="K5:AB5" si="8">VLOOKUP(K51,$E$2:$F$41,2,FALSE)</f>
        <v>1.7346197563060157</v>
      </c>
      <c r="L5" s="48">
        <f t="shared" si="8"/>
        <v>1.1239468432328115</v>
      </c>
      <c r="M5" s="48">
        <f t="shared" si="8"/>
        <v>1.3298117496141366</v>
      </c>
      <c r="N5" s="48">
        <f t="shared" si="8"/>
        <v>1.6980263846017496</v>
      </c>
      <c r="O5" s="48">
        <f t="shared" si="8"/>
        <v>1.2959269618400859</v>
      </c>
      <c r="P5" s="48">
        <f t="shared" si="8"/>
        <v>0.63614405816068131</v>
      </c>
      <c r="Q5" s="48">
        <f t="shared" si="8"/>
        <v>2.3022536924125232</v>
      </c>
      <c r="R5" s="48">
        <f t="shared" si="8"/>
        <v>0.7790886792501972</v>
      </c>
      <c r="S5" s="48">
        <f t="shared" si="8"/>
        <v>2.0728475601368062</v>
      </c>
      <c r="T5" s="48">
        <f t="shared" si="8"/>
        <v>2.1667558158901166</v>
      </c>
      <c r="U5" s="48">
        <f t="shared" si="8"/>
        <v>1.3613665295342232</v>
      </c>
      <c r="V5" s="48">
        <f t="shared" si="8"/>
        <v>1.8818012561970532</v>
      </c>
      <c r="W5" s="48">
        <f t="shared" si="8"/>
        <v>1.2898497526899171</v>
      </c>
      <c r="X5" s="48">
        <f t="shared" si="8"/>
        <v>0.91490998233617227</v>
      </c>
      <c r="Y5" s="48">
        <f t="shared" si="8"/>
        <v>1.5345275216536218</v>
      </c>
      <c r="Z5" s="48">
        <f t="shared" si="8"/>
        <v>1.1483094488911907</v>
      </c>
      <c r="AA5" s="48">
        <f t="shared" si="8"/>
        <v>0.95514359648250458</v>
      </c>
      <c r="AB5" s="48">
        <f t="shared" si="8"/>
        <v>1.7686801697132333</v>
      </c>
      <c r="AC5" s="48">
        <f>VLOOKUP(AC51,$E$2:$F$41,2,FALSE)</f>
        <v>1.8268695666774095</v>
      </c>
      <c r="AD5" s="48">
        <f t="shared" ref="AD5:AL6" si="9">VLOOKUP(AD51,$E$2:$F$41,2,FALSE)</f>
        <v>1.1438290259703037</v>
      </c>
      <c r="AE5" s="48">
        <f t="shared" si="9"/>
        <v>2.0416211989318596</v>
      </c>
      <c r="AF5" s="48">
        <f t="shared" si="9"/>
        <v>2.4433629413228974</v>
      </c>
      <c r="AG5" s="48">
        <f t="shared" si="9"/>
        <v>0.87854680851617983</v>
      </c>
      <c r="AH5" s="48">
        <f t="shared" si="9"/>
        <v>1.8381855721967901</v>
      </c>
      <c r="AI5" s="48">
        <f t="shared" si="9"/>
        <v>1.149218249178944</v>
      </c>
      <c r="AJ5" s="48">
        <f t="shared" si="9"/>
        <v>0.71735393792587476</v>
      </c>
      <c r="AK5" s="48">
        <f t="shared" si="9"/>
        <v>1.6687671517219149</v>
      </c>
      <c r="AL5" s="89">
        <f t="shared" si="9"/>
        <v>1.5351580013896562</v>
      </c>
      <c r="AM5" s="48">
        <f t="shared" si="3"/>
        <v>0.99670757796117226</v>
      </c>
      <c r="AN5" s="48">
        <f t="shared" si="4"/>
        <v>1.499574951692537</v>
      </c>
      <c r="AO5" s="48">
        <f t="shared" si="4"/>
        <v>1.5057969825713626</v>
      </c>
      <c r="AP5" s="48">
        <f t="shared" si="4"/>
        <v>1.9560605762599754</v>
      </c>
      <c r="AQ5" s="48">
        <f t="shared" si="4"/>
        <v>1.0317070013578113</v>
      </c>
      <c r="AR5" s="48">
        <f t="shared" si="4"/>
        <v>1.6200541440346836</v>
      </c>
      <c r="AS5" s="48">
        <f t="shared" si="4"/>
        <v>1.0770768215653777</v>
      </c>
      <c r="AT5" s="48">
        <f t="shared" ref="AT5:AV11" si="10">VLOOKUP(AT51,$E$2:$F$41,2,FALSE)</f>
        <v>1.3608074248626458</v>
      </c>
      <c r="AU5" s="48">
        <f t="shared" si="10"/>
        <v>1.5684522259721125</v>
      </c>
      <c r="AV5" s="48">
        <f t="shared" si="10"/>
        <v>1.2949021444943214</v>
      </c>
      <c r="AW5" s="48">
        <f t="shared" ca="1" si="5"/>
        <v>1.362477265677275</v>
      </c>
      <c r="AX5" s="49"/>
    </row>
    <row r="6" spans="1:53" x14ac:dyDescent="0.25">
      <c r="A6" s="41" t="str">
        <f>Schedule!A6</f>
        <v>CHE</v>
      </c>
      <c r="B6" s="42">
        <f>'Formula Data'!AB6</f>
        <v>1.0705383189185727</v>
      </c>
      <c r="C6" s="42">
        <f>'Formula Data'!AC6</f>
        <v>1.8453401662829956</v>
      </c>
      <c r="D6" s="37">
        <v>9</v>
      </c>
      <c r="E6" s="43" t="str">
        <f>Schedule!A6</f>
        <v>CHE</v>
      </c>
      <c r="F6" s="44">
        <f t="shared" si="0"/>
        <v>1.7346197563060157</v>
      </c>
      <c r="G6" s="43" t="str">
        <f>Schedule!A6</f>
        <v>CHE</v>
      </c>
      <c r="H6" s="44">
        <f t="shared" si="1"/>
        <v>1.1347706180536872</v>
      </c>
      <c r="J6" s="41" t="str">
        <f>Schedule!A5</f>
        <v>BUR</v>
      </c>
      <c r="K6" s="94">
        <f t="shared" ref="K6:Z6" si="11">VLOOKUP(K52,$E$2:$F$41,2,FALSE)</f>
        <v>1.3298117496141366</v>
      </c>
      <c r="L6" s="48">
        <f t="shared" si="11"/>
        <v>1.8818012561970532</v>
      </c>
      <c r="M6" s="48">
        <f t="shared" si="11"/>
        <v>1.3613665295342232</v>
      </c>
      <c r="N6" s="48">
        <f t="shared" si="11"/>
        <v>1.1239468432328115</v>
      </c>
      <c r="O6" s="48">
        <f t="shared" si="11"/>
        <v>0.71735393792587476</v>
      </c>
      <c r="P6" s="48">
        <f t="shared" si="11"/>
        <v>2.0416211989318596</v>
      </c>
      <c r="Q6" s="48">
        <f t="shared" si="11"/>
        <v>1.7346197563060157</v>
      </c>
      <c r="R6" s="48">
        <f t="shared" si="11"/>
        <v>1.407112129869168</v>
      </c>
      <c r="S6" s="48">
        <f t="shared" si="11"/>
        <v>1.149218249178944</v>
      </c>
      <c r="T6" s="48">
        <f t="shared" si="11"/>
        <v>1.7686801697132333</v>
      </c>
      <c r="U6" s="48">
        <f t="shared" si="11"/>
        <v>1.5057969825713626</v>
      </c>
      <c r="V6" s="48">
        <f t="shared" si="11"/>
        <v>1.2949021444943214</v>
      </c>
      <c r="W6" s="48">
        <f t="shared" si="11"/>
        <v>2.0728475601368062</v>
      </c>
      <c r="X6" s="48">
        <f t="shared" si="11"/>
        <v>0.95514359648250458</v>
      </c>
      <c r="Y6" s="48">
        <f t="shared" si="11"/>
        <v>1.8268695666774095</v>
      </c>
      <c r="Z6" s="48">
        <f t="shared" si="11"/>
        <v>0.91490998233617227</v>
      </c>
      <c r="AA6" s="48">
        <f>VLOOKUP(AA52,$E$2:$F$41,2,FALSE)</f>
        <v>1.1438290259703037</v>
      </c>
      <c r="AB6" s="48">
        <f t="shared" ref="AB6:AH6" si="12">VLOOKUP(AB52,$E$2:$F$41,2,FALSE)</f>
        <v>2.4433629413228974</v>
      </c>
      <c r="AC6" s="48">
        <f t="shared" si="12"/>
        <v>1.5345275216536218</v>
      </c>
      <c r="AD6" s="48">
        <f t="shared" si="12"/>
        <v>1.8381855721967901</v>
      </c>
      <c r="AE6" s="48">
        <f t="shared" si="12"/>
        <v>1.9560605762599754</v>
      </c>
      <c r="AF6" s="48">
        <f t="shared" si="12"/>
        <v>1.5684522259721125</v>
      </c>
      <c r="AG6" s="48">
        <f t="shared" si="12"/>
        <v>1.2478164170537904</v>
      </c>
      <c r="AH6" s="48">
        <f t="shared" si="12"/>
        <v>1.2959269618400859</v>
      </c>
      <c r="AI6" s="48">
        <f t="shared" si="9"/>
        <v>0.63614405816068131</v>
      </c>
      <c r="AJ6" s="48">
        <f t="shared" si="9"/>
        <v>2.3022536924125232</v>
      </c>
      <c r="AK6" s="48">
        <f t="shared" si="9"/>
        <v>1.1483094488911907</v>
      </c>
      <c r="AL6" s="89">
        <f>VLOOKUP(AL52,$E$2:$F$41,2,FALSE)</f>
        <v>1.6980263846017496</v>
      </c>
      <c r="AM6" s="48">
        <f t="shared" si="3"/>
        <v>1.6687671517219149</v>
      </c>
      <c r="AN6" s="48">
        <f t="shared" si="4"/>
        <v>1.5351580013896562</v>
      </c>
      <c r="AO6" s="48">
        <f t="shared" si="4"/>
        <v>0.99670757796117226</v>
      </c>
      <c r="AP6" s="48">
        <f t="shared" si="4"/>
        <v>1.499574951692537</v>
      </c>
      <c r="AQ6" s="48">
        <f t="shared" si="4"/>
        <v>1.0770768215653777</v>
      </c>
      <c r="AR6" s="48">
        <f t="shared" si="4"/>
        <v>1.3608074248626458</v>
      </c>
      <c r="AS6" s="48">
        <f t="shared" si="4"/>
        <v>1.2898497526899171</v>
      </c>
      <c r="AT6" s="48">
        <f t="shared" si="10"/>
        <v>1.6200541440346836</v>
      </c>
      <c r="AU6" s="48">
        <f t="shared" si="10"/>
        <v>2.1667558158901166</v>
      </c>
      <c r="AV6" s="48">
        <f t="shared" si="10"/>
        <v>1.0317070013578113</v>
      </c>
      <c r="AW6" s="48">
        <f ca="1">IF(OR($D$6=0,$D$6&gt;39),AVERAGE($K6:$AV6),AVERAGE(OFFSET($L6,0,0,1,$D$6-2)))</f>
        <v>1.4668316645710007</v>
      </c>
      <c r="AX6" s="49"/>
    </row>
    <row r="7" spans="1:53" x14ac:dyDescent="0.25">
      <c r="A7" s="41" t="str">
        <f>Schedule!A7</f>
        <v>CRY</v>
      </c>
      <c r="B7" s="42">
        <f>'Formula Data'!AB7</f>
        <v>1.512974764736037</v>
      </c>
      <c r="C7" s="42">
        <f>'Formula Data'!AC7</f>
        <v>1.222572605509515</v>
      </c>
      <c r="E7" s="43" t="str">
        <f>Schedule!A7</f>
        <v>CRY</v>
      </c>
      <c r="F7" s="44">
        <f t="shared" si="0"/>
        <v>1.149218249178944</v>
      </c>
      <c r="G7" s="43" t="str">
        <f>Schedule!A7</f>
        <v>CRY</v>
      </c>
      <c r="H7" s="44">
        <f t="shared" si="1"/>
        <v>1.6037532506201992</v>
      </c>
      <c r="J7" s="41" t="str">
        <f>Schedule!A6</f>
        <v>CHE</v>
      </c>
      <c r="K7" s="48">
        <f t="shared" ref="K7:AL7" si="13">VLOOKUP(K53,$E$2:$F$41,2,FALSE)</f>
        <v>1.407112129869168</v>
      </c>
      <c r="L7" s="48">
        <f t="shared" si="13"/>
        <v>2.1667558158901166</v>
      </c>
      <c r="M7" s="48">
        <f t="shared" si="13"/>
        <v>0.71735393792587476</v>
      </c>
      <c r="N7" s="48">
        <f t="shared" si="13"/>
        <v>1.149218249178944</v>
      </c>
      <c r="O7" s="48">
        <f t="shared" si="13"/>
        <v>1.3613665295342232</v>
      </c>
      <c r="P7" s="48">
        <f t="shared" si="13"/>
        <v>1.499574951692537</v>
      </c>
      <c r="Q7" s="48">
        <f t="shared" si="13"/>
        <v>0.87854680851617983</v>
      </c>
      <c r="R7" s="48">
        <f t="shared" si="13"/>
        <v>0.91490998233617227</v>
      </c>
      <c r="S7" s="48">
        <f t="shared" si="13"/>
        <v>1.1239468432328115</v>
      </c>
      <c r="T7" s="48">
        <f t="shared" si="13"/>
        <v>2.0416211989318596</v>
      </c>
      <c r="U7" s="48">
        <f t="shared" si="13"/>
        <v>1.6200541440346836</v>
      </c>
      <c r="V7" s="48">
        <f t="shared" si="13"/>
        <v>1.6980263846017496</v>
      </c>
      <c r="W7" s="48">
        <f t="shared" si="13"/>
        <v>1.0770768215653777</v>
      </c>
      <c r="X7" s="48">
        <f t="shared" si="13"/>
        <v>1.3608074248626458</v>
      </c>
      <c r="Y7" s="48">
        <f t="shared" si="13"/>
        <v>1.2949021444943214</v>
      </c>
      <c r="Z7" s="48">
        <f t="shared" si="13"/>
        <v>1.8381855721967901</v>
      </c>
      <c r="AA7" s="48">
        <f t="shared" si="13"/>
        <v>1.5684522259721125</v>
      </c>
      <c r="AB7" s="48">
        <f t="shared" si="13"/>
        <v>1.8818012561970532</v>
      </c>
      <c r="AC7" s="48">
        <f t="shared" si="13"/>
        <v>1.2898497526899171</v>
      </c>
      <c r="AD7" s="48">
        <f t="shared" si="13"/>
        <v>0.95514359648250458</v>
      </c>
      <c r="AE7" s="48">
        <f t="shared" si="13"/>
        <v>0.7790886792501972</v>
      </c>
      <c r="AF7" s="48">
        <f t="shared" si="13"/>
        <v>2.3022536924125232</v>
      </c>
      <c r="AG7" s="48">
        <f t="shared" si="13"/>
        <v>1.0317070013578113</v>
      </c>
      <c r="AH7" s="48">
        <f t="shared" si="13"/>
        <v>0.99670757796117226</v>
      </c>
      <c r="AI7" s="48">
        <f t="shared" si="13"/>
        <v>1.5351580013896562</v>
      </c>
      <c r="AJ7" s="48">
        <f>VLOOKUP(AJ53,$E$2:$F$41,2,FALSE)</f>
        <v>1.3298117496141366</v>
      </c>
      <c r="AK7" s="48">
        <f t="shared" si="13"/>
        <v>1.5057969825713626</v>
      </c>
      <c r="AL7" s="89">
        <f t="shared" si="13"/>
        <v>1.8268695666774095</v>
      </c>
      <c r="AM7" s="48">
        <f t="shared" si="3"/>
        <v>2.4433629413228974</v>
      </c>
      <c r="AN7" s="48">
        <f t="shared" si="4"/>
        <v>0.63614405816068131</v>
      </c>
      <c r="AO7" s="48">
        <f t="shared" si="4"/>
        <v>1.2959269618400859</v>
      </c>
      <c r="AP7" s="48">
        <f t="shared" si="4"/>
        <v>1.2478164170537904</v>
      </c>
      <c r="AQ7" s="48">
        <f t="shared" si="4"/>
        <v>1.5345275216536218</v>
      </c>
      <c r="AR7" s="48">
        <f t="shared" si="4"/>
        <v>1.1438290259703037</v>
      </c>
      <c r="AS7" s="48">
        <f t="shared" si="4"/>
        <v>1.7686801697132333</v>
      </c>
      <c r="AT7" s="48">
        <f t="shared" si="10"/>
        <v>1.1483094488911907</v>
      </c>
      <c r="AU7" s="48">
        <f t="shared" si="10"/>
        <v>1.6687671517219149</v>
      </c>
      <c r="AV7" s="48">
        <f t="shared" si="10"/>
        <v>2.0728475601368062</v>
      </c>
      <c r="AW7" s="48">
        <f t="shared" ca="1" si="5"/>
        <v>1.261854800617902</v>
      </c>
      <c r="AX7" s="49"/>
    </row>
    <row r="8" spans="1:53" x14ac:dyDescent="0.25">
      <c r="A8" s="41" t="str">
        <f>Schedule!A8</f>
        <v>EVE</v>
      </c>
      <c r="B8" s="42">
        <f>'Formula Data'!AB8</f>
        <v>1.5043176205661961</v>
      </c>
      <c r="C8" s="42">
        <f>'Formula Data'!AC8</f>
        <v>1.6019116835865561</v>
      </c>
      <c r="E8" s="43" t="str">
        <f>Schedule!A8</f>
        <v>EVE</v>
      </c>
      <c r="F8" s="44">
        <f t="shared" si="0"/>
        <v>1.5057969825713626</v>
      </c>
      <c r="G8" s="43" t="str">
        <f>Schedule!A8</f>
        <v>EVE</v>
      </c>
      <c r="H8" s="44">
        <f t="shared" si="1"/>
        <v>1.594576677800168</v>
      </c>
      <c r="J8" s="41" t="str">
        <f>Schedule!A7</f>
        <v>CRY</v>
      </c>
      <c r="K8" s="48">
        <f t="shared" ref="K8:AL8" si="14">VLOOKUP(K54,$E$2:$F$41,2,FALSE)</f>
        <v>1.3613665295342232</v>
      </c>
      <c r="L8" s="48">
        <f t="shared" si="14"/>
        <v>1.499574951692537</v>
      </c>
      <c r="M8" s="48">
        <f t="shared" si="14"/>
        <v>1.5057969825713626</v>
      </c>
      <c r="N8" s="48">
        <f t="shared" si="14"/>
        <v>1.9560605762599754</v>
      </c>
      <c r="O8" s="48">
        <f t="shared" si="14"/>
        <v>1.2478164170537904</v>
      </c>
      <c r="P8" s="48">
        <f t="shared" si="14"/>
        <v>1.2898497526899171</v>
      </c>
      <c r="Q8" s="48">
        <f t="shared" si="14"/>
        <v>1.0770768215653777</v>
      </c>
      <c r="R8" s="48">
        <f t="shared" si="14"/>
        <v>1.6200541440346836</v>
      </c>
      <c r="S8" s="48">
        <f t="shared" si="14"/>
        <v>0.87854680851617983</v>
      </c>
      <c r="T8" s="48">
        <f t="shared" si="14"/>
        <v>0.99670757796117226</v>
      </c>
      <c r="U8" s="48">
        <f t="shared" si="14"/>
        <v>0.71735393792587476</v>
      </c>
      <c r="V8" s="48">
        <f t="shared" si="14"/>
        <v>2.0416211989318596</v>
      </c>
      <c r="W8" s="48">
        <f t="shared" si="14"/>
        <v>1.5345275216536218</v>
      </c>
      <c r="X8" s="48">
        <f t="shared" si="14"/>
        <v>2.1667558158901166</v>
      </c>
      <c r="Y8" s="48">
        <f t="shared" si="14"/>
        <v>2.0728475601368062</v>
      </c>
      <c r="Z8" s="48">
        <f t="shared" si="14"/>
        <v>1.6687671517219149</v>
      </c>
      <c r="AA8" s="48">
        <f t="shared" si="14"/>
        <v>0.91490998233617227</v>
      </c>
      <c r="AB8" s="48">
        <f t="shared" si="14"/>
        <v>1.2949021444943214</v>
      </c>
      <c r="AC8" s="48">
        <f t="shared" si="14"/>
        <v>1.7686801697132333</v>
      </c>
      <c r="AD8" s="48">
        <f t="shared" si="14"/>
        <v>1.3608074248626458</v>
      </c>
      <c r="AE8" s="48">
        <f t="shared" si="14"/>
        <v>0.95514359648250458</v>
      </c>
      <c r="AF8" s="48">
        <f t="shared" si="14"/>
        <v>1.1239468432328115</v>
      </c>
      <c r="AG8" s="48">
        <f t="shared" si="14"/>
        <v>1.8268695666774095</v>
      </c>
      <c r="AH8" s="48">
        <f t="shared" si="14"/>
        <v>0.7790886792501972</v>
      </c>
      <c r="AI8" s="48">
        <f t="shared" si="14"/>
        <v>1.407112129869168</v>
      </c>
      <c r="AJ8" s="48">
        <f>VLOOKUP(AJ54,$E$2:$F$41,2,FALSE)</f>
        <v>1.1438290259703037</v>
      </c>
      <c r="AK8" s="48">
        <f>VLOOKUP(AK54,$E$2:$F$41,2,FALSE)</f>
        <v>2.3022536924125232</v>
      </c>
      <c r="AL8" s="89">
        <f t="shared" si="14"/>
        <v>0.63614405816068131</v>
      </c>
      <c r="AM8" s="48">
        <f t="shared" si="3"/>
        <v>1.3298117496141366</v>
      </c>
      <c r="AN8" s="48">
        <f t="shared" si="4"/>
        <v>1.6980263846017496</v>
      </c>
      <c r="AO8" s="48">
        <f t="shared" si="4"/>
        <v>1.7346197563060157</v>
      </c>
      <c r="AP8" s="48">
        <f t="shared" si="4"/>
        <v>1.5351580013896562</v>
      </c>
      <c r="AQ8" s="48">
        <f t="shared" si="4"/>
        <v>1.8818012561970532</v>
      </c>
      <c r="AR8" s="48">
        <f t="shared" si="4"/>
        <v>1.5684522259721125</v>
      </c>
      <c r="AS8" s="48">
        <f t="shared" si="4"/>
        <v>1.0317070013578113</v>
      </c>
      <c r="AT8" s="48">
        <f t="shared" si="10"/>
        <v>1.8381855721967901</v>
      </c>
      <c r="AU8" s="48">
        <f t="shared" si="10"/>
        <v>1.1483094488911907</v>
      </c>
      <c r="AV8" s="48">
        <f t="shared" si="10"/>
        <v>2.4433629413228974</v>
      </c>
      <c r="AW8" s="48">
        <f t="shared" ca="1" si="5"/>
        <v>1.4446995219252337</v>
      </c>
      <c r="AX8" s="49"/>
      <c r="BA8" s="49"/>
    </row>
    <row r="9" spans="1:53" x14ac:dyDescent="0.25">
      <c r="A9" s="41" t="str">
        <f>Schedule!A9</f>
        <v>FUL</v>
      </c>
      <c r="B9" s="42">
        <f>'Formula Data'!AB9</f>
        <v>1.8094162127353153</v>
      </c>
      <c r="C9" s="42">
        <f>'Formula Data'!AC9</f>
        <v>1.2168393893301104</v>
      </c>
      <c r="E9" s="43" t="str">
        <f>Schedule!A9</f>
        <v>FUL</v>
      </c>
      <c r="F9" s="44">
        <f t="shared" si="0"/>
        <v>1.1438290259703037</v>
      </c>
      <c r="G9" s="43" t="str">
        <f>Schedule!A9</f>
        <v>FUL</v>
      </c>
      <c r="H9" s="44">
        <f t="shared" si="1"/>
        <v>1.9179811854994342</v>
      </c>
      <c r="J9" s="41" t="str">
        <f>Schedule!A8</f>
        <v>EVE</v>
      </c>
      <c r="K9" s="48">
        <f t="shared" ref="K9:AI9" si="15">VLOOKUP(K55,$E$2:$F$41,2,FALSE)</f>
        <v>2.3022536924125232</v>
      </c>
      <c r="L9" s="48">
        <f t="shared" si="15"/>
        <v>0.63614405816068131</v>
      </c>
      <c r="M9" s="48">
        <f t="shared" si="15"/>
        <v>1.2959269618400859</v>
      </c>
      <c r="N9" s="48">
        <f t="shared" si="15"/>
        <v>1.2478164170537904</v>
      </c>
      <c r="O9" s="48">
        <f t="shared" si="15"/>
        <v>2.1667558158901166</v>
      </c>
      <c r="P9" s="48">
        <f t="shared" si="15"/>
        <v>1.5351580013896562</v>
      </c>
      <c r="Q9" s="48">
        <f t="shared" si="15"/>
        <v>1.1239468432328115</v>
      </c>
      <c r="R9" s="48">
        <f t="shared" si="15"/>
        <v>1.3298117496141366</v>
      </c>
      <c r="S9" s="48">
        <f t="shared" si="15"/>
        <v>1.2898497526899171</v>
      </c>
      <c r="T9" s="48">
        <f t="shared" si="15"/>
        <v>1.6200541440346836</v>
      </c>
      <c r="U9" s="48">
        <f t="shared" si="15"/>
        <v>0.87854680851617983</v>
      </c>
      <c r="V9" s="48">
        <f t="shared" si="15"/>
        <v>1.7346197563060157</v>
      </c>
      <c r="W9" s="48">
        <f t="shared" si="15"/>
        <v>1.8818012561970532</v>
      </c>
      <c r="X9" s="48">
        <f t="shared" si="15"/>
        <v>1.1483094488911907</v>
      </c>
      <c r="Y9" s="48">
        <f t="shared" si="15"/>
        <v>1.0317070013578113</v>
      </c>
      <c r="Z9" s="48">
        <f t="shared" si="15"/>
        <v>1.5684522259721125</v>
      </c>
      <c r="AA9" s="48">
        <f t="shared" si="15"/>
        <v>1.3608074248626458</v>
      </c>
      <c r="AB9" s="48">
        <f t="shared" si="15"/>
        <v>1.0770768215653777</v>
      </c>
      <c r="AC9" s="48">
        <f t="shared" si="15"/>
        <v>2.0728475601368062</v>
      </c>
      <c r="AD9" s="48">
        <f t="shared" si="15"/>
        <v>1.6687671517219149</v>
      </c>
      <c r="AE9" s="48">
        <f t="shared" si="15"/>
        <v>0.99670757796117226</v>
      </c>
      <c r="AF9" s="48">
        <f t="shared" si="15"/>
        <v>1.8268695666774095</v>
      </c>
      <c r="AG9" s="48">
        <f t="shared" si="15"/>
        <v>1.499574951692537</v>
      </c>
      <c r="AH9" s="48">
        <f t="shared" si="15"/>
        <v>1.1438290259703037</v>
      </c>
      <c r="AI9" s="48">
        <f t="shared" si="15"/>
        <v>2.4433629413228974</v>
      </c>
      <c r="AJ9" s="48">
        <f>VLOOKUP(AJ55,$E$2:$F$41,2,FALSE)</f>
        <v>1.3613665295342232</v>
      </c>
      <c r="AK9" s="48">
        <f>VLOOKUP(AK55,$E$2:$F$41,2,FALSE)</f>
        <v>1.9560605762599754</v>
      </c>
      <c r="AL9" s="89">
        <f>VLOOKUP(AL55,$E$2:$F$41,2,FALSE)</f>
        <v>0.7790886792501972</v>
      </c>
      <c r="AM9" s="48">
        <f t="shared" si="3"/>
        <v>0.71735393792587476</v>
      </c>
      <c r="AN9" s="48">
        <f t="shared" si="4"/>
        <v>1.149218249178944</v>
      </c>
      <c r="AO9" s="48">
        <f t="shared" si="4"/>
        <v>1.407112129869168</v>
      </c>
      <c r="AP9" s="48">
        <f t="shared" si="4"/>
        <v>2.0416211989318596</v>
      </c>
      <c r="AQ9" s="48">
        <f t="shared" si="4"/>
        <v>1.2949021444943214</v>
      </c>
      <c r="AR9" s="48">
        <f t="shared" si="4"/>
        <v>1.8381855721967901</v>
      </c>
      <c r="AS9" s="48">
        <f t="shared" si="4"/>
        <v>1.5345275216536218</v>
      </c>
      <c r="AT9" s="48">
        <f t="shared" si="10"/>
        <v>0.91490998233617227</v>
      </c>
      <c r="AU9" s="48">
        <f t="shared" si="10"/>
        <v>0.95514359648250458</v>
      </c>
      <c r="AV9" s="48">
        <f t="shared" si="10"/>
        <v>1.7686801697132333</v>
      </c>
      <c r="AW9" s="48">
        <f t="shared" ca="1" si="5"/>
        <v>1.4547266924492253</v>
      </c>
      <c r="AX9" s="49"/>
    </row>
    <row r="10" spans="1:53" x14ac:dyDescent="0.25">
      <c r="A10" s="41" t="str">
        <f>Schedule!A10</f>
        <v>LEE</v>
      </c>
      <c r="B10" s="42">
        <f>'Formula Data'!AB10</f>
        <v>1.8090467492654563</v>
      </c>
      <c r="C10" s="42">
        <f>'Formula Data'!AC10</f>
        <v>1.7234618553560466</v>
      </c>
      <c r="E10" s="43" t="str">
        <f>Schedule!A10</f>
        <v>LEE</v>
      </c>
      <c r="F10" s="44">
        <f t="shared" si="0"/>
        <v>1.6200541440346836</v>
      </c>
      <c r="G10" s="43" t="str">
        <f>Schedule!A10</f>
        <v>LEE</v>
      </c>
      <c r="H10" s="44">
        <f t="shared" si="1"/>
        <v>1.9175895542213837</v>
      </c>
      <c r="J10" s="41" t="str">
        <f>Schedule!A9</f>
        <v>FUL</v>
      </c>
      <c r="K10" s="48">
        <f t="shared" ref="K10:AL13" si="16">VLOOKUP(K56,$E$2:$F$41,2,FALSE)</f>
        <v>1.1483094488911907</v>
      </c>
      <c r="L10" s="48">
        <f t="shared" si="16"/>
        <v>1.8268695666774095</v>
      </c>
      <c r="M10" s="48">
        <f t="shared" si="16"/>
        <v>1.8381855721967901</v>
      </c>
      <c r="N10" s="48">
        <f t="shared" si="16"/>
        <v>1.0770768215653777</v>
      </c>
      <c r="O10" s="48">
        <f t="shared" si="16"/>
        <v>1.0317070013578113</v>
      </c>
      <c r="P10" s="48">
        <f t="shared" si="16"/>
        <v>1.149218249178944</v>
      </c>
      <c r="Q10" s="48">
        <f t="shared" si="16"/>
        <v>0.63614405816068131</v>
      </c>
      <c r="R10" s="48">
        <f t="shared" si="16"/>
        <v>1.5345275216536218</v>
      </c>
      <c r="S10" s="48">
        <f t="shared" si="16"/>
        <v>1.5057969825713626</v>
      </c>
      <c r="T10" s="48">
        <f t="shared" si="16"/>
        <v>1.8818012561970532</v>
      </c>
      <c r="U10" s="48">
        <f t="shared" si="16"/>
        <v>1.7686801697132333</v>
      </c>
      <c r="V10" s="48">
        <f t="shared" si="16"/>
        <v>2.1667558158901166</v>
      </c>
      <c r="W10" s="48">
        <f t="shared" si="16"/>
        <v>1.2478164170537904</v>
      </c>
      <c r="X10" s="48">
        <f t="shared" si="16"/>
        <v>1.1239468432328115</v>
      </c>
      <c r="Y10" s="48">
        <f t="shared" si="16"/>
        <v>1.3613665295342232</v>
      </c>
      <c r="Z10" s="48">
        <f t="shared" si="16"/>
        <v>2.3022536924125232</v>
      </c>
      <c r="AA10" s="48">
        <f t="shared" si="16"/>
        <v>0.87854680851617983</v>
      </c>
      <c r="AB10" s="48">
        <f t="shared" si="16"/>
        <v>1.3298117496141366</v>
      </c>
      <c r="AC10" s="48">
        <f t="shared" si="16"/>
        <v>1.7346197563060157</v>
      </c>
      <c r="AD10" s="48">
        <f t="shared" si="16"/>
        <v>1.407112129869168</v>
      </c>
      <c r="AE10" s="48">
        <f t="shared" si="16"/>
        <v>0.71735393792587476</v>
      </c>
      <c r="AF10" s="48">
        <f t="shared" si="16"/>
        <v>1.6687671517219149</v>
      </c>
      <c r="AG10" s="48">
        <f t="shared" si="16"/>
        <v>1.3608074248626458</v>
      </c>
      <c r="AH10" s="48">
        <f t="shared" si="16"/>
        <v>1.6980263846017496</v>
      </c>
      <c r="AI10" s="48">
        <f t="shared" si="16"/>
        <v>0.91490998233617227</v>
      </c>
      <c r="AJ10" s="48">
        <f t="shared" si="16"/>
        <v>1.2959269618400859</v>
      </c>
      <c r="AK10" s="48">
        <f>VLOOKUP(AK56,$E$2:$F$41,2,FALSE)</f>
        <v>2.4433629413228974</v>
      </c>
      <c r="AL10" s="89">
        <f>VLOOKUP(AL56,$E$2:$F$41,2,FALSE)</f>
        <v>1.5684522259721125</v>
      </c>
      <c r="AM10" s="48">
        <f t="shared" si="3"/>
        <v>1.6200541440346836</v>
      </c>
      <c r="AN10" s="48">
        <f t="shared" si="4"/>
        <v>2.0728475601368062</v>
      </c>
      <c r="AO10" s="48">
        <f t="shared" si="4"/>
        <v>0.95514359648250458</v>
      </c>
      <c r="AP10" s="48">
        <f t="shared" si="4"/>
        <v>1.2949021444943214</v>
      </c>
      <c r="AQ10" s="48">
        <f t="shared" si="4"/>
        <v>2.0416211989318596</v>
      </c>
      <c r="AR10" s="48">
        <f t="shared" si="4"/>
        <v>1.9560605762599754</v>
      </c>
      <c r="AS10" s="48">
        <f t="shared" si="4"/>
        <v>0.7790886792501972</v>
      </c>
      <c r="AT10" s="48">
        <f t="shared" si="10"/>
        <v>1.5351580013896562</v>
      </c>
      <c r="AU10" s="48">
        <f t="shared" si="10"/>
        <v>1.499574951692537</v>
      </c>
      <c r="AV10" s="48">
        <f t="shared" si="10"/>
        <v>0.99670757796117226</v>
      </c>
      <c r="AW10" s="48">
        <f t="shared" ca="1" si="5"/>
        <v>1.2802547799602284</v>
      </c>
      <c r="AX10" s="49"/>
    </row>
    <row r="11" spans="1:53" x14ac:dyDescent="0.25">
      <c r="A11" s="41" t="str">
        <f>Schedule!A11</f>
        <v>LEI</v>
      </c>
      <c r="B11" s="42">
        <f>'Formula Data'!AB11</f>
        <v>1.2476110229166251</v>
      </c>
      <c r="C11" s="42">
        <f>'Formula Data'!AC11</f>
        <v>1.7752842039594841</v>
      </c>
      <c r="E11" s="43" t="str">
        <f>Schedule!A11</f>
        <v>LEI</v>
      </c>
      <c r="F11" s="44">
        <f t="shared" si="0"/>
        <v>1.6687671517219149</v>
      </c>
      <c r="G11" s="43" t="str">
        <f>Schedule!A11</f>
        <v>LEI</v>
      </c>
      <c r="H11" s="44">
        <f t="shared" si="1"/>
        <v>1.3224676842916225</v>
      </c>
      <c r="J11" s="41" t="str">
        <f>Schedule!A10</f>
        <v>LEE</v>
      </c>
      <c r="K11" s="48">
        <f t="shared" si="16"/>
        <v>2.4433629413228974</v>
      </c>
      <c r="L11" s="48">
        <f t="shared" si="16"/>
        <v>1.1438290259703037</v>
      </c>
      <c r="M11" s="48">
        <f t="shared" si="16"/>
        <v>1.0317070013578113</v>
      </c>
      <c r="N11" s="48">
        <f t="shared" si="16"/>
        <v>1.5684522259721125</v>
      </c>
      <c r="O11" s="48">
        <f t="shared" si="16"/>
        <v>0.95514359648250458</v>
      </c>
      <c r="P11" s="48">
        <f t="shared" si="16"/>
        <v>2.0728475601368062</v>
      </c>
      <c r="Q11" s="48">
        <f t="shared" si="16"/>
        <v>1.6687671517219149</v>
      </c>
      <c r="R11" s="48">
        <f t="shared" si="16"/>
        <v>1.2959269618400859</v>
      </c>
      <c r="S11" s="48">
        <f t="shared" si="16"/>
        <v>1.1483094488911907</v>
      </c>
      <c r="T11" s="48">
        <f t="shared" si="16"/>
        <v>1.6980263846017496</v>
      </c>
      <c r="U11" s="48">
        <f t="shared" si="16"/>
        <v>1.9560605762599754</v>
      </c>
      <c r="V11" s="48">
        <f t="shared" si="16"/>
        <v>1.3608074248626458</v>
      </c>
      <c r="W11" s="48">
        <f t="shared" si="16"/>
        <v>0.99670757796117226</v>
      </c>
      <c r="X11" s="48">
        <f t="shared" si="16"/>
        <v>1.499574951692537</v>
      </c>
      <c r="Y11" s="48">
        <f t="shared" si="16"/>
        <v>0.7790886792501972</v>
      </c>
      <c r="Z11" s="48">
        <f t="shared" si="16"/>
        <v>0.71735393792587476</v>
      </c>
      <c r="AA11" s="48">
        <f t="shared" si="16"/>
        <v>2.3022536924125232</v>
      </c>
      <c r="AB11" s="48">
        <f t="shared" si="16"/>
        <v>1.3613665295342232</v>
      </c>
      <c r="AC11" s="48">
        <f t="shared" si="16"/>
        <v>1.2478164170537904</v>
      </c>
      <c r="AD11" s="48">
        <f t="shared" si="16"/>
        <v>1.1239468432328115</v>
      </c>
      <c r="AE11" s="48">
        <f t="shared" si="16"/>
        <v>1.8818012561970532</v>
      </c>
      <c r="AF11" s="48">
        <f t="shared" si="16"/>
        <v>1.5057969825713626</v>
      </c>
      <c r="AG11" s="48">
        <f t="shared" si="16"/>
        <v>1.149218249178944</v>
      </c>
      <c r="AH11" s="48">
        <f t="shared" si="16"/>
        <v>1.2949021444943214</v>
      </c>
      <c r="AI11" s="48">
        <f t="shared" si="16"/>
        <v>1.0770768215653777</v>
      </c>
      <c r="AJ11" s="48">
        <f t="shared" si="16"/>
        <v>1.8381855721967901</v>
      </c>
      <c r="AK11" s="48">
        <f>VLOOKUP(AK57,$E$2:$F$41,2,FALSE)</f>
        <v>1.5345275216536218</v>
      </c>
      <c r="AL11" s="89">
        <f t="shared" si="16"/>
        <v>1.7346197563060157</v>
      </c>
      <c r="AM11" s="48">
        <f t="shared" si="3"/>
        <v>1.2898497526899171</v>
      </c>
      <c r="AN11" s="48">
        <f t="shared" si="4"/>
        <v>0.91490998233617227</v>
      </c>
      <c r="AO11" s="48">
        <f t="shared" si="4"/>
        <v>1.7686801697132333</v>
      </c>
      <c r="AP11" s="48">
        <f t="shared" si="4"/>
        <v>2.1667558158901166</v>
      </c>
      <c r="AQ11" s="48">
        <f t="shared" si="4"/>
        <v>1.3298117496141366</v>
      </c>
      <c r="AR11" s="48">
        <f t="shared" si="4"/>
        <v>1.407112129869168</v>
      </c>
      <c r="AS11" s="48">
        <f t="shared" si="4"/>
        <v>2.0416211989318596</v>
      </c>
      <c r="AT11" s="48">
        <f t="shared" si="10"/>
        <v>0.87854680851617983</v>
      </c>
      <c r="AU11" s="48">
        <f t="shared" si="10"/>
        <v>1.5351580013896562</v>
      </c>
      <c r="AV11" s="48">
        <f t="shared" si="10"/>
        <v>0.63614405816068131</v>
      </c>
      <c r="AW11" s="48">
        <f t="shared" ca="1" si="5"/>
        <v>1.5225045581005545</v>
      </c>
      <c r="AX11" s="49"/>
    </row>
    <row r="12" spans="1:53" x14ac:dyDescent="0.25">
      <c r="A12" s="41" t="str">
        <f>Schedule!A12</f>
        <v>LIV</v>
      </c>
      <c r="B12" s="42">
        <f>'Formula Data'!AB12</f>
        <v>1.4452263182825515</v>
      </c>
      <c r="C12" s="42">
        <f>'Formula Data'!AC12</f>
        <v>2.305059378606507</v>
      </c>
      <c r="E12" s="43" t="str">
        <f>Schedule!A12</f>
        <v>LIV</v>
      </c>
      <c r="F12" s="44">
        <f t="shared" si="0"/>
        <v>2.1667558158901166</v>
      </c>
      <c r="G12" s="43" t="str">
        <f>Schedule!A12</f>
        <v>LIV</v>
      </c>
      <c r="H12" s="44">
        <f t="shared" si="1"/>
        <v>1.5319398973795046</v>
      </c>
      <c r="J12" s="41" t="str">
        <f>Schedule!A11</f>
        <v>LEI</v>
      </c>
      <c r="K12" s="48">
        <f t="shared" ref="K12:AH12" si="17">VLOOKUP(K58,$E$2:$F$41,2,FALSE)</f>
        <v>0.71735393792587476</v>
      </c>
      <c r="L12" s="48">
        <f t="shared" si="17"/>
        <v>0.7790886792501972</v>
      </c>
      <c r="M12" s="48">
        <f t="shared" si="17"/>
        <v>1.7686801697132333</v>
      </c>
      <c r="N12" s="48">
        <f t="shared" si="17"/>
        <v>1.3608074248626458</v>
      </c>
      <c r="O12" s="48">
        <f t="shared" si="17"/>
        <v>1.8381855721967901</v>
      </c>
      <c r="P12" s="48">
        <f t="shared" si="17"/>
        <v>1.2949021444943214</v>
      </c>
      <c r="Q12" s="48">
        <f t="shared" si="17"/>
        <v>1.8268695666774095</v>
      </c>
      <c r="R12" s="48">
        <f t="shared" si="17"/>
        <v>0.95514359648250458</v>
      </c>
      <c r="S12" s="48">
        <f t="shared" si="17"/>
        <v>2.4433629413228974</v>
      </c>
      <c r="T12" s="48">
        <f t="shared" si="17"/>
        <v>1.1438290259703037</v>
      </c>
      <c r="U12" s="48">
        <f t="shared" si="17"/>
        <v>1.0317070013578113</v>
      </c>
      <c r="V12" s="48">
        <f t="shared" si="17"/>
        <v>1.2478164170537904</v>
      </c>
      <c r="W12" s="48">
        <f t="shared" si="17"/>
        <v>1.5057969825713626</v>
      </c>
      <c r="X12" s="48">
        <f t="shared" si="17"/>
        <v>2.3022536924125232</v>
      </c>
      <c r="Y12" s="48">
        <f t="shared" si="17"/>
        <v>1.3298117496141366</v>
      </c>
      <c r="Z12" s="48">
        <f t="shared" si="17"/>
        <v>1.2959269618400859</v>
      </c>
      <c r="AA12" s="48">
        <f t="shared" si="17"/>
        <v>1.1239468432328115</v>
      </c>
      <c r="AB12" s="48">
        <f t="shared" si="16"/>
        <v>1.7346197563060157</v>
      </c>
      <c r="AC12" s="48">
        <f t="shared" si="17"/>
        <v>1.3613665295342232</v>
      </c>
      <c r="AD12" s="48">
        <f t="shared" si="17"/>
        <v>1.6980263846017496</v>
      </c>
      <c r="AE12" s="48">
        <f t="shared" si="17"/>
        <v>1.6200541440346836</v>
      </c>
      <c r="AF12" s="48">
        <f t="shared" si="17"/>
        <v>1.2898497526899171</v>
      </c>
      <c r="AG12" s="48">
        <f t="shared" si="17"/>
        <v>1.0770768215653777</v>
      </c>
      <c r="AH12" s="48">
        <f t="shared" si="17"/>
        <v>2.1667558158901166</v>
      </c>
      <c r="AI12" s="48">
        <f t="shared" si="16"/>
        <v>2.0728475601368062</v>
      </c>
      <c r="AJ12" s="48">
        <f t="shared" si="16"/>
        <v>1.1483094488911907</v>
      </c>
      <c r="AK12" s="48">
        <f t="shared" si="16"/>
        <v>1.407112129869168</v>
      </c>
      <c r="AL12" s="89">
        <f t="shared" si="16"/>
        <v>0.91490998233617227</v>
      </c>
      <c r="AM12" s="48">
        <f t="shared" si="3"/>
        <v>0.87854680851617983</v>
      </c>
      <c r="AN12" s="48">
        <f t="shared" si="4"/>
        <v>1.5684522259721125</v>
      </c>
      <c r="AO12" s="48">
        <f t="shared" si="4"/>
        <v>1.5345275216536218</v>
      </c>
      <c r="AP12" s="48">
        <f t="shared" si="4"/>
        <v>0.63614405816068131</v>
      </c>
      <c r="AQ12" s="48">
        <f t="shared" si="4"/>
        <v>1.149218249178944</v>
      </c>
      <c r="AR12" s="48">
        <f t="shared" si="4"/>
        <v>1.5351580013896562</v>
      </c>
      <c r="AS12" s="48">
        <f t="shared" si="4"/>
        <v>0.99670757796117226</v>
      </c>
      <c r="AT12" s="48">
        <f t="shared" ref="AT12:AV13" si="18">VLOOKUP(AT58,$E$2:$F$41,2,FALSE)</f>
        <v>1.499574951692537</v>
      </c>
      <c r="AU12" s="48">
        <f t="shared" si="18"/>
        <v>1.9560605762599754</v>
      </c>
      <c r="AV12" s="48">
        <f t="shared" si="18"/>
        <v>2.0416211989318596</v>
      </c>
      <c r="AW12" s="48">
        <f t="shared" ca="1" si="5"/>
        <v>1.317628886450372</v>
      </c>
      <c r="AX12" s="49"/>
    </row>
    <row r="13" spans="1:53" x14ac:dyDescent="0.25">
      <c r="A13" s="41" t="str">
        <f>Schedule!A13</f>
        <v>MCI</v>
      </c>
      <c r="B13" s="42">
        <f>'Formula Data'!AB13</f>
        <v>1.3314519591240965</v>
      </c>
      <c r="C13" s="42">
        <f>'Formula Data'!AC13</f>
        <v>1.6685661978426729</v>
      </c>
      <c r="E13" s="43" t="str">
        <f>Schedule!A13</f>
        <v>MCI</v>
      </c>
      <c r="F13" s="44">
        <f t="shared" si="0"/>
        <v>1.5684522259721125</v>
      </c>
      <c r="G13" s="43" t="str">
        <f>Schedule!A13</f>
        <v>MCI</v>
      </c>
      <c r="H13" s="44">
        <f t="shared" si="1"/>
        <v>1.4113390766715423</v>
      </c>
      <c r="J13" s="41" t="str">
        <f>Schedule!A12</f>
        <v>LIV</v>
      </c>
      <c r="K13" s="48">
        <f t="shared" ref="K13:AH13" si="19">VLOOKUP(K59,$E$2:$F$41,2,FALSE)</f>
        <v>1.6200541440346836</v>
      </c>
      <c r="L13" s="48">
        <f t="shared" si="19"/>
        <v>1.9560605762599754</v>
      </c>
      <c r="M13" s="48">
        <f t="shared" si="19"/>
        <v>1.1483094488911907</v>
      </c>
      <c r="N13" s="48">
        <f t="shared" si="19"/>
        <v>2.0728475601368062</v>
      </c>
      <c r="O13" s="48">
        <f t="shared" si="19"/>
        <v>1.6980263846017496</v>
      </c>
      <c r="P13" s="48">
        <f t="shared" si="19"/>
        <v>0.91490998233617227</v>
      </c>
      <c r="Q13" s="48">
        <f t="shared" si="19"/>
        <v>1.3608074248626458</v>
      </c>
      <c r="R13" s="48">
        <f t="shared" si="19"/>
        <v>1.7686801697132333</v>
      </c>
      <c r="S13" s="48">
        <f t="shared" si="19"/>
        <v>1.6687671517219149</v>
      </c>
      <c r="T13" s="48">
        <f t="shared" si="19"/>
        <v>1.407112129869168</v>
      </c>
      <c r="U13" s="48">
        <f t="shared" si="19"/>
        <v>0.95514359648250458</v>
      </c>
      <c r="V13" s="48">
        <f t="shared" si="19"/>
        <v>1.2898497526899171</v>
      </c>
      <c r="W13" s="48">
        <f t="shared" si="19"/>
        <v>2.0416211989318596</v>
      </c>
      <c r="X13" s="48">
        <f t="shared" si="19"/>
        <v>1.2959269618400859</v>
      </c>
      <c r="Y13" s="48">
        <f t="shared" si="19"/>
        <v>0.63614405816068131</v>
      </c>
      <c r="Z13" s="48">
        <f t="shared" si="19"/>
        <v>1.1239468432328115</v>
      </c>
      <c r="AA13" s="48">
        <f t="shared" si="19"/>
        <v>1.5351580013896562</v>
      </c>
      <c r="AB13" s="48">
        <f t="shared" si="19"/>
        <v>0.7790886792501972</v>
      </c>
      <c r="AC13" s="48">
        <f t="shared" si="19"/>
        <v>1.3298117496141366</v>
      </c>
      <c r="AD13" s="48">
        <f t="shared" si="19"/>
        <v>2.3022536924125232</v>
      </c>
      <c r="AE13" s="48">
        <f t="shared" si="19"/>
        <v>1.5345275216536218</v>
      </c>
      <c r="AF13" s="48">
        <f t="shared" si="19"/>
        <v>1.2478164170537904</v>
      </c>
      <c r="AG13" s="48">
        <f t="shared" si="19"/>
        <v>1.5684522259721125</v>
      </c>
      <c r="AH13" s="48">
        <f t="shared" si="19"/>
        <v>1.8818012561970532</v>
      </c>
      <c r="AI13" s="48">
        <f t="shared" si="16"/>
        <v>1.5057969825713626</v>
      </c>
      <c r="AJ13" s="48">
        <f t="shared" si="16"/>
        <v>1.0317070013578113</v>
      </c>
      <c r="AK13" s="48">
        <f t="shared" si="16"/>
        <v>1.1438290259703037</v>
      </c>
      <c r="AL13" s="89">
        <f t="shared" si="16"/>
        <v>1.0770768215653777</v>
      </c>
      <c r="AM13" s="48">
        <f t="shared" si="3"/>
        <v>1.7346197563060157</v>
      </c>
      <c r="AN13" s="48">
        <f t="shared" si="4"/>
        <v>1.2949021444943214</v>
      </c>
      <c r="AO13" s="48">
        <f t="shared" si="4"/>
        <v>1.8381855721967901</v>
      </c>
      <c r="AP13" s="48">
        <f t="shared" si="4"/>
        <v>1.8268695666774095</v>
      </c>
      <c r="AQ13" s="48">
        <f t="shared" si="4"/>
        <v>0.99670757796117226</v>
      </c>
      <c r="AR13" s="48">
        <f t="shared" si="4"/>
        <v>1.499574951692537</v>
      </c>
      <c r="AS13" s="48">
        <f t="shared" si="4"/>
        <v>1.3613665295342232</v>
      </c>
      <c r="AT13" s="48">
        <f t="shared" si="18"/>
        <v>0.71735393792587476</v>
      </c>
      <c r="AU13" s="48">
        <f t="shared" si="18"/>
        <v>0.87854680851617983</v>
      </c>
      <c r="AV13" s="48">
        <f t="shared" si="18"/>
        <v>1.149218249178944</v>
      </c>
      <c r="AW13" s="48">
        <f t="shared" ca="1" si="5"/>
        <v>1.5674619613545573</v>
      </c>
      <c r="AX13" s="49"/>
    </row>
    <row r="14" spans="1:53" x14ac:dyDescent="0.25">
      <c r="A14" s="41" t="str">
        <f>Schedule!A14</f>
        <v>MUN</v>
      </c>
      <c r="B14" s="42">
        <f>'Formula Data'!AB14</f>
        <v>1.5240451116214262</v>
      </c>
      <c r="C14" s="42">
        <f>'Formula Data'!AC14</f>
        <v>1.4146933506533368</v>
      </c>
      <c r="E14" s="43" t="str">
        <f>Schedule!A14</f>
        <v>MUN</v>
      </c>
      <c r="F14" s="44">
        <f t="shared" si="0"/>
        <v>1.3298117496141366</v>
      </c>
      <c r="G14" s="43" t="str">
        <f>Schedule!A14</f>
        <v>MUN</v>
      </c>
      <c r="H14" s="44">
        <f t="shared" si="1"/>
        <v>1.6154878183187118</v>
      </c>
      <c r="J14" s="41" t="str">
        <f>Schedule!A13</f>
        <v>MCI</v>
      </c>
      <c r="K14" s="94">
        <f t="shared" ref="K14:N22" si="20">VLOOKUP(K60,$E$2:$F$41,2,FALSE)</f>
        <v>1.8381855721967901</v>
      </c>
      <c r="L14" s="48">
        <f t="shared" si="20"/>
        <v>1.0770768215653777</v>
      </c>
      <c r="M14" s="48">
        <f t="shared" si="20"/>
        <v>1.6687671517219149</v>
      </c>
      <c r="N14" s="48">
        <f t="shared" si="20"/>
        <v>1.8268695666774095</v>
      </c>
      <c r="O14" s="48">
        <f t="shared" ref="O14:AL15" si="21">VLOOKUP(O60,$E$2:$F$41,2,FALSE)</f>
        <v>1.1483094488911907</v>
      </c>
      <c r="P14" s="48">
        <f t="shared" si="21"/>
        <v>1.5345275216536218</v>
      </c>
      <c r="Q14" s="48">
        <f t="shared" si="21"/>
        <v>1.0317070013578113</v>
      </c>
      <c r="R14" s="48">
        <f t="shared" si="21"/>
        <v>2.1667558158901166</v>
      </c>
      <c r="S14" s="48">
        <f t="shared" si="21"/>
        <v>2.3022536924125232</v>
      </c>
      <c r="T14" s="48">
        <f t="shared" si="21"/>
        <v>0.7790886792501972</v>
      </c>
      <c r="U14" s="48">
        <f t="shared" si="21"/>
        <v>1.1438290259703037</v>
      </c>
      <c r="V14" s="48">
        <f t="shared" si="21"/>
        <v>1.499574951692537</v>
      </c>
      <c r="W14" s="48">
        <f t="shared" si="21"/>
        <v>0.63614405816068131</v>
      </c>
      <c r="X14" s="48">
        <f t="shared" si="21"/>
        <v>1.5351580013896562</v>
      </c>
      <c r="Y14" s="48">
        <f t="shared" si="21"/>
        <v>0.99670757796117226</v>
      </c>
      <c r="Z14" s="48">
        <f t="shared" si="21"/>
        <v>1.6980263846017496</v>
      </c>
      <c r="AA14" s="48">
        <f t="shared" si="21"/>
        <v>1.9560605762599754</v>
      </c>
      <c r="AB14" s="48">
        <f t="shared" si="21"/>
        <v>1.2478164170537904</v>
      </c>
      <c r="AC14" s="48">
        <f t="shared" si="21"/>
        <v>1.149218249178944</v>
      </c>
      <c r="AD14" s="48">
        <f t="shared" si="21"/>
        <v>0.71735393792587476</v>
      </c>
      <c r="AE14" s="48">
        <f t="shared" si="21"/>
        <v>0.91490998233617227</v>
      </c>
      <c r="AF14" s="48">
        <f t="shared" si="21"/>
        <v>0.87854680851617983</v>
      </c>
      <c r="AG14" s="48">
        <f t="shared" si="21"/>
        <v>2.4433629413228974</v>
      </c>
      <c r="AH14" s="48">
        <f t="shared" si="21"/>
        <v>2.0416211989318596</v>
      </c>
      <c r="AI14" s="48">
        <f t="shared" si="21"/>
        <v>1.2949021444943214</v>
      </c>
      <c r="AJ14" s="48">
        <f t="shared" si="21"/>
        <v>1.3608074248626458</v>
      </c>
      <c r="AK14" s="48">
        <f t="shared" si="21"/>
        <v>1.3298117496141366</v>
      </c>
      <c r="AL14" s="89">
        <f t="shared" si="21"/>
        <v>1.2898497526899171</v>
      </c>
      <c r="AM14" s="48">
        <f t="shared" si="3"/>
        <v>0.95514359648250458</v>
      </c>
      <c r="AN14" s="48">
        <f t="shared" si="4"/>
        <v>1.8818012561970532</v>
      </c>
      <c r="AO14" s="48">
        <f t="shared" si="4"/>
        <v>1.6200541440346836</v>
      </c>
      <c r="AP14" s="48">
        <f t="shared" si="4"/>
        <v>2.0728475601368062</v>
      </c>
      <c r="AQ14" s="48">
        <f t="shared" si="4"/>
        <v>1.3613665295342232</v>
      </c>
      <c r="AR14" s="48">
        <f t="shared" si="4"/>
        <v>1.2959269618400859</v>
      </c>
      <c r="AS14" s="48">
        <f t="shared" si="4"/>
        <v>1.7346197563060157</v>
      </c>
      <c r="AT14" s="48">
        <f t="shared" ref="AT14:AV16" si="22">VLOOKUP(AT60,$E$2:$F$41,2,FALSE)</f>
        <v>1.1239468432328115</v>
      </c>
      <c r="AU14" s="48">
        <f t="shared" si="22"/>
        <v>1.407112129869168</v>
      </c>
      <c r="AV14" s="48">
        <f t="shared" si="22"/>
        <v>1.5057969825713626</v>
      </c>
      <c r="AW14" s="48">
        <f ca="1">IF(OR($D$6=0,$D$6&gt;39),AVERAGE($K14:$AV14),AVERAGE(OFFSET($L14,0,0,1,$D$6-2)))</f>
        <v>1.4934304753939203</v>
      </c>
      <c r="AX14" s="49"/>
    </row>
    <row r="15" spans="1:53" x14ac:dyDescent="0.25">
      <c r="A15" s="41" t="str">
        <f>Schedule!A15</f>
        <v>NEW</v>
      </c>
      <c r="B15" s="42">
        <f>'Formula Data'!AB15</f>
        <v>1.6264971207405914</v>
      </c>
      <c r="C15" s="42">
        <f>'Formula Data'!AC15</f>
        <v>1.0603272105969919</v>
      </c>
      <c r="E15" s="43" t="str">
        <f>Schedule!A15</f>
        <v>NEW</v>
      </c>
      <c r="F15" s="44">
        <f t="shared" si="0"/>
        <v>0.99670757796117226</v>
      </c>
      <c r="G15" s="43" t="str">
        <f>Schedule!A15</f>
        <v>NEW</v>
      </c>
      <c r="H15" s="44">
        <f t="shared" si="1"/>
        <v>1.7240869479850269</v>
      </c>
      <c r="J15" s="41" t="str">
        <f>Schedule!A14</f>
        <v>MUN</v>
      </c>
      <c r="K15" s="94">
        <f t="shared" si="20"/>
        <v>0.87854680851617983</v>
      </c>
      <c r="L15" s="48">
        <f t="shared" si="20"/>
        <v>1.149218249178944</v>
      </c>
      <c r="M15" s="48">
        <f t="shared" si="20"/>
        <v>1.407112129869168</v>
      </c>
      <c r="N15" s="48">
        <f>VLOOKUP(N61,$E$2:$F$41,2,FALSE)</f>
        <v>2.0416211989318596</v>
      </c>
      <c r="O15" s="48">
        <f t="shared" ref="O15:AK15" si="23">VLOOKUP(O61,$E$2:$F$41,2,FALSE)</f>
        <v>1.1239468432328115</v>
      </c>
      <c r="P15" s="48">
        <f t="shared" si="23"/>
        <v>1.7346197563060157</v>
      </c>
      <c r="Q15" s="48">
        <f t="shared" si="23"/>
        <v>1.1483094488911907</v>
      </c>
      <c r="R15" s="48">
        <f t="shared" si="23"/>
        <v>1.6980263846017496</v>
      </c>
      <c r="S15" s="48">
        <f t="shared" si="23"/>
        <v>0.63614405816068131</v>
      </c>
      <c r="T15" s="48">
        <f t="shared" si="23"/>
        <v>1.5351580013896562</v>
      </c>
      <c r="U15" s="48">
        <f t="shared" si="23"/>
        <v>1.5345275216536218</v>
      </c>
      <c r="V15" s="48">
        <f t="shared" si="23"/>
        <v>1.5684522259721125</v>
      </c>
      <c r="W15" s="48">
        <f t="shared" si="23"/>
        <v>1.0317070013578113</v>
      </c>
      <c r="X15" s="48">
        <f t="shared" si="23"/>
        <v>1.6200541440346836</v>
      </c>
      <c r="Y15" s="48">
        <f t="shared" si="23"/>
        <v>1.8818012561970532</v>
      </c>
      <c r="Z15" s="48">
        <f t="shared" si="23"/>
        <v>0.95514359648250458</v>
      </c>
      <c r="AA15" s="48">
        <f>VLOOKUP(AA61,$E$2:$F$41,2,FALSE)</f>
        <v>1.8381855721967901</v>
      </c>
      <c r="AB15" s="48">
        <f t="shared" si="23"/>
        <v>1.2898497526899171</v>
      </c>
      <c r="AC15" s="48">
        <f t="shared" si="23"/>
        <v>2.4433629413228974</v>
      </c>
      <c r="AD15" s="48">
        <f t="shared" si="23"/>
        <v>0.91490998233617227</v>
      </c>
      <c r="AE15" s="48">
        <f t="shared" si="23"/>
        <v>1.2949021444943214</v>
      </c>
      <c r="AF15" s="48">
        <f t="shared" si="23"/>
        <v>1.3613665295342232</v>
      </c>
      <c r="AG15" s="48">
        <f t="shared" si="23"/>
        <v>1.5057969825713626</v>
      </c>
      <c r="AH15" s="48">
        <f t="shared" si="23"/>
        <v>0.71735393792587476</v>
      </c>
      <c r="AI15" s="48">
        <f t="shared" si="23"/>
        <v>0.99670757796117226</v>
      </c>
      <c r="AJ15" s="48">
        <f t="shared" si="23"/>
        <v>1.9560605762599754</v>
      </c>
      <c r="AK15" s="48">
        <f t="shared" si="23"/>
        <v>1.7686801697132333</v>
      </c>
      <c r="AL15" s="89">
        <f t="shared" si="21"/>
        <v>1.3608074248626458</v>
      </c>
      <c r="AM15" s="48">
        <f t="shared" si="3"/>
        <v>1.2959269618400859</v>
      </c>
      <c r="AN15" s="48">
        <f t="shared" si="4"/>
        <v>1.2478164170537904</v>
      </c>
      <c r="AO15" s="48">
        <f t="shared" si="4"/>
        <v>2.3022536924125232</v>
      </c>
      <c r="AP15" s="48">
        <f t="shared" si="4"/>
        <v>0.7790886792501972</v>
      </c>
      <c r="AQ15" s="48">
        <f t="shared" si="4"/>
        <v>1.8268695666774095</v>
      </c>
      <c r="AR15" s="48">
        <f t="shared" si="4"/>
        <v>2.1667558158901166</v>
      </c>
      <c r="AS15" s="48">
        <f t="shared" si="4"/>
        <v>2.0728475601368062</v>
      </c>
      <c r="AT15" s="48">
        <f t="shared" si="22"/>
        <v>1.6687671517219149</v>
      </c>
      <c r="AU15" s="48">
        <f t="shared" si="22"/>
        <v>1.1438290259703037</v>
      </c>
      <c r="AV15" s="48">
        <f t="shared" si="22"/>
        <v>1.0770768215653777</v>
      </c>
      <c r="AW15" s="48">
        <f ca="1">IF(OR($D$6=0,$D$6&gt;39),AVERAGE($K15:$AV15),AVERAGE(OFFSET($L15,0,0,1,$D$6-2)))</f>
        <v>1.4718362872873914</v>
      </c>
      <c r="AX15" s="49"/>
    </row>
    <row r="16" spans="1:53" x14ac:dyDescent="0.25">
      <c r="A16" s="41" t="str">
        <f>Schedule!A16</f>
        <v>SHU</v>
      </c>
      <c r="B16" s="42">
        <f>'Formula Data'!AB16</f>
        <v>1.8527683002862303</v>
      </c>
      <c r="C16" s="42">
        <f>'Formula Data'!AC16</f>
        <v>0.97330849184699186</v>
      </c>
      <c r="E16" s="43" t="str">
        <f>Schedule!A16</f>
        <v>SHU</v>
      </c>
      <c r="F16" s="44">
        <f t="shared" si="0"/>
        <v>0.91490998233617227</v>
      </c>
      <c r="G16" s="43" t="str">
        <f>Schedule!A16</f>
        <v>SHU</v>
      </c>
      <c r="H16" s="44">
        <f t="shared" si="1"/>
        <v>1.9639343983034041</v>
      </c>
      <c r="J16" s="41" t="str">
        <f>Schedule!A15</f>
        <v>NEW</v>
      </c>
      <c r="K16" s="48">
        <f t="shared" si="20"/>
        <v>1.5345275216536218</v>
      </c>
      <c r="L16" s="48">
        <f t="shared" si="20"/>
        <v>1.2478164170537904</v>
      </c>
      <c r="M16" s="48">
        <f t="shared" si="20"/>
        <v>2.3022536924125232</v>
      </c>
      <c r="N16" s="48">
        <f>VLOOKUP(N62,$E$2:$F$41,2,FALSE)</f>
        <v>0.7790886792501972</v>
      </c>
      <c r="O16" s="48">
        <f t="shared" ref="O16:Z16" si="24">VLOOKUP(O62,$E$2:$F$41,2,FALSE)</f>
        <v>1.3298117496141366</v>
      </c>
      <c r="P16" s="48">
        <f t="shared" si="24"/>
        <v>1.0770768215653777</v>
      </c>
      <c r="Q16" s="48">
        <f t="shared" si="24"/>
        <v>1.5057969825713626</v>
      </c>
      <c r="R16" s="48">
        <f t="shared" si="24"/>
        <v>1.5351580013896562</v>
      </c>
      <c r="S16" s="48">
        <f t="shared" si="24"/>
        <v>1.7346197563060157</v>
      </c>
      <c r="T16" s="48">
        <f t="shared" si="24"/>
        <v>1.2959269618400859</v>
      </c>
      <c r="U16" s="48">
        <f t="shared" si="24"/>
        <v>2.0728475601368062</v>
      </c>
      <c r="V16" s="48">
        <f t="shared" si="24"/>
        <v>0.63614405816068131</v>
      </c>
      <c r="W16" s="48">
        <f t="shared" si="24"/>
        <v>1.8268695666774095</v>
      </c>
      <c r="X16" s="48">
        <f t="shared" si="24"/>
        <v>1.1438290259703037</v>
      </c>
      <c r="Y16" s="48">
        <f t="shared" si="24"/>
        <v>1.7686801697132333</v>
      </c>
      <c r="Z16" s="48">
        <f t="shared" si="24"/>
        <v>2.1667558158901166</v>
      </c>
      <c r="AA16" s="48">
        <f>VLOOKUP(AA62,$E$2:$F$41,2,FALSE)</f>
        <v>1.6687671517219149</v>
      </c>
      <c r="AB16" s="48">
        <f t="shared" ref="AB16:AL16" si="25">VLOOKUP(AB62,$E$2:$F$41,2,FALSE)</f>
        <v>1.0317070013578113</v>
      </c>
      <c r="AC16" s="48">
        <f t="shared" si="25"/>
        <v>1.2949021444943214</v>
      </c>
      <c r="AD16" s="48">
        <f t="shared" si="25"/>
        <v>1.6200541440346836</v>
      </c>
      <c r="AE16" s="48">
        <f t="shared" si="25"/>
        <v>1.6980263846017496</v>
      </c>
      <c r="AF16" s="48">
        <f t="shared" si="25"/>
        <v>1.149218249178944</v>
      </c>
      <c r="AG16" s="48">
        <f t="shared" si="25"/>
        <v>1.3613665295342232</v>
      </c>
      <c r="AH16" s="48">
        <f t="shared" si="25"/>
        <v>1.9560605762599754</v>
      </c>
      <c r="AI16" s="48">
        <f t="shared" si="25"/>
        <v>1.499574951692537</v>
      </c>
      <c r="AJ16" s="48">
        <f t="shared" si="25"/>
        <v>0.95514359648250458</v>
      </c>
      <c r="AK16" s="48">
        <f t="shared" si="25"/>
        <v>0.71735393792587476</v>
      </c>
      <c r="AL16" s="89">
        <f t="shared" si="25"/>
        <v>1.8381855721967901</v>
      </c>
      <c r="AM16" s="48">
        <f t="shared" si="3"/>
        <v>1.407112129869168</v>
      </c>
      <c r="AN16" s="48">
        <f t="shared" si="4"/>
        <v>2.0416211989318596</v>
      </c>
      <c r="AO16" s="48">
        <f t="shared" si="4"/>
        <v>0.87854680851617983</v>
      </c>
      <c r="AP16" s="48">
        <f t="shared" si="4"/>
        <v>1.3608074248626458</v>
      </c>
      <c r="AQ16" s="48">
        <f t="shared" si="4"/>
        <v>2.4433629413228974</v>
      </c>
      <c r="AR16" s="48">
        <f t="shared" si="4"/>
        <v>1.1483094488911907</v>
      </c>
      <c r="AS16" s="48">
        <f t="shared" si="4"/>
        <v>1.8818012561970532</v>
      </c>
      <c r="AT16" s="48">
        <f t="shared" si="22"/>
        <v>1.5684522259721125</v>
      </c>
      <c r="AU16" s="48">
        <f t="shared" si="22"/>
        <v>0.91490998233617227</v>
      </c>
      <c r="AV16" s="48">
        <f t="shared" si="22"/>
        <v>1.2898497526899171</v>
      </c>
      <c r="AW16" s="48">
        <f t="shared" ca="1" si="5"/>
        <v>1.4139412331888332</v>
      </c>
      <c r="AX16" s="49"/>
    </row>
    <row r="17" spans="1:50" x14ac:dyDescent="0.25">
      <c r="A17" s="41" t="str">
        <f>Schedule!A17</f>
        <v>SOU</v>
      </c>
      <c r="B17" s="42">
        <f>'Formula Data'!AB17</f>
        <v>1.2717276104675399</v>
      </c>
      <c r="C17" s="42">
        <f>'Formula Data'!AC17</f>
        <v>1.4482622654619397</v>
      </c>
      <c r="E17" s="43" t="str">
        <f>Schedule!A17</f>
        <v>SOU</v>
      </c>
      <c r="F17" s="44">
        <f t="shared" si="0"/>
        <v>1.3613665295342232</v>
      </c>
      <c r="G17" s="43" t="str">
        <f>Schedule!A17</f>
        <v>SOU</v>
      </c>
      <c r="H17" s="44">
        <f t="shared" si="1"/>
        <v>1.3480312670955923</v>
      </c>
      <c r="J17" s="41" t="str">
        <f>Schedule!A16</f>
        <v>SHU</v>
      </c>
      <c r="K17" s="48">
        <f t="shared" si="20"/>
        <v>0.95514359648250458</v>
      </c>
      <c r="L17" s="48">
        <f t="shared" si="20"/>
        <v>2.0728475601368062</v>
      </c>
      <c r="M17" s="48">
        <f t="shared" si="20"/>
        <v>1.6200541440346836</v>
      </c>
      <c r="N17" s="48">
        <f t="shared" si="20"/>
        <v>1.2949021444943214</v>
      </c>
      <c r="O17" s="48">
        <f t="shared" ref="O17:Z17" si="26">VLOOKUP(O63,$E$2:$F$41,2,FALSE)</f>
        <v>1.1438290259703037</v>
      </c>
      <c r="P17" s="48">
        <f t="shared" si="26"/>
        <v>2.4433629413228974</v>
      </c>
      <c r="Q17" s="48">
        <f t="shared" si="26"/>
        <v>1.5684522259721125</v>
      </c>
      <c r="R17" s="48">
        <f t="shared" si="26"/>
        <v>1.9560605762599754</v>
      </c>
      <c r="S17" s="48">
        <f t="shared" si="26"/>
        <v>1.3608074248626458</v>
      </c>
      <c r="T17" s="48">
        <f t="shared" si="26"/>
        <v>0.71735393792587476</v>
      </c>
      <c r="U17" s="48">
        <f t="shared" si="26"/>
        <v>1.6687671517219149</v>
      </c>
      <c r="V17" s="48">
        <f t="shared" si="26"/>
        <v>1.5351580013896562</v>
      </c>
      <c r="W17" s="48">
        <f t="shared" si="26"/>
        <v>1.3298117496141366</v>
      </c>
      <c r="X17" s="48">
        <f t="shared" si="26"/>
        <v>1.407112129869168</v>
      </c>
      <c r="Y17" s="48">
        <f t="shared" si="26"/>
        <v>1.5057969825713626</v>
      </c>
      <c r="Z17" s="48">
        <f t="shared" si="26"/>
        <v>0.87854680851617983</v>
      </c>
      <c r="AA17" s="48">
        <f>VLOOKUP(AA63,$E$2:$F$41,2,FALSE)</f>
        <v>1.2959269618400859</v>
      </c>
      <c r="AB17" s="48">
        <f t="shared" ref="AB17:AL17" si="27">VLOOKUP(AB63,$E$2:$F$41,2,FALSE)</f>
        <v>0.99670757796117226</v>
      </c>
      <c r="AC17" s="48">
        <f t="shared" si="27"/>
        <v>2.0416211989318596</v>
      </c>
      <c r="AD17" s="48">
        <f t="shared" si="27"/>
        <v>1.499574951692537</v>
      </c>
      <c r="AE17" s="48">
        <f t="shared" si="27"/>
        <v>1.7686801697132333</v>
      </c>
      <c r="AF17" s="48">
        <f t="shared" si="27"/>
        <v>0.63614405816068131</v>
      </c>
      <c r="AG17" s="48">
        <f t="shared" si="27"/>
        <v>1.7346197563060157</v>
      </c>
      <c r="AH17" s="48">
        <f t="shared" si="27"/>
        <v>1.5345275216536218</v>
      </c>
      <c r="AI17" s="48">
        <f t="shared" si="27"/>
        <v>1.2898497526899171</v>
      </c>
      <c r="AJ17" s="48">
        <f t="shared" si="27"/>
        <v>2.1667558158901166</v>
      </c>
      <c r="AK17" s="48">
        <f t="shared" si="27"/>
        <v>1.3613665295342232</v>
      </c>
      <c r="AL17" s="89">
        <f t="shared" si="27"/>
        <v>1.8818012561970532</v>
      </c>
      <c r="AM17" s="48">
        <f t="shared" si="3"/>
        <v>1.8381855721967901</v>
      </c>
      <c r="AN17" s="48">
        <f t="shared" si="4"/>
        <v>1.8268695666774095</v>
      </c>
      <c r="AO17" s="48">
        <f t="shared" si="4"/>
        <v>1.1483094488911907</v>
      </c>
      <c r="AP17" s="48">
        <f t="shared" si="4"/>
        <v>1.0770768215653777</v>
      </c>
      <c r="AQ17" s="48">
        <f t="shared" si="4"/>
        <v>1.2478164170537904</v>
      </c>
      <c r="AR17" s="48">
        <f t="shared" si="4"/>
        <v>2.3022536924125232</v>
      </c>
      <c r="AS17" s="48">
        <f t="shared" si="4"/>
        <v>1.149218249178944</v>
      </c>
      <c r="AT17" s="48">
        <f t="shared" ref="AT17:AV21" si="28">VLOOKUP(AT63,$E$2:$F$41,2,FALSE)</f>
        <v>1.6980263846017496</v>
      </c>
      <c r="AU17" s="48">
        <f t="shared" si="28"/>
        <v>1.1239468432328115</v>
      </c>
      <c r="AV17" s="48">
        <f t="shared" si="28"/>
        <v>0.7790886792501972</v>
      </c>
      <c r="AW17" s="48">
        <f t="shared" ca="1" si="5"/>
        <v>1.6318315268342005</v>
      </c>
      <c r="AX17" s="49"/>
    </row>
    <row r="18" spans="1:50" x14ac:dyDescent="0.25">
      <c r="A18" s="41" t="str">
        <f>Schedule!A18</f>
        <v>TOT</v>
      </c>
      <c r="B18" s="42">
        <f>'Formula Data'!AB18</f>
        <v>1.1328516496978172</v>
      </c>
      <c r="C18" s="42">
        <f>'Formula Data'!AC18</f>
        <v>2.1719374456721914</v>
      </c>
      <c r="E18" s="43" t="str">
        <f>Schedule!A18</f>
        <v>TOT</v>
      </c>
      <c r="F18" s="44">
        <f t="shared" si="0"/>
        <v>2.0416211989318596</v>
      </c>
      <c r="G18" s="43" t="str">
        <f>Schedule!A18</f>
        <v>TOT</v>
      </c>
      <c r="H18" s="44">
        <f t="shared" si="1"/>
        <v>1.2008227486796863</v>
      </c>
      <c r="J18" s="41" t="str">
        <f>Schedule!A17</f>
        <v>SOU</v>
      </c>
      <c r="K18" s="48">
        <f t="shared" si="20"/>
        <v>1.2959269618400859</v>
      </c>
      <c r="L18" s="48">
        <f t="shared" si="20"/>
        <v>2.0416211989318596</v>
      </c>
      <c r="M18" s="48">
        <f t="shared" si="20"/>
        <v>0.87854680851617983</v>
      </c>
      <c r="N18" s="48">
        <f>VLOOKUP(N64,$E$2:$F$41,2,FALSE)</f>
        <v>0.63614405816068131</v>
      </c>
      <c r="O18" s="48">
        <f t="shared" ref="O18:AK18" si="29">VLOOKUP(O64,$E$2:$F$41,2,FALSE)</f>
        <v>1.9560605762599754</v>
      </c>
      <c r="P18" s="48">
        <f t="shared" si="29"/>
        <v>1.5057969825713626</v>
      </c>
      <c r="Q18" s="48">
        <f t="shared" si="29"/>
        <v>2.0728475601368062</v>
      </c>
      <c r="R18" s="48">
        <f t="shared" si="29"/>
        <v>0.99670757796117226</v>
      </c>
      <c r="S18" s="48">
        <f t="shared" si="29"/>
        <v>1.0770768215653777</v>
      </c>
      <c r="T18" s="48">
        <f t="shared" si="29"/>
        <v>1.3298117496141366</v>
      </c>
      <c r="U18" s="48">
        <f t="shared" si="29"/>
        <v>1.407112129869168</v>
      </c>
      <c r="V18" s="48">
        <f t="shared" si="29"/>
        <v>0.91490998233617227</v>
      </c>
      <c r="W18" s="48">
        <f t="shared" si="29"/>
        <v>1.2949021444943214</v>
      </c>
      <c r="X18" s="48">
        <f t="shared" si="29"/>
        <v>1.5684522259721125</v>
      </c>
      <c r="Y18" s="48">
        <f t="shared" si="29"/>
        <v>1.2898497526899171</v>
      </c>
      <c r="Z18" s="48">
        <f t="shared" si="29"/>
        <v>1.3608074248626458</v>
      </c>
      <c r="AA18" s="48">
        <f t="shared" si="29"/>
        <v>2.1667558158901166</v>
      </c>
      <c r="AB18" s="48">
        <f t="shared" si="29"/>
        <v>1.8268695666774095</v>
      </c>
      <c r="AC18" s="48">
        <f t="shared" si="29"/>
        <v>1.8818012561970532</v>
      </c>
      <c r="AD18" s="48">
        <f t="shared" si="29"/>
        <v>1.1483094488911907</v>
      </c>
      <c r="AE18" s="48">
        <f t="shared" si="29"/>
        <v>1.8381855721967901</v>
      </c>
      <c r="AF18" s="48">
        <f t="shared" si="29"/>
        <v>1.499574951692537</v>
      </c>
      <c r="AG18" s="48">
        <f t="shared" si="29"/>
        <v>1.1239468432328115</v>
      </c>
      <c r="AH18" s="48">
        <f t="shared" si="29"/>
        <v>0.95514359648250458</v>
      </c>
      <c r="AI18" s="48">
        <f t="shared" si="29"/>
        <v>1.7346197563060157</v>
      </c>
      <c r="AJ18" s="48">
        <f>VLOOKUP(AJ64,$E$2:$F$41,2,FALSE)</f>
        <v>1.6980263846017496</v>
      </c>
      <c r="AK18" s="48">
        <f t="shared" si="29"/>
        <v>1.0317070013578113</v>
      </c>
      <c r="AL18" s="89">
        <f>VLOOKUP(AL64,$E$2:$F$41,2,FALSE)</f>
        <v>1.2478164170537904</v>
      </c>
      <c r="AM18" s="48">
        <f t="shared" si="3"/>
        <v>2.3022536924125232</v>
      </c>
      <c r="AN18" s="48">
        <f t="shared" si="4"/>
        <v>0.7790886792501972</v>
      </c>
      <c r="AO18" s="48">
        <f t="shared" si="4"/>
        <v>0.71735393792587476</v>
      </c>
      <c r="AP18" s="48">
        <f t="shared" si="4"/>
        <v>1.149218249178944</v>
      </c>
      <c r="AQ18" s="48">
        <f t="shared" si="4"/>
        <v>1.7686801697132333</v>
      </c>
      <c r="AR18" s="48">
        <f t="shared" si="4"/>
        <v>1.6687671517219149</v>
      </c>
      <c r="AS18" s="48">
        <f t="shared" si="4"/>
        <v>2.4433629413228974</v>
      </c>
      <c r="AT18" s="48">
        <f t="shared" si="28"/>
        <v>1.1438290259703037</v>
      </c>
      <c r="AU18" s="48">
        <f t="shared" si="28"/>
        <v>1.6200541440346836</v>
      </c>
      <c r="AV18" s="48">
        <f t="shared" si="28"/>
        <v>1.5345275216536218</v>
      </c>
      <c r="AW18" s="48">
        <f t="shared" ca="1" si="5"/>
        <v>1.4229564655472655</v>
      </c>
      <c r="AX18" s="49"/>
    </row>
    <row r="19" spans="1:50" x14ac:dyDescent="0.25">
      <c r="A19" s="41" t="str">
        <f>Schedule!A19</f>
        <v>WBA</v>
      </c>
      <c r="B19" s="42">
        <f>'Formula Data'!AB19</f>
        <v>2.0236040987245674</v>
      </c>
      <c r="C19" s="42">
        <f>'Formula Data'!AC19</f>
        <v>0.67674899804327804</v>
      </c>
      <c r="E19" s="43" t="str">
        <f>Schedule!A19</f>
        <v>WBA</v>
      </c>
      <c r="F19" s="44">
        <f t="shared" si="0"/>
        <v>0.63614405816068131</v>
      </c>
      <c r="G19" s="43" t="str">
        <f>Schedule!A19</f>
        <v>WBA</v>
      </c>
      <c r="H19" s="44">
        <f t="shared" si="1"/>
        <v>2.1450203446480414</v>
      </c>
      <c r="J19" s="41" t="str">
        <f>Schedule!A18</f>
        <v>TOT</v>
      </c>
      <c r="K19" s="48">
        <f t="shared" si="20"/>
        <v>1.5057969825713626</v>
      </c>
      <c r="L19" s="48">
        <f t="shared" si="20"/>
        <v>1.5351580013896562</v>
      </c>
      <c r="M19" s="48">
        <f t="shared" si="20"/>
        <v>0.99670757796117226</v>
      </c>
      <c r="N19" s="48">
        <f>VLOOKUP(N65,$E$2:$F$41,2,FALSE)</f>
        <v>1.499574951692537</v>
      </c>
      <c r="O19" s="48">
        <f t="shared" ref="O19:AI19" si="30">VLOOKUP(O65,$E$2:$F$41,2,FALSE)</f>
        <v>1.3608074248626458</v>
      </c>
      <c r="P19" s="48">
        <f t="shared" si="30"/>
        <v>0.87854680851617983</v>
      </c>
      <c r="Q19" s="48">
        <f t="shared" si="30"/>
        <v>1.2478164170537904</v>
      </c>
      <c r="R19" s="48">
        <f t="shared" si="30"/>
        <v>0.71735393792587476</v>
      </c>
      <c r="S19" s="48">
        <f t="shared" si="30"/>
        <v>1.5684522259721125</v>
      </c>
      <c r="T19" s="48">
        <f t="shared" si="30"/>
        <v>1.9560605762599754</v>
      </c>
      <c r="U19" s="48">
        <f t="shared" si="30"/>
        <v>1.1483094488911907</v>
      </c>
      <c r="V19" s="48">
        <f t="shared" si="30"/>
        <v>1.2959269618400859</v>
      </c>
      <c r="W19" s="48">
        <f t="shared" si="30"/>
        <v>2.4433629413228974</v>
      </c>
      <c r="X19" s="48">
        <f t="shared" si="30"/>
        <v>1.6687671517219149</v>
      </c>
      <c r="Y19" s="48">
        <f t="shared" si="30"/>
        <v>1.0770768215653777</v>
      </c>
      <c r="Z19" s="48">
        <f t="shared" si="30"/>
        <v>1.1438290259703037</v>
      </c>
      <c r="AA19" s="48">
        <f t="shared" si="30"/>
        <v>1.6200541440346836</v>
      </c>
      <c r="AB19" s="48">
        <f t="shared" si="30"/>
        <v>2.0728475601368062</v>
      </c>
      <c r="AC19" s="48">
        <f t="shared" si="30"/>
        <v>1.0317070013578113</v>
      </c>
      <c r="AD19" s="48">
        <f t="shared" si="30"/>
        <v>2.1667558158901166</v>
      </c>
      <c r="AE19" s="48">
        <f t="shared" si="30"/>
        <v>1.407112129869168</v>
      </c>
      <c r="AF19" s="48">
        <f t="shared" si="30"/>
        <v>1.7346197563060157</v>
      </c>
      <c r="AG19" s="48">
        <f t="shared" si="30"/>
        <v>0.63614405816068131</v>
      </c>
      <c r="AH19" s="48">
        <f t="shared" si="30"/>
        <v>1.7686801697132333</v>
      </c>
      <c r="AI19" s="48">
        <f t="shared" si="30"/>
        <v>1.5345275216536218</v>
      </c>
      <c r="AJ19" s="48">
        <f>VLOOKUP(AJ65,$E$2:$F$41,2,FALSE)</f>
        <v>0.7790886792501972</v>
      </c>
      <c r="AK19" s="48">
        <f>VLOOKUP(AK65,$E$2:$F$41,2,FALSE)</f>
        <v>1.149218249178944</v>
      </c>
      <c r="AL19" s="89">
        <f>VLOOKUP(AL65,$E$2:$F$41,2,FALSE)</f>
        <v>1.2949021444943214</v>
      </c>
      <c r="AM19" s="48">
        <f t="shared" si="3"/>
        <v>1.3613665295342232</v>
      </c>
      <c r="AN19" s="48">
        <f t="shared" si="4"/>
        <v>1.1239468432328115</v>
      </c>
      <c r="AO19" s="48">
        <f t="shared" si="4"/>
        <v>1.3298117496141366</v>
      </c>
      <c r="AP19" s="48">
        <f t="shared" si="4"/>
        <v>1.6980263846017496</v>
      </c>
      <c r="AQ19" s="48">
        <f t="shared" si="4"/>
        <v>1.2898497526899171</v>
      </c>
      <c r="AR19" s="48">
        <f t="shared" si="4"/>
        <v>0.91490998233617227</v>
      </c>
      <c r="AS19" s="48">
        <f t="shared" si="4"/>
        <v>1.8268695666774095</v>
      </c>
      <c r="AT19" s="48">
        <f t="shared" si="28"/>
        <v>0.95514359648250458</v>
      </c>
      <c r="AU19" s="48">
        <f t="shared" si="28"/>
        <v>1.8381855721967901</v>
      </c>
      <c r="AV19" s="48">
        <f t="shared" si="28"/>
        <v>1.8818012561970532</v>
      </c>
      <c r="AW19" s="48">
        <f t="shared" ca="1" si="5"/>
        <v>1.2177202627466523</v>
      </c>
      <c r="AX19" s="49"/>
    </row>
    <row r="20" spans="1:50" x14ac:dyDescent="0.25">
      <c r="A20" s="41" t="str">
        <f>Schedule!A20</f>
        <v>WHU</v>
      </c>
      <c r="B20" s="42">
        <f>'Formula Data'!AB20</f>
        <v>1.2651195305788916</v>
      </c>
      <c r="C20" s="42">
        <f>'Formula Data'!AC20</f>
        <v>1.4476674732581338</v>
      </c>
      <c r="E20" s="43" t="str">
        <f>Schedule!A20</f>
        <v>WHU</v>
      </c>
      <c r="F20" s="44">
        <f t="shared" si="0"/>
        <v>1.3608074248626458</v>
      </c>
      <c r="G20" s="43" t="str">
        <f>Schedule!A20</f>
        <v>WHU</v>
      </c>
      <c r="H20" s="44">
        <f t="shared" si="1"/>
        <v>1.3410267024136251</v>
      </c>
      <c r="J20" s="41" t="str">
        <f>Schedule!A19</f>
        <v>WBA</v>
      </c>
      <c r="K20" s="48">
        <f t="shared" si="20"/>
        <v>1.6687671517219149</v>
      </c>
      <c r="L20" s="48">
        <f t="shared" si="20"/>
        <v>1.6980263846017496</v>
      </c>
      <c r="M20" s="48">
        <f t="shared" si="20"/>
        <v>1.7346197563060157</v>
      </c>
      <c r="N20" s="48">
        <f>VLOOKUP(N66,$E$2:$F$41,2,FALSE)</f>
        <v>1.5351580013896562</v>
      </c>
      <c r="O20" s="48">
        <f t="shared" ref="O20:AH21" si="31">VLOOKUP(O66,$E$2:$F$41,2,FALSE)</f>
        <v>0.7790886792501972</v>
      </c>
      <c r="P20" s="48">
        <f t="shared" si="31"/>
        <v>1.407112129869168</v>
      </c>
      <c r="Q20" s="48">
        <f t="shared" si="31"/>
        <v>1.2898497526899171</v>
      </c>
      <c r="R20" s="48">
        <f t="shared" si="31"/>
        <v>2.0416211989318596</v>
      </c>
      <c r="S20" s="48">
        <f t="shared" si="31"/>
        <v>1.499574951692537</v>
      </c>
      <c r="T20" s="48">
        <f t="shared" si="31"/>
        <v>0.91490998233617227</v>
      </c>
      <c r="U20" s="48">
        <f t="shared" si="31"/>
        <v>1.149218249178944</v>
      </c>
      <c r="V20" s="48">
        <f t="shared" si="31"/>
        <v>1.1239468432328115</v>
      </c>
      <c r="W20" s="48">
        <f t="shared" si="31"/>
        <v>1.7686801697132333</v>
      </c>
      <c r="X20" s="48">
        <f t="shared" si="31"/>
        <v>1.8381855721967901</v>
      </c>
      <c r="Y20" s="48">
        <f t="shared" si="31"/>
        <v>2.4433629413228974</v>
      </c>
      <c r="Z20" s="48">
        <f t="shared" si="31"/>
        <v>1.6200541440346836</v>
      </c>
      <c r="AA20" s="48">
        <f t="shared" si="31"/>
        <v>1.1483094488911907</v>
      </c>
      <c r="AB20" s="48">
        <f t="shared" si="31"/>
        <v>1.5345275216536218</v>
      </c>
      <c r="AC20" s="48">
        <f t="shared" si="31"/>
        <v>1.0770768215653777</v>
      </c>
      <c r="AD20" s="48">
        <f t="shared" si="31"/>
        <v>1.5684522259721125</v>
      </c>
      <c r="AE20" s="48">
        <f t="shared" si="31"/>
        <v>1.1438290259703037</v>
      </c>
      <c r="AF20" s="48">
        <f t="shared" si="31"/>
        <v>1.0317070013578113</v>
      </c>
      <c r="AG20" s="48">
        <f t="shared" si="31"/>
        <v>2.3022536924125232</v>
      </c>
      <c r="AH20" s="48">
        <f t="shared" si="31"/>
        <v>1.3298117496141366</v>
      </c>
      <c r="AI20" s="48">
        <f>VLOOKUP(AI66,$E$2:$F$41,2,FALSE)</f>
        <v>0.87854680851617983</v>
      </c>
      <c r="AJ20" s="48">
        <f>VLOOKUP(AJ66,$E$2:$F$41,2,FALSE)</f>
        <v>1.2478164170537904</v>
      </c>
      <c r="AK20" s="48">
        <f>VLOOKUP(AK66,$E$2:$F$41,2,FALSE)</f>
        <v>0.99670757796117226</v>
      </c>
      <c r="AL20" s="89">
        <f>VLOOKUP(AL66,$E$2:$F$41,2,FALSE)</f>
        <v>1.2959269618400859</v>
      </c>
      <c r="AM20" s="48">
        <f t="shared" si="3"/>
        <v>1.5057969825713626</v>
      </c>
      <c r="AN20" s="48">
        <f t="shared" si="4"/>
        <v>1.9560605762599754</v>
      </c>
      <c r="AO20" s="48">
        <f t="shared" si="4"/>
        <v>1.3613665295342232</v>
      </c>
      <c r="AP20" s="48">
        <f t="shared" si="4"/>
        <v>1.8818012561970532</v>
      </c>
      <c r="AQ20" s="48">
        <f t="shared" si="4"/>
        <v>2.0728475601368062</v>
      </c>
      <c r="AR20" s="48">
        <f t="shared" si="4"/>
        <v>0.95514359648250458</v>
      </c>
      <c r="AS20" s="48">
        <f t="shared" si="4"/>
        <v>1.2949021444943214</v>
      </c>
      <c r="AT20" s="48">
        <f t="shared" si="28"/>
        <v>2.1667558158901166</v>
      </c>
      <c r="AU20" s="48">
        <f t="shared" si="28"/>
        <v>1.3608074248626458</v>
      </c>
      <c r="AV20" s="48">
        <f t="shared" si="28"/>
        <v>1.8268695666774095</v>
      </c>
      <c r="AW20" s="48">
        <f t="shared" ca="1" si="5"/>
        <v>1.5192803818450598</v>
      </c>
      <c r="AX20" s="49"/>
    </row>
    <row r="21" spans="1:50" x14ac:dyDescent="0.25">
      <c r="A21" s="41" t="str">
        <f>Schedule!A21</f>
        <v>WOL</v>
      </c>
      <c r="B21" s="42">
        <f>'Formula Data'!AB21</f>
        <v>1.2908799472455583</v>
      </c>
      <c r="C21" s="42">
        <f>'Formula Data'!AC21</f>
        <v>1.0161102090239411</v>
      </c>
      <c r="E21" s="43" t="str">
        <f>Schedule!A21</f>
        <v>WOL</v>
      </c>
      <c r="F21" s="44">
        <f t="shared" si="0"/>
        <v>0.95514359648250458</v>
      </c>
      <c r="G21" s="43" t="str">
        <f>Schedule!A21</f>
        <v>WOL</v>
      </c>
      <c r="H21" s="44">
        <f t="shared" si="1"/>
        <v>1.3683327440802919</v>
      </c>
      <c r="J21" s="41" t="str">
        <f>Schedule!A20</f>
        <v>WHU</v>
      </c>
      <c r="K21" s="48">
        <f t="shared" si="20"/>
        <v>0.99670757796117226</v>
      </c>
      <c r="L21" s="48">
        <f t="shared" si="20"/>
        <v>1.2949021444943214</v>
      </c>
      <c r="M21" s="48">
        <f t="shared" si="20"/>
        <v>0.95514359648250458</v>
      </c>
      <c r="N21" s="48">
        <f>VLOOKUP(N67,$E$2:$F$41,2,FALSE)</f>
        <v>1.8818012561970532</v>
      </c>
      <c r="O21" s="48">
        <f t="shared" ref="O21:AH21" si="32">VLOOKUP(O67,$E$2:$F$41,2,FALSE)</f>
        <v>2.3022536924125232</v>
      </c>
      <c r="P21" s="48">
        <f t="shared" si="32"/>
        <v>1.5684522259721125</v>
      </c>
      <c r="Q21" s="48">
        <f t="shared" si="32"/>
        <v>2.4433629413228974</v>
      </c>
      <c r="R21" s="48">
        <f t="shared" si="32"/>
        <v>1.1438290259703037</v>
      </c>
      <c r="S21" s="48">
        <f t="shared" si="32"/>
        <v>1.0317070013578113</v>
      </c>
      <c r="T21" s="48">
        <f t="shared" si="32"/>
        <v>1.8381855721967901</v>
      </c>
      <c r="U21" s="48">
        <f t="shared" si="32"/>
        <v>1.3298117496141366</v>
      </c>
      <c r="V21" s="48">
        <f t="shared" si="32"/>
        <v>1.8268695666774095</v>
      </c>
      <c r="W21" s="48">
        <f t="shared" si="32"/>
        <v>1.149218249178944</v>
      </c>
      <c r="X21" s="48">
        <f t="shared" si="32"/>
        <v>1.9560605762599754</v>
      </c>
      <c r="Y21" s="48">
        <f t="shared" si="32"/>
        <v>1.2478164170537904</v>
      </c>
      <c r="Z21" s="48">
        <f t="shared" si="32"/>
        <v>1.5351580013896562</v>
      </c>
      <c r="AA21" s="48">
        <f t="shared" si="32"/>
        <v>1.6980263846017496</v>
      </c>
      <c r="AB21" s="48">
        <f t="shared" si="31"/>
        <v>0.63614405816068131</v>
      </c>
      <c r="AC21" s="48">
        <f>VLOOKUP(AC67,$E$2:$F$41,2,FALSE)</f>
        <v>0.7790886792501972</v>
      </c>
      <c r="AD21" s="48">
        <f t="shared" si="32"/>
        <v>1.2959269618400859</v>
      </c>
      <c r="AE21" s="48">
        <f t="shared" si="32"/>
        <v>2.1667558158901166</v>
      </c>
      <c r="AF21" s="48">
        <f t="shared" si="32"/>
        <v>2.0728475601368062</v>
      </c>
      <c r="AG21" s="48">
        <f t="shared" si="32"/>
        <v>1.2898497526899171</v>
      </c>
      <c r="AH21" s="48">
        <f t="shared" si="32"/>
        <v>0.91490998233617227</v>
      </c>
      <c r="AI21" s="48">
        <f>VLOOKUP(AI67,$E$2:$F$41,2,FALSE)</f>
        <v>2.0416211989318596</v>
      </c>
      <c r="AJ21" s="48">
        <f>VLOOKUP(AJ67,$E$2:$F$41,2,FALSE)</f>
        <v>1.7686801697132333</v>
      </c>
      <c r="AK21" s="48">
        <f>VLOOKUP(AK67,$E$2:$F$41,2,FALSE)</f>
        <v>1.6200541440346836</v>
      </c>
      <c r="AL21" s="89">
        <f>VLOOKUP(AL67,$E$2:$F$41,2,FALSE)</f>
        <v>1.499574951692537</v>
      </c>
      <c r="AM21" s="48">
        <f t="shared" si="3"/>
        <v>1.1483094488911907</v>
      </c>
      <c r="AN21" s="48">
        <f t="shared" si="4"/>
        <v>1.0770768215653777</v>
      </c>
      <c r="AO21" s="48">
        <f t="shared" si="4"/>
        <v>1.6687671517219149</v>
      </c>
      <c r="AP21" s="48">
        <f t="shared" si="4"/>
        <v>1.1239468432328115</v>
      </c>
      <c r="AQ21" s="48">
        <f t="shared" si="4"/>
        <v>1.7346197563060157</v>
      </c>
      <c r="AR21" s="48">
        <f t="shared" si="4"/>
        <v>0.87854680851617983</v>
      </c>
      <c r="AS21" s="48">
        <f t="shared" si="4"/>
        <v>1.5057969825713626</v>
      </c>
      <c r="AT21" s="48">
        <f t="shared" si="28"/>
        <v>1.407112129869168</v>
      </c>
      <c r="AU21" s="48">
        <f t="shared" si="28"/>
        <v>0.71735393792587476</v>
      </c>
      <c r="AV21" s="48">
        <f t="shared" si="28"/>
        <v>1.3613665295342232</v>
      </c>
      <c r="AW21" s="48">
        <f t="shared" ca="1" si="5"/>
        <v>1.573306557601611</v>
      </c>
      <c r="AX21" s="49"/>
    </row>
    <row r="22" spans="1:50" x14ac:dyDescent="0.25">
      <c r="E22" s="50" t="str">
        <f>CONCATENATE("@",Schedule!A2)</f>
        <v>@ARS</v>
      </c>
      <c r="F22" s="44">
        <f t="shared" ref="F22:F41" si="33">C2*(1+$D$3)</f>
        <v>1.2949021444943214</v>
      </c>
      <c r="G22" s="50" t="str">
        <f>CONCATENATE("@",Schedule!A2)</f>
        <v>@ARS</v>
      </c>
      <c r="H22" s="44">
        <f t="shared" ref="H22:H41" si="34">B2*(1-$D$3)</f>
        <v>1.2209463993915652</v>
      </c>
      <c r="J22" s="41" t="str">
        <f>Schedule!A21</f>
        <v>WOL</v>
      </c>
      <c r="K22" s="48">
        <f t="shared" si="20"/>
        <v>1.0317070013578113</v>
      </c>
      <c r="L22" s="48">
        <f t="shared" si="20"/>
        <v>1.5684522259721125</v>
      </c>
      <c r="M22" s="48">
        <f t="shared" si="20"/>
        <v>1.5345275216536218</v>
      </c>
      <c r="N22" s="48">
        <f>VLOOKUP(N68,$E$2:$F$41,2,FALSE)</f>
        <v>1.1438290259703037</v>
      </c>
      <c r="O22" s="48">
        <f t="shared" ref="O22:AH22" si="35">VLOOKUP(O68,$E$2:$F$41,2,FALSE)</f>
        <v>1.8268695666774095</v>
      </c>
      <c r="P22" s="48">
        <f t="shared" si="35"/>
        <v>0.99670757796117226</v>
      </c>
      <c r="Q22" s="48">
        <f t="shared" si="35"/>
        <v>1.149218249178944</v>
      </c>
      <c r="R22" s="48">
        <f t="shared" si="35"/>
        <v>1.8818012561970532</v>
      </c>
      <c r="S22" s="48">
        <f t="shared" si="35"/>
        <v>1.3613665295342232</v>
      </c>
      <c r="T22" s="48">
        <f t="shared" si="35"/>
        <v>1.2949021444943214</v>
      </c>
      <c r="U22" s="48">
        <f t="shared" si="35"/>
        <v>2.4433629413228974</v>
      </c>
      <c r="V22" s="48">
        <f t="shared" si="35"/>
        <v>1.8381855721967901</v>
      </c>
      <c r="W22" s="48">
        <f t="shared" si="35"/>
        <v>1.7346197563060157</v>
      </c>
      <c r="X22" s="48">
        <f t="shared" si="35"/>
        <v>0.87854680851617983</v>
      </c>
      <c r="Y22" s="48">
        <f t="shared" si="35"/>
        <v>2.0416211989318596</v>
      </c>
      <c r="Z22" s="48">
        <f t="shared" si="35"/>
        <v>1.499574951692537</v>
      </c>
      <c r="AA22" s="48">
        <f t="shared" si="35"/>
        <v>1.407112129869168</v>
      </c>
      <c r="AB22" s="48">
        <f t="shared" si="35"/>
        <v>1.5057969825713626</v>
      </c>
      <c r="AC22" s="48">
        <f t="shared" si="35"/>
        <v>0.63614405816068131</v>
      </c>
      <c r="AD22" s="48">
        <f t="shared" si="35"/>
        <v>1.9560605762599754</v>
      </c>
      <c r="AE22" s="48">
        <f t="shared" si="35"/>
        <v>1.2959269618400859</v>
      </c>
      <c r="AF22" s="48">
        <f t="shared" si="35"/>
        <v>1.1483094488911907</v>
      </c>
      <c r="AG22" s="48">
        <f t="shared" si="35"/>
        <v>1.6687671517219149</v>
      </c>
      <c r="AH22" s="48">
        <f t="shared" si="35"/>
        <v>1.5351580013896562</v>
      </c>
      <c r="AI22" s="48">
        <f>VLOOKUP(AI68,$E$2:$F$41,2,FALSE)</f>
        <v>1.6200541440346836</v>
      </c>
      <c r="AJ22" s="48">
        <f>VLOOKUP(AJ68,$E$2:$F$41,2,FALSE)</f>
        <v>1.1239468432328115</v>
      </c>
      <c r="AK22" s="48">
        <f>VLOOKUP(AK68,$E$2:$F$41,2,FALSE)</f>
        <v>2.0728475601368062</v>
      </c>
      <c r="AL22" s="89">
        <f>VLOOKUP(AL68,$E$2:$F$41,2,FALSE)</f>
        <v>2.1667558158901166</v>
      </c>
      <c r="AM22" s="48">
        <f t="shared" si="3"/>
        <v>1.7686801697132333</v>
      </c>
      <c r="AN22" s="48">
        <f t="shared" si="4"/>
        <v>1.3608074248626458</v>
      </c>
      <c r="AO22" s="48">
        <f t="shared" si="4"/>
        <v>1.2898497526899171</v>
      </c>
      <c r="AP22" s="48">
        <f t="shared" si="4"/>
        <v>0.91490998233617227</v>
      </c>
      <c r="AQ22" s="48">
        <f t="shared" si="4"/>
        <v>0.7790886792501972</v>
      </c>
      <c r="AR22" s="48">
        <f t="shared" si="4"/>
        <v>0.71735393792587476</v>
      </c>
      <c r="AS22" s="48">
        <f t="shared" si="4"/>
        <v>1.2478164170537904</v>
      </c>
      <c r="AT22" s="48">
        <f>VLOOKUP(AT68,$E$2:$F$41,2,FALSE)</f>
        <v>2.3022536924125232</v>
      </c>
      <c r="AU22" s="48">
        <f>VLOOKUP(AU68,$E$2:$F$41,2,FALSE)</f>
        <v>1.6980263846017496</v>
      </c>
      <c r="AV22" s="48">
        <f>VLOOKUP(AV68,$E$2:$F$41,2,FALSE)</f>
        <v>1.3298117496141366</v>
      </c>
      <c r="AW22" s="48">
        <f t="shared" ca="1" si="5"/>
        <v>1.3916390531210534</v>
      </c>
      <c r="AX22" s="49"/>
    </row>
    <row r="23" spans="1:50" x14ac:dyDescent="0.25">
      <c r="E23" s="50" t="str">
        <f>CONCATENATE("@",Schedule!A3)</f>
        <v>@AVL</v>
      </c>
      <c r="F23" s="44">
        <f t="shared" si="33"/>
        <v>2.0728475601368062</v>
      </c>
      <c r="G23" s="50" t="str">
        <f>CONCATENATE("@",Schedule!A3)</f>
        <v>@AVL</v>
      </c>
      <c r="H23" s="44">
        <f t="shared" si="34"/>
        <v>1.3379797240109605</v>
      </c>
    </row>
    <row r="24" spans="1:50" x14ac:dyDescent="0.25">
      <c r="E24" s="50" t="str">
        <f>CONCATENATE("@",Schedule!A4)</f>
        <v>@BHA</v>
      </c>
      <c r="F24" s="44">
        <f t="shared" si="33"/>
        <v>1.407112129869168</v>
      </c>
      <c r="G24" s="50" t="str">
        <f>CONCATENATE("@",Schedule!A4)</f>
        <v>@BHA</v>
      </c>
      <c r="H24" s="44">
        <f t="shared" si="34"/>
        <v>1.0258325789825524</v>
      </c>
      <c r="J24" s="39" t="s">
        <v>28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50" x14ac:dyDescent="0.25">
      <c r="E25" s="50" t="str">
        <f>CONCATENATE("@",Schedule!A5)</f>
        <v>@BUR</v>
      </c>
      <c r="F25" s="44">
        <f t="shared" si="33"/>
        <v>0.87854680851617983</v>
      </c>
      <c r="G25" s="50" t="str">
        <f>CONCATENATE("@",Schedule!A5)</f>
        <v>@BUR</v>
      </c>
      <c r="H25" s="44">
        <f t="shared" si="34"/>
        <v>1.2605024493438473</v>
      </c>
      <c r="J25" s="45" t="s">
        <v>0</v>
      </c>
      <c r="K25" s="45">
        <v>1</v>
      </c>
      <c r="L25" s="45">
        <v>2</v>
      </c>
      <c r="M25" s="45">
        <v>3</v>
      </c>
      <c r="N25" s="45">
        <v>4</v>
      </c>
      <c r="O25" s="45">
        <v>5</v>
      </c>
      <c r="P25" s="45">
        <v>6</v>
      </c>
      <c r="Q25" s="45">
        <v>7</v>
      </c>
      <c r="R25" s="45">
        <v>8</v>
      </c>
      <c r="S25" s="45">
        <v>9</v>
      </c>
      <c r="T25" s="45">
        <v>10</v>
      </c>
      <c r="U25" s="45">
        <v>11</v>
      </c>
      <c r="V25" s="45">
        <v>12</v>
      </c>
      <c r="W25" s="45">
        <v>13</v>
      </c>
      <c r="X25" s="45">
        <v>14</v>
      </c>
      <c r="Y25" s="45">
        <v>15</v>
      </c>
      <c r="Z25" s="45">
        <v>16</v>
      </c>
      <c r="AA25" s="45">
        <v>17</v>
      </c>
      <c r="AB25" s="45">
        <v>18</v>
      </c>
      <c r="AC25" s="45">
        <v>19</v>
      </c>
      <c r="AD25" s="45">
        <v>20</v>
      </c>
      <c r="AE25" s="45">
        <v>21</v>
      </c>
      <c r="AF25" s="45">
        <v>22</v>
      </c>
      <c r="AG25" s="45">
        <v>23</v>
      </c>
      <c r="AH25" s="45">
        <v>24</v>
      </c>
      <c r="AI25" s="45">
        <v>25</v>
      </c>
      <c r="AJ25" s="45">
        <v>26</v>
      </c>
      <c r="AK25" s="45">
        <v>27</v>
      </c>
      <c r="AL25" s="45">
        <v>28</v>
      </c>
      <c r="AM25" s="45">
        <v>29</v>
      </c>
      <c r="AN25" s="45">
        <v>30</v>
      </c>
      <c r="AO25" s="45">
        <v>31</v>
      </c>
      <c r="AP25" s="45">
        <v>32</v>
      </c>
      <c r="AQ25" s="45">
        <v>33</v>
      </c>
      <c r="AR25" s="45">
        <v>34</v>
      </c>
      <c r="AS25" s="45">
        <v>35</v>
      </c>
      <c r="AT25" s="45">
        <v>36</v>
      </c>
      <c r="AU25" s="45">
        <v>37</v>
      </c>
      <c r="AV25" s="45">
        <v>38</v>
      </c>
      <c r="AW25" s="46" t="s">
        <v>17</v>
      </c>
    </row>
    <row r="26" spans="1:50" x14ac:dyDescent="0.25">
      <c r="E26" s="50" t="str">
        <f>CONCATENATE("@",Schedule!A6)</f>
        <v>@CHE</v>
      </c>
      <c r="F26" s="44">
        <f t="shared" si="33"/>
        <v>1.9560605762599754</v>
      </c>
      <c r="G26" s="50" t="str">
        <f>CONCATENATE("@",Schedule!A6)</f>
        <v>@CHE</v>
      </c>
      <c r="H26" s="44">
        <f t="shared" si="34"/>
        <v>1.0063060197834581</v>
      </c>
      <c r="J26" s="41" t="str">
        <f>Schedule!A2</f>
        <v>ARS</v>
      </c>
      <c r="K26" s="48">
        <f t="shared" ref="K26:AV26" si="36">VLOOKUP(K49,$G$2:$H$41,2,FALSE)</f>
        <v>1.7008512399711964</v>
      </c>
      <c r="L26" s="48">
        <f t="shared" si="36"/>
        <v>1.3410267024136251</v>
      </c>
      <c r="M26" s="48">
        <f t="shared" si="36"/>
        <v>1.3585127391855985</v>
      </c>
      <c r="N26" s="48">
        <f t="shared" si="36"/>
        <v>1.9639343983034041</v>
      </c>
      <c r="O26" s="48">
        <f t="shared" si="36"/>
        <v>1.2515648415766507</v>
      </c>
      <c r="P26" s="48">
        <f t="shared" si="36"/>
        <v>1.3224676842916225</v>
      </c>
      <c r="Q26" s="48">
        <f t="shared" si="36"/>
        <v>1.4326024049241406</v>
      </c>
      <c r="R26" s="48">
        <f t="shared" si="36"/>
        <v>1.5087856462251261</v>
      </c>
      <c r="S26" s="48">
        <f t="shared" si="36"/>
        <v>1.7005039443095289</v>
      </c>
      <c r="T26" s="48">
        <f t="shared" si="36"/>
        <v>1.3683327440802919</v>
      </c>
      <c r="U26" s="48">
        <f t="shared" si="36"/>
        <v>1.064880550715948</v>
      </c>
      <c r="V26" s="48">
        <f t="shared" si="36"/>
        <v>1.421417655643062</v>
      </c>
      <c r="W26" s="48">
        <f t="shared" si="36"/>
        <v>1.3480312670955923</v>
      </c>
      <c r="X26" s="48">
        <f t="shared" si="36"/>
        <v>1.4140585633322242</v>
      </c>
      <c r="Y26" s="48">
        <f t="shared" si="36"/>
        <v>1.1347706180536872</v>
      </c>
      <c r="Z26" s="48">
        <f t="shared" si="36"/>
        <v>1.0258325789825524</v>
      </c>
      <c r="AA26" s="48">
        <f t="shared" si="36"/>
        <v>1.9021878528010931</v>
      </c>
      <c r="AB26" s="48">
        <f t="shared" si="36"/>
        <v>1.6037532506201992</v>
      </c>
      <c r="AC26" s="48">
        <f>VLOOKUP(AC49,$G$2:$H$41,2,FALSE)</f>
        <v>1.7240869479850269</v>
      </c>
      <c r="AD26" s="48">
        <f t="shared" si="36"/>
        <v>1.1954239538394875</v>
      </c>
      <c r="AE26" s="48">
        <f t="shared" si="36"/>
        <v>1.6154878183187118</v>
      </c>
      <c r="AF26" s="48">
        <f t="shared" si="36"/>
        <v>1.2134271504108247</v>
      </c>
      <c r="AG26" s="48">
        <f t="shared" si="36"/>
        <v>1.3379797240109605</v>
      </c>
      <c r="AH26" s="48">
        <f t="shared" si="36"/>
        <v>1.9175895542213837</v>
      </c>
      <c r="AI26" s="48">
        <f t="shared" si="36"/>
        <v>1.4113390766715423</v>
      </c>
      <c r="AJ26" s="48">
        <f t="shared" si="36"/>
        <v>1.1727543615416276</v>
      </c>
      <c r="AK26" s="48">
        <f t="shared" si="36"/>
        <v>1.2605024493438473</v>
      </c>
      <c r="AL26" s="89">
        <f t="shared" ref="AL26:AU26" si="37">VLOOKUP(AL49,$G$2:$H$41,2,FALSE)</f>
        <v>1.2008227486796863</v>
      </c>
      <c r="AM26" s="48">
        <f t="shared" si="37"/>
        <v>1.1892123587441581</v>
      </c>
      <c r="AN26" s="48">
        <f t="shared" si="37"/>
        <v>1.5319398973795046</v>
      </c>
      <c r="AO26" s="48">
        <f t="shared" si="37"/>
        <v>1.7416022022690565</v>
      </c>
      <c r="AP26" s="48">
        <f t="shared" si="37"/>
        <v>1.9179811854994342</v>
      </c>
      <c r="AQ26" s="48">
        <f t="shared" si="37"/>
        <v>1.594576677800168</v>
      </c>
      <c r="AR26" s="48">
        <f t="shared" si="37"/>
        <v>1.5289072934961558</v>
      </c>
      <c r="AS26" s="48">
        <f t="shared" si="37"/>
        <v>2.1450203446480414</v>
      </c>
      <c r="AT26" s="48">
        <f t="shared" si="37"/>
        <v>1.0063060197834581</v>
      </c>
      <c r="AU26" s="48">
        <f t="shared" si="37"/>
        <v>1.4221962788518747</v>
      </c>
      <c r="AV26" s="48">
        <f t="shared" si="36"/>
        <v>1.1567899294909636</v>
      </c>
      <c r="AW26" s="48">
        <f t="shared" ref="AW26:AW45" ca="1" si="38">IF(OR($D$6=0,$D$6&gt;39),AVERAGE($K26:$AV26),AVERAGE(OFFSET($K26,0,0,1,$D$6-1)))</f>
        <v>1.4849682071114205</v>
      </c>
    </row>
    <row r="27" spans="1:50" x14ac:dyDescent="0.25">
      <c r="E27" s="50" t="str">
        <f>CONCATENATE("@",Schedule!A7)</f>
        <v>@CRY</v>
      </c>
      <c r="F27" s="44">
        <f t="shared" si="33"/>
        <v>1.2959269618400859</v>
      </c>
      <c r="G27" s="50" t="str">
        <f>CONCATENATE("@",Schedule!A7)</f>
        <v>@CRY</v>
      </c>
      <c r="H27" s="44">
        <f t="shared" si="34"/>
        <v>1.4221962788518747</v>
      </c>
      <c r="J27" s="41" t="str">
        <f>Schedule!A3</f>
        <v>AVL</v>
      </c>
      <c r="K27" s="94">
        <f t="shared" ref="K27:AB27" si="39">VLOOKUP(K50,$G$2:$H$41,2,FALSE)</f>
        <v>1.2515648415766507</v>
      </c>
      <c r="L27" s="48">
        <f t="shared" si="39"/>
        <v>1.9639343983034041</v>
      </c>
      <c r="M27" s="48">
        <f t="shared" si="39"/>
        <v>1.7008512399711964</v>
      </c>
      <c r="N27" s="48">
        <f t="shared" si="39"/>
        <v>1.5319398973795046</v>
      </c>
      <c r="O27" s="48">
        <f t="shared" si="39"/>
        <v>1.1727543615416276</v>
      </c>
      <c r="P27" s="48">
        <f t="shared" si="39"/>
        <v>1.9175895542213837</v>
      </c>
      <c r="Q27" s="48">
        <f t="shared" si="39"/>
        <v>1.3480312670955923</v>
      </c>
      <c r="R27" s="48">
        <f t="shared" si="39"/>
        <v>1.2209463993915652</v>
      </c>
      <c r="S27" s="48">
        <f t="shared" si="39"/>
        <v>1.1567899294909636</v>
      </c>
      <c r="T27" s="48">
        <f t="shared" si="39"/>
        <v>1.1892123587441581</v>
      </c>
      <c r="U27" s="48">
        <f t="shared" si="39"/>
        <v>1.7240869479850269</v>
      </c>
      <c r="V27" s="48">
        <f t="shared" si="39"/>
        <v>1.2134271504108247</v>
      </c>
      <c r="W27" s="48">
        <f t="shared" si="39"/>
        <v>1.421417655643062</v>
      </c>
      <c r="X27" s="48">
        <f t="shared" si="39"/>
        <v>1.9021878528010931</v>
      </c>
      <c r="Y27" s="48">
        <f t="shared" si="39"/>
        <v>1.6037532506201992</v>
      </c>
      <c r="Z27" s="48">
        <f t="shared" si="39"/>
        <v>1.0063060197834581</v>
      </c>
      <c r="AA27" s="48">
        <f t="shared" si="39"/>
        <v>1.4326024049241406</v>
      </c>
      <c r="AB27" s="48">
        <f t="shared" si="39"/>
        <v>1.2008227486796863</v>
      </c>
      <c r="AC27" s="48">
        <f>VLOOKUP(AC50,$G$2:$H$41,2,FALSE)</f>
        <v>1.594576677800168</v>
      </c>
      <c r="AD27" s="48">
        <f t="shared" ref="AD27:AK27" si="40">VLOOKUP(AD50,$G$2:$H$41,2,FALSE)</f>
        <v>1.2605024493438473</v>
      </c>
      <c r="AE27" s="48">
        <f t="shared" si="40"/>
        <v>1.1954239538394875</v>
      </c>
      <c r="AF27" s="48">
        <f t="shared" si="40"/>
        <v>1.3410267024136251</v>
      </c>
      <c r="AG27" s="48">
        <f t="shared" si="40"/>
        <v>1.3768118971862333</v>
      </c>
      <c r="AH27" s="48">
        <f t="shared" si="40"/>
        <v>1.0258325789825524</v>
      </c>
      <c r="AI27" s="48">
        <f t="shared" si="40"/>
        <v>1.3224676842916225</v>
      </c>
      <c r="AJ27" s="48">
        <f t="shared" si="40"/>
        <v>1.7005039443095289</v>
      </c>
      <c r="AK27" s="48">
        <f t="shared" si="40"/>
        <v>1.3683327440802919</v>
      </c>
      <c r="AL27" s="89">
        <f t="shared" ref="AL27:AM29" si="41">VLOOKUP(AL50,$G$2:$H$41,2,FALSE)</f>
        <v>1.5289072934961558</v>
      </c>
      <c r="AM27" s="48">
        <f t="shared" si="41"/>
        <v>1.7416022022690565</v>
      </c>
      <c r="AN27" s="48">
        <f t="shared" ref="AN27:AS27" si="42">VLOOKUP(AN50,$G$2:$H$41,2,FALSE)</f>
        <v>1.9179811854994342</v>
      </c>
      <c r="AO27" s="48">
        <f t="shared" si="42"/>
        <v>1.3585127391855985</v>
      </c>
      <c r="AP27" s="48">
        <f t="shared" si="42"/>
        <v>1.4113390766715423</v>
      </c>
      <c r="AQ27" s="48">
        <f t="shared" si="42"/>
        <v>2.1450203446480414</v>
      </c>
      <c r="AR27" s="48">
        <f t="shared" si="42"/>
        <v>1.4140585633322242</v>
      </c>
      <c r="AS27" s="48">
        <f t="shared" si="42"/>
        <v>1.6154878183187118</v>
      </c>
      <c r="AT27" s="48">
        <f>VLOOKUP(AT50,$G$2:$H$41,2,FALSE)</f>
        <v>1.4221962788518747</v>
      </c>
      <c r="AU27" s="48">
        <f>VLOOKUP(AU50,$G$2:$H$41,2,FALSE)</f>
        <v>1.064880550715948</v>
      </c>
      <c r="AV27" s="48">
        <f>VLOOKUP(AV50,$G$2:$H$41,2,FALSE)</f>
        <v>1.1347706180536872</v>
      </c>
      <c r="AW27" s="48">
        <f ca="1">IF(OR($D$6=0,$D$6&gt;39),AVERAGE($K27:$AV27),AVERAGE(OFFSET($L27,0,0,1,$D$6-2)))</f>
        <v>1.5508638739863247</v>
      </c>
    </row>
    <row r="28" spans="1:50" x14ac:dyDescent="0.25">
      <c r="E28" s="50" t="str">
        <f>CONCATENATE("@",Schedule!A8)</f>
        <v>@EVE</v>
      </c>
      <c r="F28" s="44">
        <f t="shared" si="33"/>
        <v>1.6980263846017496</v>
      </c>
      <c r="G28" s="50" t="str">
        <f>CONCATENATE("@",Schedule!A8)</f>
        <v>@EVE</v>
      </c>
      <c r="H28" s="44">
        <f t="shared" si="34"/>
        <v>1.4140585633322242</v>
      </c>
      <c r="J28" s="41" t="str">
        <f>Schedule!A4</f>
        <v>BHA</v>
      </c>
      <c r="K28" s="48">
        <f t="shared" ref="K28:AV28" si="43">VLOOKUP(K51,$G$2:$H$41,2,FALSE)</f>
        <v>1.1347706180536872</v>
      </c>
      <c r="L28" s="48">
        <f t="shared" si="43"/>
        <v>1.5289072934961558</v>
      </c>
      <c r="M28" s="48">
        <f t="shared" si="43"/>
        <v>1.6154878183187118</v>
      </c>
      <c r="N28" s="48">
        <f t="shared" si="43"/>
        <v>1.4140585633322242</v>
      </c>
      <c r="O28" s="48">
        <f t="shared" si="43"/>
        <v>1.4221962788518747</v>
      </c>
      <c r="P28" s="48">
        <f t="shared" si="43"/>
        <v>2.1450203446480414</v>
      </c>
      <c r="Q28" s="48">
        <f t="shared" si="43"/>
        <v>1.064880550715948</v>
      </c>
      <c r="R28" s="48">
        <f t="shared" si="43"/>
        <v>1.421417655643062</v>
      </c>
      <c r="S28" s="48">
        <f t="shared" si="43"/>
        <v>1.3379797240109605</v>
      </c>
      <c r="T28" s="48">
        <f t="shared" si="43"/>
        <v>1.5319398973795046</v>
      </c>
      <c r="U28" s="48">
        <f t="shared" si="43"/>
        <v>1.3480312670955923</v>
      </c>
      <c r="V28" s="48">
        <f t="shared" si="43"/>
        <v>1.1727543615416276</v>
      </c>
      <c r="W28" s="48">
        <f t="shared" si="43"/>
        <v>1.7008512399711964</v>
      </c>
      <c r="X28" s="48">
        <f t="shared" si="43"/>
        <v>1.9639343983034041</v>
      </c>
      <c r="Y28" s="48">
        <f t="shared" si="43"/>
        <v>1.1892123587441581</v>
      </c>
      <c r="Z28" s="48">
        <f t="shared" si="43"/>
        <v>1.3768118971862333</v>
      </c>
      <c r="AA28" s="48">
        <f>VLOOKUP(AA51,$G$2:$H$41,2,FALSE)</f>
        <v>1.3683327440802919</v>
      </c>
      <c r="AB28" s="48">
        <f t="shared" si="43"/>
        <v>1.2515648415766507</v>
      </c>
      <c r="AC28" s="48">
        <f t="shared" si="43"/>
        <v>1.7005039443095289</v>
      </c>
      <c r="AD28" s="48">
        <f t="shared" si="43"/>
        <v>1.9179811854994342</v>
      </c>
      <c r="AE28" s="48">
        <f t="shared" si="43"/>
        <v>1.2008227486796863</v>
      </c>
      <c r="AF28" s="48">
        <f t="shared" si="43"/>
        <v>1.3585127391855985</v>
      </c>
      <c r="AG28" s="48">
        <f t="shared" si="43"/>
        <v>1.2605024493438473</v>
      </c>
      <c r="AH28" s="48">
        <f t="shared" si="43"/>
        <v>1.5087856462251261</v>
      </c>
      <c r="AI28" s="48">
        <f t="shared" si="43"/>
        <v>1.6037532506201992</v>
      </c>
      <c r="AJ28" s="48">
        <f t="shared" si="43"/>
        <v>1.9021878528010931</v>
      </c>
      <c r="AK28" s="48">
        <f t="shared" si="43"/>
        <v>1.3224676842916225</v>
      </c>
      <c r="AL28" s="89">
        <f t="shared" si="41"/>
        <v>1.1954239538394875</v>
      </c>
      <c r="AM28" s="48">
        <f t="shared" si="41"/>
        <v>1.7240869479850269</v>
      </c>
      <c r="AN28" s="48">
        <f t="shared" ref="AN28:AS28" si="44">VLOOKUP(AN51,$G$2:$H$41,2,FALSE)</f>
        <v>1.4326024049241406</v>
      </c>
      <c r="AO28" s="48">
        <f t="shared" si="44"/>
        <v>1.594576677800168</v>
      </c>
      <c r="AP28" s="48">
        <f t="shared" si="44"/>
        <v>1.0063060197834581</v>
      </c>
      <c r="AQ28" s="48">
        <f t="shared" si="44"/>
        <v>1.7416022022690565</v>
      </c>
      <c r="AR28" s="48">
        <f t="shared" si="44"/>
        <v>1.9175895542213837</v>
      </c>
      <c r="AS28" s="48">
        <f t="shared" si="44"/>
        <v>1.2134271504108247</v>
      </c>
      <c r="AT28" s="48">
        <f t="shared" ref="AT28:AU45" si="45">VLOOKUP(AT51,$G$2:$H$41,2,FALSE)</f>
        <v>1.3410267024136251</v>
      </c>
      <c r="AU28" s="48">
        <f t="shared" si="45"/>
        <v>1.4113390766715423</v>
      </c>
      <c r="AV28" s="48">
        <f t="shared" si="43"/>
        <v>1.2209463993915652</v>
      </c>
      <c r="AW28" s="48">
        <f t="shared" ca="1" si="38"/>
        <v>1.4683423903824631</v>
      </c>
    </row>
    <row r="29" spans="1:50" x14ac:dyDescent="0.25">
      <c r="E29" s="50" t="str">
        <f>CONCATENATE("@",Schedule!A9)</f>
        <v>@FUL</v>
      </c>
      <c r="F29" s="44">
        <f t="shared" si="33"/>
        <v>1.2898497526899171</v>
      </c>
      <c r="G29" s="50" t="str">
        <f>CONCATENATE("@",Schedule!A9)</f>
        <v>@FUL</v>
      </c>
      <c r="H29" s="44">
        <f t="shared" si="34"/>
        <v>1.7008512399711964</v>
      </c>
      <c r="J29" s="41" t="str">
        <f>Schedule!A5</f>
        <v>BUR</v>
      </c>
      <c r="K29" s="94">
        <f t="shared" ref="K29:Z29" si="46">VLOOKUP(K52,$G$2:$H$41,2,FALSE)</f>
        <v>1.6154878183187118</v>
      </c>
      <c r="L29" s="48">
        <f t="shared" si="46"/>
        <v>1.1727543615416276</v>
      </c>
      <c r="M29" s="48">
        <f t="shared" si="46"/>
        <v>1.3480312670955923</v>
      </c>
      <c r="N29" s="48">
        <f t="shared" si="46"/>
        <v>1.5289072934961558</v>
      </c>
      <c r="O29" s="48">
        <f t="shared" si="46"/>
        <v>1.9021878528010931</v>
      </c>
      <c r="P29" s="48">
        <f t="shared" si="46"/>
        <v>1.2008227486796863</v>
      </c>
      <c r="Q29" s="48">
        <f t="shared" si="46"/>
        <v>1.1347706180536872</v>
      </c>
      <c r="R29" s="48">
        <f t="shared" si="46"/>
        <v>1.0258325789825524</v>
      </c>
      <c r="S29" s="48">
        <f t="shared" si="46"/>
        <v>1.6037532506201992</v>
      </c>
      <c r="T29" s="48">
        <f t="shared" si="46"/>
        <v>1.2515648415766507</v>
      </c>
      <c r="U29" s="48">
        <f t="shared" si="46"/>
        <v>1.594576677800168</v>
      </c>
      <c r="V29" s="48">
        <f t="shared" si="46"/>
        <v>1.2209463993915652</v>
      </c>
      <c r="W29" s="48">
        <f t="shared" si="46"/>
        <v>1.3379797240109605</v>
      </c>
      <c r="X29" s="48">
        <f t="shared" si="46"/>
        <v>1.3683327440802919</v>
      </c>
      <c r="Y29" s="48">
        <f t="shared" si="46"/>
        <v>1.7005039443095289</v>
      </c>
      <c r="Z29" s="48">
        <f t="shared" si="46"/>
        <v>1.9639343983034041</v>
      </c>
      <c r="AA29" s="48">
        <f>VLOOKUP(AA52,$G$2:$H$41,2,FALSE)</f>
        <v>1.9179811854994342</v>
      </c>
      <c r="AB29" s="48">
        <f t="shared" ref="AB29:AK29" si="47">VLOOKUP(AB52,$G$2:$H$41,2,FALSE)</f>
        <v>1.3585127391855985</v>
      </c>
      <c r="AC29" s="48">
        <f t="shared" si="47"/>
        <v>1.1892123587441581</v>
      </c>
      <c r="AD29" s="48">
        <f t="shared" si="47"/>
        <v>1.5087856462251261</v>
      </c>
      <c r="AE29" s="48">
        <f t="shared" si="47"/>
        <v>1.0063060197834581</v>
      </c>
      <c r="AF29" s="48">
        <f t="shared" si="47"/>
        <v>1.4113390766715423</v>
      </c>
      <c r="AG29" s="48">
        <f t="shared" si="47"/>
        <v>1.1567899294909636</v>
      </c>
      <c r="AH29" s="48">
        <f t="shared" si="47"/>
        <v>1.4221962788518747</v>
      </c>
      <c r="AI29" s="48">
        <f t="shared" si="47"/>
        <v>2.1450203446480414</v>
      </c>
      <c r="AJ29" s="48">
        <f t="shared" si="47"/>
        <v>1.064880550715948</v>
      </c>
      <c r="AK29" s="48">
        <f t="shared" si="47"/>
        <v>1.3768118971862333</v>
      </c>
      <c r="AL29" s="89">
        <f t="shared" si="41"/>
        <v>1.4140585633322242</v>
      </c>
      <c r="AM29" s="48">
        <f t="shared" si="41"/>
        <v>1.3224676842916225</v>
      </c>
      <c r="AN29" s="48">
        <f t="shared" ref="AN29:AS29" si="48">VLOOKUP(AN52,$G$2:$H$41,2,FALSE)</f>
        <v>1.1954239538394875</v>
      </c>
      <c r="AO29" s="48">
        <f t="shared" si="48"/>
        <v>1.7240869479850269</v>
      </c>
      <c r="AP29" s="48">
        <f t="shared" si="48"/>
        <v>1.4326024049241406</v>
      </c>
      <c r="AQ29" s="48">
        <f t="shared" si="48"/>
        <v>1.2134271504108247</v>
      </c>
      <c r="AR29" s="48">
        <f t="shared" si="48"/>
        <v>1.3410267024136251</v>
      </c>
      <c r="AS29" s="48">
        <f t="shared" si="48"/>
        <v>1.7008512399711964</v>
      </c>
      <c r="AT29" s="48">
        <f t="shared" si="45"/>
        <v>1.9175895542213837</v>
      </c>
      <c r="AU29" s="48">
        <f t="shared" si="45"/>
        <v>1.5319398973795046</v>
      </c>
      <c r="AV29" s="48">
        <f>VLOOKUP(AV52,$G$2:$H$41,2,FALSE)</f>
        <v>1.7416022022690565</v>
      </c>
      <c r="AW29" s="48">
        <f ca="1">IF(OR($D$6=0,$D$6&gt;39),AVERAGE($K29:$AV29),AVERAGE(OFFSET($L29,0,0,1,$D$6-2)))</f>
        <v>1.3304723886643421</v>
      </c>
    </row>
    <row r="30" spans="1:50" x14ac:dyDescent="0.25">
      <c r="E30" s="50" t="str">
        <f>CONCATENATE("@",Schedule!A10)</f>
        <v>@LEE</v>
      </c>
      <c r="F30" s="44">
        <f t="shared" si="33"/>
        <v>1.8268695666774095</v>
      </c>
      <c r="G30" s="50" t="str">
        <f>CONCATENATE("@",Schedule!A10)</f>
        <v>@LEE</v>
      </c>
      <c r="H30" s="44">
        <f t="shared" si="34"/>
        <v>1.7005039443095289</v>
      </c>
      <c r="J30" s="41" t="str">
        <f>Schedule!A6</f>
        <v>CHE</v>
      </c>
      <c r="K30" s="48">
        <f t="shared" ref="K30:AV30" si="49">VLOOKUP(K53,$G$2:$H$41,2,FALSE)</f>
        <v>1.0258325789825524</v>
      </c>
      <c r="L30" s="48">
        <f t="shared" si="49"/>
        <v>1.5319398973795046</v>
      </c>
      <c r="M30" s="48">
        <f t="shared" si="49"/>
        <v>1.9021878528010931</v>
      </c>
      <c r="N30" s="48">
        <f t="shared" si="49"/>
        <v>1.6037532506201992</v>
      </c>
      <c r="O30" s="48">
        <f t="shared" si="49"/>
        <v>1.3480312670955923</v>
      </c>
      <c r="P30" s="48">
        <f t="shared" si="49"/>
        <v>1.4326024049241406</v>
      </c>
      <c r="Q30" s="48">
        <f t="shared" si="49"/>
        <v>1.2605024493438473</v>
      </c>
      <c r="R30" s="48">
        <f t="shared" si="49"/>
        <v>1.9639343983034041</v>
      </c>
      <c r="S30" s="48">
        <f t="shared" si="49"/>
        <v>1.5289072934961558</v>
      </c>
      <c r="T30" s="48">
        <f t="shared" si="49"/>
        <v>1.2008227486796863</v>
      </c>
      <c r="U30" s="48">
        <f t="shared" si="49"/>
        <v>1.9175895542213837</v>
      </c>
      <c r="V30" s="48">
        <f t="shared" si="49"/>
        <v>1.4140585633322242</v>
      </c>
      <c r="W30" s="48">
        <f t="shared" si="49"/>
        <v>1.2134271504108247</v>
      </c>
      <c r="X30" s="48">
        <f t="shared" si="49"/>
        <v>1.3410267024136251</v>
      </c>
      <c r="Y30" s="48">
        <f t="shared" si="49"/>
        <v>1.2209463993915652</v>
      </c>
      <c r="Z30" s="48">
        <f t="shared" si="49"/>
        <v>1.5087856462251261</v>
      </c>
      <c r="AA30" s="48">
        <f t="shared" si="49"/>
        <v>1.4113390766715423</v>
      </c>
      <c r="AB30" s="48">
        <f t="shared" si="49"/>
        <v>1.1727543615416276</v>
      </c>
      <c r="AC30" s="48">
        <f t="shared" si="49"/>
        <v>1.7008512399711964</v>
      </c>
      <c r="AD30" s="48">
        <f t="shared" si="49"/>
        <v>1.3683327440802919</v>
      </c>
      <c r="AE30" s="48">
        <f t="shared" si="49"/>
        <v>1.421417655643062</v>
      </c>
      <c r="AF30" s="48">
        <f t="shared" si="49"/>
        <v>1.064880550715948</v>
      </c>
      <c r="AG30" s="48">
        <f t="shared" si="49"/>
        <v>1.7416022022690565</v>
      </c>
      <c r="AH30" s="48">
        <f t="shared" si="49"/>
        <v>1.7240869479850269</v>
      </c>
      <c r="AI30" s="48">
        <f t="shared" si="49"/>
        <v>1.1954239538394875</v>
      </c>
      <c r="AJ30" s="48">
        <f t="shared" ref="AJ30:AJ35" si="50">VLOOKUP(AJ53,$G$2:$H$41,2,FALSE)</f>
        <v>1.6154878183187118</v>
      </c>
      <c r="AK30" s="48">
        <f t="shared" si="49"/>
        <v>1.594576677800168</v>
      </c>
      <c r="AL30" s="89">
        <f t="shared" si="49"/>
        <v>1.7005039443095289</v>
      </c>
      <c r="AM30" s="48">
        <f t="shared" ref="AM30:AM45" si="51">VLOOKUP(AM53,$G$2:$H$41,2,FALSE)</f>
        <v>1.3585127391855985</v>
      </c>
      <c r="AN30" s="48">
        <f t="shared" ref="AN30:AS30" si="52">VLOOKUP(AN53,$G$2:$H$41,2,FALSE)</f>
        <v>2.1450203446480414</v>
      </c>
      <c r="AO30" s="48">
        <f t="shared" si="52"/>
        <v>1.4221962788518747</v>
      </c>
      <c r="AP30" s="48">
        <f t="shared" si="52"/>
        <v>1.1567899294909636</v>
      </c>
      <c r="AQ30" s="48">
        <f t="shared" si="52"/>
        <v>1.1892123587441581</v>
      </c>
      <c r="AR30" s="48">
        <f t="shared" si="52"/>
        <v>1.9179811854994342</v>
      </c>
      <c r="AS30" s="48">
        <f t="shared" si="52"/>
        <v>1.2515648415766507</v>
      </c>
      <c r="AT30" s="48">
        <f t="shared" si="45"/>
        <v>1.3768118971862333</v>
      </c>
      <c r="AU30" s="48">
        <f t="shared" si="45"/>
        <v>1.3224676842916225</v>
      </c>
      <c r="AV30" s="48">
        <f t="shared" si="49"/>
        <v>1.3379797240109605</v>
      </c>
      <c r="AW30" s="48">
        <f t="shared" ca="1" si="38"/>
        <v>1.5085980124312917</v>
      </c>
    </row>
    <row r="31" spans="1:50" x14ac:dyDescent="0.25">
      <c r="E31" s="50" t="str">
        <f>CONCATENATE("@",Schedule!A11)</f>
        <v>@LEI</v>
      </c>
      <c r="F31" s="44">
        <f t="shared" si="33"/>
        <v>1.8818012561970532</v>
      </c>
      <c r="G31" s="50" t="str">
        <f>CONCATENATE("@",Schedule!A11)</f>
        <v>@LEI</v>
      </c>
      <c r="H31" s="44">
        <f t="shared" si="34"/>
        <v>1.1727543615416276</v>
      </c>
      <c r="J31" s="41" t="str">
        <f>Schedule!A7</f>
        <v>CRY</v>
      </c>
      <c r="K31" s="48">
        <f t="shared" ref="K31:AV31" si="53">VLOOKUP(K54,$G$2:$H$41,2,FALSE)</f>
        <v>1.3480312670955923</v>
      </c>
      <c r="L31" s="48">
        <f t="shared" si="53"/>
        <v>1.4326024049241406</v>
      </c>
      <c r="M31" s="48">
        <f t="shared" si="53"/>
        <v>1.594576677800168</v>
      </c>
      <c r="N31" s="48">
        <f t="shared" si="53"/>
        <v>1.0063060197834581</v>
      </c>
      <c r="O31" s="48">
        <f t="shared" si="53"/>
        <v>1.1567899294909636</v>
      </c>
      <c r="P31" s="48">
        <f t="shared" si="53"/>
        <v>1.7008512399711964</v>
      </c>
      <c r="Q31" s="48">
        <f t="shared" si="53"/>
        <v>1.2134271504108247</v>
      </c>
      <c r="R31" s="48">
        <f t="shared" si="53"/>
        <v>1.9175895542213837</v>
      </c>
      <c r="S31" s="48">
        <f t="shared" si="53"/>
        <v>1.2605024493438473</v>
      </c>
      <c r="T31" s="48">
        <f t="shared" si="53"/>
        <v>1.7240869479850269</v>
      </c>
      <c r="U31" s="48">
        <f t="shared" si="53"/>
        <v>1.9021878528010931</v>
      </c>
      <c r="V31" s="48">
        <f t="shared" si="53"/>
        <v>1.2008227486796863</v>
      </c>
      <c r="W31" s="48">
        <f t="shared" si="53"/>
        <v>1.1892123587441581</v>
      </c>
      <c r="X31" s="48">
        <f t="shared" si="53"/>
        <v>1.5319398973795046</v>
      </c>
      <c r="Y31" s="48">
        <f t="shared" si="53"/>
        <v>1.3379797240109605</v>
      </c>
      <c r="Z31" s="48">
        <f t="shared" si="53"/>
        <v>1.3224676842916225</v>
      </c>
      <c r="AA31" s="48">
        <f t="shared" si="53"/>
        <v>1.9639343983034041</v>
      </c>
      <c r="AB31" s="48">
        <f t="shared" si="53"/>
        <v>1.2209463993915652</v>
      </c>
      <c r="AC31" s="48">
        <f t="shared" si="53"/>
        <v>1.2515648415766507</v>
      </c>
      <c r="AD31" s="48">
        <f t="shared" si="53"/>
        <v>1.3410267024136251</v>
      </c>
      <c r="AE31" s="48">
        <f t="shared" si="53"/>
        <v>1.3683327440802919</v>
      </c>
      <c r="AF31" s="48">
        <f t="shared" si="53"/>
        <v>1.5289072934961558</v>
      </c>
      <c r="AG31" s="48">
        <f t="shared" si="53"/>
        <v>1.7005039443095289</v>
      </c>
      <c r="AH31" s="48">
        <f t="shared" si="53"/>
        <v>1.421417655643062</v>
      </c>
      <c r="AI31" s="48">
        <f t="shared" si="53"/>
        <v>1.0258325789825524</v>
      </c>
      <c r="AJ31" s="48">
        <f t="shared" si="50"/>
        <v>1.9179811854994342</v>
      </c>
      <c r="AK31" s="48">
        <f t="shared" si="53"/>
        <v>1.064880550715948</v>
      </c>
      <c r="AL31" s="89">
        <f t="shared" si="53"/>
        <v>2.1450203446480414</v>
      </c>
      <c r="AM31" s="48">
        <f t="shared" si="51"/>
        <v>1.6154878183187118</v>
      </c>
      <c r="AN31" s="48">
        <f t="shared" ref="AN31:AS31" si="54">VLOOKUP(AN54,$G$2:$H$41,2,FALSE)</f>
        <v>1.4140585633322242</v>
      </c>
      <c r="AO31" s="48">
        <f t="shared" si="54"/>
        <v>1.1347706180536872</v>
      </c>
      <c r="AP31" s="48">
        <f t="shared" si="54"/>
        <v>1.1954239538394875</v>
      </c>
      <c r="AQ31" s="48">
        <f t="shared" si="54"/>
        <v>1.1727543615416276</v>
      </c>
      <c r="AR31" s="48">
        <f t="shared" si="54"/>
        <v>1.4113390766715423</v>
      </c>
      <c r="AS31" s="48">
        <f t="shared" si="54"/>
        <v>1.7416022022690565</v>
      </c>
      <c r="AT31" s="48">
        <f t="shared" si="45"/>
        <v>1.5087856462251261</v>
      </c>
      <c r="AU31" s="48">
        <f t="shared" si="45"/>
        <v>1.3768118971862333</v>
      </c>
      <c r="AV31" s="48">
        <f t="shared" si="53"/>
        <v>1.3585127391855985</v>
      </c>
      <c r="AW31" s="48">
        <f t="shared" ca="1" si="38"/>
        <v>1.4212717804622159</v>
      </c>
    </row>
    <row r="32" spans="1:50" x14ac:dyDescent="0.25">
      <c r="E32" s="50" t="str">
        <f>CONCATENATE("@",Schedule!A12)</f>
        <v>@LIV</v>
      </c>
      <c r="F32" s="44">
        <f t="shared" si="33"/>
        <v>2.4433629413228974</v>
      </c>
      <c r="G32" s="50" t="str">
        <f>CONCATENATE("@",Schedule!A12)</f>
        <v>@LIV</v>
      </c>
      <c r="H32" s="44">
        <f t="shared" si="34"/>
        <v>1.3585127391855985</v>
      </c>
      <c r="J32" s="41" t="str">
        <f>Schedule!A8</f>
        <v>EVE</v>
      </c>
      <c r="K32" s="48">
        <f t="shared" ref="K32:AI32" si="55">VLOOKUP(K55,$G$2:$H$41,2,FALSE)</f>
        <v>1.064880550715948</v>
      </c>
      <c r="L32" s="48">
        <f t="shared" si="55"/>
        <v>2.1450203446480414</v>
      </c>
      <c r="M32" s="48">
        <f t="shared" si="55"/>
        <v>1.4221962788518747</v>
      </c>
      <c r="N32" s="48">
        <f t="shared" si="55"/>
        <v>1.1567899294909636</v>
      </c>
      <c r="O32" s="48">
        <f t="shared" si="55"/>
        <v>1.5319398973795046</v>
      </c>
      <c r="P32" s="48">
        <f t="shared" si="55"/>
        <v>1.1954239538394875</v>
      </c>
      <c r="Q32" s="48">
        <f t="shared" si="55"/>
        <v>1.5289072934961558</v>
      </c>
      <c r="R32" s="48">
        <f t="shared" si="55"/>
        <v>1.6154878183187118</v>
      </c>
      <c r="S32" s="48">
        <f t="shared" si="55"/>
        <v>1.7008512399711964</v>
      </c>
      <c r="T32" s="48">
        <f t="shared" si="55"/>
        <v>1.9175895542213837</v>
      </c>
      <c r="U32" s="48">
        <f t="shared" si="55"/>
        <v>1.2605024493438473</v>
      </c>
      <c r="V32" s="48">
        <f t="shared" si="55"/>
        <v>1.1347706180536872</v>
      </c>
      <c r="W32" s="48">
        <f t="shared" si="55"/>
        <v>1.1727543615416276</v>
      </c>
      <c r="X32" s="48">
        <f t="shared" si="55"/>
        <v>1.3768118971862333</v>
      </c>
      <c r="Y32" s="48">
        <f t="shared" si="55"/>
        <v>1.7416022022690565</v>
      </c>
      <c r="Z32" s="48">
        <f t="shared" si="55"/>
        <v>1.4113390766715423</v>
      </c>
      <c r="AA32" s="48">
        <f t="shared" si="55"/>
        <v>1.3410267024136251</v>
      </c>
      <c r="AB32" s="48">
        <f t="shared" si="55"/>
        <v>1.2134271504108247</v>
      </c>
      <c r="AC32" s="48">
        <f t="shared" si="55"/>
        <v>1.3379797240109605</v>
      </c>
      <c r="AD32" s="48">
        <f t="shared" si="55"/>
        <v>1.3224676842916225</v>
      </c>
      <c r="AE32" s="48">
        <f t="shared" si="55"/>
        <v>1.7240869479850269</v>
      </c>
      <c r="AF32" s="48">
        <f t="shared" si="55"/>
        <v>1.7005039443095289</v>
      </c>
      <c r="AG32" s="48">
        <f t="shared" si="55"/>
        <v>1.4326024049241406</v>
      </c>
      <c r="AH32" s="48">
        <f t="shared" si="55"/>
        <v>1.9179811854994342</v>
      </c>
      <c r="AI32" s="48">
        <f t="shared" si="55"/>
        <v>1.3585127391855985</v>
      </c>
      <c r="AJ32" s="48">
        <f t="shared" si="50"/>
        <v>1.3480312670955923</v>
      </c>
      <c r="AK32" s="48">
        <f t="shared" ref="AK32:AL34" si="56">VLOOKUP(AK55,$G$2:$H$41,2,FALSE)</f>
        <v>1.0063060197834581</v>
      </c>
      <c r="AL32" s="89">
        <f t="shared" si="56"/>
        <v>1.421417655643062</v>
      </c>
      <c r="AM32" s="48">
        <f t="shared" si="51"/>
        <v>1.9021878528010931</v>
      </c>
      <c r="AN32" s="48">
        <f t="shared" ref="AN32:AS32" si="57">VLOOKUP(AN55,$G$2:$H$41,2,FALSE)</f>
        <v>1.6037532506201992</v>
      </c>
      <c r="AO32" s="48">
        <f t="shared" si="57"/>
        <v>1.0258325789825524</v>
      </c>
      <c r="AP32" s="48">
        <f t="shared" si="57"/>
        <v>1.2008227486796863</v>
      </c>
      <c r="AQ32" s="48">
        <f t="shared" si="57"/>
        <v>1.2209463993915652</v>
      </c>
      <c r="AR32" s="48">
        <f t="shared" si="57"/>
        <v>1.5087856462251261</v>
      </c>
      <c r="AS32" s="48">
        <f t="shared" si="57"/>
        <v>1.1892123587441581</v>
      </c>
      <c r="AT32" s="48">
        <f t="shared" si="45"/>
        <v>1.9639343983034041</v>
      </c>
      <c r="AU32" s="48">
        <f t="shared" si="45"/>
        <v>1.3683327440802919</v>
      </c>
      <c r="AV32" s="48">
        <f>VLOOKUP(AV55,$G$2:$H$41,2,FALSE)</f>
        <v>1.2515648415766507</v>
      </c>
      <c r="AW32" s="48">
        <f t="shared" ca="1" si="38"/>
        <v>1.4575807583425859</v>
      </c>
    </row>
    <row r="33" spans="5:50" x14ac:dyDescent="0.25">
      <c r="E33" s="50" t="str">
        <f>CONCATENATE("@",Schedule!A13)</f>
        <v>@MCI</v>
      </c>
      <c r="F33" s="44">
        <f t="shared" si="33"/>
        <v>1.7686801697132333</v>
      </c>
      <c r="G33" s="50" t="str">
        <f>CONCATENATE("@",Schedule!A13)</f>
        <v>@MCI</v>
      </c>
      <c r="H33" s="44">
        <f t="shared" si="34"/>
        <v>1.2515648415766507</v>
      </c>
      <c r="J33" s="41" t="str">
        <f>Schedule!A9</f>
        <v>FUL</v>
      </c>
      <c r="K33" s="48">
        <f t="shared" ref="K33:AI33" si="58">VLOOKUP(K56,$G$2:$H$41,2,FALSE)</f>
        <v>1.3768118971862333</v>
      </c>
      <c r="L33" s="48">
        <f t="shared" si="58"/>
        <v>1.7005039443095289</v>
      </c>
      <c r="M33" s="48">
        <f t="shared" si="58"/>
        <v>1.5087856462251261</v>
      </c>
      <c r="N33" s="48">
        <f t="shared" si="58"/>
        <v>1.2134271504108247</v>
      </c>
      <c r="O33" s="48">
        <f t="shared" si="58"/>
        <v>1.7416022022690565</v>
      </c>
      <c r="P33" s="48">
        <f t="shared" si="58"/>
        <v>1.6037532506201992</v>
      </c>
      <c r="Q33" s="48">
        <f t="shared" si="58"/>
        <v>2.1450203446480414</v>
      </c>
      <c r="R33" s="48">
        <f t="shared" si="58"/>
        <v>1.1892123587441581</v>
      </c>
      <c r="S33" s="48">
        <f t="shared" si="58"/>
        <v>1.594576677800168</v>
      </c>
      <c r="T33" s="48">
        <f t="shared" si="58"/>
        <v>1.1727543615416276</v>
      </c>
      <c r="U33" s="48">
        <f t="shared" si="58"/>
        <v>1.2515648415766507</v>
      </c>
      <c r="V33" s="48">
        <f t="shared" si="58"/>
        <v>1.5319398973795046</v>
      </c>
      <c r="W33" s="48">
        <f t="shared" si="58"/>
        <v>1.1567899294909636</v>
      </c>
      <c r="X33" s="48">
        <f t="shared" si="58"/>
        <v>1.5289072934961558</v>
      </c>
      <c r="Y33" s="48">
        <f t="shared" si="58"/>
        <v>1.3480312670955923</v>
      </c>
      <c r="Z33" s="48">
        <f t="shared" si="58"/>
        <v>1.064880550715948</v>
      </c>
      <c r="AA33" s="48">
        <f t="shared" si="58"/>
        <v>1.2605024493438473</v>
      </c>
      <c r="AB33" s="48">
        <f t="shared" si="58"/>
        <v>1.6154878183187118</v>
      </c>
      <c r="AC33" s="48">
        <f t="shared" si="58"/>
        <v>1.1347706180536872</v>
      </c>
      <c r="AD33" s="48">
        <f t="shared" si="58"/>
        <v>1.0258325789825524</v>
      </c>
      <c r="AE33" s="48">
        <f t="shared" si="58"/>
        <v>1.9021878528010931</v>
      </c>
      <c r="AF33" s="48">
        <f t="shared" si="58"/>
        <v>1.3224676842916225</v>
      </c>
      <c r="AG33" s="48">
        <f t="shared" si="58"/>
        <v>1.3410267024136251</v>
      </c>
      <c r="AH33" s="48">
        <f t="shared" si="58"/>
        <v>1.4140585633322242</v>
      </c>
      <c r="AI33" s="48">
        <f t="shared" si="58"/>
        <v>1.9639343983034041</v>
      </c>
      <c r="AJ33" s="48">
        <f t="shared" si="50"/>
        <v>1.4221962788518747</v>
      </c>
      <c r="AK33" s="48">
        <f t="shared" si="56"/>
        <v>1.3585127391855985</v>
      </c>
      <c r="AL33" s="89">
        <f t="shared" si="56"/>
        <v>1.4113390766715423</v>
      </c>
      <c r="AM33" s="48">
        <f t="shared" si="51"/>
        <v>1.9175895542213837</v>
      </c>
      <c r="AN33" s="48">
        <f t="shared" ref="AN33:AS33" si="59">VLOOKUP(AN56,$G$2:$H$41,2,FALSE)</f>
        <v>1.3379797240109605</v>
      </c>
      <c r="AO33" s="48">
        <f t="shared" si="59"/>
        <v>1.3683327440802919</v>
      </c>
      <c r="AP33" s="48">
        <f t="shared" si="59"/>
        <v>1.2209463993915652</v>
      </c>
      <c r="AQ33" s="48">
        <f t="shared" si="59"/>
        <v>1.2008227486796863</v>
      </c>
      <c r="AR33" s="48">
        <f t="shared" si="59"/>
        <v>1.0063060197834581</v>
      </c>
      <c r="AS33" s="48">
        <f t="shared" si="59"/>
        <v>1.421417655643062</v>
      </c>
      <c r="AT33" s="48">
        <f t="shared" si="45"/>
        <v>1.1954239538394875</v>
      </c>
      <c r="AU33" s="48">
        <f t="shared" si="45"/>
        <v>1.4326024049241406</v>
      </c>
      <c r="AV33" s="48">
        <f>VLOOKUP(AV56,$G$2:$H$41,2,FALSE)</f>
        <v>1.7240869479850269</v>
      </c>
      <c r="AW33" s="48">
        <f t="shared" ca="1" si="38"/>
        <v>1.5598895993016462</v>
      </c>
    </row>
    <row r="34" spans="5:50" x14ac:dyDescent="0.25">
      <c r="E34" s="50" t="str">
        <f>CONCATENATE("@",Schedule!A14)</f>
        <v>@MUN</v>
      </c>
      <c r="F34" s="44">
        <f t="shared" si="33"/>
        <v>1.499574951692537</v>
      </c>
      <c r="G34" s="50" t="str">
        <f>CONCATENATE("@",Schedule!A14)</f>
        <v>@MUN</v>
      </c>
      <c r="H34" s="44">
        <f t="shared" si="34"/>
        <v>1.4326024049241406</v>
      </c>
      <c r="J34" s="41" t="str">
        <f>Schedule!A10</f>
        <v>LEE</v>
      </c>
      <c r="K34" s="48">
        <f t="shared" ref="K34:AI35" si="60">VLOOKUP(K57,$G$2:$H$41,2,FALSE)</f>
        <v>1.3585127391855985</v>
      </c>
      <c r="L34" s="48">
        <f t="shared" si="60"/>
        <v>1.9179811854994342</v>
      </c>
      <c r="M34" s="48">
        <f t="shared" si="60"/>
        <v>1.7416022022690565</v>
      </c>
      <c r="N34" s="48">
        <f t="shared" si="60"/>
        <v>1.4113390766715423</v>
      </c>
      <c r="O34" s="48">
        <f t="shared" si="60"/>
        <v>1.3683327440802919</v>
      </c>
      <c r="P34" s="48">
        <f t="shared" si="60"/>
        <v>1.3379797240109605</v>
      </c>
      <c r="Q34" s="48">
        <f t="shared" si="60"/>
        <v>1.3224676842916225</v>
      </c>
      <c r="R34" s="48">
        <f t="shared" si="60"/>
        <v>1.4221962788518747</v>
      </c>
      <c r="S34" s="48">
        <f t="shared" si="60"/>
        <v>1.3768118971862333</v>
      </c>
      <c r="T34" s="48">
        <f t="shared" si="60"/>
        <v>1.4140585633322242</v>
      </c>
      <c r="U34" s="48">
        <f t="shared" si="60"/>
        <v>1.0063060197834581</v>
      </c>
      <c r="V34" s="48">
        <f t="shared" si="60"/>
        <v>1.3410267024136251</v>
      </c>
      <c r="W34" s="48">
        <f t="shared" si="60"/>
        <v>1.7240869479850269</v>
      </c>
      <c r="X34" s="48">
        <f t="shared" si="60"/>
        <v>1.4326024049241406</v>
      </c>
      <c r="Y34" s="48">
        <f t="shared" si="60"/>
        <v>1.421417655643062</v>
      </c>
      <c r="Z34" s="48">
        <f t="shared" si="60"/>
        <v>1.9021878528010931</v>
      </c>
      <c r="AA34" s="48">
        <f t="shared" si="60"/>
        <v>1.064880550715948</v>
      </c>
      <c r="AB34" s="48">
        <f t="shared" si="60"/>
        <v>1.3480312670955923</v>
      </c>
      <c r="AC34" s="48">
        <f t="shared" si="60"/>
        <v>1.1567899294909636</v>
      </c>
      <c r="AD34" s="48">
        <f t="shared" si="60"/>
        <v>1.5289072934961558</v>
      </c>
      <c r="AE34" s="48">
        <f t="shared" si="60"/>
        <v>1.1727543615416276</v>
      </c>
      <c r="AF34" s="48">
        <f t="shared" si="60"/>
        <v>1.594576677800168</v>
      </c>
      <c r="AG34" s="48">
        <f t="shared" si="60"/>
        <v>1.6037532506201992</v>
      </c>
      <c r="AH34" s="48">
        <f t="shared" si="60"/>
        <v>1.2209463993915652</v>
      </c>
      <c r="AI34" s="48">
        <f t="shared" si="60"/>
        <v>1.2134271504108247</v>
      </c>
      <c r="AJ34" s="48">
        <f t="shared" si="50"/>
        <v>1.5087856462251261</v>
      </c>
      <c r="AK34" s="48">
        <f t="shared" si="56"/>
        <v>1.1892123587441581</v>
      </c>
      <c r="AL34" s="89">
        <f t="shared" si="56"/>
        <v>1.1347706180536872</v>
      </c>
      <c r="AM34" s="48">
        <f t="shared" si="51"/>
        <v>1.7008512399711964</v>
      </c>
      <c r="AN34" s="48">
        <f t="shared" ref="AN34:AS34" si="61">VLOOKUP(AN57,$G$2:$H$41,2,FALSE)</f>
        <v>1.9639343983034041</v>
      </c>
      <c r="AO34" s="48">
        <f t="shared" si="61"/>
        <v>1.2515648415766507</v>
      </c>
      <c r="AP34" s="48">
        <f t="shared" si="61"/>
        <v>1.5319398973795046</v>
      </c>
      <c r="AQ34" s="48">
        <f t="shared" si="61"/>
        <v>1.6154878183187118</v>
      </c>
      <c r="AR34" s="48">
        <f t="shared" si="61"/>
        <v>1.0258325789825524</v>
      </c>
      <c r="AS34" s="48">
        <f t="shared" si="61"/>
        <v>1.2008227486796863</v>
      </c>
      <c r="AT34" s="48">
        <f t="shared" si="45"/>
        <v>1.2605024493438473</v>
      </c>
      <c r="AU34" s="48">
        <f t="shared" si="45"/>
        <v>1.1954239538394875</v>
      </c>
      <c r="AV34" s="48">
        <f>VLOOKUP(AV57,$G$2:$H$41,2,FALSE)</f>
        <v>2.1450203446480414</v>
      </c>
      <c r="AW34" s="48">
        <f t="shared" ca="1" si="38"/>
        <v>1.4850514543575477</v>
      </c>
      <c r="AX34" s="49"/>
    </row>
    <row r="35" spans="5:50" x14ac:dyDescent="0.25">
      <c r="E35" s="50" t="str">
        <f>CONCATENATE("@",Schedule!A15)</f>
        <v>@NEW</v>
      </c>
      <c r="F35" s="44">
        <f t="shared" si="33"/>
        <v>1.1239468432328115</v>
      </c>
      <c r="G35" s="50" t="str">
        <f>CONCATENATE("@",Schedule!A15)</f>
        <v>@NEW</v>
      </c>
      <c r="H35" s="44">
        <f t="shared" si="34"/>
        <v>1.5289072934961558</v>
      </c>
      <c r="J35" s="41" t="str">
        <f>Schedule!A11</f>
        <v>LEI</v>
      </c>
      <c r="K35" s="48">
        <f t="shared" ref="K35:AV35" si="62">VLOOKUP(K58,$G$2:$H$41,2,FALSE)</f>
        <v>1.9021878528010931</v>
      </c>
      <c r="L35" s="48">
        <f t="shared" si="62"/>
        <v>1.421417655643062</v>
      </c>
      <c r="M35" s="48">
        <f t="shared" si="62"/>
        <v>1.2515648415766507</v>
      </c>
      <c r="N35" s="48">
        <f t="shared" si="62"/>
        <v>1.3410267024136251</v>
      </c>
      <c r="O35" s="48">
        <f t="shared" si="62"/>
        <v>1.5087856462251261</v>
      </c>
      <c r="P35" s="48">
        <f t="shared" si="62"/>
        <v>1.2209463993915652</v>
      </c>
      <c r="Q35" s="48">
        <f t="shared" si="62"/>
        <v>1.7005039443095289</v>
      </c>
      <c r="R35" s="48">
        <f t="shared" si="62"/>
        <v>1.3683327440802919</v>
      </c>
      <c r="S35" s="48">
        <f t="shared" si="62"/>
        <v>1.3585127391855985</v>
      </c>
      <c r="T35" s="48">
        <f t="shared" si="62"/>
        <v>1.9179811854994342</v>
      </c>
      <c r="U35" s="48">
        <f t="shared" si="62"/>
        <v>1.7416022022690565</v>
      </c>
      <c r="V35" s="48">
        <f t="shared" si="62"/>
        <v>1.1567899294909636</v>
      </c>
      <c r="W35" s="48">
        <f t="shared" si="62"/>
        <v>1.594576677800168</v>
      </c>
      <c r="X35" s="48">
        <f t="shared" si="62"/>
        <v>1.064880550715948</v>
      </c>
      <c r="Y35" s="48">
        <f t="shared" si="62"/>
        <v>1.6154878183187118</v>
      </c>
      <c r="Z35" s="48">
        <f t="shared" si="62"/>
        <v>1.4221962788518747</v>
      </c>
      <c r="AA35" s="48">
        <f t="shared" si="62"/>
        <v>1.5289072934961558</v>
      </c>
      <c r="AB35" s="48">
        <f t="shared" si="60"/>
        <v>1.1347706180536872</v>
      </c>
      <c r="AC35" s="48">
        <f t="shared" si="62"/>
        <v>1.3480312670955923</v>
      </c>
      <c r="AD35" s="48">
        <f t="shared" si="62"/>
        <v>1.4140585633322242</v>
      </c>
      <c r="AE35" s="48">
        <f t="shared" si="62"/>
        <v>1.9175895542213837</v>
      </c>
      <c r="AF35" s="48">
        <f t="shared" si="62"/>
        <v>1.7008512399711964</v>
      </c>
      <c r="AG35" s="48">
        <f t="shared" si="62"/>
        <v>1.2134271504108247</v>
      </c>
      <c r="AH35" s="48">
        <f t="shared" si="62"/>
        <v>1.5319398973795046</v>
      </c>
      <c r="AI35" s="48">
        <f t="shared" si="62"/>
        <v>1.3379797240109605</v>
      </c>
      <c r="AJ35" s="48">
        <f t="shared" si="50"/>
        <v>1.3768118971862333</v>
      </c>
      <c r="AK35" s="48">
        <f t="shared" si="62"/>
        <v>1.0258325789825524</v>
      </c>
      <c r="AL35" s="89">
        <f>VLOOKUP(AL58,$G$2:$H$41,2,FALSE)</f>
        <v>1.9639343983034041</v>
      </c>
      <c r="AM35" s="48">
        <f t="shared" si="51"/>
        <v>1.2605024493438473</v>
      </c>
      <c r="AN35" s="48">
        <f t="shared" ref="AN35:AS35" si="63">VLOOKUP(AN58,$G$2:$H$41,2,FALSE)</f>
        <v>1.4113390766715423</v>
      </c>
      <c r="AO35" s="48">
        <f t="shared" si="63"/>
        <v>1.1892123587441581</v>
      </c>
      <c r="AP35" s="48">
        <f t="shared" si="63"/>
        <v>2.1450203446480414</v>
      </c>
      <c r="AQ35" s="48">
        <f t="shared" si="63"/>
        <v>1.6037532506201992</v>
      </c>
      <c r="AR35" s="48">
        <f t="shared" si="63"/>
        <v>1.1954239538394875</v>
      </c>
      <c r="AS35" s="48">
        <f t="shared" si="63"/>
        <v>1.7240869479850269</v>
      </c>
      <c r="AT35" s="48">
        <f t="shared" si="45"/>
        <v>1.4326024049241406</v>
      </c>
      <c r="AU35" s="48">
        <f t="shared" si="45"/>
        <v>1.0063060197834581</v>
      </c>
      <c r="AV35" s="48">
        <f t="shared" si="62"/>
        <v>1.2008227486796863</v>
      </c>
      <c r="AW35" s="48">
        <f t="shared" ca="1" si="38"/>
        <v>1.4643457233051178</v>
      </c>
    </row>
    <row r="36" spans="5:50" x14ac:dyDescent="0.25">
      <c r="E36" s="50" t="str">
        <f>CONCATENATE("@",Schedule!A16)</f>
        <v>@SHU</v>
      </c>
      <c r="F36" s="44">
        <f t="shared" si="33"/>
        <v>1.0317070013578113</v>
      </c>
      <c r="G36" s="50" t="str">
        <f>CONCATENATE("@",Schedule!A16)</f>
        <v>@SHU</v>
      </c>
      <c r="H36" s="44">
        <f t="shared" si="34"/>
        <v>1.7416022022690565</v>
      </c>
      <c r="J36" s="41" t="str">
        <f>Schedule!A12</f>
        <v>LIV</v>
      </c>
      <c r="K36" s="48">
        <f t="shared" ref="K36:AV36" si="64">VLOOKUP(K59,$G$2:$H$41,2,FALSE)</f>
        <v>1.9175895542213837</v>
      </c>
      <c r="L36" s="48">
        <f t="shared" si="64"/>
        <v>1.0063060197834581</v>
      </c>
      <c r="M36" s="48">
        <f t="shared" si="64"/>
        <v>1.3768118971862333</v>
      </c>
      <c r="N36" s="48">
        <f t="shared" si="64"/>
        <v>1.3379797240109605</v>
      </c>
      <c r="O36" s="48">
        <f t="shared" si="64"/>
        <v>1.4140585633322242</v>
      </c>
      <c r="P36" s="48">
        <f t="shared" si="64"/>
        <v>1.9639343983034041</v>
      </c>
      <c r="Q36" s="48">
        <f t="shared" si="64"/>
        <v>1.3410267024136251</v>
      </c>
      <c r="R36" s="48">
        <f t="shared" si="64"/>
        <v>1.2515648415766507</v>
      </c>
      <c r="S36" s="48">
        <f t="shared" si="64"/>
        <v>1.3224676842916225</v>
      </c>
      <c r="T36" s="48">
        <f t="shared" si="64"/>
        <v>1.0258325789825524</v>
      </c>
      <c r="U36" s="48">
        <f t="shared" si="64"/>
        <v>1.3683327440802919</v>
      </c>
      <c r="V36" s="48">
        <f t="shared" si="64"/>
        <v>1.7008512399711964</v>
      </c>
      <c r="W36" s="48">
        <f t="shared" si="64"/>
        <v>1.2008227486796863</v>
      </c>
      <c r="X36" s="48">
        <f t="shared" si="64"/>
        <v>1.4221962788518747</v>
      </c>
      <c r="Y36" s="48">
        <f t="shared" si="64"/>
        <v>2.1450203446480414</v>
      </c>
      <c r="Z36" s="48">
        <f t="shared" si="64"/>
        <v>1.5289072934961558</v>
      </c>
      <c r="AA36" s="48">
        <f t="shared" si="64"/>
        <v>1.1954239538394875</v>
      </c>
      <c r="AB36" s="48">
        <f t="shared" si="64"/>
        <v>1.421417655643062</v>
      </c>
      <c r="AC36" s="48">
        <f t="shared" si="64"/>
        <v>1.6154878183187118</v>
      </c>
      <c r="AD36" s="48">
        <f t="shared" si="64"/>
        <v>1.064880550715948</v>
      </c>
      <c r="AE36" s="48">
        <f t="shared" si="64"/>
        <v>1.1892123587441581</v>
      </c>
      <c r="AF36" s="48">
        <f t="shared" si="64"/>
        <v>1.1567899294909636</v>
      </c>
      <c r="AG36" s="48">
        <f t="shared" si="64"/>
        <v>1.4113390766715423</v>
      </c>
      <c r="AH36" s="48">
        <f t="shared" si="64"/>
        <v>1.1727543615416276</v>
      </c>
      <c r="AI36" s="48">
        <f t="shared" si="64"/>
        <v>1.594576677800168</v>
      </c>
      <c r="AJ36" s="48">
        <f t="shared" si="64"/>
        <v>1.7416022022690565</v>
      </c>
      <c r="AK36" s="48">
        <f t="shared" si="64"/>
        <v>1.9179811854994342</v>
      </c>
      <c r="AL36" s="89">
        <f>VLOOKUP(AL59,$G$2:$H$41,2,FALSE)</f>
        <v>1.2134271504108247</v>
      </c>
      <c r="AM36" s="48">
        <f t="shared" si="51"/>
        <v>1.1347706180536872</v>
      </c>
      <c r="AN36" s="48">
        <f t="shared" ref="AN36:AS36" si="65">VLOOKUP(AN59,$G$2:$H$41,2,FALSE)</f>
        <v>1.2209463993915652</v>
      </c>
      <c r="AO36" s="48">
        <f t="shared" si="65"/>
        <v>1.5087856462251261</v>
      </c>
      <c r="AP36" s="48">
        <f t="shared" si="65"/>
        <v>1.7005039443095289</v>
      </c>
      <c r="AQ36" s="48">
        <f t="shared" si="65"/>
        <v>1.7240869479850269</v>
      </c>
      <c r="AR36" s="48">
        <f t="shared" si="65"/>
        <v>1.4326024049241406</v>
      </c>
      <c r="AS36" s="48">
        <f t="shared" si="65"/>
        <v>1.3480312670955923</v>
      </c>
      <c r="AT36" s="48">
        <f t="shared" si="45"/>
        <v>1.9021878528010931</v>
      </c>
      <c r="AU36" s="48">
        <f t="shared" si="45"/>
        <v>1.2605024493438473</v>
      </c>
      <c r="AV36" s="48">
        <f t="shared" si="64"/>
        <v>1.6037532506201992</v>
      </c>
      <c r="AW36" s="48">
        <f t="shared" ca="1" si="38"/>
        <v>1.4511589626034924</v>
      </c>
    </row>
    <row r="37" spans="5:50" x14ac:dyDescent="0.25">
      <c r="E37" s="50" t="str">
        <f>CONCATENATE("@",Schedule!A17)</f>
        <v>@SOU</v>
      </c>
      <c r="F37" s="44">
        <f t="shared" si="33"/>
        <v>1.5351580013896562</v>
      </c>
      <c r="G37" s="50" t="str">
        <f>CONCATENATE("@",Schedule!A17)</f>
        <v>@SOU</v>
      </c>
      <c r="H37" s="44">
        <f t="shared" si="34"/>
        <v>1.1954239538394875</v>
      </c>
      <c r="J37" s="41" t="str">
        <f>Schedule!A13</f>
        <v>MCI</v>
      </c>
      <c r="K37" s="94">
        <f t="shared" ref="K37:N45" si="66">VLOOKUP(K60,$G$2:$H$41,2,FALSE)</f>
        <v>1.5087856462251261</v>
      </c>
      <c r="L37" s="48">
        <f t="shared" si="66"/>
        <v>1.2134271504108247</v>
      </c>
      <c r="M37" s="48">
        <f t="shared" si="66"/>
        <v>1.3224676842916225</v>
      </c>
      <c r="N37" s="48">
        <f t="shared" si="66"/>
        <v>1.7005039443095289</v>
      </c>
      <c r="O37" s="48">
        <f t="shared" ref="O37:AK37" si="67">VLOOKUP(O60,$G$2:$H$41,2,FALSE)</f>
        <v>1.3768118971862333</v>
      </c>
      <c r="P37" s="48">
        <f t="shared" si="67"/>
        <v>1.1892123587441581</v>
      </c>
      <c r="Q37" s="48">
        <f t="shared" si="67"/>
        <v>1.7416022022690565</v>
      </c>
      <c r="R37" s="48">
        <f t="shared" si="67"/>
        <v>1.5319398973795046</v>
      </c>
      <c r="S37" s="48">
        <f t="shared" si="67"/>
        <v>1.064880550715948</v>
      </c>
      <c r="T37" s="48">
        <f t="shared" si="67"/>
        <v>1.421417655643062</v>
      </c>
      <c r="U37" s="48">
        <f t="shared" si="67"/>
        <v>1.9179811854994342</v>
      </c>
      <c r="V37" s="48">
        <f t="shared" si="67"/>
        <v>1.4326024049241406</v>
      </c>
      <c r="W37" s="48">
        <f t="shared" si="67"/>
        <v>2.1450203446480414</v>
      </c>
      <c r="X37" s="48">
        <f t="shared" si="67"/>
        <v>1.1954239538394875</v>
      </c>
      <c r="Y37" s="48">
        <f t="shared" si="67"/>
        <v>1.7240869479850269</v>
      </c>
      <c r="Z37" s="48">
        <f t="shared" si="67"/>
        <v>1.4140585633322242</v>
      </c>
      <c r="AA37" s="48">
        <f t="shared" si="67"/>
        <v>1.0063060197834581</v>
      </c>
      <c r="AB37" s="48">
        <f t="shared" si="67"/>
        <v>1.1567899294909636</v>
      </c>
      <c r="AC37" s="48">
        <f t="shared" si="67"/>
        <v>1.6037532506201992</v>
      </c>
      <c r="AD37" s="48">
        <f t="shared" si="67"/>
        <v>1.9021878528010931</v>
      </c>
      <c r="AE37" s="48">
        <f t="shared" si="67"/>
        <v>1.9639343983034041</v>
      </c>
      <c r="AF37" s="48">
        <f t="shared" si="67"/>
        <v>1.2605024493438473</v>
      </c>
      <c r="AG37" s="48">
        <f t="shared" si="67"/>
        <v>1.3585127391855985</v>
      </c>
      <c r="AH37" s="48">
        <f t="shared" si="67"/>
        <v>1.2008227486796863</v>
      </c>
      <c r="AI37" s="48">
        <f t="shared" si="67"/>
        <v>1.2209463993915652</v>
      </c>
      <c r="AJ37" s="48">
        <f t="shared" si="67"/>
        <v>1.3410267024136251</v>
      </c>
      <c r="AK37" s="48">
        <f t="shared" si="67"/>
        <v>1.6154878183187118</v>
      </c>
      <c r="AL37" s="89">
        <f>VLOOKUP(AL60,$G$2:$H$41,2,FALSE)</f>
        <v>1.7008512399711964</v>
      </c>
      <c r="AM37" s="48">
        <f t="shared" si="51"/>
        <v>1.3683327440802919</v>
      </c>
      <c r="AN37" s="48">
        <f t="shared" ref="AN37:AS37" si="68">VLOOKUP(AN60,$G$2:$H$41,2,FALSE)</f>
        <v>1.1727543615416276</v>
      </c>
      <c r="AO37" s="48">
        <f t="shared" si="68"/>
        <v>1.9175895542213837</v>
      </c>
      <c r="AP37" s="48">
        <f t="shared" si="68"/>
        <v>1.3379797240109605</v>
      </c>
      <c r="AQ37" s="48">
        <f t="shared" si="68"/>
        <v>1.3480312670955923</v>
      </c>
      <c r="AR37" s="48">
        <f t="shared" si="68"/>
        <v>1.4221962788518747</v>
      </c>
      <c r="AS37" s="48">
        <f t="shared" si="68"/>
        <v>1.1347706180536872</v>
      </c>
      <c r="AT37" s="48">
        <f t="shared" si="45"/>
        <v>1.5289072934961558</v>
      </c>
      <c r="AU37" s="48">
        <f t="shared" si="45"/>
        <v>1.0258325789825524</v>
      </c>
      <c r="AV37" s="48">
        <f>VLOOKUP(AV60,$G$2:$H$41,2,FALSE)</f>
        <v>1.594576677800168</v>
      </c>
      <c r="AW37" s="48">
        <f ca="1">IF(OR($D$6=0,$D$6&gt;39),AVERAGE($K37:$AV37),AVERAGE(OFFSET($L37,0,0,1,$D$6-2)))</f>
        <v>1.439423590655847</v>
      </c>
    </row>
    <row r="38" spans="5:50" x14ac:dyDescent="0.25">
      <c r="E38" s="50" t="str">
        <f>CONCATENATE("@",Schedule!A18)</f>
        <v>@TOT</v>
      </c>
      <c r="F38" s="44">
        <f t="shared" si="33"/>
        <v>2.3022536924125232</v>
      </c>
      <c r="G38" s="50" t="str">
        <f>CONCATENATE("@",Schedule!A18)</f>
        <v>@TOT</v>
      </c>
      <c r="H38" s="44">
        <f t="shared" si="34"/>
        <v>1.064880550715948</v>
      </c>
      <c r="J38" s="41" t="str">
        <f>Schedule!A14</f>
        <v>MUN</v>
      </c>
      <c r="K38" s="94">
        <f t="shared" si="66"/>
        <v>1.2605024493438473</v>
      </c>
      <c r="L38" s="48">
        <f t="shared" si="66"/>
        <v>1.6037532506201992</v>
      </c>
      <c r="M38" s="48">
        <f t="shared" si="66"/>
        <v>1.0258325789825524</v>
      </c>
      <c r="N38" s="48">
        <f>VLOOKUP(N61,$G$2:$H$41,2,FALSE)</f>
        <v>1.2008227486796863</v>
      </c>
      <c r="O38" s="48">
        <f t="shared" ref="O38:AV38" si="69">VLOOKUP(O61,$G$2:$H$41,2,FALSE)</f>
        <v>1.5289072934961558</v>
      </c>
      <c r="P38" s="48">
        <f t="shared" si="69"/>
        <v>1.1347706180536872</v>
      </c>
      <c r="Q38" s="48">
        <f t="shared" si="69"/>
        <v>1.3768118971862333</v>
      </c>
      <c r="R38" s="48">
        <f t="shared" si="69"/>
        <v>1.4140585633322242</v>
      </c>
      <c r="S38" s="48">
        <f t="shared" si="69"/>
        <v>2.1450203446480414</v>
      </c>
      <c r="T38" s="48">
        <f t="shared" si="69"/>
        <v>1.1954239538394875</v>
      </c>
      <c r="U38" s="48">
        <f t="shared" si="69"/>
        <v>1.1892123587441581</v>
      </c>
      <c r="V38" s="48">
        <f t="shared" si="69"/>
        <v>1.4113390766715423</v>
      </c>
      <c r="W38" s="48">
        <f t="shared" si="69"/>
        <v>1.7416022022690565</v>
      </c>
      <c r="X38" s="48">
        <f t="shared" si="69"/>
        <v>1.9175895542213837</v>
      </c>
      <c r="Y38" s="48">
        <f t="shared" si="69"/>
        <v>1.1727543615416276</v>
      </c>
      <c r="Z38" s="48">
        <f t="shared" si="69"/>
        <v>1.3683327440802919</v>
      </c>
      <c r="AA38" s="48">
        <f>VLOOKUP(AA61,$G$2:$H$41,2,FALSE)</f>
        <v>1.5087856462251261</v>
      </c>
      <c r="AB38" s="48">
        <f t="shared" si="69"/>
        <v>1.7008512399711964</v>
      </c>
      <c r="AC38" s="48">
        <f t="shared" si="69"/>
        <v>1.3585127391855985</v>
      </c>
      <c r="AD38" s="48">
        <f t="shared" si="69"/>
        <v>1.9639343983034041</v>
      </c>
      <c r="AE38" s="48">
        <f t="shared" si="69"/>
        <v>1.2209463993915652</v>
      </c>
      <c r="AF38" s="48">
        <f t="shared" si="69"/>
        <v>1.3480312670955923</v>
      </c>
      <c r="AG38" s="48">
        <f t="shared" si="69"/>
        <v>1.594576677800168</v>
      </c>
      <c r="AH38" s="48">
        <f t="shared" si="69"/>
        <v>1.9021878528010931</v>
      </c>
      <c r="AI38" s="48">
        <f t="shared" si="69"/>
        <v>1.7240869479850269</v>
      </c>
      <c r="AJ38" s="48">
        <f t="shared" si="69"/>
        <v>1.0063060197834581</v>
      </c>
      <c r="AK38" s="48">
        <f t="shared" si="69"/>
        <v>1.2515648415766507</v>
      </c>
      <c r="AL38" s="89">
        <f>VLOOKUP(AL61,$G$2:$H$41,2,FALSE)</f>
        <v>1.3410267024136251</v>
      </c>
      <c r="AM38" s="48">
        <f t="shared" si="51"/>
        <v>1.4221962788518747</v>
      </c>
      <c r="AN38" s="48">
        <f t="shared" ref="AN38:AS38" si="70">VLOOKUP(AN61,$G$2:$H$41,2,FALSE)</f>
        <v>1.1567899294909636</v>
      </c>
      <c r="AO38" s="48">
        <f t="shared" si="70"/>
        <v>1.064880550715948</v>
      </c>
      <c r="AP38" s="48">
        <f t="shared" si="70"/>
        <v>1.421417655643062</v>
      </c>
      <c r="AQ38" s="48">
        <f t="shared" si="70"/>
        <v>1.7005039443095289</v>
      </c>
      <c r="AR38" s="48">
        <f t="shared" si="70"/>
        <v>1.5319398973795046</v>
      </c>
      <c r="AS38" s="48">
        <f t="shared" si="70"/>
        <v>1.3379797240109605</v>
      </c>
      <c r="AT38" s="48">
        <f t="shared" si="45"/>
        <v>1.3224676842916225</v>
      </c>
      <c r="AU38" s="48">
        <f t="shared" si="45"/>
        <v>1.9179811854994342</v>
      </c>
      <c r="AV38" s="48">
        <f t="shared" si="69"/>
        <v>1.2134271504108247</v>
      </c>
      <c r="AW38" s="48">
        <f ca="1">IF(OR($D$6=0,$D$6&gt;39),AVERAGE($K38:$AV38),AVERAGE(OFFSET($L38,0,0,1,$D$6-2)))</f>
        <v>1.3264224214786768</v>
      </c>
    </row>
    <row r="39" spans="5:50" x14ac:dyDescent="0.25">
      <c r="E39" s="50" t="str">
        <f>CONCATENATE("@",Schedule!A19)</f>
        <v>@WBA</v>
      </c>
      <c r="F39" s="44">
        <f t="shared" si="33"/>
        <v>0.71735393792587476</v>
      </c>
      <c r="G39" s="50" t="str">
        <f>CONCATENATE("@",Schedule!A19)</f>
        <v>@WBA</v>
      </c>
      <c r="H39" s="44">
        <f t="shared" si="34"/>
        <v>1.9021878528010931</v>
      </c>
      <c r="J39" s="41" t="str">
        <f>Schedule!A15</f>
        <v>NEW</v>
      </c>
      <c r="K39" s="48">
        <f t="shared" si="66"/>
        <v>1.1892123587441581</v>
      </c>
      <c r="L39" s="48">
        <f t="shared" si="66"/>
        <v>1.1567899294909636</v>
      </c>
      <c r="M39" s="48">
        <f t="shared" si="66"/>
        <v>1.064880550715948</v>
      </c>
      <c r="N39" s="48">
        <f>VLOOKUP(N62,$G$2:$H$41,2,FALSE)</f>
        <v>1.421417655643062</v>
      </c>
      <c r="O39" s="48">
        <f t="shared" ref="O39:Z39" si="71">VLOOKUP(O62,$G$2:$H$41,2,FALSE)</f>
        <v>1.6154878183187118</v>
      </c>
      <c r="P39" s="48">
        <f t="shared" si="71"/>
        <v>1.2134271504108247</v>
      </c>
      <c r="Q39" s="48">
        <f t="shared" si="71"/>
        <v>1.594576677800168</v>
      </c>
      <c r="R39" s="48">
        <f t="shared" si="71"/>
        <v>1.1954239538394875</v>
      </c>
      <c r="S39" s="48">
        <f t="shared" si="71"/>
        <v>1.1347706180536872</v>
      </c>
      <c r="T39" s="48">
        <f t="shared" si="71"/>
        <v>1.4221962788518747</v>
      </c>
      <c r="U39" s="48">
        <f t="shared" si="71"/>
        <v>1.3379797240109605</v>
      </c>
      <c r="V39" s="48">
        <f t="shared" si="71"/>
        <v>2.1450203446480414</v>
      </c>
      <c r="W39" s="48">
        <f t="shared" si="71"/>
        <v>1.7005039443095289</v>
      </c>
      <c r="X39" s="48">
        <f t="shared" si="71"/>
        <v>1.9179811854994342</v>
      </c>
      <c r="Y39" s="48">
        <f t="shared" si="71"/>
        <v>1.2515648415766507</v>
      </c>
      <c r="Z39" s="48">
        <f t="shared" si="71"/>
        <v>1.5319398973795046</v>
      </c>
      <c r="AA39" s="48">
        <f>VLOOKUP(AA62,$G$2:$H$41,2,FALSE)</f>
        <v>1.3224676842916225</v>
      </c>
      <c r="AB39" s="48">
        <f t="shared" ref="AB39:AL40" si="72">VLOOKUP(AB62,$G$2:$H$41,2,FALSE)</f>
        <v>1.7416022022690565</v>
      </c>
      <c r="AC39" s="48">
        <f t="shared" si="72"/>
        <v>1.2209463993915652</v>
      </c>
      <c r="AD39" s="48">
        <f t="shared" si="72"/>
        <v>1.9175895542213837</v>
      </c>
      <c r="AE39" s="48">
        <f t="shared" si="72"/>
        <v>1.4140585633322242</v>
      </c>
      <c r="AF39" s="48">
        <f t="shared" si="72"/>
        <v>1.6037532506201992</v>
      </c>
      <c r="AG39" s="48">
        <f t="shared" si="72"/>
        <v>1.3480312670955923</v>
      </c>
      <c r="AH39" s="48">
        <f t="shared" si="72"/>
        <v>1.0063060197834581</v>
      </c>
      <c r="AI39" s="48">
        <f t="shared" si="72"/>
        <v>1.4326024049241406</v>
      </c>
      <c r="AJ39" s="48">
        <f t="shared" si="72"/>
        <v>1.3683327440802919</v>
      </c>
      <c r="AK39" s="48">
        <f t="shared" si="72"/>
        <v>1.9021878528010931</v>
      </c>
      <c r="AL39" s="89">
        <f t="shared" si="72"/>
        <v>1.5087856462251261</v>
      </c>
      <c r="AM39" s="48">
        <f t="shared" si="51"/>
        <v>1.0258325789825524</v>
      </c>
      <c r="AN39" s="48">
        <f t="shared" ref="AN39:AS39" si="73">VLOOKUP(AN62,$G$2:$H$41,2,FALSE)</f>
        <v>1.2008227486796863</v>
      </c>
      <c r="AO39" s="48">
        <f t="shared" si="73"/>
        <v>1.2605024493438473</v>
      </c>
      <c r="AP39" s="48">
        <f t="shared" si="73"/>
        <v>1.3410267024136251</v>
      </c>
      <c r="AQ39" s="48">
        <f t="shared" si="73"/>
        <v>1.3585127391855985</v>
      </c>
      <c r="AR39" s="48">
        <f t="shared" si="73"/>
        <v>1.3768118971862333</v>
      </c>
      <c r="AS39" s="48">
        <f t="shared" si="73"/>
        <v>1.1727543615416276</v>
      </c>
      <c r="AT39" s="48">
        <f t="shared" si="45"/>
        <v>1.4113390766715423</v>
      </c>
      <c r="AU39" s="48">
        <f t="shared" si="45"/>
        <v>1.9639343983034041</v>
      </c>
      <c r="AV39" s="48">
        <f>VLOOKUP(AV62,$G$2:$H$41,2,FALSE)</f>
        <v>1.7008512399711964</v>
      </c>
      <c r="AW39" s="48">
        <f t="shared" ca="1" si="38"/>
        <v>1.3064020118704154</v>
      </c>
    </row>
    <row r="40" spans="5:50" x14ac:dyDescent="0.25">
      <c r="E40" s="50" t="str">
        <f>CONCATENATE("@",Schedule!A20)</f>
        <v>@WHU</v>
      </c>
      <c r="F40" s="44">
        <f t="shared" si="33"/>
        <v>1.5345275216536218</v>
      </c>
      <c r="G40" s="50" t="str">
        <f>CONCATENATE("@",Schedule!A20)</f>
        <v>@WHU</v>
      </c>
      <c r="H40" s="44">
        <f t="shared" si="34"/>
        <v>1.1892123587441581</v>
      </c>
      <c r="J40" s="41" t="str">
        <f>Schedule!A16</f>
        <v>SHU</v>
      </c>
      <c r="K40" s="48">
        <f t="shared" si="66"/>
        <v>1.3683327440802919</v>
      </c>
      <c r="L40" s="48">
        <f t="shared" si="66"/>
        <v>1.3379797240109605</v>
      </c>
      <c r="M40" s="48">
        <f t="shared" si="66"/>
        <v>1.9175895542213837</v>
      </c>
      <c r="N40" s="48">
        <f t="shared" si="66"/>
        <v>1.2209463993915652</v>
      </c>
      <c r="O40" s="48">
        <f t="shared" ref="O40:Z40" si="74">VLOOKUP(O63,$G$2:$H$41,2,FALSE)</f>
        <v>1.9179811854994342</v>
      </c>
      <c r="P40" s="48">
        <f t="shared" si="74"/>
        <v>1.3585127391855985</v>
      </c>
      <c r="Q40" s="48">
        <f t="shared" si="74"/>
        <v>1.4113390766715423</v>
      </c>
      <c r="R40" s="48">
        <f t="shared" si="74"/>
        <v>1.0063060197834581</v>
      </c>
      <c r="S40" s="48">
        <f t="shared" si="74"/>
        <v>1.3410267024136251</v>
      </c>
      <c r="T40" s="48">
        <f t="shared" si="74"/>
        <v>1.9021878528010931</v>
      </c>
      <c r="U40" s="48">
        <f t="shared" si="74"/>
        <v>1.3224676842916225</v>
      </c>
      <c r="V40" s="48">
        <f t="shared" si="74"/>
        <v>1.1954239538394875</v>
      </c>
      <c r="W40" s="48">
        <f t="shared" si="74"/>
        <v>1.6154878183187118</v>
      </c>
      <c r="X40" s="48">
        <f t="shared" si="74"/>
        <v>1.0258325789825524</v>
      </c>
      <c r="Y40" s="48">
        <f t="shared" si="74"/>
        <v>1.594576677800168</v>
      </c>
      <c r="Z40" s="48">
        <f t="shared" si="74"/>
        <v>1.2605024493438473</v>
      </c>
      <c r="AA40" s="48">
        <f>VLOOKUP(AA63,$G$2:$H$41,2,FALSE)</f>
        <v>1.4221962788518747</v>
      </c>
      <c r="AB40" s="48">
        <f t="shared" ref="AB40:AK40" si="75">VLOOKUP(AB63,$G$2:$H$41,2,FALSE)</f>
        <v>1.7240869479850269</v>
      </c>
      <c r="AC40" s="48">
        <f t="shared" si="75"/>
        <v>1.2008227486796863</v>
      </c>
      <c r="AD40" s="48">
        <f t="shared" si="75"/>
        <v>1.4326024049241406</v>
      </c>
      <c r="AE40" s="48">
        <f t="shared" si="75"/>
        <v>1.2515648415766507</v>
      </c>
      <c r="AF40" s="48">
        <f t="shared" si="75"/>
        <v>2.1450203446480414</v>
      </c>
      <c r="AG40" s="48">
        <f t="shared" si="75"/>
        <v>1.1347706180536872</v>
      </c>
      <c r="AH40" s="48">
        <f t="shared" si="75"/>
        <v>1.1892123587441581</v>
      </c>
      <c r="AI40" s="48">
        <f t="shared" si="75"/>
        <v>1.7008512399711964</v>
      </c>
      <c r="AJ40" s="48">
        <f t="shared" si="75"/>
        <v>1.5319398973795046</v>
      </c>
      <c r="AK40" s="48">
        <f t="shared" si="75"/>
        <v>1.3480312670955923</v>
      </c>
      <c r="AL40" s="89">
        <f t="shared" si="72"/>
        <v>1.1727543615416276</v>
      </c>
      <c r="AM40" s="48">
        <f t="shared" si="51"/>
        <v>1.5087856462251261</v>
      </c>
      <c r="AN40" s="48">
        <f t="shared" ref="AN40:AS40" si="76">VLOOKUP(AN63,$G$2:$H$41,2,FALSE)</f>
        <v>1.7005039443095289</v>
      </c>
      <c r="AO40" s="48">
        <f t="shared" si="76"/>
        <v>1.3768118971862333</v>
      </c>
      <c r="AP40" s="48">
        <f t="shared" si="76"/>
        <v>1.2134271504108247</v>
      </c>
      <c r="AQ40" s="48">
        <f t="shared" si="76"/>
        <v>1.1567899294909636</v>
      </c>
      <c r="AR40" s="48">
        <f t="shared" si="76"/>
        <v>1.064880550715948</v>
      </c>
      <c r="AS40" s="48">
        <f t="shared" si="76"/>
        <v>1.6037532506201992</v>
      </c>
      <c r="AT40" s="48">
        <f t="shared" si="45"/>
        <v>1.4140585633322242</v>
      </c>
      <c r="AU40" s="48">
        <f t="shared" si="45"/>
        <v>1.5289072934961558</v>
      </c>
      <c r="AV40" s="48">
        <f>VLOOKUP(AV63,$G$2:$H$41,2,FALSE)</f>
        <v>1.421417655643062</v>
      </c>
      <c r="AW40" s="48">
        <f t="shared" ca="1" si="38"/>
        <v>1.4423734303555293</v>
      </c>
    </row>
    <row r="41" spans="5:50" x14ac:dyDescent="0.25">
      <c r="E41" s="50" t="str">
        <f>CONCATENATE("@",Schedule!A21)</f>
        <v>@WOL</v>
      </c>
      <c r="F41" s="44">
        <f t="shared" si="33"/>
        <v>1.0770768215653777</v>
      </c>
      <c r="G41" s="50" t="str">
        <f>CONCATENATE("@",Schedule!A21)</f>
        <v>@WOL</v>
      </c>
      <c r="H41" s="44">
        <f t="shared" si="34"/>
        <v>1.2134271504108247</v>
      </c>
      <c r="J41" s="41" t="str">
        <f>Schedule!A17</f>
        <v>SOU</v>
      </c>
      <c r="K41" s="48">
        <f t="shared" si="66"/>
        <v>1.4221962788518747</v>
      </c>
      <c r="L41" s="48">
        <f t="shared" si="66"/>
        <v>1.2008227486796863</v>
      </c>
      <c r="M41" s="48">
        <f t="shared" si="66"/>
        <v>1.2605024493438473</v>
      </c>
      <c r="N41" s="48">
        <f>VLOOKUP(N64,$G$2:$H$41,2,FALSE)</f>
        <v>2.1450203446480414</v>
      </c>
      <c r="O41" s="48">
        <f t="shared" ref="O41:Z41" si="77">VLOOKUP(O64,$G$2:$H$41,2,FALSE)</f>
        <v>1.0063060197834581</v>
      </c>
      <c r="P41" s="48">
        <f t="shared" si="77"/>
        <v>1.594576677800168</v>
      </c>
      <c r="Q41" s="48">
        <f t="shared" si="77"/>
        <v>1.3379797240109605</v>
      </c>
      <c r="R41" s="48">
        <f t="shared" si="77"/>
        <v>1.7240869479850269</v>
      </c>
      <c r="S41" s="48">
        <f t="shared" si="77"/>
        <v>1.2134271504108247</v>
      </c>
      <c r="T41" s="48">
        <f t="shared" si="77"/>
        <v>1.6154878183187118</v>
      </c>
      <c r="U41" s="48">
        <f t="shared" si="77"/>
        <v>1.0258325789825524</v>
      </c>
      <c r="V41" s="48">
        <f t="shared" si="77"/>
        <v>1.9639343983034041</v>
      </c>
      <c r="W41" s="48">
        <f t="shared" si="77"/>
        <v>1.2209463993915652</v>
      </c>
      <c r="X41" s="48">
        <f t="shared" si="77"/>
        <v>1.4113390766715423</v>
      </c>
      <c r="Y41" s="48">
        <f t="shared" si="77"/>
        <v>1.7008512399711964</v>
      </c>
      <c r="Z41" s="48">
        <f t="shared" si="77"/>
        <v>1.3410267024136251</v>
      </c>
      <c r="AA41" s="48">
        <f>VLOOKUP(AA64,$G$2:$H$41,2,FALSE)</f>
        <v>1.5319398973795046</v>
      </c>
      <c r="AB41" s="48">
        <f t="shared" ref="AB41:AK41" si="78">VLOOKUP(AB64,$G$2:$H$41,2,FALSE)</f>
        <v>1.7005039443095289</v>
      </c>
      <c r="AC41" s="48">
        <f t="shared" si="78"/>
        <v>1.1727543615416276</v>
      </c>
      <c r="AD41" s="48">
        <f t="shared" si="78"/>
        <v>1.3768118971862333</v>
      </c>
      <c r="AE41" s="48">
        <f t="shared" si="78"/>
        <v>1.5087856462251261</v>
      </c>
      <c r="AF41" s="48">
        <f t="shared" si="78"/>
        <v>1.4326024049241406</v>
      </c>
      <c r="AG41" s="48">
        <f t="shared" si="78"/>
        <v>1.5289072934961558</v>
      </c>
      <c r="AH41" s="48">
        <f t="shared" si="78"/>
        <v>1.3683327440802919</v>
      </c>
      <c r="AI41" s="48">
        <f t="shared" si="78"/>
        <v>1.1347706180536872</v>
      </c>
      <c r="AJ41" s="48">
        <f t="shared" si="78"/>
        <v>1.4140585633322242</v>
      </c>
      <c r="AK41" s="48">
        <f t="shared" si="78"/>
        <v>1.7416022022690565</v>
      </c>
      <c r="AL41" s="89">
        <f>VLOOKUP(AL64,$G$2:$H$41,2,FALSE)</f>
        <v>1.1567899294909636</v>
      </c>
      <c r="AM41" s="48">
        <f t="shared" si="51"/>
        <v>1.064880550715948</v>
      </c>
      <c r="AN41" s="48">
        <f t="shared" ref="AN41:AS41" si="79">VLOOKUP(AN64,$G$2:$H$41,2,FALSE)</f>
        <v>1.421417655643062</v>
      </c>
      <c r="AO41" s="48">
        <f t="shared" si="79"/>
        <v>1.9021878528010931</v>
      </c>
      <c r="AP41" s="48">
        <f t="shared" si="79"/>
        <v>1.6037532506201992</v>
      </c>
      <c r="AQ41" s="48">
        <f t="shared" si="79"/>
        <v>1.2515648415766507</v>
      </c>
      <c r="AR41" s="48">
        <f t="shared" si="79"/>
        <v>1.3224676842916225</v>
      </c>
      <c r="AS41" s="48">
        <f t="shared" si="79"/>
        <v>1.3585127391855985</v>
      </c>
      <c r="AT41" s="48">
        <f t="shared" si="45"/>
        <v>1.9179811854994342</v>
      </c>
      <c r="AU41" s="48">
        <f t="shared" si="45"/>
        <v>1.9175895542213837</v>
      </c>
      <c r="AV41" s="48">
        <f>VLOOKUP(AV64,$G$2:$H$41,2,FALSE)</f>
        <v>1.1892123587441581</v>
      </c>
      <c r="AW41" s="48">
        <f t="shared" ca="1" si="38"/>
        <v>1.4614363988878829</v>
      </c>
    </row>
    <row r="42" spans="5:50" x14ac:dyDescent="0.25">
      <c r="J42" s="41" t="str">
        <f>Schedule!A18</f>
        <v>TOT</v>
      </c>
      <c r="K42" s="48">
        <f t="shared" si="66"/>
        <v>1.594576677800168</v>
      </c>
      <c r="L42" s="48">
        <f t="shared" si="66"/>
        <v>1.1954239538394875</v>
      </c>
      <c r="M42" s="48">
        <f t="shared" si="66"/>
        <v>1.7240869479850269</v>
      </c>
      <c r="N42" s="48">
        <f>VLOOKUP(N65,$G$2:$H$41,2,FALSE)</f>
        <v>1.4326024049241406</v>
      </c>
      <c r="O42" s="48">
        <f t="shared" ref="O42:AV42" si="80">VLOOKUP(O65,$G$2:$H$41,2,FALSE)</f>
        <v>1.3410267024136251</v>
      </c>
      <c r="P42" s="48">
        <f t="shared" si="80"/>
        <v>1.2605024493438473</v>
      </c>
      <c r="Q42" s="48">
        <f t="shared" si="80"/>
        <v>1.1567899294909636</v>
      </c>
      <c r="R42" s="48">
        <f t="shared" si="80"/>
        <v>1.9021878528010931</v>
      </c>
      <c r="S42" s="48">
        <f t="shared" si="80"/>
        <v>1.4113390766715423</v>
      </c>
      <c r="T42" s="48">
        <f t="shared" si="80"/>
        <v>1.0063060197834581</v>
      </c>
      <c r="U42" s="48">
        <f t="shared" si="80"/>
        <v>1.3768118971862333</v>
      </c>
      <c r="V42" s="48">
        <f t="shared" si="80"/>
        <v>1.4221962788518747</v>
      </c>
      <c r="W42" s="48">
        <f t="shared" si="80"/>
        <v>1.3585127391855985</v>
      </c>
      <c r="X42" s="48">
        <f t="shared" si="80"/>
        <v>1.3224676842916225</v>
      </c>
      <c r="Y42" s="48">
        <f t="shared" si="80"/>
        <v>1.2134271504108247</v>
      </c>
      <c r="Z42" s="48">
        <f t="shared" si="80"/>
        <v>1.9179811854994342</v>
      </c>
      <c r="AA42" s="48">
        <f t="shared" si="80"/>
        <v>1.9175895542213837</v>
      </c>
      <c r="AB42" s="48">
        <f t="shared" si="80"/>
        <v>1.3379797240109605</v>
      </c>
      <c r="AC42" s="48">
        <f t="shared" si="80"/>
        <v>1.7416022022690565</v>
      </c>
      <c r="AD42" s="48">
        <f t="shared" si="80"/>
        <v>1.5319398973795046</v>
      </c>
      <c r="AE42" s="48">
        <f t="shared" si="80"/>
        <v>1.0258325789825524</v>
      </c>
      <c r="AF42" s="48">
        <f t="shared" si="80"/>
        <v>1.1347706180536872</v>
      </c>
      <c r="AG42" s="48">
        <f t="shared" si="80"/>
        <v>2.1450203446480414</v>
      </c>
      <c r="AH42" s="48">
        <f t="shared" si="80"/>
        <v>1.2515648415766507</v>
      </c>
      <c r="AI42" s="48">
        <f t="shared" si="80"/>
        <v>1.1892123587441581</v>
      </c>
      <c r="AJ42" s="48">
        <f t="shared" si="80"/>
        <v>1.421417655643062</v>
      </c>
      <c r="AK42" s="48">
        <f t="shared" si="80"/>
        <v>1.6037532506201992</v>
      </c>
      <c r="AL42" s="89">
        <f>VLOOKUP(AL65,$G$2:$H$41,2,FALSE)</f>
        <v>1.2209463993915652</v>
      </c>
      <c r="AM42" s="48">
        <f t="shared" si="51"/>
        <v>1.3480312670955923</v>
      </c>
      <c r="AN42" s="48">
        <f t="shared" ref="AN42:AS42" si="81">VLOOKUP(AN65,$G$2:$H$41,2,FALSE)</f>
        <v>1.5289072934961558</v>
      </c>
      <c r="AO42" s="48">
        <f t="shared" si="81"/>
        <v>1.6154878183187118</v>
      </c>
      <c r="AP42" s="48">
        <f t="shared" si="81"/>
        <v>1.4140585633322242</v>
      </c>
      <c r="AQ42" s="48">
        <f t="shared" si="81"/>
        <v>1.7008512399711964</v>
      </c>
      <c r="AR42" s="48">
        <f t="shared" si="81"/>
        <v>1.9639343983034041</v>
      </c>
      <c r="AS42" s="48">
        <f t="shared" si="81"/>
        <v>1.7005039443095289</v>
      </c>
      <c r="AT42" s="48">
        <f t="shared" si="45"/>
        <v>1.3683327440802919</v>
      </c>
      <c r="AU42" s="48">
        <f t="shared" si="45"/>
        <v>1.5087856462251261</v>
      </c>
      <c r="AV42" s="48">
        <f t="shared" si="80"/>
        <v>1.1727543615416276</v>
      </c>
      <c r="AW42" s="48">
        <f t="shared" ca="1" si="38"/>
        <v>1.4508996148247941</v>
      </c>
    </row>
    <row r="43" spans="5:50" x14ac:dyDescent="0.25">
      <c r="J43" s="41" t="str">
        <f>Schedule!A19</f>
        <v>WBA</v>
      </c>
      <c r="K43" s="48">
        <f t="shared" si="66"/>
        <v>1.3224676842916225</v>
      </c>
      <c r="L43" s="48">
        <f t="shared" si="66"/>
        <v>1.4140585633322242</v>
      </c>
      <c r="M43" s="48">
        <f t="shared" si="66"/>
        <v>1.1347706180536872</v>
      </c>
      <c r="N43" s="48">
        <f>VLOOKUP(N66,$G$2:$H$41,2,FALSE)</f>
        <v>1.1954239538394875</v>
      </c>
      <c r="O43" s="48">
        <f t="shared" ref="O43:AK44" si="82">VLOOKUP(O66,$G$2:$H$41,2,FALSE)</f>
        <v>1.421417655643062</v>
      </c>
      <c r="P43" s="48">
        <f t="shared" si="82"/>
        <v>1.0258325789825524</v>
      </c>
      <c r="Q43" s="48">
        <f t="shared" si="82"/>
        <v>1.7008512399711964</v>
      </c>
      <c r="R43" s="48">
        <f t="shared" si="82"/>
        <v>1.2008227486796863</v>
      </c>
      <c r="S43" s="48">
        <f t="shared" si="82"/>
        <v>1.4326024049241406</v>
      </c>
      <c r="T43" s="48">
        <f t="shared" si="82"/>
        <v>1.9639343983034041</v>
      </c>
      <c r="U43" s="48">
        <f t="shared" si="82"/>
        <v>1.6037532506201992</v>
      </c>
      <c r="V43" s="48">
        <f t="shared" si="82"/>
        <v>1.5289072934961558</v>
      </c>
      <c r="W43" s="48">
        <f t="shared" si="82"/>
        <v>1.2515648415766507</v>
      </c>
      <c r="X43" s="48">
        <f t="shared" si="82"/>
        <v>1.5087856462251261</v>
      </c>
      <c r="Y43" s="48">
        <f t="shared" si="82"/>
        <v>1.3585127391855985</v>
      </c>
      <c r="Z43" s="48">
        <f t="shared" si="82"/>
        <v>1.9175895542213837</v>
      </c>
      <c r="AA43" s="48">
        <f t="shared" si="82"/>
        <v>1.3768118971862333</v>
      </c>
      <c r="AB43" s="48">
        <f t="shared" si="82"/>
        <v>1.1892123587441581</v>
      </c>
      <c r="AC43" s="48">
        <f t="shared" si="82"/>
        <v>1.2134271504108247</v>
      </c>
      <c r="AD43" s="48">
        <f t="shared" si="82"/>
        <v>1.4113390766715423</v>
      </c>
      <c r="AE43" s="48">
        <f t="shared" si="82"/>
        <v>1.9179811854994342</v>
      </c>
      <c r="AF43" s="48">
        <f t="shared" si="82"/>
        <v>1.7416022022690565</v>
      </c>
      <c r="AG43" s="48">
        <f t="shared" si="82"/>
        <v>1.064880550715948</v>
      </c>
      <c r="AH43" s="48">
        <f t="shared" si="82"/>
        <v>1.6154878183187118</v>
      </c>
      <c r="AI43" s="48">
        <f t="shared" si="82"/>
        <v>1.2605024493438473</v>
      </c>
      <c r="AJ43" s="48">
        <f t="shared" si="82"/>
        <v>1.1567899294909636</v>
      </c>
      <c r="AK43" s="48">
        <f t="shared" si="82"/>
        <v>1.7240869479850269</v>
      </c>
      <c r="AL43" s="89">
        <f>VLOOKUP(AL66,$G$2:$H$41,2,FALSE)</f>
        <v>1.4221962788518747</v>
      </c>
      <c r="AM43" s="48">
        <f t="shared" si="51"/>
        <v>1.594576677800168</v>
      </c>
      <c r="AN43" s="48">
        <f t="shared" ref="AN43:AS43" si="83">VLOOKUP(AN66,$G$2:$H$41,2,FALSE)</f>
        <v>1.0063060197834581</v>
      </c>
      <c r="AO43" s="48">
        <f t="shared" si="83"/>
        <v>1.3480312670955923</v>
      </c>
      <c r="AP43" s="48">
        <f t="shared" si="83"/>
        <v>1.1727543615416276</v>
      </c>
      <c r="AQ43" s="48">
        <f t="shared" si="83"/>
        <v>1.3379797240109605</v>
      </c>
      <c r="AR43" s="48">
        <f t="shared" si="83"/>
        <v>1.3683327440802919</v>
      </c>
      <c r="AS43" s="48">
        <f t="shared" si="83"/>
        <v>1.2209463993915652</v>
      </c>
      <c r="AT43" s="48">
        <f t="shared" si="45"/>
        <v>1.5319398973795046</v>
      </c>
      <c r="AU43" s="48">
        <f t="shared" si="45"/>
        <v>1.3410267024136251</v>
      </c>
      <c r="AV43" s="48">
        <f>VLOOKUP(AV66,$G$2:$H$41,2,FALSE)</f>
        <v>1.7005039443095289</v>
      </c>
      <c r="AW43" s="48">
        <f t="shared" ca="1" si="38"/>
        <v>1.3019556303491897</v>
      </c>
    </row>
    <row r="44" spans="5:50" x14ac:dyDescent="0.25">
      <c r="J44" s="41" t="str">
        <f>Schedule!A20</f>
        <v>WHU</v>
      </c>
      <c r="K44" s="48">
        <f t="shared" si="66"/>
        <v>1.7240869479850269</v>
      </c>
      <c r="L44" s="48">
        <f t="shared" si="66"/>
        <v>1.2209463993915652</v>
      </c>
      <c r="M44" s="48">
        <f t="shared" si="66"/>
        <v>1.3683327440802919</v>
      </c>
      <c r="N44" s="48">
        <f>VLOOKUP(N67,$G$2:$H$41,2,FALSE)</f>
        <v>1.1727543615416276</v>
      </c>
      <c r="O44" s="48">
        <f t="shared" ref="O44:AV44" si="84">VLOOKUP(O67,$G$2:$H$41,2,FALSE)</f>
        <v>1.064880550715948</v>
      </c>
      <c r="P44" s="48">
        <f t="shared" si="84"/>
        <v>1.4113390766715423</v>
      </c>
      <c r="Q44" s="48">
        <f t="shared" si="84"/>
        <v>1.3585127391855985</v>
      </c>
      <c r="R44" s="48">
        <f t="shared" si="84"/>
        <v>1.9179811854994342</v>
      </c>
      <c r="S44" s="48">
        <f t="shared" si="84"/>
        <v>1.7416022022690565</v>
      </c>
      <c r="T44" s="48">
        <f t="shared" si="84"/>
        <v>1.5087856462251261</v>
      </c>
      <c r="U44" s="48">
        <f t="shared" si="84"/>
        <v>1.6154878183187118</v>
      </c>
      <c r="V44" s="48">
        <f t="shared" si="84"/>
        <v>1.7005039443095289</v>
      </c>
      <c r="W44" s="48">
        <f t="shared" si="84"/>
        <v>1.6037532506201992</v>
      </c>
      <c r="X44" s="48">
        <f t="shared" si="84"/>
        <v>1.0063060197834581</v>
      </c>
      <c r="Y44" s="48">
        <f t="shared" si="84"/>
        <v>1.1567899294909636</v>
      </c>
      <c r="Z44" s="48">
        <f t="shared" si="84"/>
        <v>1.1954239538394875</v>
      </c>
      <c r="AA44" s="48">
        <f t="shared" si="84"/>
        <v>1.4140585633322242</v>
      </c>
      <c r="AB44" s="48">
        <f t="shared" si="82"/>
        <v>2.1450203446480414</v>
      </c>
      <c r="AC44" s="48">
        <f>VLOOKUP(AC67,$G$2:$H$41,2,FALSE)</f>
        <v>1.421417655643062</v>
      </c>
      <c r="AD44" s="48">
        <f t="shared" si="84"/>
        <v>1.4221962788518747</v>
      </c>
      <c r="AE44" s="48">
        <f t="shared" si="84"/>
        <v>1.5319398973795046</v>
      </c>
      <c r="AF44" s="48">
        <f t="shared" si="84"/>
        <v>1.3379797240109605</v>
      </c>
      <c r="AG44" s="48">
        <f t="shared" si="84"/>
        <v>1.7008512399711964</v>
      </c>
      <c r="AH44" s="48">
        <f t="shared" si="84"/>
        <v>1.9639343983034041</v>
      </c>
      <c r="AI44" s="48">
        <f t="shared" si="84"/>
        <v>1.2008227486796863</v>
      </c>
      <c r="AJ44" s="48">
        <f t="shared" si="84"/>
        <v>1.2515648415766507</v>
      </c>
      <c r="AK44" s="48">
        <f t="shared" si="84"/>
        <v>1.9175895542213837</v>
      </c>
      <c r="AL44" s="89">
        <f>VLOOKUP(AL67,$G$2:$H$41,2,FALSE)</f>
        <v>1.4326024049241406</v>
      </c>
      <c r="AM44" s="48">
        <f t="shared" si="51"/>
        <v>1.3768118971862333</v>
      </c>
      <c r="AN44" s="48">
        <f t="shared" ref="AN44:AS44" si="85">VLOOKUP(AN67,$G$2:$H$41,2,FALSE)</f>
        <v>1.2134271504108247</v>
      </c>
      <c r="AO44" s="48">
        <f t="shared" si="85"/>
        <v>1.3224676842916225</v>
      </c>
      <c r="AP44" s="48">
        <f t="shared" si="85"/>
        <v>1.5289072934961558</v>
      </c>
      <c r="AQ44" s="48">
        <f t="shared" si="85"/>
        <v>1.1347706180536872</v>
      </c>
      <c r="AR44" s="48">
        <f t="shared" si="85"/>
        <v>1.2605024493438473</v>
      </c>
      <c r="AS44" s="48">
        <f t="shared" si="85"/>
        <v>1.594576677800168</v>
      </c>
      <c r="AT44" s="48">
        <f t="shared" si="45"/>
        <v>1.0258325789825524</v>
      </c>
      <c r="AU44" s="48">
        <f t="shared" si="45"/>
        <v>1.9021878528010931</v>
      </c>
      <c r="AV44" s="48">
        <f t="shared" si="84"/>
        <v>1.3480312670955923</v>
      </c>
      <c r="AW44" s="48">
        <f t="shared" ca="1" si="38"/>
        <v>1.4048542506338793</v>
      </c>
    </row>
    <row r="45" spans="5:50" x14ac:dyDescent="0.25">
      <c r="J45" s="41" t="str">
        <f>Schedule!A21</f>
        <v>WOL</v>
      </c>
      <c r="K45" s="48">
        <f t="shared" si="66"/>
        <v>1.7416022022690565</v>
      </c>
      <c r="L45" s="48">
        <f t="shared" si="66"/>
        <v>1.4113390766715423</v>
      </c>
      <c r="M45" s="48">
        <f t="shared" si="66"/>
        <v>1.1892123587441581</v>
      </c>
      <c r="N45" s="48">
        <f>VLOOKUP(N68,$G$2:$H$41,2,FALSE)</f>
        <v>1.9179811854994342</v>
      </c>
      <c r="O45" s="48">
        <f t="shared" ref="O45:AV45" si="86">VLOOKUP(O68,$G$2:$H$41,2,FALSE)</f>
        <v>1.7005039443095289</v>
      </c>
      <c r="P45" s="48">
        <f t="shared" si="86"/>
        <v>1.7240869479850269</v>
      </c>
      <c r="Q45" s="48">
        <f t="shared" si="86"/>
        <v>1.6037532506201992</v>
      </c>
      <c r="R45" s="48">
        <f t="shared" si="86"/>
        <v>1.1727543615416276</v>
      </c>
      <c r="S45" s="48">
        <f t="shared" si="86"/>
        <v>1.3480312670955923</v>
      </c>
      <c r="T45" s="48">
        <f t="shared" si="86"/>
        <v>1.2209463993915652</v>
      </c>
      <c r="U45" s="48">
        <f t="shared" si="86"/>
        <v>1.3585127391855985</v>
      </c>
      <c r="V45" s="48">
        <f t="shared" si="86"/>
        <v>1.5087856462251261</v>
      </c>
      <c r="W45" s="48">
        <f t="shared" si="86"/>
        <v>1.1347706180536872</v>
      </c>
      <c r="X45" s="48">
        <f t="shared" si="86"/>
        <v>1.2605024493438473</v>
      </c>
      <c r="Y45" s="48">
        <f t="shared" si="86"/>
        <v>1.2008227486796863</v>
      </c>
      <c r="Z45" s="48">
        <f t="shared" si="86"/>
        <v>1.4326024049241406</v>
      </c>
      <c r="AA45" s="48">
        <f t="shared" si="86"/>
        <v>1.0258325789825524</v>
      </c>
      <c r="AB45" s="48">
        <f t="shared" si="86"/>
        <v>1.594576677800168</v>
      </c>
      <c r="AC45" s="48">
        <f t="shared" si="86"/>
        <v>2.1450203446480414</v>
      </c>
      <c r="AD45" s="48">
        <f t="shared" si="86"/>
        <v>1.0063060197834581</v>
      </c>
      <c r="AE45" s="48">
        <f t="shared" si="86"/>
        <v>1.4221962788518747</v>
      </c>
      <c r="AF45" s="48">
        <f t="shared" si="86"/>
        <v>1.3768118971862333</v>
      </c>
      <c r="AG45" s="48">
        <f t="shared" si="86"/>
        <v>1.3224676842916225</v>
      </c>
      <c r="AH45" s="48">
        <f t="shared" si="86"/>
        <v>1.1954239538394875</v>
      </c>
      <c r="AI45" s="48">
        <f t="shared" si="86"/>
        <v>1.9175895542213837</v>
      </c>
      <c r="AJ45" s="48">
        <f t="shared" si="86"/>
        <v>1.5289072934961558</v>
      </c>
      <c r="AK45" s="48">
        <f t="shared" si="86"/>
        <v>1.3379797240109605</v>
      </c>
      <c r="AL45" s="89">
        <f t="shared" si="86"/>
        <v>1.5319398973795046</v>
      </c>
      <c r="AM45" s="48">
        <f t="shared" si="51"/>
        <v>1.2515648415766507</v>
      </c>
      <c r="AN45" s="48">
        <f t="shared" ref="AN45:AS45" si="87">VLOOKUP(AN68,$G$2:$H$41,2,FALSE)</f>
        <v>1.3410267024136251</v>
      </c>
      <c r="AO45" s="48">
        <f t="shared" si="87"/>
        <v>1.7008512399711964</v>
      </c>
      <c r="AP45" s="48">
        <f t="shared" si="87"/>
        <v>1.9639343983034041</v>
      </c>
      <c r="AQ45" s="48">
        <f t="shared" si="87"/>
        <v>1.421417655643062</v>
      </c>
      <c r="AR45" s="48">
        <f t="shared" si="87"/>
        <v>1.9021878528010931</v>
      </c>
      <c r="AS45" s="48">
        <f t="shared" si="87"/>
        <v>1.1567899294909636</v>
      </c>
      <c r="AT45" s="48">
        <f t="shared" si="45"/>
        <v>1.064880550715948</v>
      </c>
      <c r="AU45" s="48">
        <f t="shared" si="45"/>
        <v>1.4140585633322242</v>
      </c>
      <c r="AV45" s="48">
        <f t="shared" si="86"/>
        <v>1.6154878183187118</v>
      </c>
      <c r="AW45" s="48">
        <f t="shared" ca="1" si="38"/>
        <v>1.5576541659550718</v>
      </c>
    </row>
    <row r="48" spans="5:50" x14ac:dyDescent="0.25">
      <c r="J48" s="51" t="s">
        <v>0</v>
      </c>
      <c r="K48" s="51">
        <v>1</v>
      </c>
      <c r="L48" s="51">
        <v>2</v>
      </c>
      <c r="M48" s="51">
        <v>3</v>
      </c>
      <c r="N48" s="51">
        <v>4</v>
      </c>
      <c r="O48" s="51">
        <v>5</v>
      </c>
      <c r="P48" s="51">
        <v>6</v>
      </c>
      <c r="Q48" s="51">
        <v>7</v>
      </c>
      <c r="R48" s="51">
        <v>8</v>
      </c>
      <c r="S48" s="51">
        <v>9</v>
      </c>
      <c r="T48" s="51">
        <v>10</v>
      </c>
      <c r="U48" s="51">
        <v>11</v>
      </c>
      <c r="V48" s="51">
        <v>12</v>
      </c>
      <c r="W48" s="51">
        <v>13</v>
      </c>
      <c r="X48" s="51">
        <v>14</v>
      </c>
      <c r="Y48" s="51">
        <v>15</v>
      </c>
      <c r="Z48" s="51">
        <v>16</v>
      </c>
      <c r="AA48" s="51">
        <v>17</v>
      </c>
      <c r="AB48" s="51">
        <v>18</v>
      </c>
      <c r="AC48" s="51">
        <v>19</v>
      </c>
      <c r="AD48" s="51">
        <v>20</v>
      </c>
      <c r="AE48" s="51">
        <v>21</v>
      </c>
      <c r="AF48" s="51">
        <v>22</v>
      </c>
      <c r="AG48" s="51">
        <v>23</v>
      </c>
      <c r="AH48" s="51">
        <v>24</v>
      </c>
      <c r="AI48" s="51">
        <v>25</v>
      </c>
      <c r="AJ48" s="51">
        <v>26</v>
      </c>
      <c r="AK48" s="51">
        <v>27</v>
      </c>
      <c r="AL48" s="51">
        <v>28</v>
      </c>
      <c r="AM48" s="51">
        <v>29</v>
      </c>
      <c r="AN48" s="51">
        <v>30</v>
      </c>
      <c r="AO48" s="51">
        <v>31</v>
      </c>
      <c r="AP48" s="51">
        <v>32</v>
      </c>
      <c r="AQ48" s="51">
        <v>33</v>
      </c>
      <c r="AR48" s="51">
        <v>34</v>
      </c>
      <c r="AS48" s="51">
        <v>35</v>
      </c>
      <c r="AT48" s="51">
        <v>36</v>
      </c>
      <c r="AU48" s="51">
        <v>37</v>
      </c>
      <c r="AV48" s="51">
        <v>38</v>
      </c>
    </row>
    <row r="49" spans="10:48" x14ac:dyDescent="0.25">
      <c r="J49" s="51" t="str">
        <f>Schedule!A2</f>
        <v>ARS</v>
      </c>
      <c r="K49" s="52" t="str">
        <f>Schedule!B2</f>
        <v>@FUL</v>
      </c>
      <c r="L49" s="52" t="str">
        <f>Schedule!C2</f>
        <v>WHU</v>
      </c>
      <c r="M49" s="52" t="str">
        <f>Schedule!D2</f>
        <v>@LIV</v>
      </c>
      <c r="N49" s="52" t="str">
        <f>Schedule!E2</f>
        <v>SHU</v>
      </c>
      <c r="O49" s="52" t="str">
        <f>Schedule!F2</f>
        <v>@MCI</v>
      </c>
      <c r="P49" s="52" t="str">
        <f>Schedule!G2</f>
        <v>LEI</v>
      </c>
      <c r="Q49" s="52" t="str">
        <f>Schedule!H2</f>
        <v>@MUN</v>
      </c>
      <c r="R49" s="52" t="str">
        <f>Schedule!I2</f>
        <v>AVL</v>
      </c>
      <c r="S49" s="52" t="str">
        <f>Schedule!J2</f>
        <v>@LEE</v>
      </c>
      <c r="T49" s="52" t="str">
        <f>Schedule!K2</f>
        <v>WOL</v>
      </c>
      <c r="U49" s="52" t="str">
        <f>Schedule!L2</f>
        <v>@TOT</v>
      </c>
      <c r="V49" s="52" t="str">
        <f>Schedule!M2</f>
        <v>BUR</v>
      </c>
      <c r="W49" s="52" t="str">
        <f>Schedule!N2</f>
        <v>SOU</v>
      </c>
      <c r="X49" s="52" t="str">
        <f>Schedule!O2</f>
        <v>@EVE</v>
      </c>
      <c r="Y49" s="52" t="str">
        <f>Schedule!P2</f>
        <v>CHE</v>
      </c>
      <c r="Z49" s="52" t="str">
        <f>Schedule!Q2</f>
        <v>@BHA</v>
      </c>
      <c r="AA49" s="52" t="str">
        <f>Schedule!R2</f>
        <v>@WBA</v>
      </c>
      <c r="AB49" s="52" t="str">
        <f>Schedule!S2</f>
        <v>CRY</v>
      </c>
      <c r="AC49" s="52" t="str">
        <f>Schedule!T2</f>
        <v>NEW</v>
      </c>
      <c r="AD49" s="52" t="str">
        <f>Schedule!U2</f>
        <v>@SOU</v>
      </c>
      <c r="AE49" s="52" t="str">
        <f>Schedule!V2</f>
        <v>MUN</v>
      </c>
      <c r="AF49" s="52" t="str">
        <f>Schedule!W2</f>
        <v>@WOL</v>
      </c>
      <c r="AG49" s="52" t="str">
        <f>Schedule!X2</f>
        <v>@AVL</v>
      </c>
      <c r="AH49" s="52" t="str">
        <f>Schedule!Y2</f>
        <v>LEE</v>
      </c>
      <c r="AI49" s="52" t="str">
        <f>Schedule!Z2</f>
        <v>MCI</v>
      </c>
      <c r="AJ49" s="52" t="str">
        <f>Schedule!AA2</f>
        <v>@LEI</v>
      </c>
      <c r="AK49" s="52" t="str">
        <f>Schedule!AB2</f>
        <v>@BUR</v>
      </c>
      <c r="AL49" s="52" t="str">
        <f>Schedule!AC2</f>
        <v>TOT</v>
      </c>
      <c r="AM49" s="52" t="str">
        <f>Schedule!AD2</f>
        <v>@WHU</v>
      </c>
      <c r="AN49" s="52" t="str">
        <f>Schedule!AE2</f>
        <v>LIV</v>
      </c>
      <c r="AO49" s="52" t="str">
        <f>Schedule!AF2</f>
        <v>@SHU</v>
      </c>
      <c r="AP49" s="52" t="str">
        <f>Schedule!AG2</f>
        <v>FUL</v>
      </c>
      <c r="AQ49" s="52" t="str">
        <f>Schedule!AH2</f>
        <v>EVE</v>
      </c>
      <c r="AR49" s="52" t="str">
        <f>Schedule!AI2</f>
        <v>@NEW</v>
      </c>
      <c r="AS49" s="52" t="str">
        <f>Schedule!AJ2</f>
        <v>WBA</v>
      </c>
      <c r="AT49" s="52" t="str">
        <f>Schedule!AK2</f>
        <v>@CHE</v>
      </c>
      <c r="AU49" s="52" t="str">
        <f>Schedule!AL2</f>
        <v>@CRY</v>
      </c>
      <c r="AV49" s="52" t="str">
        <f>Schedule!AM2</f>
        <v>BHA</v>
      </c>
    </row>
    <row r="50" spans="10:48" x14ac:dyDescent="0.25">
      <c r="J50" s="51" t="str">
        <f>Schedule!A3</f>
        <v>AVL</v>
      </c>
      <c r="K50" s="52" t="str">
        <f>Schedule!B3</f>
        <v>@MCI</v>
      </c>
      <c r="L50" s="52" t="str">
        <f>Schedule!C3</f>
        <v>SHU</v>
      </c>
      <c r="M50" s="52" t="str">
        <f>Schedule!D3</f>
        <v>@FUL</v>
      </c>
      <c r="N50" s="52" t="str">
        <f>Schedule!E3</f>
        <v>LIV</v>
      </c>
      <c r="O50" s="52" t="str">
        <f>Schedule!F3</f>
        <v>@LEI</v>
      </c>
      <c r="P50" s="52" t="str">
        <f>Schedule!G3</f>
        <v>LEE</v>
      </c>
      <c r="Q50" s="52" t="str">
        <f>Schedule!H3</f>
        <v>SOU</v>
      </c>
      <c r="R50" s="52" t="str">
        <f>Schedule!I3</f>
        <v>@ARS</v>
      </c>
      <c r="S50" s="52" t="str">
        <f>Schedule!J3</f>
        <v>BHA</v>
      </c>
      <c r="T50" s="52" t="str">
        <f>Schedule!K3</f>
        <v>@WHU</v>
      </c>
      <c r="U50" s="52" t="str">
        <f>Schedule!L3</f>
        <v>NEW</v>
      </c>
      <c r="V50" s="52" t="str">
        <f>Schedule!M3</f>
        <v>@WOL</v>
      </c>
      <c r="W50" s="52" t="str">
        <f>Schedule!N3</f>
        <v>BUR</v>
      </c>
      <c r="X50" s="52" t="str">
        <f>Schedule!O3</f>
        <v>@WBA</v>
      </c>
      <c r="Y50" s="52" t="str">
        <f>Schedule!P3</f>
        <v>CRY</v>
      </c>
      <c r="Z50" s="52" t="str">
        <f>Schedule!Q3</f>
        <v>@CHE</v>
      </c>
      <c r="AA50" s="52" t="str">
        <f>Schedule!R3</f>
        <v>@MUN</v>
      </c>
      <c r="AB50" s="52" t="str">
        <f>Schedule!S3</f>
        <v>TOT</v>
      </c>
      <c r="AC50" s="52" t="str">
        <f>Schedule!T3</f>
        <v>EVE</v>
      </c>
      <c r="AD50" s="52" t="str">
        <f>Schedule!U3</f>
        <v>@BUR</v>
      </c>
      <c r="AE50" s="52" t="str">
        <f>Schedule!V3</f>
        <v>@SOU</v>
      </c>
      <c r="AF50" s="52" t="str">
        <f>Schedule!W3</f>
        <v>WHU</v>
      </c>
      <c r="AG50" s="52" t="str">
        <f>Schedule!X3</f>
        <v>ARS</v>
      </c>
      <c r="AH50" s="52" t="str">
        <f>Schedule!Y3</f>
        <v>@BHA</v>
      </c>
      <c r="AI50" s="52" t="str">
        <f>Schedule!Z3</f>
        <v>LEI</v>
      </c>
      <c r="AJ50" s="52" t="str">
        <f>Schedule!AA3</f>
        <v>@LEE</v>
      </c>
      <c r="AK50" s="52" t="str">
        <f>Schedule!AB3</f>
        <v>WOL</v>
      </c>
      <c r="AL50" s="52" t="str">
        <f>Schedule!AC3</f>
        <v>@NEW</v>
      </c>
      <c r="AM50" s="52" t="str">
        <f>Schedule!AD3</f>
        <v>@SHU</v>
      </c>
      <c r="AN50" s="52" t="str">
        <f>Schedule!AE3</f>
        <v>FUL</v>
      </c>
      <c r="AO50" s="52" t="str">
        <f>Schedule!AF3</f>
        <v>@LIV</v>
      </c>
      <c r="AP50" s="52" t="str">
        <f>Schedule!AG3</f>
        <v>MCI</v>
      </c>
      <c r="AQ50" s="52" t="str">
        <f>Schedule!AH3</f>
        <v>WBA</v>
      </c>
      <c r="AR50" s="52" t="str">
        <f>Schedule!AI3</f>
        <v>@EVE</v>
      </c>
      <c r="AS50" s="52" t="str">
        <f>Schedule!AJ3</f>
        <v>MUN</v>
      </c>
      <c r="AT50" s="52" t="str">
        <f>Schedule!AK3</f>
        <v>@CRY</v>
      </c>
      <c r="AU50" s="52" t="str">
        <f>Schedule!AL3</f>
        <v>@TOT</v>
      </c>
      <c r="AV50" s="52" t="str">
        <f>Schedule!AM3</f>
        <v>CHE</v>
      </c>
    </row>
    <row r="51" spans="10:48" x14ac:dyDescent="0.25">
      <c r="J51" s="51" t="str">
        <f>Schedule!A4</f>
        <v>BHA</v>
      </c>
      <c r="K51" s="52" t="str">
        <f>Schedule!B4</f>
        <v>CHE</v>
      </c>
      <c r="L51" s="52" t="str">
        <f>Schedule!C4</f>
        <v>@NEW</v>
      </c>
      <c r="M51" s="52" t="str">
        <f>Schedule!D4</f>
        <v>MUN</v>
      </c>
      <c r="N51" s="52" t="str">
        <f>Schedule!E4</f>
        <v>@EVE</v>
      </c>
      <c r="O51" s="52" t="str">
        <f>Schedule!F4</f>
        <v>@CRY</v>
      </c>
      <c r="P51" s="52" t="str">
        <f>Schedule!G4</f>
        <v>WBA</v>
      </c>
      <c r="Q51" s="52" t="str">
        <f>Schedule!H4</f>
        <v>@TOT</v>
      </c>
      <c r="R51" s="52" t="str">
        <f>Schedule!I4</f>
        <v>BUR</v>
      </c>
      <c r="S51" s="52" t="str">
        <f>Schedule!J4</f>
        <v>@AVL</v>
      </c>
      <c r="T51" s="52" t="str">
        <f>Schedule!K4</f>
        <v>LIV</v>
      </c>
      <c r="U51" s="52" t="str">
        <f>Schedule!L4</f>
        <v>SOU</v>
      </c>
      <c r="V51" s="52" t="str">
        <f>Schedule!M4</f>
        <v>@LEI</v>
      </c>
      <c r="W51" s="52" t="str">
        <f>Schedule!N4</f>
        <v>@FUL</v>
      </c>
      <c r="X51" s="52" t="str">
        <f>Schedule!O4</f>
        <v>SHU</v>
      </c>
      <c r="Y51" s="52" t="str">
        <f>Schedule!P4</f>
        <v>@WHU</v>
      </c>
      <c r="Z51" s="52" t="str">
        <f>Schedule!Q4</f>
        <v>ARS</v>
      </c>
      <c r="AA51" s="52" t="str">
        <f>Schedule!R4</f>
        <v>WOL</v>
      </c>
      <c r="AB51" s="52" t="str">
        <f>Schedule!S4</f>
        <v>@MCI</v>
      </c>
      <c r="AC51" s="52" t="str">
        <f>Schedule!T4</f>
        <v>@LEE</v>
      </c>
      <c r="AD51" s="52" t="str">
        <f>Schedule!U4</f>
        <v>FUL</v>
      </c>
      <c r="AE51" s="52" t="str">
        <f>Schedule!V4</f>
        <v>TOT</v>
      </c>
      <c r="AF51" s="52" t="str">
        <f>Schedule!W4</f>
        <v>@LIV</v>
      </c>
      <c r="AG51" s="52" t="str">
        <f>Schedule!X4</f>
        <v>@BUR</v>
      </c>
      <c r="AH51" s="52" t="str">
        <f>Schedule!Y4</f>
        <v>AVL</v>
      </c>
      <c r="AI51" s="52" t="str">
        <f>Schedule!Z4</f>
        <v>CRY</v>
      </c>
      <c r="AJ51" s="52" t="str">
        <f>Schedule!AA4</f>
        <v>@WBA</v>
      </c>
      <c r="AK51" s="52" t="str">
        <f>Schedule!AB4</f>
        <v>LEI</v>
      </c>
      <c r="AL51" s="52" t="str">
        <f>Schedule!AC4</f>
        <v>@SOU</v>
      </c>
      <c r="AM51" s="52" t="str">
        <f>Schedule!AD4</f>
        <v>NEW</v>
      </c>
      <c r="AN51" s="52" t="str">
        <f>Schedule!AE4</f>
        <v>@MUN</v>
      </c>
      <c r="AO51" s="52" t="str">
        <f>Schedule!AF4</f>
        <v>EVE</v>
      </c>
      <c r="AP51" s="52" t="str">
        <f>Schedule!AG4</f>
        <v>@CHE</v>
      </c>
      <c r="AQ51" s="52" t="str">
        <f>Schedule!AH4</f>
        <v>@SHU</v>
      </c>
      <c r="AR51" s="52" t="str">
        <f>Schedule!AI4</f>
        <v>LEE</v>
      </c>
      <c r="AS51" s="52" t="str">
        <f>Schedule!AJ4</f>
        <v>@WOL</v>
      </c>
      <c r="AT51" s="52" t="str">
        <f>Schedule!AK4</f>
        <v>WHU</v>
      </c>
      <c r="AU51" s="52" t="str">
        <f>Schedule!AL4</f>
        <v>MCI</v>
      </c>
      <c r="AV51" s="52" t="str">
        <f>Schedule!AM4</f>
        <v>@ARS</v>
      </c>
    </row>
    <row r="52" spans="10:48" x14ac:dyDescent="0.25">
      <c r="J52" s="51" t="str">
        <f>Schedule!A5</f>
        <v>BUR</v>
      </c>
      <c r="K52" s="52" t="str">
        <f>Schedule!B5</f>
        <v>MUN</v>
      </c>
      <c r="L52" s="52" t="str">
        <f>Schedule!C5</f>
        <v>@LEI</v>
      </c>
      <c r="M52" s="52" t="str">
        <f>Schedule!D5</f>
        <v>SOU</v>
      </c>
      <c r="N52" s="52" t="str">
        <f>Schedule!E5</f>
        <v>@NEW</v>
      </c>
      <c r="O52" s="52" t="str">
        <f>Schedule!F5</f>
        <v>@WBA</v>
      </c>
      <c r="P52" s="52" t="str">
        <f>Schedule!G5</f>
        <v>TOT</v>
      </c>
      <c r="Q52" s="52" t="str">
        <f>Schedule!H5</f>
        <v>CHE</v>
      </c>
      <c r="R52" s="52" t="str">
        <f>Schedule!I5</f>
        <v>@BHA</v>
      </c>
      <c r="S52" s="52" t="str">
        <f>Schedule!J5</f>
        <v>CRY</v>
      </c>
      <c r="T52" s="52" t="str">
        <f>Schedule!K5</f>
        <v>@MCI</v>
      </c>
      <c r="U52" s="52" t="str">
        <f>Schedule!L5</f>
        <v>EVE</v>
      </c>
      <c r="V52" s="52" t="str">
        <f>Schedule!M5</f>
        <v>@ARS</v>
      </c>
      <c r="W52" s="52" t="str">
        <f>Schedule!N5</f>
        <v>@AVL</v>
      </c>
      <c r="X52" s="52" t="str">
        <f>Schedule!O5</f>
        <v>WOL</v>
      </c>
      <c r="Y52" s="52" t="str">
        <f>Schedule!P5</f>
        <v>@LEE</v>
      </c>
      <c r="Z52" s="52" t="str">
        <f>Schedule!Q5</f>
        <v>SHU</v>
      </c>
      <c r="AA52" s="52" t="str">
        <f>Schedule!R5</f>
        <v>FUL</v>
      </c>
      <c r="AB52" s="52" t="str">
        <f>Schedule!S5</f>
        <v>@LIV</v>
      </c>
      <c r="AC52" s="52" t="str">
        <f>Schedule!T5</f>
        <v>@WHU</v>
      </c>
      <c r="AD52" s="52" t="str">
        <f>Schedule!U5</f>
        <v>AVL</v>
      </c>
      <c r="AE52" s="52" t="str">
        <f>Schedule!V5</f>
        <v>@CHE</v>
      </c>
      <c r="AF52" s="52" t="str">
        <f>Schedule!W5</f>
        <v>MCI</v>
      </c>
      <c r="AG52" s="52" t="str">
        <f>Schedule!X5</f>
        <v>BHA</v>
      </c>
      <c r="AH52" s="52" t="str">
        <f>Schedule!Y5</f>
        <v>@CRY</v>
      </c>
      <c r="AI52" s="52" t="str">
        <f>Schedule!Z5</f>
        <v>WBA</v>
      </c>
      <c r="AJ52" s="52" t="str">
        <f>Schedule!AA5</f>
        <v>@TOT</v>
      </c>
      <c r="AK52" s="52" t="str">
        <f>Schedule!AB5</f>
        <v>ARS</v>
      </c>
      <c r="AL52" s="52" t="str">
        <f>Schedule!AC5</f>
        <v>@EVE</v>
      </c>
      <c r="AM52" s="52" t="str">
        <f>Schedule!AD5</f>
        <v>LEI</v>
      </c>
      <c r="AN52" s="52" t="str">
        <f>Schedule!AE5</f>
        <v>@SOU</v>
      </c>
      <c r="AO52" s="52" t="str">
        <f>Schedule!AF5</f>
        <v>NEW</v>
      </c>
      <c r="AP52" s="52" t="str">
        <f>Schedule!AG5</f>
        <v>@MUN</v>
      </c>
      <c r="AQ52" s="52" t="str">
        <f>Schedule!AH5</f>
        <v>@WOL</v>
      </c>
      <c r="AR52" s="52" t="str">
        <f>Schedule!AI5</f>
        <v>WHU</v>
      </c>
      <c r="AS52" s="52" t="str">
        <f>Schedule!AJ5</f>
        <v>@FUL</v>
      </c>
      <c r="AT52" s="52" t="str">
        <f>Schedule!AK5</f>
        <v>LEE</v>
      </c>
      <c r="AU52" s="52" t="str">
        <f>Schedule!AL5</f>
        <v>LIV</v>
      </c>
      <c r="AV52" s="52" t="str">
        <f>Schedule!AM5</f>
        <v>@SHU</v>
      </c>
    </row>
    <row r="53" spans="10:48" x14ac:dyDescent="0.25">
      <c r="J53" s="51" t="str">
        <f>Schedule!A6</f>
        <v>CHE</v>
      </c>
      <c r="K53" s="52" t="str">
        <f>Schedule!B6</f>
        <v>@BHA</v>
      </c>
      <c r="L53" s="52" t="str">
        <f>Schedule!C6</f>
        <v>LIV</v>
      </c>
      <c r="M53" s="52" t="str">
        <f>Schedule!D6</f>
        <v>@WBA</v>
      </c>
      <c r="N53" s="52" t="str">
        <f>Schedule!E6</f>
        <v>CRY</v>
      </c>
      <c r="O53" s="52" t="str">
        <f>Schedule!F6</f>
        <v>SOU</v>
      </c>
      <c r="P53" s="52" t="str">
        <f>Schedule!G6</f>
        <v>@MUN</v>
      </c>
      <c r="Q53" s="52" t="str">
        <f>Schedule!H6</f>
        <v>@BUR</v>
      </c>
      <c r="R53" s="52" t="str">
        <f>Schedule!I6</f>
        <v>SHU</v>
      </c>
      <c r="S53" s="52" t="str">
        <f>Schedule!J6</f>
        <v>@NEW</v>
      </c>
      <c r="T53" s="52" t="str">
        <f>Schedule!K6</f>
        <v>TOT</v>
      </c>
      <c r="U53" s="52" t="str">
        <f>Schedule!L6</f>
        <v>LEE</v>
      </c>
      <c r="V53" s="52" t="str">
        <f>Schedule!M6</f>
        <v>@EVE</v>
      </c>
      <c r="W53" s="52" t="str">
        <f>Schedule!N6</f>
        <v>@WOL</v>
      </c>
      <c r="X53" s="52" t="str">
        <f>Schedule!O6</f>
        <v>WHU</v>
      </c>
      <c r="Y53" s="52" t="str">
        <f>Schedule!P6</f>
        <v>@ARS</v>
      </c>
      <c r="Z53" s="52" t="str">
        <f>Schedule!Q6</f>
        <v>AVL</v>
      </c>
      <c r="AA53" s="52" t="str">
        <f>Schedule!R6</f>
        <v>MCI</v>
      </c>
      <c r="AB53" s="52" t="str">
        <f>Schedule!S6</f>
        <v>@LEI</v>
      </c>
      <c r="AC53" s="52" t="str">
        <f>Schedule!T6</f>
        <v>@FUL</v>
      </c>
      <c r="AD53" s="52" t="str">
        <f>Schedule!U6</f>
        <v>WOL</v>
      </c>
      <c r="AE53" s="52" t="str">
        <f>Schedule!V6</f>
        <v>BUR</v>
      </c>
      <c r="AF53" s="52" t="str">
        <f>Schedule!W6</f>
        <v>@TOT</v>
      </c>
      <c r="AG53" s="52" t="str">
        <f>Schedule!X6</f>
        <v>@SHU</v>
      </c>
      <c r="AH53" s="52" t="str">
        <f>Schedule!Y6</f>
        <v>NEW</v>
      </c>
      <c r="AI53" s="52" t="str">
        <f>Schedule!Z6</f>
        <v>@SOU</v>
      </c>
      <c r="AJ53" s="52" t="str">
        <f>Schedule!AA6</f>
        <v>MUN</v>
      </c>
      <c r="AK53" s="52" t="str">
        <f>Schedule!AB6</f>
        <v>EVE</v>
      </c>
      <c r="AL53" s="52" t="str">
        <f>Schedule!AC6</f>
        <v>@LEE</v>
      </c>
      <c r="AM53" s="52" t="str">
        <f>Schedule!AD6</f>
        <v>@LIV</v>
      </c>
      <c r="AN53" s="52" t="str">
        <f>Schedule!AE6</f>
        <v>WBA</v>
      </c>
      <c r="AO53" s="52" t="str">
        <f>Schedule!AF6</f>
        <v>@CRY</v>
      </c>
      <c r="AP53" s="52" t="str">
        <f>Schedule!AG6</f>
        <v>BHA</v>
      </c>
      <c r="AQ53" s="52" t="str">
        <f>Schedule!AH6</f>
        <v>@WHU</v>
      </c>
      <c r="AR53" s="52" t="str">
        <f>Schedule!AI6</f>
        <v>FUL</v>
      </c>
      <c r="AS53" s="52" t="str">
        <f>Schedule!AJ6</f>
        <v>@MCI</v>
      </c>
      <c r="AT53" s="52" t="str">
        <f>Schedule!AK6</f>
        <v>ARS</v>
      </c>
      <c r="AU53" s="52" t="str">
        <f>Schedule!AL6</f>
        <v>LEI</v>
      </c>
      <c r="AV53" s="52" t="str">
        <f>Schedule!AM6</f>
        <v>@AVL</v>
      </c>
    </row>
    <row r="54" spans="10:48" x14ac:dyDescent="0.25">
      <c r="J54" s="51" t="str">
        <f>Schedule!A7</f>
        <v>CRY</v>
      </c>
      <c r="K54" s="52" t="str">
        <f>Schedule!B7</f>
        <v>SOU</v>
      </c>
      <c r="L54" s="52" t="str">
        <f>Schedule!C7</f>
        <v>@MUN</v>
      </c>
      <c r="M54" s="52" t="str">
        <f>Schedule!D7</f>
        <v>EVE</v>
      </c>
      <c r="N54" s="52" t="str">
        <f>Schedule!E7</f>
        <v>@CHE</v>
      </c>
      <c r="O54" s="52" t="str">
        <f>Schedule!F7</f>
        <v>BHA</v>
      </c>
      <c r="P54" s="52" t="str">
        <f>Schedule!G7</f>
        <v>@FUL</v>
      </c>
      <c r="Q54" s="52" t="str">
        <f>Schedule!H7</f>
        <v>@WOL</v>
      </c>
      <c r="R54" s="52" t="str">
        <f>Schedule!I7</f>
        <v>LEE</v>
      </c>
      <c r="S54" s="52" t="str">
        <f>Schedule!J7</f>
        <v>@BUR</v>
      </c>
      <c r="T54" s="52" t="str">
        <f>Schedule!K7</f>
        <v>NEW</v>
      </c>
      <c r="U54" s="52" t="str">
        <f>Schedule!L7</f>
        <v>@WBA</v>
      </c>
      <c r="V54" s="52" t="str">
        <f>Schedule!M7</f>
        <v>TOT</v>
      </c>
      <c r="W54" s="52" t="str">
        <f>Schedule!N7</f>
        <v>@WHU</v>
      </c>
      <c r="X54" s="52" t="str">
        <f>Schedule!O7</f>
        <v>LIV</v>
      </c>
      <c r="Y54" s="52" t="str">
        <f>Schedule!P7</f>
        <v>@AVL</v>
      </c>
      <c r="Z54" s="52" t="str">
        <f>Schedule!Q7</f>
        <v>LEI</v>
      </c>
      <c r="AA54" s="52" t="str">
        <f>Schedule!R7</f>
        <v>SHU</v>
      </c>
      <c r="AB54" s="52" t="str">
        <f>Schedule!S7</f>
        <v>@ARS</v>
      </c>
      <c r="AC54" s="52" t="str">
        <f>Schedule!T7</f>
        <v>@MCI</v>
      </c>
      <c r="AD54" s="52" t="str">
        <f>Schedule!U7</f>
        <v>WHU</v>
      </c>
      <c r="AE54" s="52" t="str">
        <f>Schedule!V7</f>
        <v>WOL</v>
      </c>
      <c r="AF54" s="52" t="str">
        <f>Schedule!W7</f>
        <v>@NEW</v>
      </c>
      <c r="AG54" s="52" t="str">
        <f>Schedule!X7</f>
        <v>@LEE</v>
      </c>
      <c r="AH54" s="52" t="str">
        <f>Schedule!Y7</f>
        <v>BUR</v>
      </c>
      <c r="AI54" s="52" t="str">
        <f>Schedule!Z7</f>
        <v>@BHA</v>
      </c>
      <c r="AJ54" s="52" t="str">
        <f>Schedule!AA7</f>
        <v>FUL</v>
      </c>
      <c r="AK54" s="52" t="str">
        <f>Schedule!AB7</f>
        <v>@TOT</v>
      </c>
      <c r="AL54" s="52" t="str">
        <f>Schedule!AC7</f>
        <v>WBA</v>
      </c>
      <c r="AM54" s="52" t="str">
        <f>Schedule!AD7</f>
        <v>MUN</v>
      </c>
      <c r="AN54" s="52" t="str">
        <f>Schedule!AE7</f>
        <v>@EVE</v>
      </c>
      <c r="AO54" s="52" t="str">
        <f>Schedule!AF7</f>
        <v>CHE</v>
      </c>
      <c r="AP54" s="52" t="str">
        <f>Schedule!AG7</f>
        <v>@SOU</v>
      </c>
      <c r="AQ54" s="52" t="str">
        <f>Schedule!AH7</f>
        <v>@LEI</v>
      </c>
      <c r="AR54" s="52" t="str">
        <f>Schedule!AI7</f>
        <v>MCI</v>
      </c>
      <c r="AS54" s="52" t="str">
        <f>Schedule!AJ7</f>
        <v>@SHU</v>
      </c>
      <c r="AT54" s="52" t="str">
        <f>Schedule!AK7</f>
        <v>AVL</v>
      </c>
      <c r="AU54" s="52" t="str">
        <f>Schedule!AL7</f>
        <v>ARS</v>
      </c>
      <c r="AV54" s="52" t="str">
        <f>Schedule!AM7</f>
        <v>@LIV</v>
      </c>
    </row>
    <row r="55" spans="10:48" x14ac:dyDescent="0.25">
      <c r="J55" s="51" t="str">
        <f>Schedule!A8</f>
        <v>EVE</v>
      </c>
      <c r="K55" s="52" t="str">
        <f>Schedule!B8</f>
        <v>@TOT</v>
      </c>
      <c r="L55" s="52" t="str">
        <f>Schedule!C8</f>
        <v>WBA</v>
      </c>
      <c r="M55" s="52" t="str">
        <f>Schedule!D8</f>
        <v>@CRY</v>
      </c>
      <c r="N55" s="52" t="str">
        <f>Schedule!E8</f>
        <v>BHA</v>
      </c>
      <c r="O55" s="52" t="str">
        <f>Schedule!F8</f>
        <v>LIV</v>
      </c>
      <c r="P55" s="52" t="str">
        <f>Schedule!G8</f>
        <v>@SOU</v>
      </c>
      <c r="Q55" s="52" t="str">
        <f>Schedule!H8</f>
        <v>@NEW</v>
      </c>
      <c r="R55" s="52" t="str">
        <f>Schedule!I8</f>
        <v>MUN</v>
      </c>
      <c r="S55" s="52" t="str">
        <f>Schedule!J8</f>
        <v>@FUL</v>
      </c>
      <c r="T55" s="52" t="str">
        <f>Schedule!K8</f>
        <v>LEE</v>
      </c>
      <c r="U55" s="52" t="str">
        <f>Schedule!L8</f>
        <v>@BUR</v>
      </c>
      <c r="V55" s="52" t="str">
        <f>Schedule!M8</f>
        <v>CHE</v>
      </c>
      <c r="W55" s="52" t="str">
        <f>Schedule!N8</f>
        <v>@LEI</v>
      </c>
      <c r="X55" s="52" t="str">
        <f>Schedule!O8</f>
        <v>ARS</v>
      </c>
      <c r="Y55" s="52" t="str">
        <f>Schedule!P8</f>
        <v>@SHU</v>
      </c>
      <c r="Z55" s="52" t="str">
        <f>Schedule!Q8</f>
        <v>MCI</v>
      </c>
      <c r="AA55" s="52" t="str">
        <f>Schedule!R8</f>
        <v>WHU</v>
      </c>
      <c r="AB55" s="52" t="str">
        <f>Schedule!S8</f>
        <v>@WOL</v>
      </c>
      <c r="AC55" s="52" t="str">
        <f>Schedule!T8</f>
        <v>@AVL</v>
      </c>
      <c r="AD55" s="52" t="str">
        <f>Schedule!U8</f>
        <v>LEI</v>
      </c>
      <c r="AE55" s="52" t="str">
        <f>Schedule!V8</f>
        <v>NEW</v>
      </c>
      <c r="AF55" s="52" t="str">
        <f>Schedule!W8</f>
        <v>@LEE</v>
      </c>
      <c r="AG55" s="52" t="str">
        <f>Schedule!X8</f>
        <v>@MUN</v>
      </c>
      <c r="AH55" s="52" t="str">
        <f>Schedule!Y8</f>
        <v>FUL</v>
      </c>
      <c r="AI55" s="52" t="str">
        <f>Schedule!Z8</f>
        <v>@LIV</v>
      </c>
      <c r="AJ55" s="52" t="str">
        <f>Schedule!AA8</f>
        <v>SOU</v>
      </c>
      <c r="AK55" s="52" t="str">
        <f>Schedule!AB8</f>
        <v>@CHE</v>
      </c>
      <c r="AL55" s="52" t="str">
        <f>Schedule!AC8</f>
        <v>BUR</v>
      </c>
      <c r="AM55" s="52" t="str">
        <f>Schedule!AD8</f>
        <v>@WBA</v>
      </c>
      <c r="AN55" s="52" t="str">
        <f>Schedule!AE8</f>
        <v>CRY</v>
      </c>
      <c r="AO55" s="52" t="str">
        <f>Schedule!AF8</f>
        <v>@BHA</v>
      </c>
      <c r="AP55" s="52" t="str">
        <f>Schedule!AG8</f>
        <v>TOT</v>
      </c>
      <c r="AQ55" s="52" t="str">
        <f>Schedule!AH8</f>
        <v>@ARS</v>
      </c>
      <c r="AR55" s="52" t="str">
        <f>Schedule!AI8</f>
        <v>AVL</v>
      </c>
      <c r="AS55" s="52" t="str">
        <f>Schedule!AJ8</f>
        <v>@WHU</v>
      </c>
      <c r="AT55" s="52" t="str">
        <f>Schedule!AK8</f>
        <v>SHU</v>
      </c>
      <c r="AU55" s="52" t="str">
        <f>Schedule!AL8</f>
        <v>WOL</v>
      </c>
      <c r="AV55" s="52" t="str">
        <f>Schedule!AM8</f>
        <v>@MCI</v>
      </c>
    </row>
    <row r="56" spans="10:48" x14ac:dyDescent="0.25">
      <c r="J56" s="51" t="str">
        <f>Schedule!A9</f>
        <v>FUL</v>
      </c>
      <c r="K56" s="52" t="str">
        <f>Schedule!B9</f>
        <v>ARS</v>
      </c>
      <c r="L56" s="52" t="str">
        <f>Schedule!C9</f>
        <v>@LEE</v>
      </c>
      <c r="M56" s="52" t="str">
        <f>Schedule!D9</f>
        <v>AVL</v>
      </c>
      <c r="N56" s="52" t="str">
        <f>Schedule!E9</f>
        <v>@WOL</v>
      </c>
      <c r="O56" s="52" t="str">
        <f>Schedule!F9</f>
        <v>@SHU</v>
      </c>
      <c r="P56" s="52" t="str">
        <f>Schedule!G9</f>
        <v>CRY</v>
      </c>
      <c r="Q56" s="52" t="str">
        <f>Schedule!H9</f>
        <v>WBA</v>
      </c>
      <c r="R56" s="52" t="str">
        <f>Schedule!I9</f>
        <v>@WHU</v>
      </c>
      <c r="S56" s="52" t="str">
        <f>Schedule!J9</f>
        <v>EVE</v>
      </c>
      <c r="T56" s="52" t="str">
        <f>Schedule!K9</f>
        <v>@LEI</v>
      </c>
      <c r="U56" s="52" t="str">
        <f>Schedule!L9</f>
        <v>@MCI</v>
      </c>
      <c r="V56" s="52" t="str">
        <f>Schedule!M9</f>
        <v>LIV</v>
      </c>
      <c r="W56" s="52" t="str">
        <f>Schedule!N9</f>
        <v>BHA</v>
      </c>
      <c r="X56" s="52" t="str">
        <f>Schedule!O9</f>
        <v>@NEW</v>
      </c>
      <c r="Y56" s="52" t="str">
        <f>Schedule!P9</f>
        <v>SOU</v>
      </c>
      <c r="Z56" s="52" t="str">
        <f>Schedule!Q9</f>
        <v>@TOT</v>
      </c>
      <c r="AA56" s="52" t="str">
        <f>Schedule!R9</f>
        <v>@BUR</v>
      </c>
      <c r="AB56" s="52" t="str">
        <f>Schedule!S9</f>
        <v>MUN</v>
      </c>
      <c r="AC56" s="52" t="str">
        <f>Schedule!T9</f>
        <v>CHE</v>
      </c>
      <c r="AD56" s="52" t="str">
        <f>Schedule!U9</f>
        <v>@BHA</v>
      </c>
      <c r="AE56" s="52" t="str">
        <f>Schedule!V9</f>
        <v>@WBA</v>
      </c>
      <c r="AF56" s="52" t="str">
        <f>Schedule!W9</f>
        <v>LEI</v>
      </c>
      <c r="AG56" s="52" t="str">
        <f>Schedule!X9</f>
        <v>WHU</v>
      </c>
      <c r="AH56" s="52" t="str">
        <f>Schedule!Y9</f>
        <v>@EVE</v>
      </c>
      <c r="AI56" s="52" t="str">
        <f>Schedule!Z9</f>
        <v>SHU</v>
      </c>
      <c r="AJ56" s="52" t="str">
        <f>Schedule!AA9</f>
        <v>@CRY</v>
      </c>
      <c r="AK56" s="52" t="str">
        <f>Schedule!AB9</f>
        <v>@LIV</v>
      </c>
      <c r="AL56" s="52" t="str">
        <f>Schedule!AC9</f>
        <v>MCI</v>
      </c>
      <c r="AM56" s="52" t="str">
        <f>Schedule!AD9</f>
        <v>LEE</v>
      </c>
      <c r="AN56" s="52" t="str">
        <f>Schedule!AE9</f>
        <v>@AVL</v>
      </c>
      <c r="AO56" s="52" t="str">
        <f>Schedule!AF9</f>
        <v>WOL</v>
      </c>
      <c r="AP56" s="52" t="str">
        <f>Schedule!AG9</f>
        <v>@ARS</v>
      </c>
      <c r="AQ56" s="52" t="str">
        <f>Schedule!AH9</f>
        <v>TOT</v>
      </c>
      <c r="AR56" s="52" t="str">
        <f>Schedule!AI9</f>
        <v>@CHE</v>
      </c>
      <c r="AS56" s="52" t="str">
        <f>Schedule!AJ9</f>
        <v>BUR</v>
      </c>
      <c r="AT56" s="52" t="str">
        <f>Schedule!AK9</f>
        <v>@SOU</v>
      </c>
      <c r="AU56" s="52" t="str">
        <f>Schedule!AL9</f>
        <v>@MUN</v>
      </c>
      <c r="AV56" s="52" t="str">
        <f>Schedule!AM9</f>
        <v>NEW</v>
      </c>
    </row>
    <row r="57" spans="10:48" x14ac:dyDescent="0.25">
      <c r="J57" s="51" t="str">
        <f>Schedule!A10</f>
        <v>LEE</v>
      </c>
      <c r="K57" s="52" t="str">
        <f>Schedule!B10</f>
        <v>@LIV</v>
      </c>
      <c r="L57" s="52" t="str">
        <f>Schedule!C10</f>
        <v>FUL</v>
      </c>
      <c r="M57" s="52" t="str">
        <f>Schedule!D10</f>
        <v>@SHU</v>
      </c>
      <c r="N57" s="52" t="str">
        <f>Schedule!E10</f>
        <v>MCI</v>
      </c>
      <c r="O57" s="52" t="str">
        <f>Schedule!F10</f>
        <v>WOL</v>
      </c>
      <c r="P57" s="52" t="str">
        <f>Schedule!G10</f>
        <v>@AVL</v>
      </c>
      <c r="Q57" s="52" t="str">
        <f>Schedule!H10</f>
        <v>LEI</v>
      </c>
      <c r="R57" s="52" t="str">
        <f>Schedule!I10</f>
        <v>@CRY</v>
      </c>
      <c r="S57" s="52" t="str">
        <f>Schedule!J10</f>
        <v>ARS</v>
      </c>
      <c r="T57" s="52" t="str">
        <f>Schedule!K10</f>
        <v>@EVE</v>
      </c>
      <c r="U57" s="52" t="str">
        <f>Schedule!L10</f>
        <v>@CHE</v>
      </c>
      <c r="V57" s="52" t="str">
        <f>Schedule!M10</f>
        <v>WHU</v>
      </c>
      <c r="W57" s="52" t="str">
        <f>Schedule!N10</f>
        <v>NEW</v>
      </c>
      <c r="X57" s="52" t="str">
        <f>Schedule!O10</f>
        <v>@MUN</v>
      </c>
      <c r="Y57" s="52" t="str">
        <f>Schedule!P10</f>
        <v>BUR</v>
      </c>
      <c r="Z57" s="52" t="str">
        <f>Schedule!Q10</f>
        <v>@WBA</v>
      </c>
      <c r="AA57" s="52" t="str">
        <f>Schedule!R10</f>
        <v>@TOT</v>
      </c>
      <c r="AB57" s="52" t="str">
        <f>Schedule!S10</f>
        <v>SOU</v>
      </c>
      <c r="AC57" s="52" t="str">
        <f>Schedule!T10</f>
        <v>BHA</v>
      </c>
      <c r="AD57" s="52" t="str">
        <f>Schedule!U10</f>
        <v>@NEW</v>
      </c>
      <c r="AE57" s="52" t="str">
        <f>Schedule!V10</f>
        <v>@LEI</v>
      </c>
      <c r="AF57" s="52" t="str">
        <f>Schedule!W10</f>
        <v>EVE</v>
      </c>
      <c r="AG57" s="52" t="str">
        <f>Schedule!X10</f>
        <v>CRY</v>
      </c>
      <c r="AH57" s="52" t="str">
        <f>Schedule!Y10</f>
        <v>@ARS</v>
      </c>
      <c r="AI57" s="52" t="str">
        <f>Schedule!Z10</f>
        <v>@WOL</v>
      </c>
      <c r="AJ57" s="52" t="str">
        <f>Schedule!AA10</f>
        <v>AVL</v>
      </c>
      <c r="AK57" s="52" t="str">
        <f>Schedule!AB10</f>
        <v>@WHU</v>
      </c>
      <c r="AL57" s="52" t="str">
        <f>Schedule!AC10</f>
        <v>CHE</v>
      </c>
      <c r="AM57" s="52" t="str">
        <f>Schedule!AD10</f>
        <v>@FUL</v>
      </c>
      <c r="AN57" s="52" t="str">
        <f>Schedule!AE10</f>
        <v>SHU</v>
      </c>
      <c r="AO57" s="52" t="str">
        <f>Schedule!AF10</f>
        <v>@MCI</v>
      </c>
      <c r="AP57" s="52" t="str">
        <f>Schedule!AG10</f>
        <v>LIV</v>
      </c>
      <c r="AQ57" s="52" t="str">
        <f>Schedule!AH10</f>
        <v>MUN</v>
      </c>
      <c r="AR57" s="52" t="str">
        <f>Schedule!AI10</f>
        <v>@BHA</v>
      </c>
      <c r="AS57" s="52" t="str">
        <f>Schedule!AJ10</f>
        <v>TOT</v>
      </c>
      <c r="AT57" s="52" t="str">
        <f>Schedule!AK10</f>
        <v>@BUR</v>
      </c>
      <c r="AU57" s="52" t="str">
        <f>Schedule!AL10</f>
        <v>@SOU</v>
      </c>
      <c r="AV57" s="52" t="str">
        <f>Schedule!AM10</f>
        <v>WBA</v>
      </c>
    </row>
    <row r="58" spans="10:48" x14ac:dyDescent="0.25">
      <c r="J58" s="51" t="str">
        <f>Schedule!A11</f>
        <v>LEI</v>
      </c>
      <c r="K58" s="52" t="str">
        <f>Schedule!B11</f>
        <v>@WBA</v>
      </c>
      <c r="L58" s="52" t="str">
        <f>Schedule!C11</f>
        <v>BUR</v>
      </c>
      <c r="M58" s="52" t="str">
        <f>Schedule!D11</f>
        <v>@MCI</v>
      </c>
      <c r="N58" s="52" t="str">
        <f>Schedule!E11</f>
        <v>WHU</v>
      </c>
      <c r="O58" s="52" t="str">
        <f>Schedule!F11</f>
        <v>AVL</v>
      </c>
      <c r="P58" s="52" t="str">
        <f>Schedule!G11</f>
        <v>@ARS</v>
      </c>
      <c r="Q58" s="52" t="str">
        <f>Schedule!H11</f>
        <v>@LEE</v>
      </c>
      <c r="R58" s="52" t="str">
        <f>Schedule!I11</f>
        <v>WOL</v>
      </c>
      <c r="S58" s="52" t="str">
        <f>Schedule!J11</f>
        <v>@LIV</v>
      </c>
      <c r="T58" s="52" t="str">
        <f>Schedule!K11</f>
        <v>FUL</v>
      </c>
      <c r="U58" s="52" t="str">
        <f>Schedule!L11</f>
        <v>@SHU</v>
      </c>
      <c r="V58" s="52" t="str">
        <f>Schedule!M11</f>
        <v>BHA</v>
      </c>
      <c r="W58" s="52" t="str">
        <f>Schedule!N11</f>
        <v>EVE</v>
      </c>
      <c r="X58" s="52" t="str">
        <f>Schedule!O11</f>
        <v>@TOT</v>
      </c>
      <c r="Y58" s="52" t="str">
        <f>Schedule!P11</f>
        <v>MUN</v>
      </c>
      <c r="Z58" s="52" t="str">
        <f>Schedule!Q11</f>
        <v>@CRY</v>
      </c>
      <c r="AA58" s="52" t="str">
        <f>Schedule!R11</f>
        <v>@NEW</v>
      </c>
      <c r="AB58" s="52" t="str">
        <f>Schedule!S11</f>
        <v>CHE</v>
      </c>
      <c r="AC58" s="52" t="str">
        <f>Schedule!T11</f>
        <v>SOU</v>
      </c>
      <c r="AD58" s="52" t="str">
        <f>Schedule!U11</f>
        <v>@EVE</v>
      </c>
      <c r="AE58" s="52" t="str">
        <f>Schedule!V11</f>
        <v>LEE</v>
      </c>
      <c r="AF58" s="52" t="str">
        <f>Schedule!W11</f>
        <v>@FUL</v>
      </c>
      <c r="AG58" s="52" t="str">
        <f>Schedule!X11</f>
        <v>@WOL</v>
      </c>
      <c r="AH58" s="52" t="str">
        <f>Schedule!Y11</f>
        <v>LIV</v>
      </c>
      <c r="AI58" s="52" t="str">
        <f>Schedule!Z11</f>
        <v>@AVL</v>
      </c>
      <c r="AJ58" s="52" t="str">
        <f>Schedule!AA11</f>
        <v>ARS</v>
      </c>
      <c r="AK58" s="52" t="str">
        <f>Schedule!AB11</f>
        <v>@BHA</v>
      </c>
      <c r="AL58" s="52" t="str">
        <f>Schedule!AC11</f>
        <v>SHU</v>
      </c>
      <c r="AM58" s="52" t="str">
        <f>Schedule!AD11</f>
        <v>@BUR</v>
      </c>
      <c r="AN58" s="52" t="str">
        <f>Schedule!AE11</f>
        <v>MCI</v>
      </c>
      <c r="AO58" s="52" t="str">
        <f>Schedule!AF11</f>
        <v>@WHU</v>
      </c>
      <c r="AP58" s="52" t="str">
        <f>Schedule!AG11</f>
        <v>WBA</v>
      </c>
      <c r="AQ58" s="52" t="str">
        <f>Schedule!AH11</f>
        <v>CRY</v>
      </c>
      <c r="AR58" s="52" t="str">
        <f>Schedule!AI11</f>
        <v>@SOU</v>
      </c>
      <c r="AS58" s="52" t="str">
        <f>Schedule!AJ11</f>
        <v>NEW</v>
      </c>
      <c r="AT58" s="52" t="str">
        <f>Schedule!AK11</f>
        <v>@MUN</v>
      </c>
      <c r="AU58" s="52" t="str">
        <f>Schedule!AL11</f>
        <v>@CHE</v>
      </c>
      <c r="AV58" s="52" t="str">
        <f>Schedule!AM11</f>
        <v>TOT</v>
      </c>
    </row>
    <row r="59" spans="10:48" x14ac:dyDescent="0.25">
      <c r="J59" s="51" t="str">
        <f>Schedule!A12</f>
        <v>LIV</v>
      </c>
      <c r="K59" s="52" t="str">
        <f>Schedule!B12</f>
        <v>LEE</v>
      </c>
      <c r="L59" s="52" t="str">
        <f>Schedule!C12</f>
        <v>@CHE</v>
      </c>
      <c r="M59" s="52" t="str">
        <f>Schedule!D12</f>
        <v>ARS</v>
      </c>
      <c r="N59" s="52" t="str">
        <f>Schedule!E12</f>
        <v>@AVL</v>
      </c>
      <c r="O59" s="52" t="str">
        <f>Schedule!F12</f>
        <v>@EVE</v>
      </c>
      <c r="P59" s="52" t="str">
        <f>Schedule!G12</f>
        <v>SHU</v>
      </c>
      <c r="Q59" s="52" t="str">
        <f>Schedule!H12</f>
        <v>WHU</v>
      </c>
      <c r="R59" s="52" t="str">
        <f>Schedule!I12</f>
        <v>@MCI</v>
      </c>
      <c r="S59" s="52" t="str">
        <f>Schedule!J12</f>
        <v>LEI</v>
      </c>
      <c r="T59" s="52" t="str">
        <f>Schedule!K12</f>
        <v>@BHA</v>
      </c>
      <c r="U59" s="52" t="str">
        <f>Schedule!L12</f>
        <v>WOL</v>
      </c>
      <c r="V59" s="52" t="str">
        <f>Schedule!M12</f>
        <v>@FUL</v>
      </c>
      <c r="W59" s="52" t="str">
        <f>Schedule!N12</f>
        <v>TOT</v>
      </c>
      <c r="X59" s="52" t="str">
        <f>Schedule!O12</f>
        <v>@CRY</v>
      </c>
      <c r="Y59" s="52" t="str">
        <f>Schedule!P12</f>
        <v>WBA</v>
      </c>
      <c r="Z59" s="52" t="str">
        <f>Schedule!Q12</f>
        <v>@NEW</v>
      </c>
      <c r="AA59" s="52" t="str">
        <f>Schedule!R12</f>
        <v>@SOU</v>
      </c>
      <c r="AB59" s="52" t="str">
        <f>Schedule!S12</f>
        <v>BUR</v>
      </c>
      <c r="AC59" s="52" t="str">
        <f>Schedule!T12</f>
        <v>MUN</v>
      </c>
      <c r="AD59" s="52" t="str">
        <f>Schedule!U12</f>
        <v>@TOT</v>
      </c>
      <c r="AE59" s="52" t="str">
        <f>Schedule!V12</f>
        <v>@WHU</v>
      </c>
      <c r="AF59" s="52" t="str">
        <f>Schedule!W12</f>
        <v>BHA</v>
      </c>
      <c r="AG59" s="52" t="str">
        <f>Schedule!X12</f>
        <v>MCI</v>
      </c>
      <c r="AH59" s="52" t="str">
        <f>Schedule!Y12</f>
        <v>@LEI</v>
      </c>
      <c r="AI59" s="52" t="str">
        <f>Schedule!Z12</f>
        <v>EVE</v>
      </c>
      <c r="AJ59" s="52" t="str">
        <f>Schedule!AA12</f>
        <v>@SHU</v>
      </c>
      <c r="AK59" s="52" t="str">
        <f>Schedule!AB12</f>
        <v>FUL</v>
      </c>
      <c r="AL59" s="52" t="str">
        <f>Schedule!AC12</f>
        <v>@WOL</v>
      </c>
      <c r="AM59" s="52" t="str">
        <f>Schedule!AD12</f>
        <v>CHE</v>
      </c>
      <c r="AN59" s="52" t="str">
        <f>Schedule!AE12</f>
        <v>@ARS</v>
      </c>
      <c r="AO59" s="52" t="str">
        <f>Schedule!AF12</f>
        <v>AVL</v>
      </c>
      <c r="AP59" s="52" t="str">
        <f>Schedule!AG12</f>
        <v>@LEE</v>
      </c>
      <c r="AQ59" s="52" t="str">
        <f>Schedule!AH12</f>
        <v>NEW</v>
      </c>
      <c r="AR59" s="52" t="str">
        <f>Schedule!AI12</f>
        <v>@MUN</v>
      </c>
      <c r="AS59" s="52" t="str">
        <f>Schedule!AJ12</f>
        <v>SOU</v>
      </c>
      <c r="AT59" s="52" t="str">
        <f>Schedule!AK12</f>
        <v>@WBA</v>
      </c>
      <c r="AU59" s="52" t="str">
        <f>Schedule!AL12</f>
        <v>@BUR</v>
      </c>
      <c r="AV59" s="52" t="str">
        <f>Schedule!AM12</f>
        <v>CRY</v>
      </c>
    </row>
    <row r="60" spans="10:48" x14ac:dyDescent="0.25">
      <c r="J60" s="51" t="str">
        <f>Schedule!A13</f>
        <v>MCI</v>
      </c>
      <c r="K60" s="52" t="str">
        <f>Schedule!B13</f>
        <v>AVL</v>
      </c>
      <c r="L60" s="52" t="str">
        <f>Schedule!C13</f>
        <v>@WOL</v>
      </c>
      <c r="M60" s="52" t="str">
        <f>Schedule!D13</f>
        <v>LEI</v>
      </c>
      <c r="N60" s="52" t="str">
        <f>Schedule!E13</f>
        <v>@LEE</v>
      </c>
      <c r="O60" s="52" t="str">
        <f>Schedule!F13</f>
        <v>ARS</v>
      </c>
      <c r="P60" s="52" t="str">
        <f>Schedule!G13</f>
        <v>@WHU</v>
      </c>
      <c r="Q60" s="52" t="str">
        <f>Schedule!H13</f>
        <v>@SHU</v>
      </c>
      <c r="R60" s="52" t="str">
        <f>Schedule!I13</f>
        <v>LIV</v>
      </c>
      <c r="S60" s="52" t="str">
        <f>Schedule!J13</f>
        <v>@TOT</v>
      </c>
      <c r="T60" s="52" t="str">
        <f>Schedule!K13</f>
        <v>BUR</v>
      </c>
      <c r="U60" s="52" t="str">
        <f>Schedule!L13</f>
        <v>FUL</v>
      </c>
      <c r="V60" s="52" t="str">
        <f>Schedule!M13</f>
        <v>@MUN</v>
      </c>
      <c r="W60" s="52" t="str">
        <f>Schedule!N13</f>
        <v>WBA</v>
      </c>
      <c r="X60" s="52" t="str">
        <f>Schedule!O13</f>
        <v>@SOU</v>
      </c>
      <c r="Y60" s="52" t="str">
        <f>Schedule!P13</f>
        <v>NEW</v>
      </c>
      <c r="Z60" s="52" t="str">
        <f>Schedule!Q13</f>
        <v>@EVE</v>
      </c>
      <c r="AA60" s="52" t="str">
        <f>Schedule!R13</f>
        <v>@CHE</v>
      </c>
      <c r="AB60" s="52" t="str">
        <f>Schedule!S13</f>
        <v>BHA</v>
      </c>
      <c r="AC60" s="52" t="str">
        <f>Schedule!T13</f>
        <v>CRY</v>
      </c>
      <c r="AD60" s="52" t="str">
        <f>Schedule!U13</f>
        <v>@WBA</v>
      </c>
      <c r="AE60" s="52" t="str">
        <f>Schedule!V13</f>
        <v>SHU</v>
      </c>
      <c r="AF60" s="52" t="str">
        <f>Schedule!W13</f>
        <v>@BUR</v>
      </c>
      <c r="AG60" s="52" t="str">
        <f>Schedule!X13</f>
        <v>@LIV</v>
      </c>
      <c r="AH60" s="52" t="str">
        <f>Schedule!Y13</f>
        <v>TOT</v>
      </c>
      <c r="AI60" s="52" t="str">
        <f>Schedule!Z13</f>
        <v>@ARS</v>
      </c>
      <c r="AJ60" s="52" t="str">
        <f>Schedule!AA13</f>
        <v>WHU</v>
      </c>
      <c r="AK60" s="52" t="str">
        <f>Schedule!AB13</f>
        <v>MUN</v>
      </c>
      <c r="AL60" s="52" t="str">
        <f>Schedule!AC13</f>
        <v>@FUL</v>
      </c>
      <c r="AM60" s="52" t="str">
        <f>Schedule!AD13</f>
        <v>WOL</v>
      </c>
      <c r="AN60" s="52" t="str">
        <f>Schedule!AE13</f>
        <v>@LEI</v>
      </c>
      <c r="AO60" s="52" t="str">
        <f>Schedule!AF13</f>
        <v>LEE</v>
      </c>
      <c r="AP60" s="52" t="str">
        <f>Schedule!AG13</f>
        <v>@AVL</v>
      </c>
      <c r="AQ60" s="52" t="str">
        <f>Schedule!AH13</f>
        <v>SOU</v>
      </c>
      <c r="AR60" s="52" t="str">
        <f>Schedule!AI13</f>
        <v>@CRY</v>
      </c>
      <c r="AS60" s="52" t="str">
        <f>Schedule!AJ13</f>
        <v>CHE</v>
      </c>
      <c r="AT60" s="52" t="str">
        <f>Schedule!AK13</f>
        <v>@NEW</v>
      </c>
      <c r="AU60" s="52" t="str">
        <f>Schedule!AL13</f>
        <v>@BHA</v>
      </c>
      <c r="AV60" s="52" t="str">
        <f>Schedule!AM13</f>
        <v>EVE</v>
      </c>
    </row>
    <row r="61" spans="10:48" x14ac:dyDescent="0.25">
      <c r="J61" s="51" t="str">
        <f>Schedule!A14</f>
        <v>MUN</v>
      </c>
      <c r="K61" s="52" t="str">
        <f>Schedule!B14</f>
        <v>@BUR</v>
      </c>
      <c r="L61" s="52" t="str">
        <f>Schedule!C14</f>
        <v>CRY</v>
      </c>
      <c r="M61" s="52" t="str">
        <f>Schedule!D14</f>
        <v>@BHA</v>
      </c>
      <c r="N61" s="52" t="str">
        <f>Schedule!E14</f>
        <v>TOT</v>
      </c>
      <c r="O61" s="52" t="str">
        <f>Schedule!F14</f>
        <v>@NEW</v>
      </c>
      <c r="P61" s="52" t="str">
        <f>Schedule!G14</f>
        <v>CHE</v>
      </c>
      <c r="Q61" s="52" t="str">
        <f>Schedule!H14</f>
        <v>ARS</v>
      </c>
      <c r="R61" s="52" t="str">
        <f>Schedule!I14</f>
        <v>@EVE</v>
      </c>
      <c r="S61" s="52" t="str">
        <f>Schedule!J14</f>
        <v>WBA</v>
      </c>
      <c r="T61" s="52" t="str">
        <f>Schedule!K14</f>
        <v>@SOU</v>
      </c>
      <c r="U61" s="52" t="str">
        <f>Schedule!L14</f>
        <v>@WHU</v>
      </c>
      <c r="V61" s="52" t="str">
        <f>Schedule!M14</f>
        <v>MCI</v>
      </c>
      <c r="W61" s="52" t="str">
        <f>Schedule!N14</f>
        <v>@SHU</v>
      </c>
      <c r="X61" s="52" t="str">
        <f>Schedule!O14</f>
        <v>LEE</v>
      </c>
      <c r="Y61" s="52" t="str">
        <f>Schedule!P14</f>
        <v>@LEI</v>
      </c>
      <c r="Z61" s="52" t="str">
        <f>Schedule!Q14</f>
        <v>WOL</v>
      </c>
      <c r="AA61" s="52" t="str">
        <f>Schedule!R14</f>
        <v>AVL</v>
      </c>
      <c r="AB61" s="52" t="str">
        <f>Schedule!S14</f>
        <v>@FUL</v>
      </c>
      <c r="AC61" s="52" t="str">
        <f>Schedule!T14</f>
        <v>@LIV</v>
      </c>
      <c r="AD61" s="52" t="str">
        <f>Schedule!U14</f>
        <v>SHU</v>
      </c>
      <c r="AE61" s="52" t="str">
        <f>Schedule!V14</f>
        <v>@ARS</v>
      </c>
      <c r="AF61" s="52" t="str">
        <f>Schedule!W14</f>
        <v>SOU</v>
      </c>
      <c r="AG61" s="52" t="str">
        <f>Schedule!X14</f>
        <v>EVE</v>
      </c>
      <c r="AH61" s="52" t="str">
        <f>Schedule!Y14</f>
        <v>@WBA</v>
      </c>
      <c r="AI61" s="52" t="str">
        <f>Schedule!Z14</f>
        <v>NEW</v>
      </c>
      <c r="AJ61" s="52" t="str">
        <f>Schedule!AA14</f>
        <v>@CHE</v>
      </c>
      <c r="AK61" s="52" t="str">
        <f>Schedule!AB14</f>
        <v>@MCI</v>
      </c>
      <c r="AL61" s="52" t="str">
        <f>Schedule!AC14</f>
        <v>WHU</v>
      </c>
      <c r="AM61" s="52" t="str">
        <f>Schedule!AD14</f>
        <v>@CRY</v>
      </c>
      <c r="AN61" s="52" t="str">
        <f>Schedule!AE14</f>
        <v>BHA</v>
      </c>
      <c r="AO61" s="52" t="str">
        <f>Schedule!AF14</f>
        <v>@TOT</v>
      </c>
      <c r="AP61" s="52" t="str">
        <f>Schedule!AG14</f>
        <v>BUR</v>
      </c>
      <c r="AQ61" s="52" t="str">
        <f>Schedule!AH14</f>
        <v>@LEE</v>
      </c>
      <c r="AR61" s="52" t="str">
        <f>Schedule!AI14</f>
        <v>LIV</v>
      </c>
      <c r="AS61" s="52" t="str">
        <f>Schedule!AJ14</f>
        <v>@AVL</v>
      </c>
      <c r="AT61" s="52" t="str">
        <f>Schedule!AK14</f>
        <v>LEI</v>
      </c>
      <c r="AU61" s="52" t="str">
        <f>Schedule!AL14</f>
        <v>FUL</v>
      </c>
      <c r="AV61" s="52" t="str">
        <f>Schedule!AM14</f>
        <v>@WOL</v>
      </c>
    </row>
    <row r="62" spans="10:48" x14ac:dyDescent="0.25">
      <c r="J62" s="51" t="str">
        <f>Schedule!A15</f>
        <v>NEW</v>
      </c>
      <c r="K62" s="52" t="str">
        <f>Schedule!B15</f>
        <v>@WHU</v>
      </c>
      <c r="L62" s="52" t="str">
        <f>Schedule!C15</f>
        <v>BHA</v>
      </c>
      <c r="M62" s="52" t="str">
        <f>Schedule!D15</f>
        <v>@TOT</v>
      </c>
      <c r="N62" s="52" t="str">
        <f>Schedule!E15</f>
        <v>BUR</v>
      </c>
      <c r="O62" s="52" t="str">
        <f>Schedule!F15</f>
        <v>MUN</v>
      </c>
      <c r="P62" s="52" t="str">
        <f>Schedule!G15</f>
        <v>@WOL</v>
      </c>
      <c r="Q62" s="52" t="str">
        <f>Schedule!H15</f>
        <v>EVE</v>
      </c>
      <c r="R62" s="52" t="str">
        <f>Schedule!I15</f>
        <v>@SOU</v>
      </c>
      <c r="S62" s="52" t="str">
        <f>Schedule!J15</f>
        <v>CHE</v>
      </c>
      <c r="T62" s="52" t="str">
        <f>Schedule!K15</f>
        <v>@CRY</v>
      </c>
      <c r="U62" s="52" t="str">
        <f>Schedule!L15</f>
        <v>@AVL</v>
      </c>
      <c r="V62" s="52" t="str">
        <f>Schedule!M15</f>
        <v>WBA</v>
      </c>
      <c r="W62" s="52" t="str">
        <f>Schedule!N15</f>
        <v>@LEE</v>
      </c>
      <c r="X62" s="52" t="str">
        <f>Schedule!O15</f>
        <v>FUL</v>
      </c>
      <c r="Y62" s="52" t="str">
        <f>Schedule!P15</f>
        <v>@MCI</v>
      </c>
      <c r="Z62" s="52" t="str">
        <f>Schedule!Q15</f>
        <v>LIV</v>
      </c>
      <c r="AA62" s="52" t="str">
        <f>Schedule!R15</f>
        <v>LEI</v>
      </c>
      <c r="AB62" s="52" t="str">
        <f>Schedule!S15</f>
        <v>@SHU</v>
      </c>
      <c r="AC62" s="52" t="str">
        <f>Schedule!T15</f>
        <v>@ARS</v>
      </c>
      <c r="AD62" s="52" t="str">
        <f>Schedule!U15</f>
        <v>LEE</v>
      </c>
      <c r="AE62" s="52" t="str">
        <f>Schedule!V15</f>
        <v>@EVE</v>
      </c>
      <c r="AF62" s="52" t="str">
        <f>Schedule!W15</f>
        <v>CRY</v>
      </c>
      <c r="AG62" s="52" t="str">
        <f>Schedule!X15</f>
        <v>SOU</v>
      </c>
      <c r="AH62" s="52" t="str">
        <f>Schedule!Y15</f>
        <v>@CHE</v>
      </c>
      <c r="AI62" s="52" t="str">
        <f>Schedule!Z15</f>
        <v>@MUN</v>
      </c>
      <c r="AJ62" s="52" t="str">
        <f>Schedule!AA15</f>
        <v>WOL</v>
      </c>
      <c r="AK62" s="52" t="str">
        <f>Schedule!AB15</f>
        <v>@WBA</v>
      </c>
      <c r="AL62" s="52" t="str">
        <f>Schedule!AC15</f>
        <v>AVL</v>
      </c>
      <c r="AM62" s="52" t="str">
        <f>Schedule!AD15</f>
        <v>@BHA</v>
      </c>
      <c r="AN62" s="52" t="str">
        <f>Schedule!AE15</f>
        <v>TOT</v>
      </c>
      <c r="AO62" s="52" t="str">
        <f>Schedule!AF15</f>
        <v>@BUR</v>
      </c>
      <c r="AP62" s="52" t="str">
        <f>Schedule!AG15</f>
        <v>WHU</v>
      </c>
      <c r="AQ62" s="52" t="str">
        <f>Schedule!AH15</f>
        <v>@LIV</v>
      </c>
      <c r="AR62" s="52" t="str">
        <f>Schedule!AI15</f>
        <v>ARS</v>
      </c>
      <c r="AS62" s="52" t="str">
        <f>Schedule!AJ15</f>
        <v>@LEI</v>
      </c>
      <c r="AT62" s="52" t="str">
        <f>Schedule!AK15</f>
        <v>MCI</v>
      </c>
      <c r="AU62" s="52" t="str">
        <f>Schedule!AL15</f>
        <v>SHU</v>
      </c>
      <c r="AV62" s="52" t="str">
        <f>Schedule!AM15</f>
        <v>@FUL</v>
      </c>
    </row>
    <row r="63" spans="10:48" x14ac:dyDescent="0.25">
      <c r="J63" s="51" t="str">
        <f>Schedule!A16</f>
        <v>SHU</v>
      </c>
      <c r="K63" s="52" t="str">
        <f>Schedule!B16</f>
        <v>WOL</v>
      </c>
      <c r="L63" s="52" t="str">
        <f>Schedule!C16</f>
        <v>@AVL</v>
      </c>
      <c r="M63" s="52" t="str">
        <f>Schedule!D16</f>
        <v>LEE</v>
      </c>
      <c r="N63" s="52" t="str">
        <f>Schedule!E16</f>
        <v>@ARS</v>
      </c>
      <c r="O63" s="52" t="str">
        <f>Schedule!F16</f>
        <v>FUL</v>
      </c>
      <c r="P63" s="52" t="str">
        <f>Schedule!G16</f>
        <v>@LIV</v>
      </c>
      <c r="Q63" s="52" t="str">
        <f>Schedule!H16</f>
        <v>MCI</v>
      </c>
      <c r="R63" s="52" t="str">
        <f>Schedule!I16</f>
        <v>@CHE</v>
      </c>
      <c r="S63" s="52" t="str">
        <f>Schedule!J16</f>
        <v>WHU</v>
      </c>
      <c r="T63" s="52" t="str">
        <f>Schedule!K16</f>
        <v>@WBA</v>
      </c>
      <c r="U63" s="52" t="str">
        <f>Schedule!L16</f>
        <v>LEI</v>
      </c>
      <c r="V63" s="52" t="str">
        <f>Schedule!M16</f>
        <v>@SOU</v>
      </c>
      <c r="W63" s="52" t="str">
        <f>Schedule!N16</f>
        <v>MUN</v>
      </c>
      <c r="X63" s="52" t="str">
        <f>Schedule!O16</f>
        <v>@BHA</v>
      </c>
      <c r="Y63" s="52" t="str">
        <f>Schedule!P16</f>
        <v>EVE</v>
      </c>
      <c r="Z63" s="52" t="str">
        <f>Schedule!Q16</f>
        <v>@BUR</v>
      </c>
      <c r="AA63" s="52" t="str">
        <f>Schedule!R16</f>
        <v>@CRY</v>
      </c>
      <c r="AB63" s="52" t="str">
        <f>Schedule!S16</f>
        <v>NEW</v>
      </c>
      <c r="AC63" s="52" t="str">
        <f>Schedule!T16</f>
        <v>TOT</v>
      </c>
      <c r="AD63" s="52" t="str">
        <f>Schedule!U16</f>
        <v>@MUN</v>
      </c>
      <c r="AE63" s="52" t="str">
        <f>Schedule!V16</f>
        <v>@MCI</v>
      </c>
      <c r="AF63" s="52" t="str">
        <f>Schedule!W16</f>
        <v>WBA</v>
      </c>
      <c r="AG63" s="52" t="str">
        <f>Schedule!X16</f>
        <v>CHE</v>
      </c>
      <c r="AH63" s="52" t="str">
        <f>Schedule!Y16</f>
        <v>@WHU</v>
      </c>
      <c r="AI63" s="52" t="str">
        <f>Schedule!Z16</f>
        <v>@FUL</v>
      </c>
      <c r="AJ63" s="52" t="str">
        <f>Schedule!AA16</f>
        <v>LIV</v>
      </c>
      <c r="AK63" s="52" t="str">
        <f>Schedule!AB16</f>
        <v>SOU</v>
      </c>
      <c r="AL63" s="52" t="str">
        <f>Schedule!AC16</f>
        <v>@LEI</v>
      </c>
      <c r="AM63" s="52" t="str">
        <f>Schedule!AD16</f>
        <v>AVL</v>
      </c>
      <c r="AN63" s="52" t="str">
        <f>Schedule!AE16</f>
        <v>@LEE</v>
      </c>
      <c r="AO63" s="52" t="str">
        <f>Schedule!AF16</f>
        <v>ARS</v>
      </c>
      <c r="AP63" s="52" t="str">
        <f>Schedule!AG16</f>
        <v>@WOL</v>
      </c>
      <c r="AQ63" s="52" t="str">
        <f>Schedule!AH16</f>
        <v>BHA</v>
      </c>
      <c r="AR63" s="52" t="str">
        <f>Schedule!AI16</f>
        <v>@TOT</v>
      </c>
      <c r="AS63" s="52" t="str">
        <f>Schedule!AJ16</f>
        <v>CRY</v>
      </c>
      <c r="AT63" s="52" t="str">
        <f>Schedule!AK16</f>
        <v>@EVE</v>
      </c>
      <c r="AU63" s="52" t="str">
        <f>Schedule!AL16</f>
        <v>@NEW</v>
      </c>
      <c r="AV63" s="52" t="str">
        <f>Schedule!AM16</f>
        <v>BUR</v>
      </c>
    </row>
    <row r="64" spans="10:48" x14ac:dyDescent="0.25">
      <c r="J64" s="51" t="str">
        <f>Schedule!A17</f>
        <v>SOU</v>
      </c>
      <c r="K64" s="52" t="str">
        <f>Schedule!B17</f>
        <v>@CRY</v>
      </c>
      <c r="L64" s="52" t="str">
        <f>Schedule!C17</f>
        <v>TOT</v>
      </c>
      <c r="M64" s="52" t="str">
        <f>Schedule!D17</f>
        <v>@BUR</v>
      </c>
      <c r="N64" s="52" t="str">
        <f>Schedule!E17</f>
        <v>WBA</v>
      </c>
      <c r="O64" s="52" t="str">
        <f>Schedule!F17</f>
        <v>@CHE</v>
      </c>
      <c r="P64" s="52" t="str">
        <f>Schedule!G17</f>
        <v>EVE</v>
      </c>
      <c r="Q64" s="52" t="str">
        <f>Schedule!H17</f>
        <v>@AVL</v>
      </c>
      <c r="R64" s="52" t="str">
        <f>Schedule!I17</f>
        <v>NEW</v>
      </c>
      <c r="S64" s="52" t="str">
        <f>Schedule!J17</f>
        <v>@WOL</v>
      </c>
      <c r="T64" s="52" t="str">
        <f>Schedule!K17</f>
        <v>MUN</v>
      </c>
      <c r="U64" s="52" t="str">
        <f>Schedule!L17</f>
        <v>@BHA</v>
      </c>
      <c r="V64" s="52" t="str">
        <f>Schedule!M17</f>
        <v>SHU</v>
      </c>
      <c r="W64" s="52" t="str">
        <f>Schedule!N17</f>
        <v>@ARS</v>
      </c>
      <c r="X64" s="52" t="str">
        <f>Schedule!O17</f>
        <v>MCI</v>
      </c>
      <c r="Y64" s="52" t="str">
        <f>Schedule!P17</f>
        <v>@FUL</v>
      </c>
      <c r="Z64" s="52" t="str">
        <f>Schedule!Q17</f>
        <v>WHU</v>
      </c>
      <c r="AA64" s="52" t="str">
        <f>Schedule!R17</f>
        <v>LIV</v>
      </c>
      <c r="AB64" s="52" t="str">
        <f>Schedule!S17</f>
        <v>@LEE</v>
      </c>
      <c r="AC64" s="52" t="str">
        <f>Schedule!T17</f>
        <v>@LEI</v>
      </c>
      <c r="AD64" s="52" t="str">
        <f>Schedule!U17</f>
        <v>ARS</v>
      </c>
      <c r="AE64" s="52" t="str">
        <f>Schedule!V17</f>
        <v>AVL</v>
      </c>
      <c r="AF64" s="52" t="str">
        <f>Schedule!W17</f>
        <v>@MUN</v>
      </c>
      <c r="AG64" s="52" t="str">
        <f>Schedule!X17</f>
        <v>@NEW</v>
      </c>
      <c r="AH64" s="52" t="str">
        <f>Schedule!Y17</f>
        <v>WOL</v>
      </c>
      <c r="AI64" s="52" t="str">
        <f>Schedule!Z17</f>
        <v>CHE</v>
      </c>
      <c r="AJ64" s="52" t="str">
        <f>Schedule!AA17</f>
        <v>@EVE</v>
      </c>
      <c r="AK64" s="52" t="str">
        <f>Schedule!AB17</f>
        <v>@SHU</v>
      </c>
      <c r="AL64" s="52" t="str">
        <f>Schedule!AC17</f>
        <v>BHA</v>
      </c>
      <c r="AM64" s="52" t="str">
        <f>Schedule!AD17</f>
        <v>@TOT</v>
      </c>
      <c r="AN64" s="52" t="str">
        <f>Schedule!AE17</f>
        <v>BUR</v>
      </c>
      <c r="AO64" s="52" t="str">
        <f>Schedule!AF17</f>
        <v>@WBA</v>
      </c>
      <c r="AP64" s="52" t="str">
        <f>Schedule!AG17</f>
        <v>CRY</v>
      </c>
      <c r="AQ64" s="52" t="str">
        <f>Schedule!AH17</f>
        <v>@MCI</v>
      </c>
      <c r="AR64" s="52" t="str">
        <f>Schedule!AI17</f>
        <v>LEI</v>
      </c>
      <c r="AS64" s="52" t="str">
        <f>Schedule!AJ17</f>
        <v>@LIV</v>
      </c>
      <c r="AT64" s="52" t="str">
        <f>Schedule!AK17</f>
        <v>FUL</v>
      </c>
      <c r="AU64" s="52" t="str">
        <f>Schedule!AL17</f>
        <v>LEE</v>
      </c>
      <c r="AV64" s="52" t="str">
        <f>Schedule!AM17</f>
        <v>@WHU</v>
      </c>
    </row>
    <row r="65" spans="10:48" x14ac:dyDescent="0.25">
      <c r="J65" s="51" t="str">
        <f>Schedule!A18</f>
        <v>TOT</v>
      </c>
      <c r="K65" s="52" t="str">
        <f>Schedule!B18</f>
        <v>EVE</v>
      </c>
      <c r="L65" s="52" t="str">
        <f>Schedule!C18</f>
        <v>@SOU</v>
      </c>
      <c r="M65" s="52" t="str">
        <f>Schedule!D18</f>
        <v>NEW</v>
      </c>
      <c r="N65" s="52" t="str">
        <f>Schedule!E18</f>
        <v>@MUN</v>
      </c>
      <c r="O65" s="52" t="str">
        <f>Schedule!F18</f>
        <v>WHU</v>
      </c>
      <c r="P65" s="52" t="str">
        <f>Schedule!G18</f>
        <v>@BUR</v>
      </c>
      <c r="Q65" s="52" t="str">
        <f>Schedule!H18</f>
        <v>BHA</v>
      </c>
      <c r="R65" s="52" t="str">
        <f>Schedule!I18</f>
        <v>@WBA</v>
      </c>
      <c r="S65" s="52" t="str">
        <f>Schedule!J18</f>
        <v>MCI</v>
      </c>
      <c r="T65" s="52" t="str">
        <f>Schedule!K18</f>
        <v>@CHE</v>
      </c>
      <c r="U65" s="52" t="str">
        <f>Schedule!L18</f>
        <v>ARS</v>
      </c>
      <c r="V65" s="52" t="str">
        <f>Schedule!M18</f>
        <v>@CRY</v>
      </c>
      <c r="W65" s="52" t="str">
        <f>Schedule!N18</f>
        <v>@LIV</v>
      </c>
      <c r="X65" s="52" t="str">
        <f>Schedule!O18</f>
        <v>LEI</v>
      </c>
      <c r="Y65" s="52" t="str">
        <f>Schedule!P18</f>
        <v>@WOL</v>
      </c>
      <c r="Z65" s="52" t="str">
        <f>Schedule!Q18</f>
        <v>FUL</v>
      </c>
      <c r="AA65" s="52" t="str">
        <f>Schedule!R18</f>
        <v>LEE</v>
      </c>
      <c r="AB65" s="52" t="str">
        <f>Schedule!S18</f>
        <v>@AVL</v>
      </c>
      <c r="AC65" s="52" t="str">
        <f>Schedule!T18</f>
        <v>@SHU</v>
      </c>
      <c r="AD65" s="52" t="str">
        <f>Schedule!U18</f>
        <v>LIV</v>
      </c>
      <c r="AE65" s="52" t="str">
        <f>Schedule!V18</f>
        <v>@BHA</v>
      </c>
      <c r="AF65" s="52" t="str">
        <f>Schedule!W18</f>
        <v>CHE</v>
      </c>
      <c r="AG65" s="52" t="str">
        <f>Schedule!X18</f>
        <v>WBA</v>
      </c>
      <c r="AH65" s="52" t="str">
        <f>Schedule!Y18</f>
        <v>@MCI</v>
      </c>
      <c r="AI65" s="52" t="str">
        <f>Schedule!Z18</f>
        <v>@WHU</v>
      </c>
      <c r="AJ65" s="52" t="str">
        <f>Schedule!AA18</f>
        <v>BUR</v>
      </c>
      <c r="AK65" s="52" t="str">
        <f>Schedule!AB18</f>
        <v>CRY</v>
      </c>
      <c r="AL65" s="52" t="str">
        <f>Schedule!AC18</f>
        <v>@ARS</v>
      </c>
      <c r="AM65" s="52" t="str">
        <f>Schedule!AD18</f>
        <v>SOU</v>
      </c>
      <c r="AN65" s="52" t="str">
        <f>Schedule!AE18</f>
        <v>@NEW</v>
      </c>
      <c r="AO65" s="52" t="str">
        <f>Schedule!AF18</f>
        <v>MUN</v>
      </c>
      <c r="AP65" s="52" t="str">
        <f>Schedule!AG18</f>
        <v>@EVE</v>
      </c>
      <c r="AQ65" s="52" t="str">
        <f>Schedule!AH18</f>
        <v>@FUL</v>
      </c>
      <c r="AR65" s="52" t="str">
        <f>Schedule!AI18</f>
        <v>SHU</v>
      </c>
      <c r="AS65" s="52" t="str">
        <f>Schedule!AJ18</f>
        <v>@LEE</v>
      </c>
      <c r="AT65" s="52" t="str">
        <f>Schedule!AK18</f>
        <v>WOL</v>
      </c>
      <c r="AU65" s="52" t="str">
        <f>Schedule!AL18</f>
        <v>AVL</v>
      </c>
      <c r="AV65" s="52" t="str">
        <f>Schedule!AM18</f>
        <v>@LEI</v>
      </c>
    </row>
    <row r="66" spans="10:48" x14ac:dyDescent="0.25">
      <c r="J66" s="51" t="str">
        <f>Schedule!A19</f>
        <v>WBA</v>
      </c>
      <c r="K66" s="52" t="str">
        <f>Schedule!B19</f>
        <v>LEI</v>
      </c>
      <c r="L66" s="52" t="str">
        <f>Schedule!C19</f>
        <v>@EVE</v>
      </c>
      <c r="M66" s="52" t="str">
        <f>Schedule!D19</f>
        <v>CHE</v>
      </c>
      <c r="N66" s="52" t="str">
        <f>Schedule!E19</f>
        <v>@SOU</v>
      </c>
      <c r="O66" s="52" t="str">
        <f>Schedule!F19</f>
        <v>BUR</v>
      </c>
      <c r="P66" s="52" t="str">
        <f>Schedule!G19</f>
        <v>@BHA</v>
      </c>
      <c r="Q66" s="52" t="str">
        <f>Schedule!H19</f>
        <v>@FUL</v>
      </c>
      <c r="R66" s="52" t="str">
        <f>Schedule!I19</f>
        <v>TOT</v>
      </c>
      <c r="S66" s="52" t="str">
        <f>Schedule!J19</f>
        <v>@MUN</v>
      </c>
      <c r="T66" s="52" t="str">
        <f>Schedule!K19</f>
        <v>SHU</v>
      </c>
      <c r="U66" s="52" t="str">
        <f>Schedule!L19</f>
        <v>CRY</v>
      </c>
      <c r="V66" s="52" t="str">
        <f>Schedule!M19</f>
        <v>@NEW</v>
      </c>
      <c r="W66" s="52" t="str">
        <f>Schedule!N19</f>
        <v>@MCI</v>
      </c>
      <c r="X66" s="52" t="str">
        <f>Schedule!O19</f>
        <v>AVL</v>
      </c>
      <c r="Y66" s="52" t="str">
        <f>Schedule!P19</f>
        <v>@LIV</v>
      </c>
      <c r="Z66" s="52" t="str">
        <f>Schedule!Q19</f>
        <v>LEE</v>
      </c>
      <c r="AA66" s="52" t="str">
        <f>Schedule!R19</f>
        <v>ARS</v>
      </c>
      <c r="AB66" s="52" t="str">
        <f>Schedule!S19</f>
        <v>@WHU</v>
      </c>
      <c r="AC66" s="52" t="str">
        <f>Schedule!T19</f>
        <v>@WOL</v>
      </c>
      <c r="AD66" s="52" t="str">
        <f>Schedule!U19</f>
        <v>MCI</v>
      </c>
      <c r="AE66" s="52" t="str">
        <f>Schedule!V19</f>
        <v>FUL</v>
      </c>
      <c r="AF66" s="52" t="str">
        <f>Schedule!W19</f>
        <v>@SHU</v>
      </c>
      <c r="AG66" s="52" t="str">
        <f>Schedule!X19</f>
        <v>@TOT</v>
      </c>
      <c r="AH66" s="52" t="str">
        <f>Schedule!Y19</f>
        <v>MUN</v>
      </c>
      <c r="AI66" s="52" t="str">
        <f>Schedule!Z19</f>
        <v>@BUR</v>
      </c>
      <c r="AJ66" s="52" t="str">
        <f>Schedule!AA19</f>
        <v>BHA</v>
      </c>
      <c r="AK66" s="52" t="str">
        <f>Schedule!AB19</f>
        <v>NEW</v>
      </c>
      <c r="AL66" s="52" t="str">
        <f>Schedule!AC19</f>
        <v>@CRY</v>
      </c>
      <c r="AM66" s="52" t="str">
        <f>Schedule!AD19</f>
        <v>EVE</v>
      </c>
      <c r="AN66" s="52" t="str">
        <f>Schedule!AE19</f>
        <v>@CHE</v>
      </c>
      <c r="AO66" s="52" t="str">
        <f>Schedule!AF19</f>
        <v>SOU</v>
      </c>
      <c r="AP66" s="52" t="str">
        <f>Schedule!AG19</f>
        <v>@LEI</v>
      </c>
      <c r="AQ66" s="52" t="str">
        <f>Schedule!AH19</f>
        <v>@AVL</v>
      </c>
      <c r="AR66" s="52" t="str">
        <f>Schedule!AI19</f>
        <v>WOL</v>
      </c>
      <c r="AS66" s="52" t="str">
        <f>Schedule!AJ19</f>
        <v>@ARS</v>
      </c>
      <c r="AT66" s="52" t="str">
        <f>Schedule!AK19</f>
        <v>LIV</v>
      </c>
      <c r="AU66" s="52" t="str">
        <f>Schedule!AL19</f>
        <v>WHU</v>
      </c>
      <c r="AV66" s="52" t="str">
        <f>Schedule!AM19</f>
        <v>@LEE</v>
      </c>
    </row>
    <row r="67" spans="10:48" x14ac:dyDescent="0.25">
      <c r="J67" s="51" t="str">
        <f>Schedule!A20</f>
        <v>WHU</v>
      </c>
      <c r="K67" s="52" t="str">
        <f>Schedule!B20</f>
        <v>NEW</v>
      </c>
      <c r="L67" s="52" t="str">
        <f>Schedule!C20</f>
        <v>@ARS</v>
      </c>
      <c r="M67" s="52" t="str">
        <f>Schedule!D20</f>
        <v>WOL</v>
      </c>
      <c r="N67" s="52" t="str">
        <f>Schedule!E20</f>
        <v>@LEI</v>
      </c>
      <c r="O67" s="52" t="str">
        <f>Schedule!F20</f>
        <v>@TOT</v>
      </c>
      <c r="P67" s="52" t="str">
        <f>Schedule!G20</f>
        <v>MCI</v>
      </c>
      <c r="Q67" s="52" t="str">
        <f>Schedule!H20</f>
        <v>@LIV</v>
      </c>
      <c r="R67" s="52" t="str">
        <f>Schedule!I20</f>
        <v>FUL</v>
      </c>
      <c r="S67" s="52" t="str">
        <f>Schedule!J20</f>
        <v>@SHU</v>
      </c>
      <c r="T67" s="52" t="str">
        <f>Schedule!K20</f>
        <v>AVL</v>
      </c>
      <c r="U67" s="52" t="str">
        <f>Schedule!L20</f>
        <v>MUN</v>
      </c>
      <c r="V67" s="52" t="str">
        <f>Schedule!M20</f>
        <v>@LEE</v>
      </c>
      <c r="W67" s="52" t="str">
        <f>Schedule!N20</f>
        <v>CRY</v>
      </c>
      <c r="X67" s="52" t="str">
        <f>Schedule!O20</f>
        <v>@CHE</v>
      </c>
      <c r="Y67" s="52" t="str">
        <f>Schedule!P20</f>
        <v>BHA</v>
      </c>
      <c r="Z67" s="52" t="str">
        <f>Schedule!Q20</f>
        <v>@SOU</v>
      </c>
      <c r="AA67" s="52" t="str">
        <f>Schedule!R20</f>
        <v>@EVE</v>
      </c>
      <c r="AB67" s="52" t="str">
        <f>Schedule!S20</f>
        <v>WBA</v>
      </c>
      <c r="AC67" s="52" t="str">
        <f>Schedule!T20</f>
        <v>BUR</v>
      </c>
      <c r="AD67" s="52" t="str">
        <f>Schedule!U20</f>
        <v>@CRY</v>
      </c>
      <c r="AE67" s="52" t="str">
        <f>Schedule!V20</f>
        <v>LIV</v>
      </c>
      <c r="AF67" s="52" t="str">
        <f>Schedule!W20</f>
        <v>@AVL</v>
      </c>
      <c r="AG67" s="52" t="str">
        <f>Schedule!X20</f>
        <v>@FUL</v>
      </c>
      <c r="AH67" s="52" t="str">
        <f>Schedule!Y20</f>
        <v>SHU</v>
      </c>
      <c r="AI67" s="52" t="str">
        <f>Schedule!Z20</f>
        <v>TOT</v>
      </c>
      <c r="AJ67" s="52" t="str">
        <f>Schedule!AA20</f>
        <v>@MCI</v>
      </c>
      <c r="AK67" s="52" t="str">
        <f>Schedule!AB20</f>
        <v>LEE</v>
      </c>
      <c r="AL67" s="52" t="str">
        <f>Schedule!AC20</f>
        <v>@MUN</v>
      </c>
      <c r="AM67" s="52" t="str">
        <f>Schedule!AD20</f>
        <v>ARS</v>
      </c>
      <c r="AN67" s="52" t="str">
        <f>Schedule!AE20</f>
        <v>@WOL</v>
      </c>
      <c r="AO67" s="52" t="str">
        <f>Schedule!AF20</f>
        <v>LEI</v>
      </c>
      <c r="AP67" s="52" t="str">
        <f>Schedule!AG20</f>
        <v>@NEW</v>
      </c>
      <c r="AQ67" s="52" t="str">
        <f>Schedule!AH20</f>
        <v>CHE</v>
      </c>
      <c r="AR67" s="52" t="str">
        <f>Schedule!AI20</f>
        <v>@BUR</v>
      </c>
      <c r="AS67" s="52" t="str">
        <f>Schedule!AJ20</f>
        <v>EVE</v>
      </c>
      <c r="AT67" s="52" t="str">
        <f>Schedule!AK20</f>
        <v>@BHA</v>
      </c>
      <c r="AU67" s="52" t="str">
        <f>Schedule!AL20</f>
        <v>@WBA</v>
      </c>
      <c r="AV67" s="52" t="str">
        <f>Schedule!AM20</f>
        <v>SOU</v>
      </c>
    </row>
    <row r="68" spans="10:48" x14ac:dyDescent="0.25">
      <c r="J68" s="51" t="str">
        <f>Schedule!A21</f>
        <v>WOL</v>
      </c>
      <c r="K68" s="52" t="str">
        <f>Schedule!B21</f>
        <v>@SHU</v>
      </c>
      <c r="L68" s="52" t="str">
        <f>Schedule!C21</f>
        <v>MCI</v>
      </c>
      <c r="M68" s="52" t="str">
        <f>Schedule!D21</f>
        <v>@WHU</v>
      </c>
      <c r="N68" s="52" t="str">
        <f>Schedule!E21</f>
        <v>FUL</v>
      </c>
      <c r="O68" s="52" t="str">
        <f>Schedule!F21</f>
        <v>@LEE</v>
      </c>
      <c r="P68" s="52" t="str">
        <f>Schedule!G21</f>
        <v>NEW</v>
      </c>
      <c r="Q68" s="52" t="str">
        <f>Schedule!H21</f>
        <v>CRY</v>
      </c>
      <c r="R68" s="52" t="str">
        <f>Schedule!I21</f>
        <v>@LEI</v>
      </c>
      <c r="S68" s="52" t="str">
        <f>Schedule!J21</f>
        <v>SOU</v>
      </c>
      <c r="T68" s="52" t="str">
        <f>Schedule!K21</f>
        <v>@ARS</v>
      </c>
      <c r="U68" s="52" t="str">
        <f>Schedule!L21</f>
        <v>@LIV</v>
      </c>
      <c r="V68" s="52" t="str">
        <f>Schedule!M21</f>
        <v>AVL</v>
      </c>
      <c r="W68" s="52" t="str">
        <f>Schedule!N21</f>
        <v>CHE</v>
      </c>
      <c r="X68" s="52" t="str">
        <f>Schedule!O21</f>
        <v>@BUR</v>
      </c>
      <c r="Y68" s="52" t="str">
        <f>Schedule!P21</f>
        <v>TOT</v>
      </c>
      <c r="Z68" s="52" t="str">
        <f>Schedule!Q21</f>
        <v>@MUN</v>
      </c>
      <c r="AA68" s="52" t="str">
        <f>Schedule!R21</f>
        <v>@BHA</v>
      </c>
      <c r="AB68" s="52" t="str">
        <f>Schedule!S21</f>
        <v>EVE</v>
      </c>
      <c r="AC68" s="52" t="str">
        <f>Schedule!T21</f>
        <v>WBA</v>
      </c>
      <c r="AD68" s="52" t="str">
        <f>Schedule!U21</f>
        <v>@CHE</v>
      </c>
      <c r="AE68" s="52" t="str">
        <f>Schedule!V21</f>
        <v>@CRY</v>
      </c>
      <c r="AF68" s="52" t="str">
        <f>Schedule!W21</f>
        <v>ARS</v>
      </c>
      <c r="AG68" s="52" t="str">
        <f>Schedule!X21</f>
        <v>LEI</v>
      </c>
      <c r="AH68" s="52" t="str">
        <f>Schedule!Y21</f>
        <v>@SOU</v>
      </c>
      <c r="AI68" s="52" t="str">
        <f>Schedule!Z21</f>
        <v>LEE</v>
      </c>
      <c r="AJ68" s="52" t="str">
        <f>Schedule!AA21</f>
        <v>@NEW</v>
      </c>
      <c r="AK68" s="52" t="str">
        <f>Schedule!AB21</f>
        <v>@AVL</v>
      </c>
      <c r="AL68" s="52" t="str">
        <f>Schedule!AC21</f>
        <v>LIV</v>
      </c>
      <c r="AM68" s="52" t="str">
        <f>Schedule!AD21</f>
        <v>@MCI</v>
      </c>
      <c r="AN68" s="52" t="str">
        <f>Schedule!AE21</f>
        <v>WHU</v>
      </c>
      <c r="AO68" s="52" t="str">
        <f>Schedule!AF21</f>
        <v>@FUL</v>
      </c>
      <c r="AP68" s="52" t="str">
        <f>Schedule!AG21</f>
        <v>SHU</v>
      </c>
      <c r="AQ68" s="52" t="str">
        <f>Schedule!AH21</f>
        <v>BUR</v>
      </c>
      <c r="AR68" s="52" t="str">
        <f>Schedule!AI21</f>
        <v>@WBA</v>
      </c>
      <c r="AS68" s="52" t="str">
        <f>Schedule!AJ21</f>
        <v>BHA</v>
      </c>
      <c r="AT68" s="52" t="str">
        <f>Schedule!AK21</f>
        <v>@TOT</v>
      </c>
      <c r="AU68" s="52" t="str">
        <f>Schedule!AL21</f>
        <v>@EVE</v>
      </c>
      <c r="AV68" s="52" t="str">
        <f>Schedule!AM21</f>
        <v>MUN</v>
      </c>
    </row>
  </sheetData>
  <pageMargins left="0.7" right="0.7" top="0.75" bottom="0.75" header="0.3" footer="0.3"/>
  <pageSetup paperSize="9" orientation="portrait" r:id="rId1"/>
  <ignoredErrors>
    <ignoredError sqref="F2 F3:F4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Z46"/>
  <sheetViews>
    <sheetView zoomScaleNormal="100" workbookViewId="0">
      <selection activeCell="O7" sqref="O7"/>
    </sheetView>
  </sheetViews>
  <sheetFormatPr defaultColWidth="9.109375" defaultRowHeight="12" x14ac:dyDescent="0.25"/>
  <cols>
    <col min="1" max="1" width="5.109375" style="1" bestFit="1" customWidth="1"/>
    <col min="2" max="2" width="8.5546875" style="1" bestFit="1" customWidth="1"/>
    <col min="3" max="3" width="7.6640625" style="1" customWidth="1"/>
    <col min="4" max="4" width="6.88671875" style="1" bestFit="1" customWidth="1"/>
    <col min="5" max="5" width="8.44140625" style="1" customWidth="1"/>
    <col min="6" max="6" width="5.6640625" style="1" bestFit="1" customWidth="1"/>
    <col min="7" max="7" width="6.5546875" style="1" bestFit="1" customWidth="1"/>
    <col min="8" max="8" width="7.5546875" style="1" bestFit="1" customWidth="1"/>
    <col min="9" max="9" width="8.6640625" style="1" bestFit="1" customWidth="1"/>
    <col min="10" max="10" width="7.44140625" style="1" bestFit="1" customWidth="1"/>
    <col min="11" max="11" width="5.44140625" style="1" bestFit="1" customWidth="1"/>
    <col min="12" max="16384" width="9.109375" style="1"/>
  </cols>
  <sheetData>
    <row r="1" spans="1:26" x14ac:dyDescent="0.25">
      <c r="A1" s="2" t="s">
        <v>12</v>
      </c>
      <c r="B1" s="16" t="s">
        <v>20</v>
      </c>
      <c r="C1" s="5" t="s">
        <v>29</v>
      </c>
      <c r="D1" s="5" t="s">
        <v>31</v>
      </c>
      <c r="E1" s="16" t="s">
        <v>21</v>
      </c>
      <c r="F1" s="5" t="s">
        <v>30</v>
      </c>
      <c r="G1" s="5" t="s">
        <v>32</v>
      </c>
      <c r="H1" s="5" t="s">
        <v>33</v>
      </c>
      <c r="I1" s="17" t="s">
        <v>36</v>
      </c>
      <c r="M1" s="2" t="s">
        <v>12</v>
      </c>
      <c r="N1" s="5" t="s">
        <v>31</v>
      </c>
      <c r="O1" s="5" t="s">
        <v>32</v>
      </c>
      <c r="P1" s="5" t="s">
        <v>33</v>
      </c>
      <c r="S1" s="6"/>
      <c r="T1" s="6"/>
      <c r="U1" s="6"/>
      <c r="V1" s="6"/>
      <c r="W1" s="6"/>
      <c r="X1" s="6"/>
      <c r="Y1" s="6"/>
      <c r="Z1" s="6"/>
    </row>
    <row r="2" spans="1:26" x14ac:dyDescent="0.25">
      <c r="A2" s="41" t="str">
        <f>Schedule!A2</f>
        <v>ARS</v>
      </c>
      <c r="B2" s="3">
        <f>VLOOKUP($A2,Fixtures!$A$1:$C$21,2,FALSE)</f>
        <v>1.2988791482888993</v>
      </c>
      <c r="C2" s="3">
        <f ca="1">VLOOKUP($A2,Fixtures!$J$3:$AW$22,40,FALSE)</f>
        <v>1.5980172433170134</v>
      </c>
      <c r="D2" s="18">
        <f>IF($I$6="Y",D27,B2/C2*100)</f>
        <v>86.87729377950896</v>
      </c>
      <c r="E2" s="3">
        <f>VLOOKUP($A2,Fixtures!$A$1:$C$21,3,FALSE)</f>
        <v>1.221605796692756</v>
      </c>
      <c r="F2" s="3">
        <f ca="1">VLOOKUP($A2,Fixtures!$J$26:$AW$45,40,FALSE)</f>
        <v>1.4849682071114205</v>
      </c>
      <c r="G2" s="18">
        <f>IF($I$6="Y",G27,E2/F2*100)</f>
        <v>84.326472927993805</v>
      </c>
      <c r="H2" s="19">
        <f t="shared" ref="H2:H21" si="0">G2-D2</f>
        <v>-2.5508208515151551</v>
      </c>
      <c r="I2" s="20">
        <v>1</v>
      </c>
      <c r="M2" s="2" t="s">
        <v>8</v>
      </c>
      <c r="N2" s="18">
        <v>88.761428163548231</v>
      </c>
      <c r="O2" s="18">
        <v>154.50529664686306</v>
      </c>
      <c r="P2" s="19">
        <v>65.743868483314827</v>
      </c>
      <c r="S2" s="6"/>
      <c r="T2" s="6"/>
      <c r="U2" s="6"/>
      <c r="V2" s="6"/>
      <c r="W2" s="6"/>
      <c r="X2" s="6"/>
      <c r="Y2" s="6"/>
      <c r="Z2" s="6"/>
    </row>
    <row r="3" spans="1:26" x14ac:dyDescent="0.25">
      <c r="A3" s="41" t="str">
        <f>Schedule!A3</f>
        <v>AVL</v>
      </c>
      <c r="B3" s="3">
        <f>VLOOKUP($A3,Fixtures!$A$1:$C$21,2,FALSE)</f>
        <v>1.4233826851180433</v>
      </c>
      <c r="C3" s="3">
        <f ca="1">VLOOKUP($A3,Fixtures!$J$3:$AW$22,40,FALSE)</f>
        <v>1.5042342321680695</v>
      </c>
      <c r="D3" s="18">
        <f t="shared" ref="D3:D21" si="1">IF($I$6="Y",D28,B3/C3*100)</f>
        <v>100.80767044458415</v>
      </c>
      <c r="E3" s="3">
        <f>VLOOKUP($A3,Fixtures!$A$1:$C$21,3,FALSE)</f>
        <v>1.9555165661667981</v>
      </c>
      <c r="F3" s="3">
        <f ca="1">VLOOKUP($A3,Fixtures!$J$26:$AW$45,40,FALSE)</f>
        <v>1.5508638739863247</v>
      </c>
      <c r="G3" s="18">
        <f t="shared" ref="G3:G21" si="2">IF($I$6="Y",G28,E3/F3*100)</f>
        <v>118.55743215386923</v>
      </c>
      <c r="H3" s="19">
        <f t="shared" si="0"/>
        <v>17.749761709285082</v>
      </c>
      <c r="I3" s="17" t="s">
        <v>37</v>
      </c>
      <c r="M3" s="2" t="s">
        <v>3</v>
      </c>
      <c r="N3" s="18">
        <v>94.548756594506131</v>
      </c>
      <c r="O3" s="18">
        <v>138.53986783948525</v>
      </c>
      <c r="P3" s="19">
        <v>43.991111244979123</v>
      </c>
      <c r="S3" s="6"/>
      <c r="T3" s="6"/>
      <c r="U3" s="6"/>
      <c r="V3" s="6"/>
      <c r="W3" s="6"/>
      <c r="X3" s="6"/>
      <c r="Y3" s="6"/>
      <c r="Z3" s="6"/>
    </row>
    <row r="4" spans="1:26" x14ac:dyDescent="0.25">
      <c r="A4" s="41" t="str">
        <f>Schedule!A4</f>
        <v>BHA</v>
      </c>
      <c r="B4" s="3">
        <f>VLOOKUP($A4,Fixtures!$A$1:$C$21,2,FALSE)</f>
        <v>1.091311254236758</v>
      </c>
      <c r="C4" s="3">
        <f ca="1">VLOOKUP($A4,Fixtures!$J$3:$AW$22,40,FALSE)</f>
        <v>1.362477265677275</v>
      </c>
      <c r="D4" s="18">
        <f t="shared" si="1"/>
        <v>85.537054470311531</v>
      </c>
      <c r="E4" s="3">
        <f>VLOOKUP($A4,Fixtures!$A$1:$C$21,3,FALSE)</f>
        <v>1.3274642734614792</v>
      </c>
      <c r="F4" s="3">
        <f ca="1">VLOOKUP($A4,Fixtures!$J$26:$AW$45,40,FALSE)</f>
        <v>1.4683423903824631</v>
      </c>
      <c r="G4" s="18">
        <f t="shared" si="2"/>
        <v>89.803630693865529</v>
      </c>
      <c r="H4" s="19">
        <f t="shared" si="0"/>
        <v>4.2665762235539972</v>
      </c>
      <c r="I4" s="20">
        <v>1</v>
      </c>
      <c r="M4" s="2" t="s">
        <v>1</v>
      </c>
      <c r="N4" s="18">
        <v>86.219804855461007</v>
      </c>
      <c r="O4" s="18">
        <v>127.45438831297272</v>
      </c>
      <c r="P4" s="19">
        <v>41.234583457511718</v>
      </c>
      <c r="S4" s="6"/>
      <c r="T4" s="6"/>
      <c r="U4" s="6"/>
      <c r="V4" s="6"/>
      <c r="W4" s="6"/>
      <c r="X4" s="6"/>
      <c r="Y4" s="6"/>
      <c r="Z4" s="6"/>
    </row>
    <row r="5" spans="1:26" x14ac:dyDescent="0.25">
      <c r="A5" s="41" t="str">
        <f>Schedule!A5</f>
        <v>BUR</v>
      </c>
      <c r="B5" s="3">
        <f>VLOOKUP($A5,Fixtures!$A$1:$C$21,2,FALSE)</f>
        <v>1.3409600524934546</v>
      </c>
      <c r="C5" s="3">
        <f ca="1">VLOOKUP($A5,Fixtures!$J$3:$AW$22,40,FALSE)</f>
        <v>1.4668316645710007</v>
      </c>
      <c r="D5" s="18">
        <f t="shared" si="1"/>
        <v>92.508446871283709</v>
      </c>
      <c r="E5" s="3">
        <f>VLOOKUP($A5,Fixtures!$A$1:$C$21,3,FALSE)</f>
        <v>0.82881774388318852</v>
      </c>
      <c r="F5" s="3">
        <f ca="1">VLOOKUP($A5,Fixtures!$J$26:$AW$45,40,FALSE)</f>
        <v>1.3304723886643421</v>
      </c>
      <c r="G5" s="18">
        <f t="shared" si="2"/>
        <v>67.61628490119422</v>
      </c>
      <c r="H5" s="19">
        <f>G5-D5</f>
        <v>-24.892161970089489</v>
      </c>
      <c r="I5" s="97" t="s">
        <v>135</v>
      </c>
      <c r="M5" s="2" t="s">
        <v>7</v>
      </c>
      <c r="N5" s="18">
        <v>83.337226155770381</v>
      </c>
      <c r="O5" s="18">
        <v>124.9364247985613</v>
      </c>
      <c r="P5" s="19">
        <v>41.599198642790924</v>
      </c>
      <c r="R5" s="21"/>
      <c r="S5" s="6"/>
      <c r="T5" s="6"/>
      <c r="U5" s="6"/>
      <c r="V5" s="6"/>
      <c r="W5" s="6"/>
      <c r="X5" s="6"/>
      <c r="Y5" s="6"/>
      <c r="Z5" s="6"/>
    </row>
    <row r="6" spans="1:26" x14ac:dyDescent="0.25">
      <c r="A6" s="41" t="str">
        <f>Schedule!A6</f>
        <v>CHE</v>
      </c>
      <c r="B6" s="3">
        <f>VLOOKUP($A6,Fixtures!$A$1:$C$21,2,FALSE)</f>
        <v>1.0705383189185727</v>
      </c>
      <c r="C6" s="3">
        <f ca="1">VLOOKUP($A6,Fixtures!$J$3:$AW$22,40,FALSE)</f>
        <v>1.261854800617902</v>
      </c>
      <c r="D6" s="18">
        <f t="shared" si="1"/>
        <v>83.337226155770381</v>
      </c>
      <c r="E6" s="3">
        <f>VLOOKUP($A6,Fixtures!$A$1:$C$21,3,FALSE)</f>
        <v>1.8453401662829956</v>
      </c>
      <c r="F6" s="3">
        <f ca="1">VLOOKUP($A6,Fixtures!$J$26:$AW$45,40,FALSE)</f>
        <v>1.5085980124312917</v>
      </c>
      <c r="G6" s="18">
        <f t="shared" si="2"/>
        <v>124.9364247985613</v>
      </c>
      <c r="H6" s="19">
        <f>G6-D6</f>
        <v>41.599198642790924</v>
      </c>
      <c r="I6" s="96" t="s">
        <v>133</v>
      </c>
      <c r="M6" s="2" t="s">
        <v>62</v>
      </c>
      <c r="N6" s="18">
        <v>93.195819767993243</v>
      </c>
      <c r="O6" s="18">
        <v>120.20198471578922</v>
      </c>
      <c r="P6" s="19">
        <v>27.00616494779598</v>
      </c>
      <c r="S6" s="6"/>
      <c r="T6" s="6"/>
      <c r="U6" s="6"/>
      <c r="V6" s="6"/>
      <c r="W6" s="6"/>
      <c r="X6" s="6"/>
      <c r="Y6" s="6"/>
      <c r="Z6" s="6"/>
    </row>
    <row r="7" spans="1:26" x14ac:dyDescent="0.25">
      <c r="A7" s="41" t="str">
        <f>Schedule!A7</f>
        <v>CRY</v>
      </c>
      <c r="B7" s="3">
        <f>VLOOKUP($A7,Fixtures!$A$1:$C$21,2,FALSE)</f>
        <v>1.512974764736037</v>
      </c>
      <c r="C7" s="3">
        <f ca="1">VLOOKUP($A7,Fixtures!$J$3:$AW$22,40,FALSE)</f>
        <v>1.4446995219252337</v>
      </c>
      <c r="D7" s="18">
        <f t="shared" si="1"/>
        <v>104.80925981613137</v>
      </c>
      <c r="E7" s="3">
        <f>VLOOKUP($A7,Fixtures!$A$1:$C$21,3,FALSE)</f>
        <v>1.222572605509515</v>
      </c>
      <c r="F7" s="3">
        <f ca="1">VLOOKUP($A7,Fixtures!$J$26:$AW$45,40,FALSE)</f>
        <v>1.4212717804622159</v>
      </c>
      <c r="G7" s="18">
        <f t="shared" si="2"/>
        <v>82.297516754653003</v>
      </c>
      <c r="H7" s="19">
        <f t="shared" si="0"/>
        <v>-22.51174306147837</v>
      </c>
      <c r="I7" s="97" t="s">
        <v>136</v>
      </c>
      <c r="M7" s="2" t="s">
        <v>105</v>
      </c>
      <c r="N7" s="18">
        <v>100.80767044458415</v>
      </c>
      <c r="O7" s="18">
        <v>118.55743215386923</v>
      </c>
      <c r="P7" s="19">
        <v>17.749761709285082</v>
      </c>
      <c r="S7" s="6"/>
      <c r="T7" s="6"/>
      <c r="U7" s="6"/>
      <c r="V7" s="6"/>
      <c r="W7" s="6"/>
      <c r="X7" s="6"/>
      <c r="Y7" s="6"/>
      <c r="Z7" s="6"/>
    </row>
    <row r="8" spans="1:26" x14ac:dyDescent="0.25">
      <c r="A8" s="41" t="str">
        <f>Schedule!A8</f>
        <v>EVE</v>
      </c>
      <c r="B8" s="3">
        <f>VLOOKUP($A8,Fixtures!$A$1:$C$21,2,FALSE)</f>
        <v>1.5043176205661961</v>
      </c>
      <c r="C8" s="3">
        <f ca="1">VLOOKUP($A8,Fixtures!$J$3:$AW$22,40,FALSE)</f>
        <v>1.4547266924492253</v>
      </c>
      <c r="D8" s="18">
        <f t="shared" si="1"/>
        <v>100.95711530342705</v>
      </c>
      <c r="E8" s="3">
        <f>VLOOKUP($A8,Fixtures!$A$1:$C$21,3,FALSE)</f>
        <v>1.6019116835865561</v>
      </c>
      <c r="F8" s="3">
        <f ca="1">VLOOKUP($A8,Fixtures!$J$26:$AW$45,40,FALSE)</f>
        <v>1.4575807583425859</v>
      </c>
      <c r="G8" s="18">
        <f t="shared" si="2"/>
        <v>107.67713239421687</v>
      </c>
      <c r="H8" s="19">
        <f t="shared" si="0"/>
        <v>6.720017090789824</v>
      </c>
      <c r="I8" s="90">
        <v>0.2</v>
      </c>
      <c r="M8" s="2" t="s">
        <v>6</v>
      </c>
      <c r="N8" s="18">
        <v>97.751481229953427</v>
      </c>
      <c r="O8" s="18">
        <v>109.84631239090855</v>
      </c>
      <c r="P8" s="19">
        <v>12.094831160955124</v>
      </c>
      <c r="S8" s="6"/>
      <c r="T8" s="6"/>
      <c r="U8" s="6"/>
      <c r="V8" s="6"/>
      <c r="W8" s="6"/>
      <c r="X8" s="6"/>
      <c r="Y8" s="6"/>
      <c r="Z8" s="6"/>
    </row>
    <row r="9" spans="1:26" x14ac:dyDescent="0.25">
      <c r="A9" s="41" t="str">
        <f>Schedule!A9</f>
        <v>FUL</v>
      </c>
      <c r="B9" s="3">
        <f>VLOOKUP($A9,Fixtures!$A$1:$C$21,2,FALSE)</f>
        <v>1.8094162127353153</v>
      </c>
      <c r="C9" s="3">
        <f ca="1">VLOOKUP($A9,Fixtures!$J$3:$AW$22,40,FALSE)</f>
        <v>1.2802547799602284</v>
      </c>
      <c r="D9" s="18">
        <f t="shared" si="1"/>
        <v>135.66618900570231</v>
      </c>
      <c r="E9" s="3">
        <f>VLOOKUP($A9,Fixtures!$A$1:$C$21,3,FALSE)</f>
        <v>1.2168393893301104</v>
      </c>
      <c r="F9" s="3">
        <f ca="1">VLOOKUP($A9,Fixtures!$J$26:$AW$45,40,FALSE)</f>
        <v>1.5598895993016462</v>
      </c>
      <c r="G9" s="18">
        <f t="shared" si="2"/>
        <v>78.626471966883031</v>
      </c>
      <c r="H9" s="19">
        <f t="shared" si="0"/>
        <v>-57.039717038819276</v>
      </c>
      <c r="I9" s="6"/>
      <c r="M9" s="2" t="s">
        <v>115</v>
      </c>
      <c r="N9" s="18">
        <v>117.6565401991017</v>
      </c>
      <c r="O9" s="18">
        <v>109.0632484744354</v>
      </c>
      <c r="P9" s="19">
        <v>-8.593291724666301</v>
      </c>
      <c r="S9" s="6"/>
      <c r="T9" s="6"/>
      <c r="U9" s="6"/>
      <c r="V9" s="6"/>
      <c r="W9" s="6"/>
      <c r="X9" s="6"/>
      <c r="Y9" s="6"/>
      <c r="Z9" s="6"/>
    </row>
    <row r="10" spans="1:26" x14ac:dyDescent="0.25">
      <c r="A10" s="41" t="str">
        <f>Schedule!A10</f>
        <v>LEE</v>
      </c>
      <c r="B10" s="3">
        <f>VLOOKUP($A10,Fixtures!$A$1:$C$21,2,FALSE)</f>
        <v>1.8090467492654563</v>
      </c>
      <c r="C10" s="3">
        <f ca="1">VLOOKUP($A10,Fixtures!$J$3:$AW$22,40,FALSE)</f>
        <v>1.5225045581005545</v>
      </c>
      <c r="D10" s="18">
        <f t="shared" si="1"/>
        <v>117.6565401991017</v>
      </c>
      <c r="E10" s="3">
        <f>VLOOKUP($A10,Fixtures!$A$1:$C$21,3,FALSE)</f>
        <v>1.7234618553560466</v>
      </c>
      <c r="F10" s="3">
        <f ca="1">VLOOKUP($A10,Fixtures!$J$26:$AW$45,40,FALSE)</f>
        <v>1.4850514543575477</v>
      </c>
      <c r="G10" s="18">
        <f t="shared" si="2"/>
        <v>109.0632484744354</v>
      </c>
      <c r="H10" s="19">
        <f t="shared" si="0"/>
        <v>-8.593291724666301</v>
      </c>
      <c r="I10" s="6"/>
      <c r="M10" s="2" t="s">
        <v>4</v>
      </c>
      <c r="N10" s="18">
        <v>100.95711530342705</v>
      </c>
      <c r="O10" s="18">
        <v>107.67713239421687</v>
      </c>
      <c r="P10" s="19">
        <v>6.720017090789824</v>
      </c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41" t="str">
        <f>Schedule!A11</f>
        <v>LEI</v>
      </c>
      <c r="B11" s="3">
        <f>VLOOKUP($A11,Fixtures!$A$1:$C$21,2,FALSE)</f>
        <v>1.2476110229166251</v>
      </c>
      <c r="C11" s="3">
        <f ca="1">VLOOKUP($A11,Fixtures!$J$3:$AW$22,40,FALSE)</f>
        <v>1.317628886450372</v>
      </c>
      <c r="D11" s="18">
        <f t="shared" si="1"/>
        <v>93.195819767993243</v>
      </c>
      <c r="E11" s="3">
        <f>VLOOKUP($A11,Fixtures!$A$1:$C$21,3,FALSE)</f>
        <v>1.7752842039594841</v>
      </c>
      <c r="F11" s="3">
        <f ca="1">VLOOKUP($A11,Fixtures!$J$26:$AW$45,40,FALSE)</f>
        <v>1.4643457233051178</v>
      </c>
      <c r="G11" s="18">
        <f t="shared" si="2"/>
        <v>120.20198471578922</v>
      </c>
      <c r="H11" s="19">
        <f t="shared" si="0"/>
        <v>27.00616494779598</v>
      </c>
      <c r="I11" s="6"/>
      <c r="M11" s="2" t="s">
        <v>63</v>
      </c>
      <c r="N11" s="18">
        <v>89.163101395898238</v>
      </c>
      <c r="O11" s="18">
        <v>101.58882860357693</v>
      </c>
      <c r="P11" s="19">
        <v>12.42572720767869</v>
      </c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41" t="str">
        <f>Schedule!A12</f>
        <v>LIV</v>
      </c>
      <c r="B12" s="3">
        <f>VLOOKUP($A12,Fixtures!$A$1:$C$21,2,FALSE)</f>
        <v>1.4452263182825515</v>
      </c>
      <c r="C12" s="3">
        <f ca="1">VLOOKUP($A12,Fixtures!$J$3:$AW$22,40,FALSE)</f>
        <v>1.5674619613545573</v>
      </c>
      <c r="D12" s="18">
        <f t="shared" si="1"/>
        <v>88.761428163548231</v>
      </c>
      <c r="E12" s="3">
        <f>VLOOKUP($A12,Fixtures!$A$1:$C$21,3,FALSE)</f>
        <v>2.305059378606507</v>
      </c>
      <c r="F12" s="3">
        <f ca="1">VLOOKUP($A12,Fixtures!$J$26:$AW$45,40,FALSE)</f>
        <v>1.4511589626034924</v>
      </c>
      <c r="G12" s="18">
        <f t="shared" si="2"/>
        <v>154.50529664686306</v>
      </c>
      <c r="H12" s="19">
        <f t="shared" si="0"/>
        <v>65.743868483314827</v>
      </c>
      <c r="I12" s="6"/>
      <c r="M12" s="2" t="s">
        <v>10</v>
      </c>
      <c r="N12" s="18">
        <v>92.870442176984497</v>
      </c>
      <c r="O12" s="18">
        <v>100.57465773892278</v>
      </c>
      <c r="P12" s="19">
        <v>7.7042155619382839</v>
      </c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41" t="str">
        <f>Schedule!A13</f>
        <v>MCI</v>
      </c>
      <c r="B13" s="3">
        <f>VLOOKUP($A13,Fixtures!$A$1:$C$21,2,FALSE)</f>
        <v>1.3314519591240965</v>
      </c>
      <c r="C13" s="3">
        <f ca="1">VLOOKUP($A13,Fixtures!$J$3:$AW$22,40,FALSE)</f>
        <v>1.4934304753939203</v>
      </c>
      <c r="D13" s="18">
        <f t="shared" si="1"/>
        <v>86.219804855461007</v>
      </c>
      <c r="E13" s="3">
        <f>VLOOKUP($A13,Fixtures!$A$1:$C$21,3,FALSE)</f>
        <v>1.6685661978426729</v>
      </c>
      <c r="F13" s="3">
        <f ca="1">VLOOKUP($A13,Fixtures!$J$26:$AW$45,40,FALSE)</f>
        <v>1.439423590655847</v>
      </c>
      <c r="G13" s="18">
        <f t="shared" si="2"/>
        <v>127.45438831297272</v>
      </c>
      <c r="H13" s="19">
        <f t="shared" si="0"/>
        <v>41.234583457511718</v>
      </c>
      <c r="I13" s="6"/>
      <c r="M13" s="2" t="s">
        <v>118</v>
      </c>
      <c r="N13" s="18">
        <v>85.537054470311531</v>
      </c>
      <c r="O13" s="18">
        <v>89.803630693865529</v>
      </c>
      <c r="P13" s="19">
        <v>4.2665762235539972</v>
      </c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41" t="str">
        <f>Schedule!A14</f>
        <v>MUN</v>
      </c>
      <c r="B14" s="3">
        <f>VLOOKUP($A14,Fixtures!$A$1:$C$21,2,FALSE)</f>
        <v>1.5240451116214262</v>
      </c>
      <c r="C14" s="3">
        <f ca="1">VLOOKUP($A14,Fixtures!$J$3:$AW$22,40,FALSE)</f>
        <v>1.4718362872873914</v>
      </c>
      <c r="D14" s="18">
        <f t="shared" si="1"/>
        <v>97.751481229953427</v>
      </c>
      <c r="E14" s="3">
        <f>VLOOKUP($A14,Fixtures!$A$1:$C$21,3,FALSE)</f>
        <v>1.4146933506533368</v>
      </c>
      <c r="F14" s="3">
        <f ca="1">VLOOKUP($A14,Fixtures!$J$26:$AW$45,40,FALSE)</f>
        <v>1.3264224214786768</v>
      </c>
      <c r="G14" s="18">
        <f t="shared" si="2"/>
        <v>109.84631239090855</v>
      </c>
      <c r="H14" s="19">
        <f t="shared" si="0"/>
        <v>12.094831160955124</v>
      </c>
      <c r="I14" s="6"/>
      <c r="M14" s="2" t="s">
        <v>5</v>
      </c>
      <c r="N14" s="18">
        <v>86.87729377950896</v>
      </c>
      <c r="O14" s="18">
        <v>84.326472927993805</v>
      </c>
      <c r="P14" s="19">
        <v>-2.5508208515151551</v>
      </c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41" t="str">
        <f>Schedule!A15</f>
        <v>NEW</v>
      </c>
      <c r="B15" s="3">
        <f>VLOOKUP($A15,Fixtures!$A$1:$C$21,2,FALSE)</f>
        <v>1.6264971207405914</v>
      </c>
      <c r="C15" s="3">
        <f ca="1">VLOOKUP($A15,Fixtures!$J$3:$AW$22,40,FALSE)</f>
        <v>1.4139412331888332</v>
      </c>
      <c r="D15" s="18">
        <f t="shared" si="1"/>
        <v>116.37287684663366</v>
      </c>
      <c r="E15" s="3">
        <f>VLOOKUP($A15,Fixtures!$A$1:$C$21,3,FALSE)</f>
        <v>1.0603272105969919</v>
      </c>
      <c r="F15" s="3">
        <f ca="1">VLOOKUP($A15,Fixtures!$J$26:$AW$45,40,FALSE)</f>
        <v>1.3064020118704154</v>
      </c>
      <c r="G15" s="18">
        <f t="shared" si="2"/>
        <v>79.897275347877695</v>
      </c>
      <c r="H15" s="19">
        <f t="shared" si="0"/>
        <v>-36.475601498755964</v>
      </c>
      <c r="I15" s="6"/>
      <c r="M15" s="2" t="s">
        <v>53</v>
      </c>
      <c r="N15" s="18">
        <v>104.80925981613137</v>
      </c>
      <c r="O15" s="18">
        <v>82.297516754653003</v>
      </c>
      <c r="P15" s="19">
        <v>-22.51174306147837</v>
      </c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41" t="str">
        <f>Schedule!A16</f>
        <v>SHU</v>
      </c>
      <c r="B16" s="3">
        <f>VLOOKUP($A16,Fixtures!$A$1:$C$21,2,FALSE)</f>
        <v>1.8527683002862303</v>
      </c>
      <c r="C16" s="3">
        <f ca="1">VLOOKUP($A16,Fixtures!$J$3:$AW$22,40,FALSE)</f>
        <v>1.6318315268342005</v>
      </c>
      <c r="D16" s="18">
        <f t="shared" si="1"/>
        <v>109.61332761970786</v>
      </c>
      <c r="E16" s="3">
        <f>VLOOKUP($A16,Fixtures!$A$1:$C$21,3,FALSE)</f>
        <v>0.97330849184699186</v>
      </c>
      <c r="F16" s="3">
        <f ca="1">VLOOKUP($A16,Fixtures!$J$26:$AW$45,40,FALSE)</f>
        <v>1.4423734303555293</v>
      </c>
      <c r="G16" s="18">
        <f t="shared" si="2"/>
        <v>69.893799239248921</v>
      </c>
      <c r="H16" s="19">
        <f t="shared" si="0"/>
        <v>-39.719528380458939</v>
      </c>
      <c r="I16" s="6"/>
      <c r="M16" s="2" t="s">
        <v>2</v>
      </c>
      <c r="N16" s="18">
        <v>116.37287684663366</v>
      </c>
      <c r="O16" s="18">
        <v>79.897275347877695</v>
      </c>
      <c r="P16" s="19">
        <v>-36.475601498755964</v>
      </c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41" t="str">
        <f>Schedule!A17</f>
        <v>SOU</v>
      </c>
      <c r="B17" s="3">
        <f>VLOOKUP($A17,Fixtures!$A$1:$C$21,2,FALSE)</f>
        <v>1.2717276104675399</v>
      </c>
      <c r="C17" s="3">
        <f ca="1">VLOOKUP($A17,Fixtures!$J$3:$AW$22,40,FALSE)</f>
        <v>1.4229564655472655</v>
      </c>
      <c r="D17" s="18">
        <f t="shared" si="1"/>
        <v>92.870442176984497</v>
      </c>
      <c r="E17" s="3">
        <f>VLOOKUP($A17,Fixtures!$A$1:$C$21,3,FALSE)</f>
        <v>1.4482622654619397</v>
      </c>
      <c r="F17" s="3">
        <f ca="1">VLOOKUP($A17,Fixtures!$J$26:$AW$45,40,FALSE)</f>
        <v>1.4614363988878829</v>
      </c>
      <c r="G17" s="18">
        <f t="shared" si="2"/>
        <v>100.57465773892278</v>
      </c>
      <c r="H17" s="19">
        <f t="shared" si="0"/>
        <v>7.7042155619382839</v>
      </c>
      <c r="I17" s="6"/>
      <c r="M17" s="2" t="s">
        <v>116</v>
      </c>
      <c r="N17" s="18">
        <v>135.66618900570231</v>
      </c>
      <c r="O17" s="18">
        <v>78.626471966883031</v>
      </c>
      <c r="P17" s="19">
        <v>-57.039717038819276</v>
      </c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41" t="str">
        <f>Schedule!A18</f>
        <v>TOT</v>
      </c>
      <c r="B18" s="3">
        <f>VLOOKUP($A18,Fixtures!$A$1:$C$21,2,FALSE)</f>
        <v>1.1328516496978172</v>
      </c>
      <c r="C18" s="3">
        <f ca="1">VLOOKUP($A18,Fixtures!$J$3:$AW$22,40,FALSE)</f>
        <v>1.2177202627466523</v>
      </c>
      <c r="D18" s="18">
        <f t="shared" si="1"/>
        <v>94.548756594506131</v>
      </c>
      <c r="E18" s="3">
        <f>VLOOKUP($A18,Fixtures!$A$1:$C$21,3,FALSE)</f>
        <v>2.1719374456721914</v>
      </c>
      <c r="F18" s="3">
        <f ca="1">VLOOKUP($A18,Fixtures!$J$26:$AW$45,40,FALSE)</f>
        <v>1.4508996148247941</v>
      </c>
      <c r="G18" s="18">
        <f t="shared" si="2"/>
        <v>138.53986783948525</v>
      </c>
      <c r="H18" s="19">
        <f t="shared" si="0"/>
        <v>43.991111244979123</v>
      </c>
      <c r="I18" s="6"/>
      <c r="M18" s="2" t="s">
        <v>85</v>
      </c>
      <c r="N18" s="18">
        <v>88.659148144759939</v>
      </c>
      <c r="O18" s="18">
        <v>71.659172026062294</v>
      </c>
      <c r="P18" s="19">
        <v>-16.999976118697646</v>
      </c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41" t="str">
        <f>Schedule!A19</f>
        <v>WBA</v>
      </c>
      <c r="B19" s="3">
        <f>VLOOKUP($A19,Fixtures!$A$1:$C$21,2,FALSE)</f>
        <v>2.0236040987245674</v>
      </c>
      <c r="C19" s="3">
        <f ca="1">VLOOKUP($A19,Fixtures!$J$3:$AW$22,40,FALSE)</f>
        <v>1.5192803818450598</v>
      </c>
      <c r="D19" s="18">
        <f t="shared" si="1"/>
        <v>129.15610711335222</v>
      </c>
      <c r="E19" s="3">
        <f>VLOOKUP($A19,Fixtures!$A$1:$C$21,3,FALSE)</f>
        <v>0.67674899804327804</v>
      </c>
      <c r="F19" s="3">
        <f ca="1">VLOOKUP($A19,Fixtures!$J$26:$AW$45,40,FALSE)</f>
        <v>1.3019556303491897</v>
      </c>
      <c r="G19" s="18">
        <f t="shared" si="2"/>
        <v>57.803572300030808</v>
      </c>
      <c r="H19" s="19">
        <f t="shared" si="0"/>
        <v>-71.352534813321412</v>
      </c>
      <c r="I19" s="6"/>
      <c r="M19" s="2" t="s">
        <v>106</v>
      </c>
      <c r="N19" s="18">
        <v>109.61332761970786</v>
      </c>
      <c r="O19" s="18">
        <v>69.893799239248921</v>
      </c>
      <c r="P19" s="19">
        <v>-39.719528380458939</v>
      </c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41" t="str">
        <f>Schedule!A20</f>
        <v>WHU</v>
      </c>
      <c r="B20" s="3">
        <f>VLOOKUP($A20,Fixtures!$A$1:$C$21,2,FALSE)</f>
        <v>1.2651195305788916</v>
      </c>
      <c r="C20" s="3">
        <f ca="1">VLOOKUP($A20,Fixtures!$J$3:$AW$22,40,FALSE)</f>
        <v>1.573306557601611</v>
      </c>
      <c r="D20" s="18">
        <f t="shared" si="1"/>
        <v>89.163101395898238</v>
      </c>
      <c r="E20" s="3">
        <f>VLOOKUP($A20,Fixtures!$A$1:$C$21,3,FALSE)</f>
        <v>1.4476674732581338</v>
      </c>
      <c r="F20" s="3">
        <f ca="1">VLOOKUP($A20,Fixtures!$J$26:$AW$45,40,FALSE)</f>
        <v>1.4048542506338793</v>
      </c>
      <c r="G20" s="18">
        <f t="shared" si="2"/>
        <v>101.58882860357693</v>
      </c>
      <c r="H20" s="19">
        <f t="shared" si="0"/>
        <v>12.42572720767869</v>
      </c>
      <c r="I20" s="6"/>
      <c r="M20" s="2" t="s">
        <v>61</v>
      </c>
      <c r="N20" s="18">
        <v>92.508446871283709</v>
      </c>
      <c r="O20" s="18">
        <v>67.61628490119422</v>
      </c>
      <c r="P20" s="19">
        <v>-24.892161970089489</v>
      </c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41" t="str">
        <f>Schedule!A21</f>
        <v>WOL</v>
      </c>
      <c r="B21" s="3">
        <f>VLOOKUP($A21,Fixtures!$A$1:$C$21,2,FALSE)</f>
        <v>1.2908799472455583</v>
      </c>
      <c r="C21" s="3">
        <f ca="1">VLOOKUP($A21,Fixtures!$J$3:$AW$22,40,FALSE)</f>
        <v>1.3916390531210534</v>
      </c>
      <c r="D21" s="18">
        <f t="shared" si="1"/>
        <v>88.659148144759939</v>
      </c>
      <c r="E21" s="3">
        <f>VLOOKUP($A21,Fixtures!$A$1:$C$21,3,FALSE)</f>
        <v>1.0161102090239411</v>
      </c>
      <c r="F21" s="3">
        <f ca="1">VLOOKUP($A21,Fixtures!$J$26:$AW$45,40,FALSE)</f>
        <v>1.5576541659550718</v>
      </c>
      <c r="G21" s="18">
        <f t="shared" si="2"/>
        <v>71.659172026062294</v>
      </c>
      <c r="H21" s="19">
        <f t="shared" si="0"/>
        <v>-16.999976118697646</v>
      </c>
      <c r="I21" s="6"/>
      <c r="M21" s="2" t="s">
        <v>117</v>
      </c>
      <c r="N21" s="18">
        <v>129.15610711335222</v>
      </c>
      <c r="O21" s="18">
        <v>57.803572300030808</v>
      </c>
      <c r="P21" s="19">
        <v>-71.352534813321412</v>
      </c>
      <c r="S21" s="6"/>
      <c r="T21" s="6"/>
      <c r="U21" s="6"/>
      <c r="V21" s="6"/>
      <c r="W21" s="6"/>
      <c r="X21" s="6"/>
      <c r="Y21" s="6"/>
      <c r="Z21" s="6"/>
    </row>
    <row r="22" spans="1:26" x14ac:dyDescent="0.25">
      <c r="D22" s="21"/>
      <c r="G22" s="21"/>
    </row>
    <row r="24" spans="1:26" x14ac:dyDescent="0.25">
      <c r="B24" s="21"/>
    </row>
    <row r="25" spans="1:26" x14ac:dyDescent="0.25">
      <c r="A25" s="1" t="s">
        <v>134</v>
      </c>
      <c r="B25" s="21"/>
    </row>
    <row r="26" spans="1:26" x14ac:dyDescent="0.25">
      <c r="A26" s="2" t="s">
        <v>12</v>
      </c>
      <c r="B26" s="5" t="s">
        <v>31</v>
      </c>
      <c r="C26" s="5" t="s">
        <v>126</v>
      </c>
      <c r="D26" s="5" t="s">
        <v>127</v>
      </c>
      <c r="E26" s="5" t="s">
        <v>32</v>
      </c>
      <c r="F26" s="5" t="s">
        <v>128</v>
      </c>
      <c r="G26" s="5" t="s">
        <v>129</v>
      </c>
      <c r="H26" s="5" t="s">
        <v>33</v>
      </c>
      <c r="L26" s="2" t="s">
        <v>12</v>
      </c>
      <c r="M26" s="5" t="s">
        <v>31</v>
      </c>
      <c r="N26" s="5" t="s">
        <v>126</v>
      </c>
      <c r="O26" s="5" t="s">
        <v>127</v>
      </c>
      <c r="P26" s="5" t="s">
        <v>32</v>
      </c>
      <c r="Q26" s="5" t="s">
        <v>128</v>
      </c>
      <c r="R26" s="5" t="s">
        <v>129</v>
      </c>
      <c r="S26" s="5" t="s">
        <v>33</v>
      </c>
    </row>
    <row r="27" spans="1:26" x14ac:dyDescent="0.25">
      <c r="A27" s="41" t="s">
        <v>5</v>
      </c>
      <c r="B27" s="18">
        <v>109.263782338091</v>
      </c>
      <c r="C27" s="90">
        <v>0.05</v>
      </c>
      <c r="D27" s="18">
        <v>86.87729377950896</v>
      </c>
      <c r="E27" s="18">
        <v>92.57325324820674</v>
      </c>
      <c r="F27" s="90">
        <v>0.1</v>
      </c>
      <c r="G27" s="18">
        <v>84.326472927993805</v>
      </c>
      <c r="H27" s="19">
        <f>G27-D27</f>
        <v>-2.5508208515151551</v>
      </c>
      <c r="L27" s="41" t="s">
        <v>5</v>
      </c>
      <c r="M27" s="18">
        <v>81.280671639863442</v>
      </c>
      <c r="N27" s="90">
        <v>0.05</v>
      </c>
      <c r="O27" s="18">
        <f>(1-$I$8)*D2+$I$8*B27</f>
        <v>91.354591491225378</v>
      </c>
      <c r="P27" s="18">
        <v>82.264777847940564</v>
      </c>
      <c r="Q27" s="90">
        <v>0.1</v>
      </c>
      <c r="R27" s="18">
        <f>(1-$I$8)*G2+$I$8*E27</f>
        <v>85.975828992036398</v>
      </c>
      <c r="S27" s="19">
        <f t="shared" ref="S27:S29" si="3">R27-O27</f>
        <v>-5.37876249918898</v>
      </c>
    </row>
    <row r="28" spans="1:26" x14ac:dyDescent="0.25">
      <c r="A28" s="41" t="s">
        <v>105</v>
      </c>
      <c r="B28" s="18">
        <v>125.53807489137616</v>
      </c>
      <c r="C28" s="90"/>
      <c r="D28" s="18">
        <v>100.80767044458415</v>
      </c>
      <c r="E28" s="18">
        <v>88.418828005140682</v>
      </c>
      <c r="F28" s="90"/>
      <c r="G28" s="18">
        <v>118.55743215386923</v>
      </c>
      <c r="H28" s="19">
        <f t="shared" ref="H28:H46" si="4">G28-D28</f>
        <v>17.749761709285082</v>
      </c>
      <c r="L28" s="41" t="s">
        <v>105</v>
      </c>
      <c r="M28" s="18">
        <v>94.625069332886142</v>
      </c>
      <c r="N28" s="90"/>
      <c r="O28" s="18">
        <f t="shared" ref="O28:O46" si="5">(1-$I$8)*D3+$I$8*B28</f>
        <v>105.75375133394256</v>
      </c>
      <c r="P28" s="18">
        <v>126.09208319105134</v>
      </c>
      <c r="Q28" s="90"/>
      <c r="R28" s="18">
        <f t="shared" ref="R28:R46" si="6">(1-$I$8)*G3+$I$8*E28</f>
        <v>112.52971132412353</v>
      </c>
      <c r="S28" s="19">
        <f t="shared" si="3"/>
        <v>6.7759599901809651</v>
      </c>
    </row>
    <row r="29" spans="1:26" x14ac:dyDescent="0.25">
      <c r="A29" s="41" t="s">
        <v>118</v>
      </c>
      <c r="B29" s="18">
        <v>107.29497102956765</v>
      </c>
      <c r="C29" s="90"/>
      <c r="D29" s="18">
        <v>85.537054470311531</v>
      </c>
      <c r="E29" s="18">
        <v>87.395610346885675</v>
      </c>
      <c r="F29" s="90"/>
      <c r="G29" s="18">
        <v>89.803630693865529</v>
      </c>
      <c r="H29" s="19">
        <f t="shared" si="4"/>
        <v>4.2665762235539972</v>
      </c>
      <c r="L29" s="41" t="s">
        <v>118</v>
      </c>
      <c r="M29" s="18">
        <v>80.097575330497506</v>
      </c>
      <c r="N29" s="90"/>
      <c r="O29" s="18">
        <f t="shared" si="5"/>
        <v>89.88863778216276</v>
      </c>
      <c r="P29" s="18">
        <v>90.405635780610481</v>
      </c>
      <c r="Q29" s="90"/>
      <c r="R29" s="18">
        <f t="shared" si="6"/>
        <v>89.322026624469572</v>
      </c>
      <c r="S29" s="19">
        <f t="shared" si="3"/>
        <v>-0.56661115769318826</v>
      </c>
    </row>
    <row r="30" spans="1:26" x14ac:dyDescent="0.25">
      <c r="A30" s="41" t="s">
        <v>61</v>
      </c>
      <c r="B30" s="18">
        <v>96.866994345659535</v>
      </c>
      <c r="C30" s="90"/>
      <c r="D30" s="18">
        <v>92.508446871283709</v>
      </c>
      <c r="E30" s="18">
        <v>88.901433716312823</v>
      </c>
      <c r="F30" s="90"/>
      <c r="G30" s="18">
        <v>67.61628490119422</v>
      </c>
      <c r="H30" s="19">
        <f t="shared" si="4"/>
        <v>-24.892161970089489</v>
      </c>
      <c r="L30" s="41" t="s">
        <v>61</v>
      </c>
      <c r="M30" s="18">
        <v>91.418810002689753</v>
      </c>
      <c r="N30" s="90"/>
      <c r="O30" s="18">
        <f t="shared" si="5"/>
        <v>93.380156366158872</v>
      </c>
      <c r="P30" s="18">
        <v>62.294997697414566</v>
      </c>
      <c r="Q30" s="90"/>
      <c r="R30" s="18">
        <f t="shared" si="6"/>
        <v>71.873314664217943</v>
      </c>
      <c r="S30" s="19">
        <f>R30-O30</f>
        <v>-21.506841701940928</v>
      </c>
    </row>
    <row r="31" spans="1:26" x14ac:dyDescent="0.25">
      <c r="A31" s="41" t="s">
        <v>7</v>
      </c>
      <c r="B31" s="18">
        <v>77.332246831394897</v>
      </c>
      <c r="C31" s="90"/>
      <c r="D31" s="18">
        <v>83.337226155770381</v>
      </c>
      <c r="E31" s="18">
        <v>135.39600507263037</v>
      </c>
      <c r="F31" s="90"/>
      <c r="G31" s="18">
        <v>124.9364247985613</v>
      </c>
      <c r="H31" s="19">
        <f t="shared" si="4"/>
        <v>41.599198642790924</v>
      </c>
      <c r="L31" s="41" t="s">
        <v>7</v>
      </c>
      <c r="M31" s="18">
        <v>84.838470986864252</v>
      </c>
      <c r="N31" s="90"/>
      <c r="O31" s="18">
        <f t="shared" si="5"/>
        <v>82.136230290895284</v>
      </c>
      <c r="P31" s="18">
        <v>122.32152973004402</v>
      </c>
      <c r="Q31" s="90"/>
      <c r="R31" s="18">
        <f t="shared" si="6"/>
        <v>127.02834085337513</v>
      </c>
      <c r="S31" s="19">
        <f>R31-O31</f>
        <v>44.892110562479843</v>
      </c>
    </row>
    <row r="32" spans="1:26" x14ac:dyDescent="0.25">
      <c r="A32" s="41" t="s">
        <v>53</v>
      </c>
      <c r="B32" s="18">
        <v>105.14264699947702</v>
      </c>
      <c r="C32" s="90"/>
      <c r="D32" s="18">
        <v>104.80925981613137</v>
      </c>
      <c r="E32" s="18">
        <v>67.409097922538109</v>
      </c>
      <c r="F32" s="90"/>
      <c r="G32" s="18">
        <v>82.297516754653003</v>
      </c>
      <c r="H32" s="19">
        <f t="shared" si="4"/>
        <v>-22.51174306147837</v>
      </c>
      <c r="L32" s="41" t="s">
        <v>53</v>
      </c>
      <c r="M32" s="18">
        <v>104.72591302029495</v>
      </c>
      <c r="N32" s="90"/>
      <c r="O32" s="18">
        <f t="shared" si="5"/>
        <v>104.87593725280051</v>
      </c>
      <c r="P32" s="18">
        <v>86.019621462681727</v>
      </c>
      <c r="Q32" s="90"/>
      <c r="R32" s="18">
        <f t="shared" si="6"/>
        <v>79.319832988230019</v>
      </c>
      <c r="S32" s="19">
        <f t="shared" ref="S32:S46" si="7">R32-O32</f>
        <v>-25.556104264570493</v>
      </c>
    </row>
    <row r="33" spans="1:19" x14ac:dyDescent="0.25">
      <c r="A33" s="41" t="s">
        <v>4</v>
      </c>
      <c r="B33" s="18">
        <v>91.14977032085838</v>
      </c>
      <c r="C33" s="90"/>
      <c r="D33" s="18">
        <v>100.95711530342705</v>
      </c>
      <c r="E33" s="18">
        <v>98.777311101225564</v>
      </c>
      <c r="F33" s="90"/>
      <c r="G33" s="18">
        <v>107.67713239421687</v>
      </c>
      <c r="H33" s="19">
        <f t="shared" si="4"/>
        <v>6.720017090789824</v>
      </c>
      <c r="L33" s="41" t="s">
        <v>4</v>
      </c>
      <c r="M33" s="18">
        <v>103.4089515490692</v>
      </c>
      <c r="N33" s="90"/>
      <c r="O33" s="18">
        <f t="shared" si="5"/>
        <v>98.995646306913315</v>
      </c>
      <c r="P33" s="18">
        <v>109.9020877174647</v>
      </c>
      <c r="Q33" s="90"/>
      <c r="R33" s="18">
        <f t="shared" si="6"/>
        <v>105.89716813561861</v>
      </c>
      <c r="S33" s="19">
        <f t="shared" si="7"/>
        <v>6.9015218287052988</v>
      </c>
    </row>
    <row r="34" spans="1:19" x14ac:dyDescent="0.25">
      <c r="A34" s="41" t="s">
        <v>116</v>
      </c>
      <c r="B34" s="18">
        <v>113.00090570883003</v>
      </c>
      <c r="C34" s="90">
        <v>-0.05</v>
      </c>
      <c r="D34" s="18">
        <v>135.66618900570231</v>
      </c>
      <c r="E34" s="18">
        <v>81.100177588983769</v>
      </c>
      <c r="F34" s="90">
        <v>-0.05</v>
      </c>
      <c r="G34" s="18">
        <v>78.626471966883031</v>
      </c>
      <c r="H34" s="19">
        <f t="shared" si="4"/>
        <v>-57.039717038819276</v>
      </c>
      <c r="L34" s="41" t="s">
        <v>116</v>
      </c>
      <c r="M34" s="18">
        <v>141.33250982992038</v>
      </c>
      <c r="N34" s="90">
        <v>-0.05</v>
      </c>
      <c r="O34" s="18">
        <f t="shared" si="5"/>
        <v>131.13313234632787</v>
      </c>
      <c r="P34" s="18">
        <v>78.008045561357847</v>
      </c>
      <c r="Q34" s="90">
        <v>-0.05</v>
      </c>
      <c r="R34" s="18">
        <f t="shared" si="6"/>
        <v>79.12121309130319</v>
      </c>
      <c r="S34" s="19">
        <f t="shared" si="7"/>
        <v>-52.011919255024679</v>
      </c>
    </row>
    <row r="35" spans="1:19" x14ac:dyDescent="0.25">
      <c r="A35" s="41" t="s">
        <v>115</v>
      </c>
      <c r="B35" s="18">
        <v>113.00090570883003</v>
      </c>
      <c r="C35" s="90">
        <v>0.1</v>
      </c>
      <c r="D35" s="18">
        <v>117.6565401991017</v>
      </c>
      <c r="E35" s="18">
        <v>81.100177588983769</v>
      </c>
      <c r="F35" s="90">
        <v>0.1</v>
      </c>
      <c r="G35" s="18">
        <v>109.0632484744354</v>
      </c>
      <c r="H35" s="19">
        <f t="shared" si="4"/>
        <v>-8.593291724666301</v>
      </c>
      <c r="L35" s="41" t="s">
        <v>115</v>
      </c>
      <c r="M35" s="18">
        <v>118.8204488216696</v>
      </c>
      <c r="N35" s="90">
        <v>0.1</v>
      </c>
      <c r="O35" s="18">
        <f t="shared" si="5"/>
        <v>116.72541330104738</v>
      </c>
      <c r="P35" s="18">
        <v>116.0540161957983</v>
      </c>
      <c r="Q35" s="90">
        <v>0.1</v>
      </c>
      <c r="R35" s="18">
        <f t="shared" si="6"/>
        <v>103.47063429734509</v>
      </c>
      <c r="S35" s="19">
        <f t="shared" si="7"/>
        <v>-13.254779003702296</v>
      </c>
    </row>
    <row r="36" spans="1:19" x14ac:dyDescent="0.25">
      <c r="A36" s="41" t="s">
        <v>62</v>
      </c>
      <c r="B36" s="18">
        <v>87.234814847338072</v>
      </c>
      <c r="C36" s="90"/>
      <c r="D36" s="18">
        <v>93.195819767993243</v>
      </c>
      <c r="E36" s="18">
        <v>116.07411212246599</v>
      </c>
      <c r="F36" s="90">
        <v>-0.05</v>
      </c>
      <c r="G36" s="18">
        <v>120.20198471578922</v>
      </c>
      <c r="H36" s="19">
        <f t="shared" si="4"/>
        <v>27.00616494779598</v>
      </c>
      <c r="L36" s="41" t="s">
        <v>62</v>
      </c>
      <c r="M36" s="18">
        <v>94.686070998157021</v>
      </c>
      <c r="N36" s="90"/>
      <c r="O36" s="18">
        <f t="shared" si="5"/>
        <v>92.003618783862223</v>
      </c>
      <c r="P36" s="18">
        <v>121.23395286412003</v>
      </c>
      <c r="Q36" s="90">
        <v>-0.05</v>
      </c>
      <c r="R36" s="18">
        <f t="shared" si="6"/>
        <v>119.37641019712459</v>
      </c>
      <c r="S36" s="19">
        <f t="shared" si="7"/>
        <v>27.372791413262362</v>
      </c>
    </row>
    <row r="37" spans="1:19" x14ac:dyDescent="0.25">
      <c r="A37" s="41" t="s">
        <v>8</v>
      </c>
      <c r="B37" s="18">
        <v>75.000406386080186</v>
      </c>
      <c r="C37" s="90"/>
      <c r="D37" s="18">
        <v>88.761428163548231</v>
      </c>
      <c r="E37" s="18">
        <v>137.15587587616591</v>
      </c>
      <c r="F37" s="90">
        <v>0.05</v>
      </c>
      <c r="G37" s="18">
        <v>154.50529664686306</v>
      </c>
      <c r="H37" s="19">
        <f t="shared" si="4"/>
        <v>65.743868483314827</v>
      </c>
      <c r="L37" s="41" t="s">
        <v>8</v>
      </c>
      <c r="M37" s="18">
        <v>92.201683607915243</v>
      </c>
      <c r="N37" s="90"/>
      <c r="O37" s="18">
        <f t="shared" si="5"/>
        <v>86.009223808054628</v>
      </c>
      <c r="P37" s="18">
        <v>158.84265183953733</v>
      </c>
      <c r="Q37" s="90">
        <v>0.05</v>
      </c>
      <c r="R37" s="18">
        <f t="shared" si="6"/>
        <v>151.03541249272365</v>
      </c>
      <c r="S37" s="19">
        <f t="shared" si="7"/>
        <v>65.026188684669023</v>
      </c>
    </row>
    <row r="38" spans="1:19" x14ac:dyDescent="0.25">
      <c r="A38" s="41" t="s">
        <v>1</v>
      </c>
      <c r="B38" s="18">
        <v>74.483304681010793</v>
      </c>
      <c r="C38" s="90">
        <v>0.05</v>
      </c>
      <c r="D38" s="18">
        <v>86.219804855461007</v>
      </c>
      <c r="E38" s="18">
        <v>173.59572876014747</v>
      </c>
      <c r="F38" s="90">
        <v>-0.05</v>
      </c>
      <c r="G38" s="18">
        <v>127.45438831297272</v>
      </c>
      <c r="H38" s="19">
        <f t="shared" si="4"/>
        <v>41.234583457511718</v>
      </c>
      <c r="L38" s="41" t="s">
        <v>1</v>
      </c>
      <c r="M38" s="18">
        <v>89.153929899073546</v>
      </c>
      <c r="N38" s="90">
        <v>0.05</v>
      </c>
      <c r="O38" s="18">
        <f t="shared" si="5"/>
        <v>83.872504820570981</v>
      </c>
      <c r="P38" s="18">
        <v>115.91905320117904</v>
      </c>
      <c r="Q38" s="90">
        <v>-0.05</v>
      </c>
      <c r="R38" s="18">
        <f t="shared" si="6"/>
        <v>136.68265640240767</v>
      </c>
      <c r="S38" s="19">
        <f t="shared" si="7"/>
        <v>52.810151581836692</v>
      </c>
    </row>
    <row r="39" spans="1:19" x14ac:dyDescent="0.25">
      <c r="A39" s="41" t="s">
        <v>6</v>
      </c>
      <c r="B39" s="18">
        <v>74.568647580631335</v>
      </c>
      <c r="C39" s="90">
        <v>-0.05</v>
      </c>
      <c r="D39" s="18">
        <v>97.751481229953427</v>
      </c>
      <c r="E39" s="18">
        <v>122.61231072799701</v>
      </c>
      <c r="F39" s="90"/>
      <c r="G39" s="18">
        <v>109.84631239090855</v>
      </c>
      <c r="H39" s="19">
        <f t="shared" si="4"/>
        <v>12.094831160955124</v>
      </c>
      <c r="L39" s="41" t="s">
        <v>6</v>
      </c>
      <c r="M39" s="18">
        <v>103.54718964228394</v>
      </c>
      <c r="N39" s="90">
        <v>-0.05</v>
      </c>
      <c r="O39" s="18">
        <f t="shared" si="5"/>
        <v>93.114914500089014</v>
      </c>
      <c r="P39" s="18">
        <v>106.65481280663643</v>
      </c>
      <c r="Q39" s="90"/>
      <c r="R39" s="18">
        <f t="shared" si="6"/>
        <v>112.39951205832625</v>
      </c>
      <c r="S39" s="19">
        <f t="shared" si="7"/>
        <v>19.284597558237238</v>
      </c>
    </row>
    <row r="40" spans="1:19" x14ac:dyDescent="0.25">
      <c r="A40" s="41" t="s">
        <v>2</v>
      </c>
      <c r="B40" s="18">
        <v>121.73292118151504</v>
      </c>
      <c r="C40" s="90"/>
      <c r="D40" s="18">
        <v>116.37287684663366</v>
      </c>
      <c r="E40" s="18">
        <v>74.830657913943796</v>
      </c>
      <c r="F40" s="90"/>
      <c r="G40" s="18">
        <v>79.897275347877695</v>
      </c>
      <c r="H40" s="19">
        <f t="shared" si="4"/>
        <v>-36.475601498755964</v>
      </c>
      <c r="L40" s="41" t="s">
        <v>2</v>
      </c>
      <c r="M40" s="18">
        <v>115.03286576291329</v>
      </c>
      <c r="N40" s="90"/>
      <c r="O40" s="18">
        <f t="shared" si="5"/>
        <v>117.44488571360995</v>
      </c>
      <c r="P40" s="18">
        <v>81.163929706361159</v>
      </c>
      <c r="Q40" s="90"/>
      <c r="R40" s="18">
        <f t="shared" si="6"/>
        <v>78.883951861090921</v>
      </c>
      <c r="S40" s="19">
        <f t="shared" si="7"/>
        <v>-38.560933852519028</v>
      </c>
    </row>
    <row r="41" spans="1:19" x14ac:dyDescent="0.25">
      <c r="A41" s="41" t="s">
        <v>106</v>
      </c>
      <c r="B41" s="18">
        <v>93.909877472482819</v>
      </c>
      <c r="C41" s="90">
        <v>-0.1</v>
      </c>
      <c r="D41" s="18">
        <v>109.61332761970786</v>
      </c>
      <c r="E41" s="18">
        <v>79.550410242513536</v>
      </c>
      <c r="F41" s="90"/>
      <c r="G41" s="18">
        <v>69.893799239248921</v>
      </c>
      <c r="H41" s="19">
        <f t="shared" si="4"/>
        <v>-39.719528380458939</v>
      </c>
      <c r="L41" s="41" t="s">
        <v>106</v>
      </c>
      <c r="M41" s="18">
        <v>113.53919015651411</v>
      </c>
      <c r="N41" s="90">
        <v>-0.1</v>
      </c>
      <c r="O41" s="18">
        <f t="shared" si="5"/>
        <v>106.47263759026286</v>
      </c>
      <c r="P41" s="18">
        <v>67.479646488432749</v>
      </c>
      <c r="Q41" s="90"/>
      <c r="R41" s="18">
        <f t="shared" si="6"/>
        <v>71.825121439901849</v>
      </c>
      <c r="S41" s="19">
        <f t="shared" si="7"/>
        <v>-34.647516150361014</v>
      </c>
    </row>
    <row r="42" spans="1:19" x14ac:dyDescent="0.25">
      <c r="A42" s="41" t="s">
        <v>10</v>
      </c>
      <c r="B42" s="18">
        <v>106.86337935459542</v>
      </c>
      <c r="C42" s="90"/>
      <c r="D42" s="18">
        <v>92.870442176984497</v>
      </c>
      <c r="E42" s="18">
        <v>106.47909280239946</v>
      </c>
      <c r="F42" s="90"/>
      <c r="G42" s="18">
        <v>100.57465773892278</v>
      </c>
      <c r="H42" s="19">
        <f t="shared" si="4"/>
        <v>7.7042155619382839</v>
      </c>
      <c r="L42" s="41" t="s">
        <v>10</v>
      </c>
      <c r="M42" s="18">
        <v>89.372207882581762</v>
      </c>
      <c r="N42" s="90"/>
      <c r="O42" s="18">
        <f t="shared" si="5"/>
        <v>95.669029612506677</v>
      </c>
      <c r="P42" s="18">
        <v>99.098548973053596</v>
      </c>
      <c r="Q42" s="90"/>
      <c r="R42" s="18">
        <f t="shared" si="6"/>
        <v>101.75554475161812</v>
      </c>
      <c r="S42" s="19">
        <f t="shared" si="7"/>
        <v>6.0865151391114409</v>
      </c>
    </row>
    <row r="43" spans="1:19" x14ac:dyDescent="0.25">
      <c r="A43" s="41" t="s">
        <v>3</v>
      </c>
      <c r="B43" s="18">
        <v>100.62165136158345</v>
      </c>
      <c r="C43" s="90">
        <v>0.1</v>
      </c>
      <c r="D43" s="18">
        <v>94.548756594506131</v>
      </c>
      <c r="E43" s="18">
        <v>93.915681532876505</v>
      </c>
      <c r="F43" s="90">
        <v>0.1</v>
      </c>
      <c r="G43" s="18">
        <v>138.53986783948525</v>
      </c>
      <c r="H43" s="19">
        <f t="shared" si="4"/>
        <v>43.991111244979123</v>
      </c>
      <c r="L43" s="41" t="s">
        <v>3</v>
      </c>
      <c r="M43" s="18">
        <v>93.03053290273678</v>
      </c>
      <c r="N43" s="90">
        <v>0.1</v>
      </c>
      <c r="O43" s="18">
        <f t="shared" si="5"/>
        <v>95.763335547921599</v>
      </c>
      <c r="P43" s="18">
        <v>149.69591441613744</v>
      </c>
      <c r="Q43" s="90">
        <v>0.1</v>
      </c>
      <c r="R43" s="18">
        <f t="shared" si="6"/>
        <v>129.6150305781635</v>
      </c>
      <c r="S43" s="19">
        <f t="shared" si="7"/>
        <v>33.851695030241899</v>
      </c>
    </row>
    <row r="44" spans="1:19" x14ac:dyDescent="0.25">
      <c r="A44" s="41" t="s">
        <v>117</v>
      </c>
      <c r="B44" s="18">
        <v>113.00090570883003</v>
      </c>
      <c r="C44" s="90">
        <v>-0.1</v>
      </c>
      <c r="D44" s="18">
        <v>129.15610711335222</v>
      </c>
      <c r="E44" s="18">
        <v>81.100177588983769</v>
      </c>
      <c r="F44" s="90">
        <v>-0.1</v>
      </c>
      <c r="G44" s="18">
        <v>57.803572300030808</v>
      </c>
      <c r="H44" s="19">
        <f t="shared" si="4"/>
        <v>-71.352534813321412</v>
      </c>
      <c r="J44" s="1">
        <f>0.96*D44</f>
        <v>123.98986282881813</v>
      </c>
      <c r="L44" s="41" t="s">
        <v>117</v>
      </c>
      <c r="M44" s="18">
        <v>133.19490746448275</v>
      </c>
      <c r="N44" s="90">
        <v>-0.1</v>
      </c>
      <c r="O44" s="18">
        <f t="shared" si="5"/>
        <v>125.92506683244778</v>
      </c>
      <c r="P44" s="18">
        <v>51.979420977792557</v>
      </c>
      <c r="Q44" s="90">
        <v>-0.1</v>
      </c>
      <c r="R44" s="18">
        <f t="shared" si="6"/>
        <v>62.4628933578214</v>
      </c>
      <c r="S44" s="19">
        <f t="shared" si="7"/>
        <v>-63.462173474626383</v>
      </c>
    </row>
    <row r="45" spans="1:19" x14ac:dyDescent="0.25">
      <c r="A45" s="41" t="s">
        <v>63</v>
      </c>
      <c r="B45" s="18">
        <v>124.16947443324095</v>
      </c>
      <c r="C45" s="90"/>
      <c r="D45" s="18">
        <v>89.163101395898238</v>
      </c>
      <c r="E45" s="18">
        <v>95.754060636046873</v>
      </c>
      <c r="F45" s="90"/>
      <c r="G45" s="18">
        <v>101.58882860357693</v>
      </c>
      <c r="H45" s="19">
        <f t="shared" si="4"/>
        <v>12.42572720767869</v>
      </c>
      <c r="L45" s="41" t="s">
        <v>63</v>
      </c>
      <c r="M45" s="18">
        <v>80.411508136562546</v>
      </c>
      <c r="N45" s="90"/>
      <c r="O45" s="18">
        <f t="shared" si="5"/>
        <v>96.164376003366783</v>
      </c>
      <c r="P45" s="18">
        <v>103.04752059545943</v>
      </c>
      <c r="Q45" s="90"/>
      <c r="R45" s="18">
        <f t="shared" si="6"/>
        <v>100.42187501007092</v>
      </c>
      <c r="S45" s="19">
        <f t="shared" si="7"/>
        <v>4.2574990067041369</v>
      </c>
    </row>
    <row r="46" spans="1:19" x14ac:dyDescent="0.25">
      <c r="A46" s="41" t="s">
        <v>85</v>
      </c>
      <c r="B46" s="18">
        <v>72.257016465385291</v>
      </c>
      <c r="C46" s="90">
        <v>-0.1</v>
      </c>
      <c r="D46" s="18">
        <v>88.659148144759939</v>
      </c>
      <c r="E46" s="18">
        <v>97.362404878794734</v>
      </c>
      <c r="F46" s="90"/>
      <c r="G46" s="18">
        <v>71.659172026062294</v>
      </c>
      <c r="H46" s="19">
        <f t="shared" si="4"/>
        <v>-16.999976118697646</v>
      </c>
      <c r="L46" s="41" t="s">
        <v>85</v>
      </c>
      <c r="M46" s="18">
        <v>92.759681064603583</v>
      </c>
      <c r="N46" s="90">
        <v>-0.1</v>
      </c>
      <c r="O46" s="18">
        <f t="shared" si="5"/>
        <v>85.378721808885018</v>
      </c>
      <c r="P46" s="18">
        <v>65.23336381287919</v>
      </c>
      <c r="Q46" s="90"/>
      <c r="R46" s="18">
        <f t="shared" si="6"/>
        <v>76.799818596608787</v>
      </c>
      <c r="S46" s="19">
        <f t="shared" si="7"/>
        <v>-8.5789032122762308</v>
      </c>
    </row>
  </sheetData>
  <sortState xmlns:xlrd2="http://schemas.microsoft.com/office/spreadsheetml/2017/richdata2" ref="M2:P21">
    <sortCondition descending="1" ref="O2:O21"/>
  </sortState>
  <dataValidations count="1">
    <dataValidation type="list" allowBlank="1" showInputMessage="1" showErrorMessage="1" sqref="I6" xr:uid="{F2A98425-3D1D-4C88-99F9-A343AE71B93D}">
      <formula1>"Y, N"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E131"/>
  <sheetViews>
    <sheetView zoomScaleNormal="100" workbookViewId="0">
      <selection activeCell="M8" sqref="M8"/>
    </sheetView>
  </sheetViews>
  <sheetFormatPr defaultColWidth="9.109375" defaultRowHeight="12" x14ac:dyDescent="0.3"/>
  <cols>
    <col min="1" max="1" width="4.5546875" style="59" bestFit="1" customWidth="1"/>
    <col min="2" max="2" width="5.6640625" style="59" customWidth="1"/>
    <col min="3" max="3" width="5.44140625" style="59" hidden="1" customWidth="1"/>
    <col min="4" max="8" width="5.6640625" style="59" hidden="1" customWidth="1"/>
    <col min="9" max="9" width="5.44140625" style="59" hidden="1" customWidth="1"/>
    <col min="10" max="14" width="5.6640625" style="59" customWidth="1"/>
    <col min="15" max="16" width="5.5546875" style="59" customWidth="1"/>
    <col min="17" max="18" width="5.6640625" style="59" customWidth="1"/>
    <col min="19" max="19" width="5.5546875" style="59" hidden="1" customWidth="1"/>
    <col min="20" max="29" width="5.6640625" style="59" hidden="1" customWidth="1"/>
    <col min="30" max="30" width="5.44140625" style="59" hidden="1" customWidth="1"/>
    <col min="31" max="31" width="5.6640625" style="59" hidden="1" customWidth="1"/>
    <col min="32" max="32" width="5.6640625" style="34" hidden="1" customWidth="1"/>
    <col min="33" max="33" width="5.6640625" style="59" hidden="1" customWidth="1"/>
    <col min="34" max="34" width="5.5546875" style="59" hidden="1" customWidth="1"/>
    <col min="35" max="35" width="5.6640625" style="59" hidden="1" customWidth="1"/>
    <col min="36" max="36" width="5.5546875" style="59" hidden="1" customWidth="1"/>
    <col min="37" max="37" width="5.6640625" style="59" hidden="1" customWidth="1"/>
    <col min="38" max="38" width="5.5546875" style="59" hidden="1" customWidth="1"/>
    <col min="39" max="39" width="5.6640625" style="59" hidden="1" customWidth="1"/>
    <col min="40" max="40" width="5" style="59" customWidth="1"/>
    <col min="41" max="41" width="4.5546875" style="59" bestFit="1" customWidth="1"/>
    <col min="42" max="44" width="7.44140625" style="59" bestFit="1" customWidth="1"/>
    <col min="45" max="45" width="6.44140625" style="59" customWidth="1"/>
    <col min="46" max="46" width="5.6640625" style="59" bestFit="1" customWidth="1"/>
    <col min="47" max="47" width="5.109375" style="59" bestFit="1" customWidth="1"/>
    <col min="48" max="48" width="5.6640625" style="59" bestFit="1" customWidth="1"/>
    <col min="49" max="49" width="5.109375" style="59" bestFit="1" customWidth="1"/>
    <col min="50" max="50" width="9.109375" style="59"/>
    <col min="51" max="52" width="9.6640625" style="59" bestFit="1" customWidth="1"/>
    <col min="53" max="16384" width="9.109375" style="59"/>
  </cols>
  <sheetData>
    <row r="1" spans="1:49" x14ac:dyDescent="0.3">
      <c r="A1" s="35" t="s">
        <v>0</v>
      </c>
      <c r="B1" s="58">
        <v>1</v>
      </c>
      <c r="C1" s="58">
        <v>2</v>
      </c>
      <c r="D1" s="58">
        <v>3</v>
      </c>
      <c r="E1" s="58">
        <v>4</v>
      </c>
      <c r="F1" s="58">
        <v>5</v>
      </c>
      <c r="G1" s="58">
        <v>6</v>
      </c>
      <c r="H1" s="58">
        <v>7</v>
      </c>
      <c r="I1" s="58">
        <v>8</v>
      </c>
      <c r="J1" s="58">
        <v>9</v>
      </c>
      <c r="K1" s="58">
        <v>10</v>
      </c>
      <c r="L1" s="58">
        <v>11</v>
      </c>
      <c r="M1" s="58">
        <v>12</v>
      </c>
      <c r="N1" s="58">
        <v>13</v>
      </c>
      <c r="O1" s="58">
        <v>14</v>
      </c>
      <c r="P1" s="58">
        <v>15</v>
      </c>
      <c r="Q1" s="58">
        <v>16</v>
      </c>
      <c r="R1" s="58">
        <v>17</v>
      </c>
      <c r="S1" s="58">
        <v>18</v>
      </c>
      <c r="T1" s="58">
        <v>19</v>
      </c>
      <c r="U1" s="58">
        <v>20</v>
      </c>
      <c r="V1" s="58">
        <v>21</v>
      </c>
      <c r="W1" s="58">
        <v>22</v>
      </c>
      <c r="X1" s="58">
        <v>23</v>
      </c>
      <c r="Y1" s="58">
        <v>24</v>
      </c>
      <c r="Z1" s="58">
        <v>25</v>
      </c>
      <c r="AA1" s="58">
        <v>26</v>
      </c>
      <c r="AB1" s="58">
        <v>27</v>
      </c>
      <c r="AC1" s="58">
        <v>28</v>
      </c>
      <c r="AD1" s="58">
        <v>29</v>
      </c>
      <c r="AE1" s="58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49" x14ac:dyDescent="0.25">
      <c r="A2" s="41" t="str">
        <f>Schedule!A2</f>
        <v>ARS</v>
      </c>
      <c r="B2" s="60" t="str">
        <f>Schedule!B2</f>
        <v>@FUL</v>
      </c>
      <c r="C2" s="60" t="str">
        <f>Schedule!C2</f>
        <v>WHU</v>
      </c>
      <c r="D2" s="60" t="str">
        <f>Schedule!D2</f>
        <v>@LIV</v>
      </c>
      <c r="E2" s="60" t="str">
        <f>Schedule!E2</f>
        <v>SHU</v>
      </c>
      <c r="F2" s="60" t="str">
        <f>Schedule!F2</f>
        <v>@MCI</v>
      </c>
      <c r="G2" s="60" t="str">
        <f>Schedule!G2</f>
        <v>LEI</v>
      </c>
      <c r="H2" s="60" t="str">
        <f>Schedule!H2</f>
        <v>@MUN</v>
      </c>
      <c r="I2" s="60" t="str">
        <f>Schedule!I2</f>
        <v>AVL</v>
      </c>
      <c r="J2" s="60" t="str">
        <f>Schedule!J2</f>
        <v>@LEE</v>
      </c>
      <c r="K2" s="60" t="str">
        <f>Schedule!K2</f>
        <v>WOL</v>
      </c>
      <c r="L2" s="60" t="str">
        <f>Schedule!L2</f>
        <v>@TOT</v>
      </c>
      <c r="M2" s="60" t="str">
        <f>Schedule!M2</f>
        <v>BUR</v>
      </c>
      <c r="N2" s="60" t="str">
        <f>Schedule!N2</f>
        <v>SOU</v>
      </c>
      <c r="O2" s="60" t="str">
        <f>Schedule!O2</f>
        <v>@EVE</v>
      </c>
      <c r="P2" s="60" t="str">
        <f>Schedule!P2</f>
        <v>CHE</v>
      </c>
      <c r="Q2" s="60" t="str">
        <f>Schedule!Q2</f>
        <v>@BHA</v>
      </c>
      <c r="R2" s="60" t="str">
        <f>Schedule!R2</f>
        <v>@WBA</v>
      </c>
      <c r="S2" s="60" t="str">
        <f>Schedule!S2</f>
        <v>CRY</v>
      </c>
      <c r="T2" s="60" t="str">
        <f>Schedule!T2</f>
        <v>NEW</v>
      </c>
      <c r="U2" s="60" t="str">
        <f>Schedule!U2</f>
        <v>@SOU</v>
      </c>
      <c r="V2" s="60" t="str">
        <f>Schedule!V2</f>
        <v>MUN</v>
      </c>
      <c r="W2" s="60" t="str">
        <f>Schedule!W2</f>
        <v>@WOL</v>
      </c>
      <c r="X2" s="60" t="str">
        <f>Schedule!X2</f>
        <v>@AVL</v>
      </c>
      <c r="Y2" s="81" t="str">
        <f>Schedule!Y2</f>
        <v>LEE</v>
      </c>
      <c r="Z2" s="81" t="str">
        <f>Schedule!Z2</f>
        <v>MCI</v>
      </c>
      <c r="AA2" s="81" t="str">
        <f>Schedule!AA2</f>
        <v>@LEI</v>
      </c>
      <c r="AB2" s="81" t="str">
        <f>Schedule!AB2</f>
        <v>@BUR</v>
      </c>
      <c r="AC2" s="81" t="str">
        <f>Schedule!AC2</f>
        <v>TOT</v>
      </c>
      <c r="AD2" s="81" t="str">
        <f>Schedule!AD2</f>
        <v>@WHU</v>
      </c>
      <c r="AE2" s="81" t="str">
        <f>Schedule!AE2</f>
        <v>LIV</v>
      </c>
      <c r="AF2" s="81" t="str">
        <f>Schedule!AF2</f>
        <v>@SHU</v>
      </c>
      <c r="AG2" s="81" t="str">
        <f>Schedule!AG2</f>
        <v>FUL</v>
      </c>
      <c r="AH2" s="81" t="str">
        <f>Schedule!AH2</f>
        <v>EVE</v>
      </c>
      <c r="AI2" s="81" t="str">
        <f>Schedule!AI2</f>
        <v>@NEW</v>
      </c>
      <c r="AJ2" s="81" t="str">
        <f>Schedule!AJ2</f>
        <v>WBA</v>
      </c>
      <c r="AK2" s="81" t="str">
        <f>Schedule!AK2</f>
        <v>@CHE</v>
      </c>
      <c r="AL2" s="60" t="str">
        <f>Schedule!AL2</f>
        <v>@CRY</v>
      </c>
      <c r="AM2" s="60" t="str">
        <f>Schedule!AM2</f>
        <v>BHA</v>
      </c>
      <c r="AO2" s="61"/>
      <c r="AT2" s="71" t="str">
        <f>Schedule!A2</f>
        <v>ARS</v>
      </c>
      <c r="AU2" s="3">
        <f>VLOOKUP(AT2,'Team Ratings'!$A$2:$H$21,7,FALSE)*(1-Fixtures!$D$3)</f>
        <v>79.266884552314167</v>
      </c>
      <c r="AV2" s="71" t="str">
        <f>Schedule!A2</f>
        <v>ARS</v>
      </c>
      <c r="AW2" s="3">
        <f>VLOOKUP(AV2,'Team Ratings'!$A$2:$H$21,4,FALSE)*(1+Fixtures!$D$3)</f>
        <v>92.089931406279504</v>
      </c>
    </row>
    <row r="3" spans="1:49" x14ac:dyDescent="0.25">
      <c r="A3" s="41" t="str">
        <f>Schedule!A3</f>
        <v>AVL</v>
      </c>
      <c r="B3" s="91" t="str">
        <f>Schedule!B3</f>
        <v>@MCI</v>
      </c>
      <c r="C3" s="60" t="str">
        <f>Schedule!C3</f>
        <v>SHU</v>
      </c>
      <c r="D3" s="60" t="str">
        <f>Schedule!D3</f>
        <v>@FUL</v>
      </c>
      <c r="E3" s="60" t="str">
        <f>Schedule!E3</f>
        <v>LIV</v>
      </c>
      <c r="F3" s="60" t="str">
        <f>Schedule!F3</f>
        <v>@LEI</v>
      </c>
      <c r="G3" s="60" t="str">
        <f>Schedule!G3</f>
        <v>LEE</v>
      </c>
      <c r="H3" s="60" t="str">
        <f>Schedule!H3</f>
        <v>SOU</v>
      </c>
      <c r="I3" s="60" t="str">
        <f>Schedule!I3</f>
        <v>@ARS</v>
      </c>
      <c r="J3" s="60" t="str">
        <f>Schedule!J3</f>
        <v>BHA</v>
      </c>
      <c r="K3" s="60" t="str">
        <f>Schedule!K3</f>
        <v>@WHU</v>
      </c>
      <c r="L3" s="60" t="str">
        <f>Schedule!L3</f>
        <v>NEW</v>
      </c>
      <c r="M3" s="60" t="str">
        <f>Schedule!M3</f>
        <v>@WOL</v>
      </c>
      <c r="N3" s="60" t="str">
        <f>Schedule!N3</f>
        <v>BUR</v>
      </c>
      <c r="O3" s="60" t="str">
        <f>Schedule!O3</f>
        <v>@WBA</v>
      </c>
      <c r="P3" s="60" t="str">
        <f>Schedule!P3</f>
        <v>CRY</v>
      </c>
      <c r="Q3" s="60" t="str">
        <f>Schedule!Q3</f>
        <v>@CHE</v>
      </c>
      <c r="R3" s="60" t="str">
        <f>Schedule!R3</f>
        <v>@MUN</v>
      </c>
      <c r="S3" s="60" t="str">
        <f>Schedule!S3</f>
        <v>TOT</v>
      </c>
      <c r="T3" s="60" t="str">
        <f>Schedule!T3</f>
        <v>EVE</v>
      </c>
      <c r="U3" s="60" t="str">
        <f>Schedule!U3</f>
        <v>@BUR</v>
      </c>
      <c r="V3" s="60" t="str">
        <f>Schedule!V3</f>
        <v>@SOU</v>
      </c>
      <c r="W3" s="60" t="str">
        <f>Schedule!W3</f>
        <v>WHU</v>
      </c>
      <c r="X3" s="60" t="str">
        <f>Schedule!X3</f>
        <v>ARS</v>
      </c>
      <c r="Y3" s="81" t="str">
        <f>Schedule!Y3</f>
        <v>@BHA</v>
      </c>
      <c r="Z3" s="81" t="str">
        <f>Schedule!Z3</f>
        <v>LEI</v>
      </c>
      <c r="AA3" s="81" t="str">
        <f>Schedule!AA3</f>
        <v>@LEE</v>
      </c>
      <c r="AB3" s="81" t="str">
        <f>Schedule!AB3</f>
        <v>WOL</v>
      </c>
      <c r="AC3" s="81" t="str">
        <f>Schedule!AC3</f>
        <v>@NEW</v>
      </c>
      <c r="AD3" s="81" t="str">
        <f>Schedule!AD3</f>
        <v>@SHU</v>
      </c>
      <c r="AE3" s="81" t="str">
        <f>Schedule!AE3</f>
        <v>FUL</v>
      </c>
      <c r="AF3" s="81" t="str">
        <f>Schedule!AF3</f>
        <v>@LIV</v>
      </c>
      <c r="AG3" s="81" t="str">
        <f>Schedule!AG3</f>
        <v>MCI</v>
      </c>
      <c r="AH3" s="81" t="str">
        <f>Schedule!AH3</f>
        <v>WBA</v>
      </c>
      <c r="AI3" s="81" t="str">
        <f>Schedule!AI3</f>
        <v>@EVE</v>
      </c>
      <c r="AJ3" s="81" t="str">
        <f>Schedule!AJ3</f>
        <v>MUN</v>
      </c>
      <c r="AK3" s="81" t="str">
        <f>Schedule!AK3</f>
        <v>@CRY</v>
      </c>
      <c r="AL3" s="60" t="str">
        <f>Schedule!AL3</f>
        <v>@TOT</v>
      </c>
      <c r="AM3" s="60" t="str">
        <f>Schedule!AM3</f>
        <v>CHE</v>
      </c>
      <c r="AO3" s="61"/>
      <c r="AT3" s="71" t="str">
        <f>Schedule!A3</f>
        <v>AVL</v>
      </c>
      <c r="AU3" s="3">
        <f>VLOOKUP(AT3,'Team Ratings'!$A$2:$H$21,7,FALSE)*(1-Fixtures!$D$3)</f>
        <v>111.44398622463707</v>
      </c>
      <c r="AV3" s="71" t="str">
        <f>Schedule!A3</f>
        <v>AVL</v>
      </c>
      <c r="AW3" s="3">
        <f>VLOOKUP(AV3,'Team Ratings'!$A$2:$H$21,4,FALSE)*(1+Fixtures!$D$3)</f>
        <v>106.85613067125919</v>
      </c>
    </row>
    <row r="4" spans="1:49" x14ac:dyDescent="0.25">
      <c r="A4" s="41" t="str">
        <f>Schedule!A4</f>
        <v>BHA</v>
      </c>
      <c r="B4" s="60" t="str">
        <f>Schedule!B4</f>
        <v>CHE</v>
      </c>
      <c r="C4" s="60" t="str">
        <f>Schedule!C4</f>
        <v>@NEW</v>
      </c>
      <c r="D4" s="60" t="str">
        <f>Schedule!D4</f>
        <v>MUN</v>
      </c>
      <c r="E4" s="60" t="str">
        <f>Schedule!E4</f>
        <v>@EVE</v>
      </c>
      <c r="F4" s="60" t="str">
        <f>Schedule!F4</f>
        <v>@CRY</v>
      </c>
      <c r="G4" s="60" t="str">
        <f>Schedule!G4</f>
        <v>WBA</v>
      </c>
      <c r="H4" s="60" t="str">
        <f>Schedule!H4</f>
        <v>@TOT</v>
      </c>
      <c r="I4" s="60" t="str">
        <f>Schedule!I4</f>
        <v>BUR</v>
      </c>
      <c r="J4" s="60" t="str">
        <f>Schedule!J4</f>
        <v>@AVL</v>
      </c>
      <c r="K4" s="60" t="str">
        <f>Schedule!K4</f>
        <v>LIV</v>
      </c>
      <c r="L4" s="60" t="str">
        <f>Schedule!L4</f>
        <v>SOU</v>
      </c>
      <c r="M4" s="60" t="str">
        <f>Schedule!M4</f>
        <v>@LEI</v>
      </c>
      <c r="N4" s="60" t="str">
        <f>Schedule!N4</f>
        <v>@FUL</v>
      </c>
      <c r="O4" s="60" t="str">
        <f>Schedule!O4</f>
        <v>SHU</v>
      </c>
      <c r="P4" s="60" t="str">
        <f>Schedule!P4</f>
        <v>@WHU</v>
      </c>
      <c r="Q4" s="60" t="str">
        <f>Schedule!Q4</f>
        <v>ARS</v>
      </c>
      <c r="R4" s="60" t="str">
        <f>Schedule!R4</f>
        <v>WOL</v>
      </c>
      <c r="S4" s="60" t="str">
        <f>Schedule!S4</f>
        <v>@MCI</v>
      </c>
      <c r="T4" s="60" t="str">
        <f>Schedule!T4</f>
        <v>@LEE</v>
      </c>
      <c r="U4" s="60" t="str">
        <f>Schedule!U4</f>
        <v>FUL</v>
      </c>
      <c r="V4" s="60" t="str">
        <f>Schedule!V4</f>
        <v>TOT</v>
      </c>
      <c r="W4" s="60" t="str">
        <f>Schedule!W4</f>
        <v>@LIV</v>
      </c>
      <c r="X4" s="60" t="str">
        <f>Schedule!X4</f>
        <v>@BUR</v>
      </c>
      <c r="Y4" s="81" t="str">
        <f>Schedule!Y4</f>
        <v>AVL</v>
      </c>
      <c r="Z4" s="81" t="str">
        <f>Schedule!Z4</f>
        <v>CRY</v>
      </c>
      <c r="AA4" s="81" t="str">
        <f>Schedule!AA4</f>
        <v>@WBA</v>
      </c>
      <c r="AB4" s="81" t="str">
        <f>Schedule!AB4</f>
        <v>LEI</v>
      </c>
      <c r="AC4" s="81" t="str">
        <f>Schedule!AC4</f>
        <v>@SOU</v>
      </c>
      <c r="AD4" s="81" t="str">
        <f>Schedule!AD4</f>
        <v>NEW</v>
      </c>
      <c r="AE4" s="81" t="str">
        <f>Schedule!AE4</f>
        <v>@MUN</v>
      </c>
      <c r="AF4" s="81" t="str">
        <f>Schedule!AF4</f>
        <v>EVE</v>
      </c>
      <c r="AG4" s="81" t="str">
        <f>Schedule!AG4</f>
        <v>@CHE</v>
      </c>
      <c r="AH4" s="81" t="str">
        <f>Schedule!AH4</f>
        <v>@SHU</v>
      </c>
      <c r="AI4" s="81" t="str">
        <f>Schedule!AI4</f>
        <v>LEE</v>
      </c>
      <c r="AJ4" s="81" t="str">
        <f>Schedule!AJ4</f>
        <v>@WOL</v>
      </c>
      <c r="AK4" s="81" t="str">
        <f>Schedule!AK4</f>
        <v>WHU</v>
      </c>
      <c r="AL4" s="60" t="str">
        <f>Schedule!AL4</f>
        <v>MCI</v>
      </c>
      <c r="AM4" s="60" t="str">
        <f>Schedule!AM4</f>
        <v>@ARS</v>
      </c>
      <c r="AO4" s="61"/>
      <c r="AT4" s="71" t="str">
        <f>Schedule!A4</f>
        <v>BHA</v>
      </c>
      <c r="AU4" s="3">
        <f>VLOOKUP(AT4,'Team Ratings'!$A$2:$H$21,7,FALSE)*(1-Fixtures!$D$3)</f>
        <v>84.415412852233587</v>
      </c>
      <c r="AV4" s="71" t="str">
        <f>Schedule!A4</f>
        <v>BHA</v>
      </c>
      <c r="AW4" s="3">
        <f>VLOOKUP(AV4,'Team Ratings'!$A$2:$H$21,4,FALSE)*(1+Fixtures!$D$3)</f>
        <v>90.669277738530226</v>
      </c>
    </row>
    <row r="5" spans="1:49" x14ac:dyDescent="0.25">
      <c r="A5" s="41" t="str">
        <f>Schedule!A5</f>
        <v>BUR</v>
      </c>
      <c r="B5" s="91" t="str">
        <f>Schedule!B5</f>
        <v>MUN</v>
      </c>
      <c r="C5" s="60" t="str">
        <f>Schedule!C5</f>
        <v>@LEI</v>
      </c>
      <c r="D5" s="60" t="str">
        <f>Schedule!D5</f>
        <v>SOU</v>
      </c>
      <c r="E5" s="60" t="str">
        <f>Schedule!E5</f>
        <v>@NEW</v>
      </c>
      <c r="F5" s="60" t="str">
        <f>Schedule!F5</f>
        <v>@WBA</v>
      </c>
      <c r="G5" s="60" t="str">
        <f>Schedule!G5</f>
        <v>TOT</v>
      </c>
      <c r="H5" s="60" t="str">
        <f>Schedule!H5</f>
        <v>CHE</v>
      </c>
      <c r="I5" s="60" t="str">
        <f>Schedule!I5</f>
        <v>@BHA</v>
      </c>
      <c r="J5" s="60" t="str">
        <f>Schedule!J5</f>
        <v>CRY</v>
      </c>
      <c r="K5" s="60" t="str">
        <f>Schedule!K5</f>
        <v>@MCI</v>
      </c>
      <c r="L5" s="60" t="str">
        <f>Schedule!L5</f>
        <v>EVE</v>
      </c>
      <c r="M5" s="60" t="str">
        <f>Schedule!M5</f>
        <v>@ARS</v>
      </c>
      <c r="N5" s="60" t="str">
        <f>Schedule!N5</f>
        <v>@AVL</v>
      </c>
      <c r="O5" s="60" t="str">
        <f>Schedule!O5</f>
        <v>WOL</v>
      </c>
      <c r="P5" s="60" t="str">
        <f>Schedule!P5</f>
        <v>@LEE</v>
      </c>
      <c r="Q5" s="60" t="str">
        <f>Schedule!Q5</f>
        <v>SHU</v>
      </c>
      <c r="R5" s="60" t="str">
        <f>Schedule!R5</f>
        <v>FUL</v>
      </c>
      <c r="S5" s="60" t="str">
        <f>Schedule!S5</f>
        <v>@LIV</v>
      </c>
      <c r="T5" s="60" t="str">
        <f>Schedule!T5</f>
        <v>@WHU</v>
      </c>
      <c r="U5" s="60" t="str">
        <f>Schedule!U5</f>
        <v>AVL</v>
      </c>
      <c r="V5" s="60" t="str">
        <f>Schedule!V5</f>
        <v>@CHE</v>
      </c>
      <c r="W5" s="60" t="str">
        <f>Schedule!W5</f>
        <v>MCI</v>
      </c>
      <c r="X5" s="60" t="str">
        <f>Schedule!X5</f>
        <v>BHA</v>
      </c>
      <c r="Y5" s="81" t="str">
        <f>Schedule!Y5</f>
        <v>@CRY</v>
      </c>
      <c r="Z5" s="81" t="str">
        <f>Schedule!Z5</f>
        <v>WBA</v>
      </c>
      <c r="AA5" s="81" t="str">
        <f>Schedule!AA5</f>
        <v>@TOT</v>
      </c>
      <c r="AB5" s="81" t="str">
        <f>Schedule!AB5</f>
        <v>ARS</v>
      </c>
      <c r="AC5" s="81" t="str">
        <f>Schedule!AC5</f>
        <v>@EVE</v>
      </c>
      <c r="AD5" s="81" t="str">
        <f>Schedule!AD5</f>
        <v>LEI</v>
      </c>
      <c r="AE5" s="81" t="str">
        <f>Schedule!AE5</f>
        <v>@SOU</v>
      </c>
      <c r="AF5" s="81" t="str">
        <f>Schedule!AF5</f>
        <v>NEW</v>
      </c>
      <c r="AG5" s="81" t="str">
        <f>Schedule!AG5</f>
        <v>@MUN</v>
      </c>
      <c r="AH5" s="81" t="str">
        <f>Schedule!AH5</f>
        <v>@WOL</v>
      </c>
      <c r="AI5" s="81" t="str">
        <f>Schedule!AI5</f>
        <v>WHU</v>
      </c>
      <c r="AJ5" s="81" t="str">
        <f>Schedule!AJ5</f>
        <v>@FUL</v>
      </c>
      <c r="AK5" s="81" t="str">
        <f>Schedule!AK5</f>
        <v>LEE</v>
      </c>
      <c r="AL5" s="60" t="str">
        <f>Schedule!AL5</f>
        <v>LIV</v>
      </c>
      <c r="AM5" s="60" t="str">
        <f>Schedule!AM5</f>
        <v>@SHU</v>
      </c>
      <c r="AO5" s="61"/>
      <c r="AT5" s="71" t="str">
        <f>Schedule!A5</f>
        <v>BUR</v>
      </c>
      <c r="AU5" s="3">
        <f>VLOOKUP(AT5,'Team Ratings'!$A$2:$H$21,7,FALSE)*(1-Fixtures!$D$3)</f>
        <v>63.559307807122565</v>
      </c>
      <c r="AV5" s="71" t="str">
        <f>Schedule!A5</f>
        <v>BUR</v>
      </c>
      <c r="AW5" s="3">
        <f>VLOOKUP(AV5,'Team Ratings'!$A$2:$H$21,4,FALSE)*(1+Fixtures!$D$3)</f>
        <v>98.05895368356073</v>
      </c>
    </row>
    <row r="6" spans="1:49" x14ac:dyDescent="0.25">
      <c r="A6" s="41" t="str">
        <f>Schedule!A6</f>
        <v>CHE</v>
      </c>
      <c r="B6" s="60" t="str">
        <f>Schedule!B6</f>
        <v>@BHA</v>
      </c>
      <c r="C6" s="60" t="str">
        <f>Schedule!C6</f>
        <v>LIV</v>
      </c>
      <c r="D6" s="60" t="str">
        <f>Schedule!D6</f>
        <v>@WBA</v>
      </c>
      <c r="E6" s="60" t="str">
        <f>Schedule!E6</f>
        <v>CRY</v>
      </c>
      <c r="F6" s="60" t="str">
        <f>Schedule!F6</f>
        <v>SOU</v>
      </c>
      <c r="G6" s="60" t="str">
        <f>Schedule!G6</f>
        <v>@MUN</v>
      </c>
      <c r="H6" s="60" t="str">
        <f>Schedule!H6</f>
        <v>@BUR</v>
      </c>
      <c r="I6" s="60" t="str">
        <f>Schedule!I6</f>
        <v>SHU</v>
      </c>
      <c r="J6" s="60" t="str">
        <f>Schedule!J6</f>
        <v>@NEW</v>
      </c>
      <c r="K6" s="60" t="str">
        <f>Schedule!K6</f>
        <v>TOT</v>
      </c>
      <c r="L6" s="60" t="str">
        <f>Schedule!L6</f>
        <v>LEE</v>
      </c>
      <c r="M6" s="60" t="str">
        <f>Schedule!M6</f>
        <v>@EVE</v>
      </c>
      <c r="N6" s="60" t="str">
        <f>Schedule!N6</f>
        <v>@WOL</v>
      </c>
      <c r="O6" s="60" t="str">
        <f>Schedule!O6</f>
        <v>WHU</v>
      </c>
      <c r="P6" s="60" t="str">
        <f>Schedule!P6</f>
        <v>@ARS</v>
      </c>
      <c r="Q6" s="60" t="str">
        <f>Schedule!Q6</f>
        <v>AVL</v>
      </c>
      <c r="R6" s="60" t="str">
        <f>Schedule!R6</f>
        <v>MCI</v>
      </c>
      <c r="S6" s="60" t="str">
        <f>Schedule!S6</f>
        <v>@LEI</v>
      </c>
      <c r="T6" s="60" t="str">
        <f>Schedule!T6</f>
        <v>@FUL</v>
      </c>
      <c r="U6" s="60" t="str">
        <f>Schedule!U6</f>
        <v>WOL</v>
      </c>
      <c r="V6" s="60" t="str">
        <f>Schedule!V6</f>
        <v>BUR</v>
      </c>
      <c r="W6" s="60" t="str">
        <f>Schedule!W6</f>
        <v>@TOT</v>
      </c>
      <c r="X6" s="60" t="str">
        <f>Schedule!X6</f>
        <v>@SHU</v>
      </c>
      <c r="Y6" s="81" t="str">
        <f>Schedule!Y6</f>
        <v>NEW</v>
      </c>
      <c r="Z6" s="81" t="str">
        <f>Schedule!Z6</f>
        <v>@SOU</v>
      </c>
      <c r="AA6" s="81" t="str">
        <f>Schedule!AA6</f>
        <v>MUN</v>
      </c>
      <c r="AB6" s="81" t="str">
        <f>Schedule!AB6</f>
        <v>EVE</v>
      </c>
      <c r="AC6" s="81" t="str">
        <f>Schedule!AC6</f>
        <v>@LEE</v>
      </c>
      <c r="AD6" s="81" t="str">
        <f>Schedule!AD6</f>
        <v>@LIV</v>
      </c>
      <c r="AE6" s="81" t="str">
        <f>Schedule!AE6</f>
        <v>WBA</v>
      </c>
      <c r="AF6" s="81" t="str">
        <f>Schedule!AF6</f>
        <v>@CRY</v>
      </c>
      <c r="AG6" s="81" t="str">
        <f>Schedule!AG6</f>
        <v>BHA</v>
      </c>
      <c r="AH6" s="81" t="str">
        <f>Schedule!AH6</f>
        <v>@WHU</v>
      </c>
      <c r="AI6" s="81" t="str">
        <f>Schedule!AI6</f>
        <v>FUL</v>
      </c>
      <c r="AJ6" s="81" t="str">
        <f>Schedule!AJ6</f>
        <v>@MCI</v>
      </c>
      <c r="AK6" s="81" t="str">
        <f>Schedule!AK6</f>
        <v>ARS</v>
      </c>
      <c r="AL6" s="60" t="str">
        <f>Schedule!AL6</f>
        <v>LEI</v>
      </c>
      <c r="AM6" s="60" t="str">
        <f>Schedule!AM6</f>
        <v>@AVL</v>
      </c>
      <c r="AO6" s="61"/>
      <c r="AT6" s="71" t="str">
        <f>Schedule!A6</f>
        <v>CHE</v>
      </c>
      <c r="AU6" s="3">
        <f>VLOOKUP(AT6,'Team Ratings'!$A$2:$H$21,7,FALSE)*(1-Fixtures!$D$3)</f>
        <v>117.44023931064763</v>
      </c>
      <c r="AV6" s="71" t="str">
        <f>Schedule!A6</f>
        <v>CHE</v>
      </c>
      <c r="AW6" s="3">
        <f>VLOOKUP(AV6,'Team Ratings'!$A$2:$H$21,4,FALSE)*(1+Fixtures!$D$3)</f>
        <v>88.337459725116602</v>
      </c>
    </row>
    <row r="7" spans="1:49" x14ac:dyDescent="0.25">
      <c r="A7" s="41" t="str">
        <f>Schedule!A7</f>
        <v>CRY</v>
      </c>
      <c r="B7" s="60" t="str">
        <f>Schedule!B7</f>
        <v>SOU</v>
      </c>
      <c r="C7" s="60" t="str">
        <f>Schedule!C7</f>
        <v>@MUN</v>
      </c>
      <c r="D7" s="60" t="str">
        <f>Schedule!D7</f>
        <v>EVE</v>
      </c>
      <c r="E7" s="60" t="str">
        <f>Schedule!E7</f>
        <v>@CHE</v>
      </c>
      <c r="F7" s="60" t="str">
        <f>Schedule!F7</f>
        <v>BHA</v>
      </c>
      <c r="G7" s="60" t="str">
        <f>Schedule!G7</f>
        <v>@FUL</v>
      </c>
      <c r="H7" s="60" t="str">
        <f>Schedule!H7</f>
        <v>@WOL</v>
      </c>
      <c r="I7" s="60" t="str">
        <f>Schedule!I7</f>
        <v>LEE</v>
      </c>
      <c r="J7" s="60" t="str">
        <f>Schedule!J7</f>
        <v>@BUR</v>
      </c>
      <c r="K7" s="60" t="str">
        <f>Schedule!K7</f>
        <v>NEW</v>
      </c>
      <c r="L7" s="60" t="str">
        <f>Schedule!L7</f>
        <v>@WBA</v>
      </c>
      <c r="M7" s="60" t="str">
        <f>Schedule!M7</f>
        <v>TOT</v>
      </c>
      <c r="N7" s="60" t="str">
        <f>Schedule!N7</f>
        <v>@WHU</v>
      </c>
      <c r="O7" s="60" t="str">
        <f>Schedule!O7</f>
        <v>LIV</v>
      </c>
      <c r="P7" s="60" t="str">
        <f>Schedule!P7</f>
        <v>@AVL</v>
      </c>
      <c r="Q7" s="60" t="str">
        <f>Schedule!Q7</f>
        <v>LEI</v>
      </c>
      <c r="R7" s="60" t="str">
        <f>Schedule!R7</f>
        <v>SHU</v>
      </c>
      <c r="S7" s="60" t="str">
        <f>Schedule!S7</f>
        <v>@ARS</v>
      </c>
      <c r="T7" s="60" t="str">
        <f>Schedule!T7</f>
        <v>@MCI</v>
      </c>
      <c r="U7" s="60" t="str">
        <f>Schedule!U7</f>
        <v>WHU</v>
      </c>
      <c r="V7" s="60" t="str">
        <f>Schedule!V7</f>
        <v>WOL</v>
      </c>
      <c r="W7" s="60" t="str">
        <f>Schedule!W7</f>
        <v>@NEW</v>
      </c>
      <c r="X7" s="60" t="str">
        <f>Schedule!X7</f>
        <v>@LEE</v>
      </c>
      <c r="Y7" s="81" t="str">
        <f>Schedule!Y7</f>
        <v>BUR</v>
      </c>
      <c r="Z7" s="81" t="str">
        <f>Schedule!Z7</f>
        <v>@BHA</v>
      </c>
      <c r="AA7" s="81" t="str">
        <f>Schedule!AA7</f>
        <v>FUL</v>
      </c>
      <c r="AB7" s="81" t="str">
        <f>Schedule!AB7</f>
        <v>@TOT</v>
      </c>
      <c r="AC7" s="81" t="str">
        <f>Schedule!AC7</f>
        <v>WBA</v>
      </c>
      <c r="AD7" s="81" t="str">
        <f>Schedule!AD7</f>
        <v>MUN</v>
      </c>
      <c r="AE7" s="81" t="str">
        <f>Schedule!AE7</f>
        <v>@EVE</v>
      </c>
      <c r="AF7" s="81" t="str">
        <f>Schedule!AF7</f>
        <v>CHE</v>
      </c>
      <c r="AG7" s="81" t="str">
        <f>Schedule!AG7</f>
        <v>@SOU</v>
      </c>
      <c r="AH7" s="81" t="str">
        <f>Schedule!AH7</f>
        <v>@LEI</v>
      </c>
      <c r="AI7" s="81" t="str">
        <f>Schedule!AI7</f>
        <v>MCI</v>
      </c>
      <c r="AJ7" s="81" t="str">
        <f>Schedule!AJ7</f>
        <v>@SHU</v>
      </c>
      <c r="AK7" s="81" t="str">
        <f>Schedule!AK7</f>
        <v>AVL</v>
      </c>
      <c r="AL7" s="60" t="str">
        <f>Schedule!AL7</f>
        <v>ARS</v>
      </c>
      <c r="AM7" s="60" t="str">
        <f>Schedule!AM7</f>
        <v>@LIV</v>
      </c>
      <c r="AO7" s="61"/>
      <c r="AT7" s="71" t="str">
        <f>Schedule!A7</f>
        <v>CRY</v>
      </c>
      <c r="AU7" s="3">
        <f>VLOOKUP(AT7,'Team Ratings'!$A$2:$H$21,7,FALSE)*(1-Fixtures!$D$3)</f>
        <v>77.359665749373818</v>
      </c>
      <c r="AV7" s="71" t="str">
        <f>Schedule!A7</f>
        <v>CRY</v>
      </c>
      <c r="AW7" s="3">
        <f>VLOOKUP(AV7,'Team Ratings'!$A$2:$H$21,4,FALSE)*(1+Fixtures!$D$3)</f>
        <v>111.09781540509925</v>
      </c>
    </row>
    <row r="8" spans="1:49" x14ac:dyDescent="0.25">
      <c r="A8" s="41" t="str">
        <f>Schedule!A8</f>
        <v>EVE</v>
      </c>
      <c r="B8" s="60" t="str">
        <f>Schedule!B8</f>
        <v>@TOT</v>
      </c>
      <c r="C8" s="60" t="str">
        <f>Schedule!C8</f>
        <v>WBA</v>
      </c>
      <c r="D8" s="60" t="str">
        <f>Schedule!D8</f>
        <v>@CRY</v>
      </c>
      <c r="E8" s="60" t="str">
        <f>Schedule!E8</f>
        <v>BHA</v>
      </c>
      <c r="F8" s="60" t="str">
        <f>Schedule!F8</f>
        <v>LIV</v>
      </c>
      <c r="G8" s="60" t="str">
        <f>Schedule!G8</f>
        <v>@SOU</v>
      </c>
      <c r="H8" s="60" t="str">
        <f>Schedule!H8</f>
        <v>@NEW</v>
      </c>
      <c r="I8" s="60" t="str">
        <f>Schedule!I8</f>
        <v>MUN</v>
      </c>
      <c r="J8" s="60" t="str">
        <f>Schedule!J8</f>
        <v>@FUL</v>
      </c>
      <c r="K8" s="60" t="str">
        <f>Schedule!K8</f>
        <v>LEE</v>
      </c>
      <c r="L8" s="60" t="str">
        <f>Schedule!L8</f>
        <v>@BUR</v>
      </c>
      <c r="M8" s="60" t="str">
        <f>Schedule!M8</f>
        <v>CHE</v>
      </c>
      <c r="N8" s="60" t="str">
        <f>Schedule!N8</f>
        <v>@LEI</v>
      </c>
      <c r="O8" s="60" t="str">
        <f>Schedule!O8</f>
        <v>ARS</v>
      </c>
      <c r="P8" s="60" t="str">
        <f>Schedule!P8</f>
        <v>@SHU</v>
      </c>
      <c r="Q8" s="60" t="str">
        <f>Schedule!Q8</f>
        <v>MCI</v>
      </c>
      <c r="R8" s="60" t="str">
        <f>Schedule!R8</f>
        <v>WHU</v>
      </c>
      <c r="S8" s="60" t="str">
        <f>Schedule!S8</f>
        <v>@WOL</v>
      </c>
      <c r="T8" s="60" t="str">
        <f>Schedule!T8</f>
        <v>@AVL</v>
      </c>
      <c r="U8" s="60" t="str">
        <f>Schedule!U8</f>
        <v>LEI</v>
      </c>
      <c r="V8" s="60" t="str">
        <f>Schedule!V8</f>
        <v>NEW</v>
      </c>
      <c r="W8" s="60" t="str">
        <f>Schedule!W8</f>
        <v>@LEE</v>
      </c>
      <c r="X8" s="60" t="str">
        <f>Schedule!X8</f>
        <v>@MUN</v>
      </c>
      <c r="Y8" s="81" t="str">
        <f>Schedule!Y8</f>
        <v>FUL</v>
      </c>
      <c r="Z8" s="81" t="str">
        <f>Schedule!Z8</f>
        <v>@LIV</v>
      </c>
      <c r="AA8" s="81" t="str">
        <f>Schedule!AA8</f>
        <v>SOU</v>
      </c>
      <c r="AB8" s="81" t="str">
        <f>Schedule!AB8</f>
        <v>@CHE</v>
      </c>
      <c r="AC8" s="81" t="str">
        <f>Schedule!AC8</f>
        <v>BUR</v>
      </c>
      <c r="AD8" s="81" t="str">
        <f>Schedule!AD8</f>
        <v>@WBA</v>
      </c>
      <c r="AE8" s="81" t="str">
        <f>Schedule!AE8</f>
        <v>CRY</v>
      </c>
      <c r="AF8" s="81" t="str">
        <f>Schedule!AF8</f>
        <v>@BHA</v>
      </c>
      <c r="AG8" s="81" t="str">
        <f>Schedule!AG8</f>
        <v>TOT</v>
      </c>
      <c r="AH8" s="81" t="str">
        <f>Schedule!AH8</f>
        <v>@ARS</v>
      </c>
      <c r="AI8" s="81" t="str">
        <f>Schedule!AI8</f>
        <v>AVL</v>
      </c>
      <c r="AJ8" s="81" t="str">
        <f>Schedule!AJ8</f>
        <v>@WHU</v>
      </c>
      <c r="AK8" s="81" t="str">
        <f>Schedule!AK8</f>
        <v>SHU</v>
      </c>
      <c r="AL8" s="60" t="str">
        <f>Schedule!AL8</f>
        <v>WOL</v>
      </c>
      <c r="AM8" s="60" t="str">
        <f>Schedule!AM8</f>
        <v>@MCI</v>
      </c>
      <c r="AO8" s="61"/>
      <c r="AT8" s="71" t="str">
        <f>Schedule!A8</f>
        <v>EVE</v>
      </c>
      <c r="AU8" s="3">
        <f>VLOOKUP(AT8,'Team Ratings'!$A$2:$H$21,7,FALSE)*(1-Fixtures!$D$3)</f>
        <v>101.21650445056385</v>
      </c>
      <c r="AV8" s="71" t="str">
        <f>Schedule!A8</f>
        <v>EVE</v>
      </c>
      <c r="AW8" s="3">
        <f>VLOOKUP(AV8,'Team Ratings'!$A$2:$H$21,4,FALSE)*(1+Fixtures!$D$3)</f>
        <v>107.01454222163267</v>
      </c>
    </row>
    <row r="9" spans="1:49" x14ac:dyDescent="0.25">
      <c r="A9" s="41" t="str">
        <f>Schedule!A9</f>
        <v>FUL</v>
      </c>
      <c r="B9" s="60" t="str">
        <f>Schedule!B9</f>
        <v>ARS</v>
      </c>
      <c r="C9" s="60" t="str">
        <f>Schedule!C9</f>
        <v>@LEE</v>
      </c>
      <c r="D9" s="60" t="str">
        <f>Schedule!D9</f>
        <v>AVL</v>
      </c>
      <c r="E9" s="60" t="str">
        <f>Schedule!E9</f>
        <v>@WOL</v>
      </c>
      <c r="F9" s="60" t="str">
        <f>Schedule!F9</f>
        <v>@SHU</v>
      </c>
      <c r="G9" s="60" t="str">
        <f>Schedule!G9</f>
        <v>CRY</v>
      </c>
      <c r="H9" s="60" t="str">
        <f>Schedule!H9</f>
        <v>WBA</v>
      </c>
      <c r="I9" s="60" t="str">
        <f>Schedule!I9</f>
        <v>@WHU</v>
      </c>
      <c r="J9" s="60" t="str">
        <f>Schedule!J9</f>
        <v>EVE</v>
      </c>
      <c r="K9" s="60" t="str">
        <f>Schedule!K9</f>
        <v>@LEI</v>
      </c>
      <c r="L9" s="60" t="str">
        <f>Schedule!L9</f>
        <v>@MCI</v>
      </c>
      <c r="M9" s="60" t="str">
        <f>Schedule!M9</f>
        <v>LIV</v>
      </c>
      <c r="N9" s="60" t="str">
        <f>Schedule!N9</f>
        <v>BHA</v>
      </c>
      <c r="O9" s="60" t="str">
        <f>Schedule!O9</f>
        <v>@NEW</v>
      </c>
      <c r="P9" s="60" t="str">
        <f>Schedule!P9</f>
        <v>SOU</v>
      </c>
      <c r="Q9" s="60" t="str">
        <f>Schedule!Q9</f>
        <v>@TOT</v>
      </c>
      <c r="R9" s="60" t="str">
        <f>Schedule!R9</f>
        <v>@BUR</v>
      </c>
      <c r="S9" s="60" t="str">
        <f>Schedule!S9</f>
        <v>MUN</v>
      </c>
      <c r="T9" s="60" t="str">
        <f>Schedule!T9</f>
        <v>CHE</v>
      </c>
      <c r="U9" s="60" t="str">
        <f>Schedule!U9</f>
        <v>@BHA</v>
      </c>
      <c r="V9" s="60" t="str">
        <f>Schedule!V9</f>
        <v>@WBA</v>
      </c>
      <c r="W9" s="60" t="str">
        <f>Schedule!W9</f>
        <v>LEI</v>
      </c>
      <c r="X9" s="60" t="str">
        <f>Schedule!X9</f>
        <v>WHU</v>
      </c>
      <c r="Y9" s="81" t="str">
        <f>Schedule!Y9</f>
        <v>@EVE</v>
      </c>
      <c r="Z9" s="81" t="str">
        <f>Schedule!Z9</f>
        <v>SHU</v>
      </c>
      <c r="AA9" s="81" t="str">
        <f>Schedule!AA9</f>
        <v>@CRY</v>
      </c>
      <c r="AB9" s="81" t="str">
        <f>Schedule!AB9</f>
        <v>@LIV</v>
      </c>
      <c r="AC9" s="81" t="str">
        <f>Schedule!AC9</f>
        <v>MCI</v>
      </c>
      <c r="AD9" s="81" t="str">
        <f>Schedule!AD9</f>
        <v>LEE</v>
      </c>
      <c r="AE9" s="81" t="str">
        <f>Schedule!AE9</f>
        <v>@AVL</v>
      </c>
      <c r="AF9" s="81" t="str">
        <f>Schedule!AF9</f>
        <v>WOL</v>
      </c>
      <c r="AG9" s="81" t="str">
        <f>Schedule!AG9</f>
        <v>@ARS</v>
      </c>
      <c r="AH9" s="81" t="str">
        <f>Schedule!AH9</f>
        <v>TOT</v>
      </c>
      <c r="AI9" s="81" t="str">
        <f>Schedule!AI9</f>
        <v>@CHE</v>
      </c>
      <c r="AJ9" s="81" t="str">
        <f>Schedule!AJ9</f>
        <v>BUR</v>
      </c>
      <c r="AK9" s="81" t="str">
        <f>Schedule!AK9</f>
        <v>@SOU</v>
      </c>
      <c r="AL9" s="60" t="str">
        <f>Schedule!AL9</f>
        <v>@MUN</v>
      </c>
      <c r="AM9" s="60" t="str">
        <f>Schedule!AM9</f>
        <v>NEW</v>
      </c>
      <c r="AO9" s="61"/>
      <c r="AT9" s="71" t="str">
        <f>Schedule!A9</f>
        <v>FUL</v>
      </c>
      <c r="AU9" s="3">
        <f>VLOOKUP(AT9,'Team Ratings'!$A$2:$H$21,7,FALSE)*(1-Fixtures!$D$3)</f>
        <v>73.908883648870045</v>
      </c>
      <c r="AV9" s="71" t="str">
        <f>Schedule!A9</f>
        <v>FUL</v>
      </c>
      <c r="AW9" s="3">
        <f>VLOOKUP(AV9,'Team Ratings'!$A$2:$H$21,4,FALSE)*(1+Fixtures!$D$3)</f>
        <v>143.80616034604446</v>
      </c>
    </row>
    <row r="10" spans="1:49" x14ac:dyDescent="0.25">
      <c r="A10" s="41" t="str">
        <f>Schedule!A10</f>
        <v>LEE</v>
      </c>
      <c r="B10" s="60" t="str">
        <f>Schedule!B10</f>
        <v>@LIV</v>
      </c>
      <c r="C10" s="60" t="str">
        <f>Schedule!C10</f>
        <v>FUL</v>
      </c>
      <c r="D10" s="60" t="str">
        <f>Schedule!D10</f>
        <v>@SHU</v>
      </c>
      <c r="E10" s="60" t="str">
        <f>Schedule!E10</f>
        <v>MCI</v>
      </c>
      <c r="F10" s="60" t="str">
        <f>Schedule!F10</f>
        <v>WOL</v>
      </c>
      <c r="G10" s="60" t="str">
        <f>Schedule!G10</f>
        <v>@AVL</v>
      </c>
      <c r="H10" s="60" t="str">
        <f>Schedule!H10</f>
        <v>LEI</v>
      </c>
      <c r="I10" s="60" t="str">
        <f>Schedule!I10</f>
        <v>@CRY</v>
      </c>
      <c r="J10" s="60" t="str">
        <f>Schedule!J10</f>
        <v>ARS</v>
      </c>
      <c r="K10" s="60" t="str">
        <f>Schedule!K10</f>
        <v>@EVE</v>
      </c>
      <c r="L10" s="60" t="str">
        <f>Schedule!L10</f>
        <v>@CHE</v>
      </c>
      <c r="M10" s="60" t="str">
        <f>Schedule!M10</f>
        <v>WHU</v>
      </c>
      <c r="N10" s="60" t="str">
        <f>Schedule!N10</f>
        <v>NEW</v>
      </c>
      <c r="O10" s="60" t="str">
        <f>Schedule!O10</f>
        <v>@MUN</v>
      </c>
      <c r="P10" s="60" t="str">
        <f>Schedule!P10</f>
        <v>BUR</v>
      </c>
      <c r="Q10" s="60" t="str">
        <f>Schedule!Q10</f>
        <v>@WBA</v>
      </c>
      <c r="R10" s="60" t="str">
        <f>Schedule!R10</f>
        <v>@TOT</v>
      </c>
      <c r="S10" s="60" t="str">
        <f>Schedule!S10</f>
        <v>SOU</v>
      </c>
      <c r="T10" s="60" t="str">
        <f>Schedule!T10</f>
        <v>BHA</v>
      </c>
      <c r="U10" s="60" t="str">
        <f>Schedule!U10</f>
        <v>@NEW</v>
      </c>
      <c r="V10" s="60" t="str">
        <f>Schedule!V10</f>
        <v>@LEI</v>
      </c>
      <c r="W10" s="60" t="str">
        <f>Schedule!W10</f>
        <v>EVE</v>
      </c>
      <c r="X10" s="60" t="str">
        <f>Schedule!X10</f>
        <v>CRY</v>
      </c>
      <c r="Y10" s="81" t="str">
        <f>Schedule!Y10</f>
        <v>@ARS</v>
      </c>
      <c r="Z10" s="81" t="str">
        <f>Schedule!Z10</f>
        <v>@WOL</v>
      </c>
      <c r="AA10" s="81" t="str">
        <f>Schedule!AA10</f>
        <v>AVL</v>
      </c>
      <c r="AB10" s="81" t="str">
        <f>Schedule!AB10</f>
        <v>@WHU</v>
      </c>
      <c r="AC10" s="81" t="str">
        <f>Schedule!AC10</f>
        <v>CHE</v>
      </c>
      <c r="AD10" s="81" t="str">
        <f>Schedule!AD10</f>
        <v>@FUL</v>
      </c>
      <c r="AE10" s="81" t="str">
        <f>Schedule!AE10</f>
        <v>SHU</v>
      </c>
      <c r="AF10" s="81" t="str">
        <f>Schedule!AF10</f>
        <v>@MCI</v>
      </c>
      <c r="AG10" s="81" t="str">
        <f>Schedule!AG10</f>
        <v>LIV</v>
      </c>
      <c r="AH10" s="81" t="str">
        <f>Schedule!AH10</f>
        <v>MUN</v>
      </c>
      <c r="AI10" s="81" t="str">
        <f>Schedule!AI10</f>
        <v>@BHA</v>
      </c>
      <c r="AJ10" s="81" t="str">
        <f>Schedule!AJ10</f>
        <v>TOT</v>
      </c>
      <c r="AK10" s="81" t="str">
        <f>Schedule!AK10</f>
        <v>@BUR</v>
      </c>
      <c r="AL10" s="60" t="str">
        <f>Schedule!AL10</f>
        <v>@SOU</v>
      </c>
      <c r="AM10" s="60" t="str">
        <f>Schedule!AM10</f>
        <v>WBA</v>
      </c>
      <c r="AO10" s="61"/>
      <c r="AT10" s="71" t="str">
        <f>Schedule!A10</f>
        <v>LEE</v>
      </c>
      <c r="AU10" s="3">
        <f>VLOOKUP(AT10,'Team Ratings'!$A$2:$H$21,7,FALSE)*(1-Fixtures!$D$3)</f>
        <v>102.51945356596927</v>
      </c>
      <c r="AV10" s="71" t="str">
        <f>Schedule!A10</f>
        <v>LEE</v>
      </c>
      <c r="AW10" s="3">
        <f>VLOOKUP(AV10,'Team Ratings'!$A$2:$H$21,4,FALSE)*(1+Fixtures!$D$3)</f>
        <v>124.7159326110478</v>
      </c>
    </row>
    <row r="11" spans="1:49" x14ac:dyDescent="0.25">
      <c r="A11" s="41" t="str">
        <f>Schedule!A11</f>
        <v>LEI</v>
      </c>
      <c r="B11" s="60" t="str">
        <f>Schedule!B11</f>
        <v>@WBA</v>
      </c>
      <c r="C11" s="60" t="str">
        <f>Schedule!C11</f>
        <v>BUR</v>
      </c>
      <c r="D11" s="60" t="str">
        <f>Schedule!D11</f>
        <v>@MCI</v>
      </c>
      <c r="E11" s="60" t="str">
        <f>Schedule!E11</f>
        <v>WHU</v>
      </c>
      <c r="F11" s="60" t="str">
        <f>Schedule!F11</f>
        <v>AVL</v>
      </c>
      <c r="G11" s="60" t="str">
        <f>Schedule!G11</f>
        <v>@ARS</v>
      </c>
      <c r="H11" s="60" t="str">
        <f>Schedule!H11</f>
        <v>@LEE</v>
      </c>
      <c r="I11" s="60" t="str">
        <f>Schedule!I11</f>
        <v>WOL</v>
      </c>
      <c r="J11" s="60" t="str">
        <f>Schedule!J11</f>
        <v>@LIV</v>
      </c>
      <c r="K11" s="60" t="str">
        <f>Schedule!K11</f>
        <v>FUL</v>
      </c>
      <c r="L11" s="60" t="str">
        <f>Schedule!L11</f>
        <v>@SHU</v>
      </c>
      <c r="M11" s="60" t="str">
        <f>Schedule!M11</f>
        <v>BHA</v>
      </c>
      <c r="N11" s="60" t="str">
        <f>Schedule!N11</f>
        <v>EVE</v>
      </c>
      <c r="O11" s="60" t="str">
        <f>Schedule!O11</f>
        <v>@TOT</v>
      </c>
      <c r="P11" s="60" t="str">
        <f>Schedule!P11</f>
        <v>MUN</v>
      </c>
      <c r="Q11" s="60" t="str">
        <f>Schedule!Q11</f>
        <v>@CRY</v>
      </c>
      <c r="R11" s="60" t="str">
        <f>Schedule!R11</f>
        <v>@NEW</v>
      </c>
      <c r="S11" s="81" t="str">
        <f>Schedule!S11</f>
        <v>CHE</v>
      </c>
      <c r="T11" s="81" t="str">
        <f>Schedule!T11</f>
        <v>SOU</v>
      </c>
      <c r="U11" s="81" t="str">
        <f>Schedule!U11</f>
        <v>@EVE</v>
      </c>
      <c r="V11" s="81" t="str">
        <f>Schedule!V11</f>
        <v>LEE</v>
      </c>
      <c r="W11" s="81" t="str">
        <f>Schedule!W11</f>
        <v>@FUL</v>
      </c>
      <c r="X11" s="81" t="str">
        <f>Schedule!X11</f>
        <v>@WOL</v>
      </c>
      <c r="Y11" s="81" t="str">
        <f>Schedule!Y11</f>
        <v>LIV</v>
      </c>
      <c r="Z11" s="81" t="str">
        <f>Schedule!Z11</f>
        <v>@AVL</v>
      </c>
      <c r="AA11" s="81" t="str">
        <f>Schedule!AA11</f>
        <v>ARS</v>
      </c>
      <c r="AB11" s="81" t="str">
        <f>Schedule!AB11</f>
        <v>@BHA</v>
      </c>
      <c r="AC11" s="81" t="str">
        <f>Schedule!AC11</f>
        <v>SHU</v>
      </c>
      <c r="AD11" s="81" t="str">
        <f>Schedule!AD11</f>
        <v>@BUR</v>
      </c>
      <c r="AE11" s="81" t="str">
        <f>Schedule!AE11</f>
        <v>MCI</v>
      </c>
      <c r="AF11" s="81" t="str">
        <f>Schedule!AF11</f>
        <v>@WHU</v>
      </c>
      <c r="AG11" s="81" t="str">
        <f>Schedule!AG11</f>
        <v>WBA</v>
      </c>
      <c r="AH11" s="81" t="str">
        <f>Schedule!AH11</f>
        <v>CRY</v>
      </c>
      <c r="AI11" s="81" t="str">
        <f>Schedule!AI11</f>
        <v>@SOU</v>
      </c>
      <c r="AJ11" s="81" t="str">
        <f>Schedule!AJ11</f>
        <v>NEW</v>
      </c>
      <c r="AK11" s="81" t="str">
        <f>Schedule!AK11</f>
        <v>@MUN</v>
      </c>
      <c r="AL11" s="60" t="str">
        <f>Schedule!AL11</f>
        <v>@CHE</v>
      </c>
      <c r="AM11" s="60" t="str">
        <f>Schedule!AM11</f>
        <v>TOT</v>
      </c>
      <c r="AO11" s="61"/>
      <c r="AT11" s="71" t="str">
        <f>Schedule!A11</f>
        <v>LEI</v>
      </c>
      <c r="AU11" s="3">
        <f>VLOOKUP(AT11,'Team Ratings'!$A$2:$H$21,7,FALSE)*(1-Fixtures!$D$3)</f>
        <v>112.98986563284187</v>
      </c>
      <c r="AV11" s="71" t="str">
        <f>Schedule!A11</f>
        <v>LEI</v>
      </c>
      <c r="AW11" s="3">
        <f>VLOOKUP(AV11,'Team Ratings'!$A$2:$H$21,4,FALSE)*(1+Fixtures!$D$3)</f>
        <v>98.787568954072839</v>
      </c>
    </row>
    <row r="12" spans="1:49" x14ac:dyDescent="0.25">
      <c r="A12" s="41" t="str">
        <f>Schedule!A12</f>
        <v>LIV</v>
      </c>
      <c r="B12" s="60" t="str">
        <f>Schedule!B12</f>
        <v>LEE</v>
      </c>
      <c r="C12" s="60" t="str">
        <f>Schedule!C12</f>
        <v>@CHE</v>
      </c>
      <c r="D12" s="60" t="str">
        <f>Schedule!D12</f>
        <v>ARS</v>
      </c>
      <c r="E12" s="60" t="str">
        <f>Schedule!E12</f>
        <v>@AVL</v>
      </c>
      <c r="F12" s="60" t="str">
        <f>Schedule!F12</f>
        <v>@EVE</v>
      </c>
      <c r="G12" s="60" t="str">
        <f>Schedule!G12</f>
        <v>SHU</v>
      </c>
      <c r="H12" s="60" t="str">
        <f>Schedule!H12</f>
        <v>WHU</v>
      </c>
      <c r="I12" s="60" t="str">
        <f>Schedule!I12</f>
        <v>@MCI</v>
      </c>
      <c r="J12" s="60" t="str">
        <f>Schedule!J12</f>
        <v>LEI</v>
      </c>
      <c r="K12" s="60" t="str">
        <f>Schedule!K12</f>
        <v>@BHA</v>
      </c>
      <c r="L12" s="60" t="str">
        <f>Schedule!L12</f>
        <v>WOL</v>
      </c>
      <c r="M12" s="60" t="str">
        <f>Schedule!M12</f>
        <v>@FUL</v>
      </c>
      <c r="N12" s="60" t="str">
        <f>Schedule!N12</f>
        <v>TOT</v>
      </c>
      <c r="O12" s="60" t="str">
        <f>Schedule!O12</f>
        <v>@CRY</v>
      </c>
      <c r="P12" s="60" t="str">
        <f>Schedule!P12</f>
        <v>WBA</v>
      </c>
      <c r="Q12" s="60" t="str">
        <f>Schedule!Q12</f>
        <v>@NEW</v>
      </c>
      <c r="R12" s="60" t="str">
        <f>Schedule!R12</f>
        <v>@SOU</v>
      </c>
      <c r="S12" s="81" t="str">
        <f>Schedule!S12</f>
        <v>BUR</v>
      </c>
      <c r="T12" s="81" t="str">
        <f>Schedule!T12</f>
        <v>MUN</v>
      </c>
      <c r="U12" s="81" t="str">
        <f>Schedule!U12</f>
        <v>@TOT</v>
      </c>
      <c r="V12" s="81" t="str">
        <f>Schedule!V12</f>
        <v>@WHU</v>
      </c>
      <c r="W12" s="81" t="str">
        <f>Schedule!W12</f>
        <v>BHA</v>
      </c>
      <c r="X12" s="81" t="str">
        <f>Schedule!X12</f>
        <v>MCI</v>
      </c>
      <c r="Y12" s="81" t="str">
        <f>Schedule!Y12</f>
        <v>@LEI</v>
      </c>
      <c r="Z12" s="81" t="str">
        <f>Schedule!Z12</f>
        <v>EVE</v>
      </c>
      <c r="AA12" s="81" t="str">
        <f>Schedule!AA12</f>
        <v>@SHU</v>
      </c>
      <c r="AB12" s="81" t="str">
        <f>Schedule!AB12</f>
        <v>FUL</v>
      </c>
      <c r="AC12" s="81" t="str">
        <f>Schedule!AC12</f>
        <v>@WOL</v>
      </c>
      <c r="AD12" s="81" t="str">
        <f>Schedule!AD12</f>
        <v>CHE</v>
      </c>
      <c r="AE12" s="81" t="str">
        <f>Schedule!AE12</f>
        <v>@ARS</v>
      </c>
      <c r="AF12" s="81" t="str">
        <f>Schedule!AF12</f>
        <v>AVL</v>
      </c>
      <c r="AG12" s="81" t="str">
        <f>Schedule!AG12</f>
        <v>@LEE</v>
      </c>
      <c r="AH12" s="81" t="str">
        <f>Schedule!AH12</f>
        <v>NEW</v>
      </c>
      <c r="AI12" s="81" t="str">
        <f>Schedule!AI12</f>
        <v>@MUN</v>
      </c>
      <c r="AJ12" s="81" t="str">
        <f>Schedule!AJ12</f>
        <v>SOU</v>
      </c>
      <c r="AK12" s="81" t="str">
        <f>Schedule!AK12</f>
        <v>@WBA</v>
      </c>
      <c r="AL12" s="60" t="str">
        <f>Schedule!AL12</f>
        <v>@BUR</v>
      </c>
      <c r="AM12" s="60" t="str">
        <f>Schedule!AM12</f>
        <v>CRY</v>
      </c>
      <c r="AO12" s="61"/>
      <c r="AT12" s="71" t="str">
        <f>Schedule!A12</f>
        <v>LIV</v>
      </c>
      <c r="AU12" s="3">
        <f>VLOOKUP(AT12,'Team Ratings'!$A$2:$H$21,7,FALSE)*(1-Fixtures!$D$3)</f>
        <v>145.23497884805127</v>
      </c>
      <c r="AV12" s="71" t="str">
        <f>Schedule!A12</f>
        <v>LIV</v>
      </c>
      <c r="AW12" s="3">
        <f>VLOOKUP(AV12,'Team Ratings'!$A$2:$H$21,4,FALSE)*(1+Fixtures!$D$3)</f>
        <v>94.087113853361132</v>
      </c>
    </row>
    <row r="13" spans="1:49" x14ac:dyDescent="0.25">
      <c r="A13" s="41" t="str">
        <f>Schedule!A13</f>
        <v>MCI</v>
      </c>
      <c r="B13" s="91" t="str">
        <f>Schedule!B13</f>
        <v>AVL</v>
      </c>
      <c r="C13" s="60" t="str">
        <f>Schedule!C13</f>
        <v>@WOL</v>
      </c>
      <c r="D13" s="60" t="str">
        <f>Schedule!D13</f>
        <v>LEI</v>
      </c>
      <c r="E13" s="60" t="str">
        <f>Schedule!E13</f>
        <v>@LEE</v>
      </c>
      <c r="F13" s="60" t="str">
        <f>Schedule!F13</f>
        <v>ARS</v>
      </c>
      <c r="G13" s="60" t="str">
        <f>Schedule!G13</f>
        <v>@WHU</v>
      </c>
      <c r="H13" s="60" t="str">
        <f>Schedule!H13</f>
        <v>@SHU</v>
      </c>
      <c r="I13" s="60" t="str">
        <f>Schedule!I13</f>
        <v>LIV</v>
      </c>
      <c r="J13" s="60" t="str">
        <f>Schedule!J13</f>
        <v>@TOT</v>
      </c>
      <c r="K13" s="60" t="str">
        <f>Schedule!K13</f>
        <v>BUR</v>
      </c>
      <c r="L13" s="60" t="str">
        <f>Schedule!L13</f>
        <v>FUL</v>
      </c>
      <c r="M13" s="60" t="str">
        <f>Schedule!M13</f>
        <v>@MUN</v>
      </c>
      <c r="N13" s="60" t="str">
        <f>Schedule!N13</f>
        <v>WBA</v>
      </c>
      <c r="O13" s="60" t="str">
        <f>Schedule!O13</f>
        <v>@SOU</v>
      </c>
      <c r="P13" s="60" t="str">
        <f>Schedule!P13</f>
        <v>NEW</v>
      </c>
      <c r="Q13" s="60" t="str">
        <f>Schedule!Q13</f>
        <v>@EVE</v>
      </c>
      <c r="R13" s="60" t="str">
        <f>Schedule!R13</f>
        <v>@CHE</v>
      </c>
      <c r="S13" s="81" t="str">
        <f>Schedule!S13</f>
        <v>BHA</v>
      </c>
      <c r="T13" s="81" t="str">
        <f>Schedule!T13</f>
        <v>CRY</v>
      </c>
      <c r="U13" s="81" t="str">
        <f>Schedule!U13</f>
        <v>@WBA</v>
      </c>
      <c r="V13" s="81" t="str">
        <f>Schedule!V13</f>
        <v>SHU</v>
      </c>
      <c r="W13" s="81" t="str">
        <f>Schedule!W13</f>
        <v>@BUR</v>
      </c>
      <c r="X13" s="81" t="str">
        <f>Schedule!X13</f>
        <v>@LIV</v>
      </c>
      <c r="Y13" s="81" t="str">
        <f>Schedule!Y13</f>
        <v>TOT</v>
      </c>
      <c r="Z13" s="81" t="str">
        <f>Schedule!Z13</f>
        <v>@ARS</v>
      </c>
      <c r="AA13" s="81" t="str">
        <f>Schedule!AA13</f>
        <v>WHU</v>
      </c>
      <c r="AB13" s="81" t="str">
        <f>Schedule!AB13</f>
        <v>MUN</v>
      </c>
      <c r="AC13" s="81" t="str">
        <f>Schedule!AC13</f>
        <v>@FUL</v>
      </c>
      <c r="AD13" s="81" t="str">
        <f>Schedule!AD13</f>
        <v>WOL</v>
      </c>
      <c r="AE13" s="81" t="str">
        <f>Schedule!AE13</f>
        <v>@LEI</v>
      </c>
      <c r="AF13" s="81" t="str">
        <f>Schedule!AF13</f>
        <v>LEE</v>
      </c>
      <c r="AG13" s="81" t="str">
        <f>Schedule!AG13</f>
        <v>@AVL</v>
      </c>
      <c r="AH13" s="81" t="str">
        <f>Schedule!AH13</f>
        <v>SOU</v>
      </c>
      <c r="AI13" s="81" t="str">
        <f>Schedule!AI13</f>
        <v>@CRY</v>
      </c>
      <c r="AJ13" s="81" t="str">
        <f>Schedule!AJ13</f>
        <v>CHE</v>
      </c>
      <c r="AK13" s="81" t="str">
        <f>Schedule!AK13</f>
        <v>@NEW</v>
      </c>
      <c r="AL13" s="60" t="str">
        <f>Schedule!AL13</f>
        <v>@BHA</v>
      </c>
      <c r="AM13" s="60" t="str">
        <f>Schedule!AM13</f>
        <v>EVE</v>
      </c>
      <c r="AO13" s="61"/>
      <c r="AT13" s="71" t="str">
        <f>Schedule!A13</f>
        <v>MCI</v>
      </c>
      <c r="AU13" s="3">
        <f>VLOOKUP(AT13,'Team Ratings'!$A$2:$H$21,7,FALSE)*(1-Fixtures!$D$3)</f>
        <v>119.80712501419436</v>
      </c>
      <c r="AV13" s="71" t="str">
        <f>Schedule!A13</f>
        <v>MCI</v>
      </c>
      <c r="AW13" s="3">
        <f>VLOOKUP(AV13,'Team Ratings'!$A$2:$H$21,4,FALSE)*(1+Fixtures!$D$3)</f>
        <v>91.392993146788669</v>
      </c>
    </row>
    <row r="14" spans="1:49" x14ac:dyDescent="0.25">
      <c r="A14" s="41" t="str">
        <f>Schedule!A14</f>
        <v>MUN</v>
      </c>
      <c r="B14" s="91" t="str">
        <f>Schedule!B14</f>
        <v>@BUR</v>
      </c>
      <c r="C14" s="60" t="str">
        <f>Schedule!C14</f>
        <v>CRY</v>
      </c>
      <c r="D14" s="60" t="str">
        <f>Schedule!D14</f>
        <v>@BHA</v>
      </c>
      <c r="E14" s="60" t="str">
        <f>Schedule!E14</f>
        <v>TOT</v>
      </c>
      <c r="F14" s="60" t="str">
        <f>Schedule!F14</f>
        <v>@NEW</v>
      </c>
      <c r="G14" s="60" t="str">
        <f>Schedule!G14</f>
        <v>CHE</v>
      </c>
      <c r="H14" s="60" t="str">
        <f>Schedule!H14</f>
        <v>ARS</v>
      </c>
      <c r="I14" s="60" t="str">
        <f>Schedule!I14</f>
        <v>@EVE</v>
      </c>
      <c r="J14" s="60" t="str">
        <f>Schedule!J14</f>
        <v>WBA</v>
      </c>
      <c r="K14" s="60" t="str">
        <f>Schedule!K14</f>
        <v>@SOU</v>
      </c>
      <c r="L14" s="60" t="str">
        <f>Schedule!L14</f>
        <v>@WHU</v>
      </c>
      <c r="M14" s="60" t="str">
        <f>Schedule!M14</f>
        <v>MCI</v>
      </c>
      <c r="N14" s="60" t="str">
        <f>Schedule!N14</f>
        <v>@SHU</v>
      </c>
      <c r="O14" s="60" t="str">
        <f>Schedule!O14</f>
        <v>LEE</v>
      </c>
      <c r="P14" s="60" t="str">
        <f>Schedule!P14</f>
        <v>@LEI</v>
      </c>
      <c r="Q14" s="60" t="str">
        <f>Schedule!Q14</f>
        <v>WOL</v>
      </c>
      <c r="R14" s="60" t="str">
        <f>Schedule!R14</f>
        <v>AVL</v>
      </c>
      <c r="S14" s="81" t="str">
        <f>Schedule!S14</f>
        <v>@FUL</v>
      </c>
      <c r="T14" s="81" t="str">
        <f>Schedule!T14</f>
        <v>@LIV</v>
      </c>
      <c r="U14" s="81" t="str">
        <f>Schedule!U14</f>
        <v>SHU</v>
      </c>
      <c r="V14" s="81" t="str">
        <f>Schedule!V14</f>
        <v>@ARS</v>
      </c>
      <c r="W14" s="81" t="str">
        <f>Schedule!W14</f>
        <v>SOU</v>
      </c>
      <c r="X14" s="81" t="str">
        <f>Schedule!X14</f>
        <v>EVE</v>
      </c>
      <c r="Y14" s="81" t="str">
        <f>Schedule!Y14</f>
        <v>@WBA</v>
      </c>
      <c r="Z14" s="81" t="str">
        <f>Schedule!Z14</f>
        <v>NEW</v>
      </c>
      <c r="AA14" s="81" t="str">
        <f>Schedule!AA14</f>
        <v>@CHE</v>
      </c>
      <c r="AB14" s="81" t="str">
        <f>Schedule!AB14</f>
        <v>@MCI</v>
      </c>
      <c r="AC14" s="81" t="str">
        <f>Schedule!AC14</f>
        <v>WHU</v>
      </c>
      <c r="AD14" s="81" t="str">
        <f>Schedule!AD14</f>
        <v>@CRY</v>
      </c>
      <c r="AE14" s="81" t="str">
        <f>Schedule!AE14</f>
        <v>BHA</v>
      </c>
      <c r="AF14" s="81" t="str">
        <f>Schedule!AF14</f>
        <v>@TOT</v>
      </c>
      <c r="AG14" s="81" t="str">
        <f>Schedule!AG14</f>
        <v>BUR</v>
      </c>
      <c r="AH14" s="81" t="str">
        <f>Schedule!AH14</f>
        <v>@LEE</v>
      </c>
      <c r="AI14" s="81" t="str">
        <f>Schedule!AI14</f>
        <v>LIV</v>
      </c>
      <c r="AJ14" s="81" t="str">
        <f>Schedule!AJ14</f>
        <v>@AVL</v>
      </c>
      <c r="AK14" s="81" t="str">
        <f>Schedule!AK14</f>
        <v>LEI</v>
      </c>
      <c r="AL14" s="60" t="str">
        <f>Schedule!AL14</f>
        <v>FUL</v>
      </c>
      <c r="AM14" s="60" t="str">
        <f>Schedule!AM14</f>
        <v>@WOL</v>
      </c>
      <c r="AO14" s="61"/>
      <c r="AT14" s="71" t="str">
        <f>Schedule!A14</f>
        <v>MUN</v>
      </c>
      <c r="AU14" s="3">
        <f>VLOOKUP(AT14,'Team Ratings'!$A$2:$H$21,7,FALSE)*(1-Fixtures!$D$3)</f>
        <v>103.25553364745403</v>
      </c>
      <c r="AV14" s="71" t="str">
        <f>Schedule!A14</f>
        <v>MUN</v>
      </c>
      <c r="AW14" s="3">
        <f>VLOOKUP(AV14,'Team Ratings'!$A$2:$H$21,4,FALSE)*(1+Fixtures!$D$3)</f>
        <v>103.61657010375063</v>
      </c>
    </row>
    <row r="15" spans="1:49" x14ac:dyDescent="0.25">
      <c r="A15" s="41" t="str">
        <f>Schedule!A15</f>
        <v>NEW</v>
      </c>
      <c r="B15" s="60" t="str">
        <f>Schedule!B15</f>
        <v>@WHU</v>
      </c>
      <c r="C15" s="60" t="str">
        <f>Schedule!C15</f>
        <v>BHA</v>
      </c>
      <c r="D15" s="60" t="str">
        <f>Schedule!D15</f>
        <v>@TOT</v>
      </c>
      <c r="E15" s="60" t="str">
        <f>Schedule!E15</f>
        <v>BUR</v>
      </c>
      <c r="F15" s="60" t="str">
        <f>Schedule!F15</f>
        <v>MUN</v>
      </c>
      <c r="G15" s="60" t="str">
        <f>Schedule!G15</f>
        <v>@WOL</v>
      </c>
      <c r="H15" s="60" t="str">
        <f>Schedule!H15</f>
        <v>EVE</v>
      </c>
      <c r="I15" s="60" t="str">
        <f>Schedule!I15</f>
        <v>@SOU</v>
      </c>
      <c r="J15" s="60" t="str">
        <f>Schedule!J15</f>
        <v>CHE</v>
      </c>
      <c r="K15" s="60" t="str">
        <f>Schedule!K15</f>
        <v>@CRY</v>
      </c>
      <c r="L15" s="60" t="str">
        <f>Schedule!L15</f>
        <v>@AVL</v>
      </c>
      <c r="M15" s="60" t="str">
        <f>Schedule!M15</f>
        <v>WBA</v>
      </c>
      <c r="N15" s="60" t="str">
        <f>Schedule!N15</f>
        <v>@LEE</v>
      </c>
      <c r="O15" s="60" t="str">
        <f>Schedule!O15</f>
        <v>FUL</v>
      </c>
      <c r="P15" s="60" t="str">
        <f>Schedule!P15</f>
        <v>@MCI</v>
      </c>
      <c r="Q15" s="60" t="str">
        <f>Schedule!Q15</f>
        <v>LIV</v>
      </c>
      <c r="R15" s="60" t="str">
        <f>Schedule!R15</f>
        <v>LEI</v>
      </c>
      <c r="S15" s="81" t="str">
        <f>Schedule!S15</f>
        <v>@SHU</v>
      </c>
      <c r="T15" s="81" t="str">
        <f>Schedule!T15</f>
        <v>@ARS</v>
      </c>
      <c r="U15" s="81" t="str">
        <f>Schedule!U15</f>
        <v>LEE</v>
      </c>
      <c r="V15" s="81" t="str">
        <f>Schedule!V15</f>
        <v>@EVE</v>
      </c>
      <c r="W15" s="81" t="str">
        <f>Schedule!W15</f>
        <v>CRY</v>
      </c>
      <c r="X15" s="81" t="str">
        <f>Schedule!X15</f>
        <v>SOU</v>
      </c>
      <c r="Y15" s="81" t="str">
        <f>Schedule!Y15</f>
        <v>@CHE</v>
      </c>
      <c r="Z15" s="81" t="str">
        <f>Schedule!Z15</f>
        <v>@MUN</v>
      </c>
      <c r="AA15" s="81" t="str">
        <f>Schedule!AA15</f>
        <v>WOL</v>
      </c>
      <c r="AB15" s="81" t="str">
        <f>Schedule!AB15</f>
        <v>@WBA</v>
      </c>
      <c r="AC15" s="81" t="str">
        <f>Schedule!AC15</f>
        <v>AVL</v>
      </c>
      <c r="AD15" s="81" t="str">
        <f>Schedule!AD15</f>
        <v>@BHA</v>
      </c>
      <c r="AE15" s="81" t="str">
        <f>Schedule!AE15</f>
        <v>TOT</v>
      </c>
      <c r="AF15" s="81" t="str">
        <f>Schedule!AF15</f>
        <v>@BUR</v>
      </c>
      <c r="AG15" s="81" t="str">
        <f>Schedule!AG15</f>
        <v>WHU</v>
      </c>
      <c r="AH15" s="81" t="str">
        <f>Schedule!AH15</f>
        <v>@LIV</v>
      </c>
      <c r="AI15" s="81" t="str">
        <f>Schedule!AI15</f>
        <v>ARS</v>
      </c>
      <c r="AJ15" s="81" t="str">
        <f>Schedule!AJ15</f>
        <v>@LEI</v>
      </c>
      <c r="AK15" s="81" t="str">
        <f>Schedule!AK15</f>
        <v>MCI</v>
      </c>
      <c r="AL15" s="60" t="str">
        <f>Schedule!AL15</f>
        <v>SHU</v>
      </c>
      <c r="AM15" s="60" t="str">
        <f>Schedule!AM15</f>
        <v>@FUL</v>
      </c>
      <c r="AO15" s="61"/>
      <c r="AT15" s="71" t="str">
        <f>Schedule!A15</f>
        <v>NEW</v>
      </c>
      <c r="AU15" s="3">
        <f>VLOOKUP(AT15,'Team Ratings'!$A$2:$H$21,7,FALSE)*(1-Fixtures!$D$3)</f>
        <v>75.103438827005036</v>
      </c>
      <c r="AV15" s="71" t="str">
        <f>Schedule!A15</f>
        <v>NEW</v>
      </c>
      <c r="AW15" s="3">
        <f>VLOOKUP(AV15,'Team Ratings'!$A$2:$H$21,4,FALSE)*(1+Fixtures!$D$3)</f>
        <v>123.35524945743168</v>
      </c>
    </row>
    <row r="16" spans="1:49" x14ac:dyDescent="0.25">
      <c r="A16" s="41" t="str">
        <f>Schedule!A16</f>
        <v>SHU</v>
      </c>
      <c r="B16" s="60" t="str">
        <f>Schedule!B16</f>
        <v>WOL</v>
      </c>
      <c r="C16" s="60" t="str">
        <f>Schedule!C16</f>
        <v>@AVL</v>
      </c>
      <c r="D16" s="60" t="str">
        <f>Schedule!D16</f>
        <v>LEE</v>
      </c>
      <c r="E16" s="60" t="str">
        <f>Schedule!E16</f>
        <v>@ARS</v>
      </c>
      <c r="F16" s="60" t="str">
        <f>Schedule!F16</f>
        <v>FUL</v>
      </c>
      <c r="G16" s="60" t="str">
        <f>Schedule!G16</f>
        <v>@LIV</v>
      </c>
      <c r="H16" s="60" t="str">
        <f>Schedule!H16</f>
        <v>MCI</v>
      </c>
      <c r="I16" s="60" t="str">
        <f>Schedule!I16</f>
        <v>@CHE</v>
      </c>
      <c r="J16" s="60" t="str">
        <f>Schedule!J16</f>
        <v>WHU</v>
      </c>
      <c r="K16" s="60" t="str">
        <f>Schedule!K16</f>
        <v>@WBA</v>
      </c>
      <c r="L16" s="60" t="str">
        <f>Schedule!L16</f>
        <v>LEI</v>
      </c>
      <c r="M16" s="60" t="str">
        <f>Schedule!M16</f>
        <v>@SOU</v>
      </c>
      <c r="N16" s="60" t="str">
        <f>Schedule!N16</f>
        <v>MUN</v>
      </c>
      <c r="O16" s="60" t="str">
        <f>Schedule!O16</f>
        <v>@BHA</v>
      </c>
      <c r="P16" s="60" t="str">
        <f>Schedule!P16</f>
        <v>EVE</v>
      </c>
      <c r="Q16" s="60" t="str">
        <f>Schedule!Q16</f>
        <v>@BUR</v>
      </c>
      <c r="R16" s="60" t="str">
        <f>Schedule!R16</f>
        <v>@CRY</v>
      </c>
      <c r="S16" s="81" t="str">
        <f>Schedule!S16</f>
        <v>NEW</v>
      </c>
      <c r="T16" s="81" t="str">
        <f>Schedule!T16</f>
        <v>TOT</v>
      </c>
      <c r="U16" s="81" t="str">
        <f>Schedule!U16</f>
        <v>@MUN</v>
      </c>
      <c r="V16" s="81" t="str">
        <f>Schedule!V16</f>
        <v>@MCI</v>
      </c>
      <c r="W16" s="81" t="str">
        <f>Schedule!W16</f>
        <v>WBA</v>
      </c>
      <c r="X16" s="81" t="str">
        <f>Schedule!X16</f>
        <v>CHE</v>
      </c>
      <c r="Y16" s="81" t="str">
        <f>Schedule!Y16</f>
        <v>@WHU</v>
      </c>
      <c r="Z16" s="81" t="str">
        <f>Schedule!Z16</f>
        <v>@FUL</v>
      </c>
      <c r="AA16" s="81" t="str">
        <f>Schedule!AA16</f>
        <v>LIV</v>
      </c>
      <c r="AB16" s="81" t="str">
        <f>Schedule!AB16</f>
        <v>SOU</v>
      </c>
      <c r="AC16" s="81" t="str">
        <f>Schedule!AC16</f>
        <v>@LEI</v>
      </c>
      <c r="AD16" s="81" t="str">
        <f>Schedule!AD16</f>
        <v>AVL</v>
      </c>
      <c r="AE16" s="81" t="str">
        <f>Schedule!AE16</f>
        <v>@LEE</v>
      </c>
      <c r="AF16" s="81" t="str">
        <f>Schedule!AF16</f>
        <v>ARS</v>
      </c>
      <c r="AG16" s="81" t="str">
        <f>Schedule!AG16</f>
        <v>@WOL</v>
      </c>
      <c r="AH16" s="81" t="str">
        <f>Schedule!AH16</f>
        <v>BHA</v>
      </c>
      <c r="AI16" s="81" t="str">
        <f>Schedule!AI16</f>
        <v>@TOT</v>
      </c>
      <c r="AJ16" s="81" t="str">
        <f>Schedule!AJ16</f>
        <v>CRY</v>
      </c>
      <c r="AK16" s="81" t="str">
        <f>Schedule!AK16</f>
        <v>@EVE</v>
      </c>
      <c r="AL16" s="60" t="str">
        <f>Schedule!AL16</f>
        <v>@NEW</v>
      </c>
      <c r="AM16" s="60" t="str">
        <f>Schedule!AM16</f>
        <v>BUR</v>
      </c>
      <c r="AO16" s="61"/>
      <c r="AT16" s="71" t="str">
        <f>Schedule!A16</f>
        <v>SHU</v>
      </c>
      <c r="AU16" s="3">
        <f>VLOOKUP(AT16,'Team Ratings'!$A$2:$H$21,7,FALSE)*(1-Fixtures!$D$3)</f>
        <v>65.700171284893983</v>
      </c>
      <c r="AV16" s="71" t="str">
        <f>Schedule!A16</f>
        <v>SHU</v>
      </c>
      <c r="AW16" s="3">
        <f>VLOOKUP(AV16,'Team Ratings'!$A$2:$H$21,4,FALSE)*(1+Fixtures!$D$3)</f>
        <v>116.19012727689034</v>
      </c>
    </row>
    <row r="17" spans="1:57" x14ac:dyDescent="0.25">
      <c r="A17" s="41" t="str">
        <f>Schedule!A17</f>
        <v>SOU</v>
      </c>
      <c r="B17" s="60" t="str">
        <f>Schedule!B17</f>
        <v>@CRY</v>
      </c>
      <c r="C17" s="60" t="str">
        <f>Schedule!C17</f>
        <v>TOT</v>
      </c>
      <c r="D17" s="60" t="str">
        <f>Schedule!D17</f>
        <v>@BUR</v>
      </c>
      <c r="E17" s="60" t="str">
        <f>Schedule!E17</f>
        <v>WBA</v>
      </c>
      <c r="F17" s="60" t="str">
        <f>Schedule!F17</f>
        <v>@CHE</v>
      </c>
      <c r="G17" s="60" t="str">
        <f>Schedule!G17</f>
        <v>EVE</v>
      </c>
      <c r="H17" s="60" t="str">
        <f>Schedule!H17</f>
        <v>@AVL</v>
      </c>
      <c r="I17" s="60" t="str">
        <f>Schedule!I17</f>
        <v>NEW</v>
      </c>
      <c r="J17" s="60" t="str">
        <f>Schedule!J17</f>
        <v>@WOL</v>
      </c>
      <c r="K17" s="60" t="str">
        <f>Schedule!K17</f>
        <v>MUN</v>
      </c>
      <c r="L17" s="60" t="str">
        <f>Schedule!L17</f>
        <v>@BHA</v>
      </c>
      <c r="M17" s="60" t="str">
        <f>Schedule!M17</f>
        <v>SHU</v>
      </c>
      <c r="N17" s="60" t="str">
        <f>Schedule!N17</f>
        <v>@ARS</v>
      </c>
      <c r="O17" s="60" t="str">
        <f>Schedule!O17</f>
        <v>MCI</v>
      </c>
      <c r="P17" s="60" t="str">
        <f>Schedule!P17</f>
        <v>@FUL</v>
      </c>
      <c r="Q17" s="60" t="str">
        <f>Schedule!Q17</f>
        <v>WHU</v>
      </c>
      <c r="R17" s="60" t="str">
        <f>Schedule!R17</f>
        <v>LIV</v>
      </c>
      <c r="S17" s="81" t="str">
        <f>Schedule!S17</f>
        <v>@LEE</v>
      </c>
      <c r="T17" s="81" t="str">
        <f>Schedule!T17</f>
        <v>@LEI</v>
      </c>
      <c r="U17" s="81" t="str">
        <f>Schedule!U17</f>
        <v>ARS</v>
      </c>
      <c r="V17" s="81" t="str">
        <f>Schedule!V17</f>
        <v>AVL</v>
      </c>
      <c r="W17" s="81" t="str">
        <f>Schedule!W17</f>
        <v>@MUN</v>
      </c>
      <c r="X17" s="81" t="str">
        <f>Schedule!X17</f>
        <v>@NEW</v>
      </c>
      <c r="Y17" s="81" t="str">
        <f>Schedule!Y17</f>
        <v>WOL</v>
      </c>
      <c r="Z17" s="81" t="str">
        <f>Schedule!Z17</f>
        <v>CHE</v>
      </c>
      <c r="AA17" s="81" t="str">
        <f>Schedule!AA17</f>
        <v>@EVE</v>
      </c>
      <c r="AB17" s="81" t="str">
        <f>Schedule!AB17</f>
        <v>@SHU</v>
      </c>
      <c r="AC17" s="81" t="str">
        <f>Schedule!AC17</f>
        <v>BHA</v>
      </c>
      <c r="AD17" s="81" t="str">
        <f>Schedule!AD17</f>
        <v>@TOT</v>
      </c>
      <c r="AE17" s="81" t="str">
        <f>Schedule!AE17</f>
        <v>BUR</v>
      </c>
      <c r="AF17" s="81" t="str">
        <f>Schedule!AF17</f>
        <v>@WBA</v>
      </c>
      <c r="AG17" s="81" t="str">
        <f>Schedule!AG17</f>
        <v>CRY</v>
      </c>
      <c r="AH17" s="81" t="str">
        <f>Schedule!AH17</f>
        <v>@MCI</v>
      </c>
      <c r="AI17" s="81" t="str">
        <f>Schedule!AI17</f>
        <v>LEI</v>
      </c>
      <c r="AJ17" s="81" t="str">
        <f>Schedule!AJ17</f>
        <v>@LIV</v>
      </c>
      <c r="AK17" s="81" t="str">
        <f>Schedule!AK17</f>
        <v>FUL</v>
      </c>
      <c r="AL17" s="60" t="str">
        <f>Schedule!AL17</f>
        <v>LEE</v>
      </c>
      <c r="AM17" s="60" t="str">
        <f>Schedule!AM17</f>
        <v>@WHU</v>
      </c>
      <c r="AO17" s="61"/>
      <c r="AT17" s="71" t="str">
        <f>Schedule!A17</f>
        <v>SOU</v>
      </c>
      <c r="AU17" s="3">
        <f>VLOOKUP(AT17,'Team Ratings'!$A$2:$H$21,7,FALSE)*(1-Fixtures!$D$3)</f>
        <v>94.540178274587404</v>
      </c>
      <c r="AV17" s="71" t="str">
        <f>Schedule!A17</f>
        <v>SOU</v>
      </c>
      <c r="AW17" s="3">
        <f>VLOOKUP(AV17,'Team Ratings'!$A$2:$H$21,4,FALSE)*(1+Fixtures!$D$3)</f>
        <v>98.442668707603573</v>
      </c>
    </row>
    <row r="18" spans="1:57" x14ac:dyDescent="0.25">
      <c r="A18" s="41" t="str">
        <f>Schedule!A18</f>
        <v>TOT</v>
      </c>
      <c r="B18" s="60" t="str">
        <f>Schedule!B18</f>
        <v>EVE</v>
      </c>
      <c r="C18" s="60" t="str">
        <f>Schedule!C18</f>
        <v>@SOU</v>
      </c>
      <c r="D18" s="60" t="str">
        <f>Schedule!D18</f>
        <v>NEW</v>
      </c>
      <c r="E18" s="60" t="str">
        <f>Schedule!E18</f>
        <v>@MUN</v>
      </c>
      <c r="F18" s="60" t="str">
        <f>Schedule!F18</f>
        <v>WHU</v>
      </c>
      <c r="G18" s="60" t="str">
        <f>Schedule!G18</f>
        <v>@BUR</v>
      </c>
      <c r="H18" s="60" t="str">
        <f>Schedule!H18</f>
        <v>BHA</v>
      </c>
      <c r="I18" s="60" t="str">
        <f>Schedule!I18</f>
        <v>@WBA</v>
      </c>
      <c r="J18" s="60" t="str">
        <f>Schedule!J18</f>
        <v>MCI</v>
      </c>
      <c r="K18" s="60" t="str">
        <f>Schedule!K18</f>
        <v>@CHE</v>
      </c>
      <c r="L18" s="60" t="str">
        <f>Schedule!L18</f>
        <v>ARS</v>
      </c>
      <c r="M18" s="60" t="str">
        <f>Schedule!M18</f>
        <v>@CRY</v>
      </c>
      <c r="N18" s="60" t="str">
        <f>Schedule!N18</f>
        <v>@LIV</v>
      </c>
      <c r="O18" s="60" t="str">
        <f>Schedule!O18</f>
        <v>LEI</v>
      </c>
      <c r="P18" s="60" t="str">
        <f>Schedule!P18</f>
        <v>@WOL</v>
      </c>
      <c r="Q18" s="60" t="str">
        <f>Schedule!Q18</f>
        <v>FUL</v>
      </c>
      <c r="R18" s="60" t="str">
        <f>Schedule!R18</f>
        <v>LEE</v>
      </c>
      <c r="S18" s="81" t="str">
        <f>Schedule!S18</f>
        <v>@AVL</v>
      </c>
      <c r="T18" s="81" t="str">
        <f>Schedule!T18</f>
        <v>@SHU</v>
      </c>
      <c r="U18" s="81" t="str">
        <f>Schedule!U18</f>
        <v>LIV</v>
      </c>
      <c r="V18" s="81" t="str">
        <f>Schedule!V18</f>
        <v>@BHA</v>
      </c>
      <c r="W18" s="81" t="str">
        <f>Schedule!W18</f>
        <v>CHE</v>
      </c>
      <c r="X18" s="81" t="str">
        <f>Schedule!X18</f>
        <v>WBA</v>
      </c>
      <c r="Y18" s="81" t="str">
        <f>Schedule!Y18</f>
        <v>@MCI</v>
      </c>
      <c r="Z18" s="81" t="str">
        <f>Schedule!Z18</f>
        <v>@WHU</v>
      </c>
      <c r="AA18" s="81" t="str">
        <f>Schedule!AA18</f>
        <v>BUR</v>
      </c>
      <c r="AB18" s="81" t="str">
        <f>Schedule!AB18</f>
        <v>CRY</v>
      </c>
      <c r="AC18" s="81" t="str">
        <f>Schedule!AC18</f>
        <v>@ARS</v>
      </c>
      <c r="AD18" s="81" t="str">
        <f>Schedule!AD18</f>
        <v>SOU</v>
      </c>
      <c r="AE18" s="81" t="str">
        <f>Schedule!AE18</f>
        <v>@NEW</v>
      </c>
      <c r="AF18" s="81" t="str">
        <f>Schedule!AF18</f>
        <v>MUN</v>
      </c>
      <c r="AG18" s="81" t="str">
        <f>Schedule!AG18</f>
        <v>@EVE</v>
      </c>
      <c r="AH18" s="81" t="str">
        <f>Schedule!AH18</f>
        <v>@FUL</v>
      </c>
      <c r="AI18" s="81" t="str">
        <f>Schedule!AI18</f>
        <v>SHU</v>
      </c>
      <c r="AJ18" s="81" t="str">
        <f>Schedule!AJ18</f>
        <v>@LEE</v>
      </c>
      <c r="AK18" s="81" t="str">
        <f>Schedule!AK18</f>
        <v>WOL</v>
      </c>
      <c r="AL18" s="60" t="str">
        <f>Schedule!AL18</f>
        <v>AVL</v>
      </c>
      <c r="AM18" s="60" t="str">
        <f>Schedule!AM18</f>
        <v>@LEI</v>
      </c>
      <c r="AO18" s="61"/>
      <c r="AT18" s="71" t="str">
        <f>Schedule!A18</f>
        <v>TOT</v>
      </c>
      <c r="AU18" s="3">
        <f>VLOOKUP(AT18,'Team Ratings'!$A$2:$H$21,7,FALSE)*(1-Fixtures!$D$3)</f>
        <v>130.22747576911613</v>
      </c>
      <c r="AV18" s="71" t="str">
        <f>Schedule!A18</f>
        <v>TOT</v>
      </c>
      <c r="AW18" s="3">
        <f>VLOOKUP(AV18,'Team Ratings'!$A$2:$H$21,4,FALSE)*(1+Fixtures!$D$3)</f>
        <v>100.22168199017651</v>
      </c>
    </row>
    <row r="19" spans="1:57" x14ac:dyDescent="0.25">
      <c r="A19" s="41" t="str">
        <f>Schedule!A19</f>
        <v>WBA</v>
      </c>
      <c r="B19" s="60" t="str">
        <f>Schedule!B19</f>
        <v>LEI</v>
      </c>
      <c r="C19" s="60" t="str">
        <f>Schedule!C19</f>
        <v>@EVE</v>
      </c>
      <c r="D19" s="60" t="str">
        <f>Schedule!D19</f>
        <v>CHE</v>
      </c>
      <c r="E19" s="60" t="str">
        <f>Schedule!E19</f>
        <v>@SOU</v>
      </c>
      <c r="F19" s="60" t="str">
        <f>Schedule!F19</f>
        <v>BUR</v>
      </c>
      <c r="G19" s="60" t="str">
        <f>Schedule!G19</f>
        <v>@BHA</v>
      </c>
      <c r="H19" s="60" t="str">
        <f>Schedule!H19</f>
        <v>@FUL</v>
      </c>
      <c r="I19" s="60" t="str">
        <f>Schedule!I19</f>
        <v>TOT</v>
      </c>
      <c r="J19" s="60" t="str">
        <f>Schedule!J19</f>
        <v>@MUN</v>
      </c>
      <c r="K19" s="60" t="str">
        <f>Schedule!K19</f>
        <v>SHU</v>
      </c>
      <c r="L19" s="60" t="str">
        <f>Schedule!L19</f>
        <v>CRY</v>
      </c>
      <c r="M19" s="60" t="str">
        <f>Schedule!M19</f>
        <v>@NEW</v>
      </c>
      <c r="N19" s="60" t="str">
        <f>Schedule!N19</f>
        <v>@MCI</v>
      </c>
      <c r="O19" s="60" t="str">
        <f>Schedule!O19</f>
        <v>AVL</v>
      </c>
      <c r="P19" s="60" t="str">
        <f>Schedule!P19</f>
        <v>@LIV</v>
      </c>
      <c r="Q19" s="60" t="str">
        <f>Schedule!Q19</f>
        <v>LEE</v>
      </c>
      <c r="R19" s="60" t="str">
        <f>Schedule!R19</f>
        <v>ARS</v>
      </c>
      <c r="S19" s="81" t="str">
        <f>Schedule!S19</f>
        <v>@WHU</v>
      </c>
      <c r="T19" s="81" t="str">
        <f>Schedule!T19</f>
        <v>@WOL</v>
      </c>
      <c r="U19" s="81" t="str">
        <f>Schedule!U19</f>
        <v>MCI</v>
      </c>
      <c r="V19" s="81" t="str">
        <f>Schedule!V19</f>
        <v>FUL</v>
      </c>
      <c r="W19" s="81" t="str">
        <f>Schedule!W19</f>
        <v>@SHU</v>
      </c>
      <c r="X19" s="81" t="str">
        <f>Schedule!X19</f>
        <v>@TOT</v>
      </c>
      <c r="Y19" s="81" t="str">
        <f>Schedule!Y19</f>
        <v>MUN</v>
      </c>
      <c r="Z19" s="81" t="str">
        <f>Schedule!Z19</f>
        <v>@BUR</v>
      </c>
      <c r="AA19" s="81" t="str">
        <f>Schedule!AA19</f>
        <v>BHA</v>
      </c>
      <c r="AB19" s="81" t="str">
        <f>Schedule!AB19</f>
        <v>NEW</v>
      </c>
      <c r="AC19" s="81" t="str">
        <f>Schedule!AC19</f>
        <v>@CRY</v>
      </c>
      <c r="AD19" s="81" t="str">
        <f>Schedule!AD19</f>
        <v>EVE</v>
      </c>
      <c r="AE19" s="81" t="str">
        <f>Schedule!AE19</f>
        <v>@CHE</v>
      </c>
      <c r="AF19" s="81" t="str">
        <f>Schedule!AF19</f>
        <v>SOU</v>
      </c>
      <c r="AG19" s="81" t="str">
        <f>Schedule!AG19</f>
        <v>@LEI</v>
      </c>
      <c r="AH19" s="81" t="str">
        <f>Schedule!AH19</f>
        <v>@AVL</v>
      </c>
      <c r="AI19" s="81" t="str">
        <f>Schedule!AI19</f>
        <v>WOL</v>
      </c>
      <c r="AJ19" s="81" t="str">
        <f>Schedule!AJ19</f>
        <v>@ARS</v>
      </c>
      <c r="AK19" s="81" t="str">
        <f>Schedule!AK19</f>
        <v>LIV</v>
      </c>
      <c r="AL19" s="60" t="str">
        <f>Schedule!AL19</f>
        <v>WHU</v>
      </c>
      <c r="AM19" s="60" t="str">
        <f>Schedule!AM19</f>
        <v>@LEE</v>
      </c>
      <c r="AO19" s="61"/>
      <c r="AT19" s="71" t="str">
        <f>Schedule!A19</f>
        <v>WBA</v>
      </c>
      <c r="AU19" s="3">
        <f>VLOOKUP(AT19,'Team Ratings'!$A$2:$H$21,7,FALSE)*(1-Fixtures!$D$3)</f>
        <v>54.335357962028958</v>
      </c>
      <c r="AV19" s="71" t="str">
        <f>Schedule!A19</f>
        <v>WBA</v>
      </c>
      <c r="AW19" s="3">
        <f>VLOOKUP(AV19,'Team Ratings'!$A$2:$H$21,4,FALSE)*(1+Fixtures!$D$3)</f>
        <v>136.90547354015337</v>
      </c>
    </row>
    <row r="20" spans="1:57" x14ac:dyDescent="0.25">
      <c r="A20" s="41" t="str">
        <f>Schedule!A20</f>
        <v>WHU</v>
      </c>
      <c r="B20" s="60" t="str">
        <f>Schedule!B20</f>
        <v>NEW</v>
      </c>
      <c r="C20" s="60" t="str">
        <f>Schedule!C20</f>
        <v>@ARS</v>
      </c>
      <c r="D20" s="60" t="str">
        <f>Schedule!D20</f>
        <v>WOL</v>
      </c>
      <c r="E20" s="60" t="str">
        <f>Schedule!E20</f>
        <v>@LEI</v>
      </c>
      <c r="F20" s="60" t="str">
        <f>Schedule!F20</f>
        <v>@TOT</v>
      </c>
      <c r="G20" s="60" t="str">
        <f>Schedule!G20</f>
        <v>MCI</v>
      </c>
      <c r="H20" s="60" t="str">
        <f>Schedule!H20</f>
        <v>@LIV</v>
      </c>
      <c r="I20" s="60" t="str">
        <f>Schedule!I20</f>
        <v>FUL</v>
      </c>
      <c r="J20" s="60" t="str">
        <f>Schedule!J20</f>
        <v>@SHU</v>
      </c>
      <c r="K20" s="60" t="str">
        <f>Schedule!K20</f>
        <v>AVL</v>
      </c>
      <c r="L20" s="60" t="str">
        <f>Schedule!L20</f>
        <v>MUN</v>
      </c>
      <c r="M20" s="60" t="str">
        <f>Schedule!M20</f>
        <v>@LEE</v>
      </c>
      <c r="N20" s="60" t="str">
        <f>Schedule!N20</f>
        <v>CRY</v>
      </c>
      <c r="O20" s="60" t="str">
        <f>Schedule!O20</f>
        <v>@CHE</v>
      </c>
      <c r="P20" s="60" t="str">
        <f>Schedule!P20</f>
        <v>BHA</v>
      </c>
      <c r="Q20" s="60" t="str">
        <f>Schedule!Q20</f>
        <v>@SOU</v>
      </c>
      <c r="R20" s="60" t="str">
        <f>Schedule!R20</f>
        <v>@EVE</v>
      </c>
      <c r="S20" s="81" t="str">
        <f>Schedule!S20</f>
        <v>WBA</v>
      </c>
      <c r="T20" s="81" t="str">
        <f>Schedule!T20</f>
        <v>BUR</v>
      </c>
      <c r="U20" s="81" t="str">
        <f>Schedule!U20</f>
        <v>@CRY</v>
      </c>
      <c r="V20" s="81" t="str">
        <f>Schedule!V20</f>
        <v>LIV</v>
      </c>
      <c r="W20" s="81" t="str">
        <f>Schedule!W20</f>
        <v>@AVL</v>
      </c>
      <c r="X20" s="81" t="str">
        <f>Schedule!X20</f>
        <v>@FUL</v>
      </c>
      <c r="Y20" s="81" t="str">
        <f>Schedule!Y20</f>
        <v>SHU</v>
      </c>
      <c r="Z20" s="81" t="str">
        <f>Schedule!Z20</f>
        <v>TOT</v>
      </c>
      <c r="AA20" s="81" t="str">
        <f>Schedule!AA20</f>
        <v>@MCI</v>
      </c>
      <c r="AB20" s="81" t="str">
        <f>Schedule!AB20</f>
        <v>LEE</v>
      </c>
      <c r="AC20" s="81" t="str">
        <f>Schedule!AC20</f>
        <v>@MUN</v>
      </c>
      <c r="AD20" s="81" t="str">
        <f>Schedule!AD20</f>
        <v>ARS</v>
      </c>
      <c r="AE20" s="81" t="str">
        <f>Schedule!AE20</f>
        <v>@WOL</v>
      </c>
      <c r="AF20" s="81" t="str">
        <f>Schedule!AF20</f>
        <v>LEI</v>
      </c>
      <c r="AG20" s="81" t="str">
        <f>Schedule!AG20</f>
        <v>@NEW</v>
      </c>
      <c r="AH20" s="81" t="str">
        <f>Schedule!AH20</f>
        <v>CHE</v>
      </c>
      <c r="AI20" s="81" t="str">
        <f>Schedule!AI20</f>
        <v>@BUR</v>
      </c>
      <c r="AJ20" s="81" t="str">
        <f>Schedule!AJ20</f>
        <v>EVE</v>
      </c>
      <c r="AK20" s="81" t="str">
        <f>Schedule!AK20</f>
        <v>@BHA</v>
      </c>
      <c r="AL20" s="60" t="str">
        <f>Schedule!AL20</f>
        <v>@WBA</v>
      </c>
      <c r="AM20" s="60" t="str">
        <f>Schedule!AM20</f>
        <v>SOU</v>
      </c>
      <c r="AO20" s="61"/>
      <c r="AT20" s="71" t="str">
        <f>Schedule!A20</f>
        <v>WHU</v>
      </c>
      <c r="AU20" s="3">
        <f>VLOOKUP(AT20,'Team Ratings'!$A$2:$H$21,7,FALSE)*(1-Fixtures!$D$3)</f>
        <v>95.493498887362307</v>
      </c>
      <c r="AV20" s="71" t="str">
        <f>Schedule!A20</f>
        <v>WHU</v>
      </c>
      <c r="AW20" s="3">
        <f>VLOOKUP(AV20,'Team Ratings'!$A$2:$H$21,4,FALSE)*(1+Fixtures!$D$3)</f>
        <v>94.512887479652136</v>
      </c>
    </row>
    <row r="21" spans="1:57" x14ac:dyDescent="0.25">
      <c r="A21" s="41" t="str">
        <f>Schedule!A21</f>
        <v>WOL</v>
      </c>
      <c r="B21" s="60" t="str">
        <f>Schedule!B21</f>
        <v>@SHU</v>
      </c>
      <c r="C21" s="60" t="str">
        <f>Schedule!C21</f>
        <v>MCI</v>
      </c>
      <c r="D21" s="60" t="str">
        <f>Schedule!D21</f>
        <v>@WHU</v>
      </c>
      <c r="E21" s="60" t="str">
        <f>Schedule!E21</f>
        <v>FUL</v>
      </c>
      <c r="F21" s="60" t="str">
        <f>Schedule!F21</f>
        <v>@LEE</v>
      </c>
      <c r="G21" s="60" t="str">
        <f>Schedule!G21</f>
        <v>NEW</v>
      </c>
      <c r="H21" s="60" t="str">
        <f>Schedule!H21</f>
        <v>CRY</v>
      </c>
      <c r="I21" s="60" t="str">
        <f>Schedule!I21</f>
        <v>@LEI</v>
      </c>
      <c r="J21" s="60" t="str">
        <f>Schedule!J21</f>
        <v>SOU</v>
      </c>
      <c r="K21" s="60" t="str">
        <f>Schedule!K21</f>
        <v>@ARS</v>
      </c>
      <c r="L21" s="60" t="str">
        <f>Schedule!L21</f>
        <v>@LIV</v>
      </c>
      <c r="M21" s="60" t="str">
        <f>Schedule!M21</f>
        <v>AVL</v>
      </c>
      <c r="N21" s="60" t="str">
        <f>Schedule!N21</f>
        <v>CHE</v>
      </c>
      <c r="O21" s="60" t="str">
        <f>Schedule!O21</f>
        <v>@BUR</v>
      </c>
      <c r="P21" s="60" t="str">
        <f>Schedule!P21</f>
        <v>TOT</v>
      </c>
      <c r="Q21" s="60" t="str">
        <f>Schedule!Q21</f>
        <v>@MUN</v>
      </c>
      <c r="R21" s="60" t="str">
        <f>Schedule!R21</f>
        <v>@BHA</v>
      </c>
      <c r="S21" s="60" t="str">
        <f>Schedule!S21</f>
        <v>EVE</v>
      </c>
      <c r="T21" s="60" t="str">
        <f>Schedule!T21</f>
        <v>WBA</v>
      </c>
      <c r="U21" s="60" t="str">
        <f>Schedule!U21</f>
        <v>@CHE</v>
      </c>
      <c r="V21" s="60" t="str">
        <f>Schedule!V21</f>
        <v>@CRY</v>
      </c>
      <c r="W21" s="60" t="str">
        <f>Schedule!W21</f>
        <v>ARS</v>
      </c>
      <c r="X21" s="60" t="str">
        <f>Schedule!X21</f>
        <v>LEI</v>
      </c>
      <c r="Y21" s="81" t="str">
        <f>Schedule!Y21</f>
        <v>@SOU</v>
      </c>
      <c r="Z21" s="81" t="str">
        <f>Schedule!Z21</f>
        <v>LEE</v>
      </c>
      <c r="AA21" s="81" t="str">
        <f>Schedule!AA21</f>
        <v>@NEW</v>
      </c>
      <c r="AB21" s="81" t="str">
        <f>Schedule!AB21</f>
        <v>@AVL</v>
      </c>
      <c r="AC21" s="81" t="str">
        <f>Schedule!AC21</f>
        <v>LIV</v>
      </c>
      <c r="AD21" s="81" t="str">
        <f>Schedule!AD21</f>
        <v>@MCI</v>
      </c>
      <c r="AE21" s="81" t="str">
        <f>Schedule!AE21</f>
        <v>WHU</v>
      </c>
      <c r="AF21" s="81" t="str">
        <f>Schedule!AF21</f>
        <v>@FUL</v>
      </c>
      <c r="AG21" s="81" t="str">
        <f>Schedule!AG21</f>
        <v>SHU</v>
      </c>
      <c r="AH21" s="81" t="str">
        <f>Schedule!AH21</f>
        <v>BUR</v>
      </c>
      <c r="AI21" s="81" t="str">
        <f>Schedule!AI21</f>
        <v>@WBA</v>
      </c>
      <c r="AJ21" s="81" t="str">
        <f>Schedule!AJ21</f>
        <v>BHA</v>
      </c>
      <c r="AK21" s="81" t="str">
        <f>Schedule!AK21</f>
        <v>@TOT</v>
      </c>
      <c r="AL21" s="60" t="str">
        <f>Schedule!AL21</f>
        <v>@EVE</v>
      </c>
      <c r="AM21" s="60" t="str">
        <f>Schedule!AM21</f>
        <v>MUN</v>
      </c>
      <c r="AO21" s="61"/>
      <c r="AT21" s="71" t="str">
        <f>Schedule!A21</f>
        <v>WOL</v>
      </c>
      <c r="AU21" s="3">
        <f>VLOOKUP(AT21,'Team Ratings'!$A$2:$H$21,7,FALSE)*(1-Fixtures!$D$3)</f>
        <v>67.359621704498551</v>
      </c>
      <c r="AV21" s="71" t="str">
        <f>Schedule!A21</f>
        <v>WOL</v>
      </c>
      <c r="AW21" s="3">
        <f>VLOOKUP(AV21,'Team Ratings'!$A$2:$H$21,4,FALSE)*(1+Fixtures!$D$3)</f>
        <v>93.978697033445542</v>
      </c>
      <c r="BB21" s="61"/>
      <c r="BE21" s="61"/>
    </row>
    <row r="22" spans="1:57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G22" s="34"/>
      <c r="AH22" s="34"/>
      <c r="AI22" s="34"/>
      <c r="AJ22" s="34"/>
      <c r="AK22" s="34"/>
      <c r="AL22" s="34"/>
      <c r="AM22" s="34"/>
      <c r="AT22" s="71" t="str">
        <f>CONCATENATE("@",Schedule!A2)</f>
        <v>@ARS</v>
      </c>
      <c r="AU22" s="3">
        <f>VLOOKUP(RIGHT(AT22,3),'Team Ratings'!$A$2:$H$21,7,FALSE)*(1+Fixtures!$D$3)</f>
        <v>89.386061303673443</v>
      </c>
      <c r="AV22" s="71" t="str">
        <f>CONCATENATE("@",Schedule!A2)</f>
        <v>@ARS</v>
      </c>
      <c r="AW22" s="3">
        <f>VLOOKUP(RIGHT(AV22,3),'Team Ratings'!$A$2:$H$21,4,FALSE)*(1-Fixtures!$D$3)</f>
        <v>81.664656152738416</v>
      </c>
      <c r="BB22" s="61"/>
      <c r="BE22" s="61"/>
    </row>
    <row r="23" spans="1:57" x14ac:dyDescent="0.25">
      <c r="A23" s="35" t="s">
        <v>0</v>
      </c>
      <c r="B23" s="58">
        <v>1</v>
      </c>
      <c r="C23" s="58">
        <v>2</v>
      </c>
      <c r="D23" s="58">
        <v>3</v>
      </c>
      <c r="E23" s="58">
        <v>4</v>
      </c>
      <c r="F23" s="58">
        <v>5</v>
      </c>
      <c r="G23" s="58">
        <v>6</v>
      </c>
      <c r="H23" s="58">
        <v>7</v>
      </c>
      <c r="I23" s="58">
        <v>8</v>
      </c>
      <c r="J23" s="58">
        <v>9</v>
      </c>
      <c r="K23" s="58">
        <v>10</v>
      </c>
      <c r="L23" s="58">
        <v>11</v>
      </c>
      <c r="M23" s="58">
        <v>12</v>
      </c>
      <c r="N23" s="58">
        <v>13</v>
      </c>
      <c r="O23" s="58">
        <v>14</v>
      </c>
      <c r="P23" s="58">
        <v>15</v>
      </c>
      <c r="Q23" s="58">
        <v>16</v>
      </c>
      <c r="R23" s="58">
        <v>17</v>
      </c>
      <c r="S23" s="58">
        <v>18</v>
      </c>
      <c r="T23" s="58">
        <v>19</v>
      </c>
      <c r="U23" s="58">
        <v>20</v>
      </c>
      <c r="V23" s="58">
        <v>21</v>
      </c>
      <c r="W23" s="58">
        <v>22</v>
      </c>
      <c r="X23" s="58">
        <v>23</v>
      </c>
      <c r="Y23" s="58">
        <v>24</v>
      </c>
      <c r="Z23" s="58">
        <v>25</v>
      </c>
      <c r="AA23" s="58">
        <v>26</v>
      </c>
      <c r="AB23" s="58">
        <v>27</v>
      </c>
      <c r="AC23" s="58">
        <v>28</v>
      </c>
      <c r="AD23" s="58">
        <v>29</v>
      </c>
      <c r="AE23" s="58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2" t="s">
        <v>17</v>
      </c>
      <c r="AO23" s="58" t="s">
        <v>0</v>
      </c>
      <c r="AP23" s="62" t="str">
        <f>CONCATENATE("GW ",Fixtures!$D$6,"-",Fixtures!$D$6+8)</f>
        <v>GW 9-17</v>
      </c>
      <c r="AQ23" s="62" t="str">
        <f>CONCATENATE("GW ",Fixtures!$D$6,"-",Fixtures!$D$6+5)</f>
        <v>GW 9-14</v>
      </c>
      <c r="AR23" s="62" t="str">
        <f>CONCATENATE("GW ",Fixtures!$D$6,"-",Fixtures!$D$6+2)</f>
        <v>GW 9-11</v>
      </c>
      <c r="AS23" s="63"/>
      <c r="AT23" s="71" t="str">
        <f>CONCATENATE("@",Schedule!A3)</f>
        <v>@AVL</v>
      </c>
      <c r="AU23" s="3">
        <f>VLOOKUP(RIGHT(AT23,3),'Team Ratings'!$A$2:$H$21,7,FALSE)*(1+Fixtures!$D$3)</f>
        <v>125.67087808310139</v>
      </c>
      <c r="AV23" s="71" t="str">
        <f>CONCATENATE("@",Schedule!A3)</f>
        <v>@AVL</v>
      </c>
      <c r="AW23" s="3">
        <f>VLOOKUP(RIGHT(AV23,3),'Team Ratings'!$A$2:$H$21,4,FALSE)*(1-Fixtures!$D$3)</f>
        <v>94.7592102179091</v>
      </c>
      <c r="AZ23" s="65"/>
      <c r="BB23" s="61"/>
      <c r="BE23" s="61"/>
    </row>
    <row r="24" spans="1:57" x14ac:dyDescent="0.25">
      <c r="A24" s="41" t="str">
        <f>$A2</f>
        <v>ARS</v>
      </c>
      <c r="B24" s="9">
        <f>(VLOOKUP(B2,$AV$2:$AW$41,2,FALSE)*VLOOKUP(B46,$AT$2:$AU$41,2,FALSE))/(100*100)*'Formula Data'!$AB$22</f>
        <v>1.5875695278224238</v>
      </c>
      <c r="C24" s="9">
        <f>(VLOOKUP(C2,$AV$2:$AW$41,2,FALSE)*VLOOKUP(C46,$AT$2:$AU$41,2,FALSE))/(100*100)*'Formula Data'!$AB$22</f>
        <v>1.3267903940959147</v>
      </c>
      <c r="D24" s="9">
        <f>(VLOOKUP(D2,$AV$2:$AW$41,2,FALSE)*VLOOKUP(D46,$AT$2:$AU$41,2,FALSE))/(100*100)*'Formula Data'!$AB$22</f>
        <v>1.0386887081535499</v>
      </c>
      <c r="E24" s="9">
        <f>(VLOOKUP(E2,$AV$2:$AW$41,2,FALSE)*VLOOKUP(E46,$AT$2:$AU$41,2,FALSE))/(100*100)*'Formula Data'!$AB$22</f>
        <v>1.6310997248174144</v>
      </c>
      <c r="F24" s="9">
        <f>(VLOOKUP(F2,$AV$2:$AW$41,2,FALSE)*VLOOKUP(F46,$AT$2:$AU$41,2,FALSE))/(100*100)*'Formula Data'!$AB$22</f>
        <v>1.0089465613099253</v>
      </c>
      <c r="G24" s="9">
        <f>(VLOOKUP(G2,$AV$2:$AW$41,2,FALSE)*VLOOKUP(G46,$AT$2:$AU$41,2,FALSE))/(100*100)*'Formula Data'!$AB$22</f>
        <v>1.386799208442024</v>
      </c>
      <c r="H24" s="9">
        <f>(VLOOKUP(H2,$AV$2:$AW$41,2,FALSE)*VLOOKUP(H46,$AT$2:$AU$41,2,FALSE))/(100*100)*'Formula Data'!$AB$22</f>
        <v>1.1438905598922431</v>
      </c>
      <c r="I24" s="9">
        <f>(VLOOKUP(I2,$AV$2:$AW$41,2,FALSE)*VLOOKUP(I46,$AT$2:$AU$41,2,FALSE))/(100*100)*'Formula Data'!$AB$22</f>
        <v>1.5000672554354846</v>
      </c>
      <c r="J24" s="9">
        <f>(VLOOKUP(J2,$AV$2:$AW$41,2,FALSE)*VLOOKUP(J46,$AT$2:$AU$41,2,FALSE))/(100*100)*'Formula Data'!$AB$22</f>
        <v>1.3768201151523232</v>
      </c>
      <c r="K24" s="9">
        <f>(VLOOKUP(K2,$AV$2:$AW$41,2,FALSE)*VLOOKUP(K46,$AT$2:$AU$41,2,FALSE))/(100*100)*'Formula Data'!$AB$22</f>
        <v>1.3192913241643427</v>
      </c>
      <c r="L24" s="9">
        <f>(VLOOKUP(L2,$AV$2:$AW$41,2,FALSE)*VLOOKUP(L46,$AT$2:$AU$41,2,FALSE))/(100*100)*'Formula Data'!$AB$22</f>
        <v>1.1064121868760408</v>
      </c>
      <c r="M24" s="9">
        <f>(VLOOKUP(M2,$AV$2:$AW$41,2,FALSE)*VLOOKUP(M46,$AT$2:$AU$41,2,FALSE))/(100*100)*'Formula Data'!$AB$22</f>
        <v>1.3765707648118874</v>
      </c>
      <c r="N24" s="9">
        <f>(VLOOKUP(N2,$AV$2:$AW$41,2,FALSE)*VLOOKUP(N46,$AT$2:$AU$41,2,FALSE))/(100*100)*'Formula Data'!$AB$22</f>
        <v>1.3819574313453795</v>
      </c>
      <c r="O24" s="9">
        <f>(VLOOKUP(O2,$AV$2:$AW$41,2,FALSE)*VLOOKUP(O46,$AT$2:$AU$41,2,FALSE))/(100*100)*'Formula Data'!$AB$22</f>
        <v>1.1814029792333811</v>
      </c>
      <c r="P24" s="9">
        <f>(VLOOKUP(P2,$AV$2:$AW$41,2,FALSE)*VLOOKUP(P46,$AT$2:$AU$41,2,FALSE))/(100*100)*'Formula Data'!$AB$22</f>
        <v>1.2400985318256499</v>
      </c>
      <c r="Q24" s="9">
        <f>(VLOOKUP(Q2,$AV$2:$AW$41,2,FALSE)*VLOOKUP(Q46,$AT$2:$AU$41,2,FALSE))/(100*100)*'Formula Data'!$AB$22</f>
        <v>1.000956997259248</v>
      </c>
      <c r="R24" s="9">
        <f>(VLOOKUP(R2,$AV$2:$AW$41,2,FALSE)*VLOOKUP(R46,$AT$2:$AU$41,2,FALSE))/(100*100)*'Formula Data'!$AB$22</f>
        <v>1.5113883679352749</v>
      </c>
      <c r="S24" s="9">
        <f>(VLOOKUP(S2,$AV$2:$AW$41,2,FALSE)*VLOOKUP(S46,$AT$2:$AU$41,2,FALSE))/(100*100)*'Formula Data'!$AB$22</f>
        <v>1.5596128550856265</v>
      </c>
      <c r="T24" s="9">
        <f>(VLOOKUP(T2,$AV$2:$AW$41,2,FALSE)*VLOOKUP(T46,$AT$2:$AU$41,2,FALSE))/(100*100)*'Formula Data'!$AB$22</f>
        <v>1.7316851109502052</v>
      </c>
      <c r="U24" s="9">
        <f>(VLOOKUP(U2,$AV$2:$AW$41,2,FALSE)*VLOOKUP(U46,$AT$2:$AU$41,2,FALSE))/(100*100)*'Formula Data'!$AB$22</f>
        <v>1.0867725047497123</v>
      </c>
      <c r="V24" s="9">
        <f>(VLOOKUP(V2,$AV$2:$AW$41,2,FALSE)*VLOOKUP(V46,$AT$2:$AU$41,2,FALSE))/(100*100)*'Formula Data'!$AB$22</f>
        <v>1.4545896707728887</v>
      </c>
      <c r="W24" s="9">
        <f>(VLOOKUP(W2,$AV$2:$AW$41,2,FALSE)*VLOOKUP(W46,$AT$2:$AU$41,2,FALSE))/(100*100)*'Formula Data'!$AB$22</f>
        <v>1.0374918245208373</v>
      </c>
      <c r="X24" s="9">
        <f>(VLOOKUP(X2,$AV$2:$AW$41,2,FALSE)*VLOOKUP(X46,$AT$2:$AU$41,2,FALSE))/(100*100)*'Formula Data'!$AB$22</f>
        <v>1.1796541713268012</v>
      </c>
      <c r="Y24" s="82">
        <f>(VLOOKUP(Y2,$AV$2:$AW$41,2,FALSE)*VLOOKUP(Y46,$AT$2:$AU$41,2,FALSE))/(100*100)*'Formula Data'!$AB$22</f>
        <v>1.7507866471085911</v>
      </c>
      <c r="Z24" s="82">
        <f>(VLOOKUP(Z2,$AV$2:$AW$41,2,FALSE)*VLOOKUP(Z46,$AT$2:$AU$41,2,FALSE))/(100*100)*'Formula Data'!$AB$22</f>
        <v>1.2829927074330381</v>
      </c>
      <c r="AA24" s="82">
        <f>(VLOOKUP(AA2,$AV$2:$AW$41,2,FALSE)*VLOOKUP(AA46,$AT$2:$AU$41,2,FALSE))/(100*100)*'Formula Data'!$AB$22</f>
        <v>1.0905800823953113</v>
      </c>
      <c r="AB24" s="83">
        <f>(VLOOKUP(AB2,$AV$2:$AW$41,2,FALSE)*VLOOKUP(AB46,$AT$2:$AU$41,2,FALSE))/(100*100)*'Formula Data'!$AB$22</f>
        <v>1.0825364255854248</v>
      </c>
      <c r="AC24" s="83">
        <f>(VLOOKUP(AC2,$AV$2:$AW$41,2,FALSE)*VLOOKUP(AC46,$AT$2:$AU$41,2,FALSE))/(100*100)*'Formula Data'!$AB$22</f>
        <v>1.4069315676481664</v>
      </c>
      <c r="AD24" s="83">
        <f>(VLOOKUP(AD2,$AV$2:$AW$41,2,FALSE)*VLOOKUP(AD46,$AT$2:$AU$41,2,FALSE))/(100*100)*'Formula Data'!$AB$22</f>
        <v>1.0433890995222053</v>
      </c>
      <c r="AE24" s="83">
        <f>(VLOOKUP(AE2,$AV$2:$AW$41,2,FALSE)*VLOOKUP(AE46,$AT$2:$AU$41,2,FALSE))/(100*100)*'Formula Data'!$AB$22</f>
        <v>1.3208133006805443</v>
      </c>
      <c r="AF24" s="83">
        <f>(VLOOKUP(AF2,$AV$2:$AW$41,2,FALSE)*VLOOKUP(AF46,$AT$2:$AU$41,2,FALSE))/(100*100)*'Formula Data'!$AB$22</f>
        <v>1.2826982172024446</v>
      </c>
      <c r="AG24" s="83">
        <f>(VLOOKUP(AG2,$AV$2:$AW$41,2,FALSE)*VLOOKUP(AG46,$AT$2:$AU$41,2,FALSE))/(100*100)*'Formula Data'!$AB$22</f>
        <v>2.0187789966741465</v>
      </c>
      <c r="AH24" s="83">
        <f>(VLOOKUP(AH2,$AV$2:$AW$41,2,FALSE)*VLOOKUP(AH46,$AT$2:$AU$41,2,FALSE))/(100*100)*'Formula Data'!$AB$22</f>
        <v>1.5022910677530863</v>
      </c>
      <c r="AI24" s="83">
        <f>(VLOOKUP(AI2,$AV$2:$AW$41,2,FALSE)*VLOOKUP(AI46,$AT$2:$AU$41,2,FALSE))/(100*100)*'Formula Data'!$AB$22</f>
        <v>1.3617986507970814</v>
      </c>
      <c r="AJ24" s="83">
        <f>(VLOOKUP(AJ2,$AV$2:$AW$41,2,FALSE)*VLOOKUP(AJ46,$AT$2:$AU$41,2,FALSE))/(100*100)*'Formula Data'!$AB$22</f>
        <v>1.9219058060344902</v>
      </c>
      <c r="AK24" s="83">
        <f>(VLOOKUP(AK2,$AV$2:$AW$41,2,FALSE)*VLOOKUP(AK46,$AT$2:$AU$41,2,FALSE))/(100*100)*'Formula Data'!$AB$22</f>
        <v>0.97521454496363835</v>
      </c>
      <c r="AL24" s="78">
        <f>(VLOOKUP(AL2,$AV$2:$AW$41,2,FALSE)*VLOOKUP(AL46,$AT$2:$AU$41,2,FALSE))/(100*100)*'Formula Data'!$AB$22</f>
        <v>1.2264808817672299</v>
      </c>
      <c r="AM24" s="78">
        <f>(VLOOKUP(AM2,$AV$2:$AW$41,2,FALSE)*VLOOKUP(AM46,$AT$2:$AU$41,2,FALSE))/(100*100)*'Formula Data'!$AB$22</f>
        <v>1.2728330490272652</v>
      </c>
      <c r="AN24" s="9">
        <f ca="1">IF(OR(Fixtures!$D$6&lt;=0,Fixtures!$D$6&gt;39),AVERAGE(B24:AM24),AVERAGE(OFFSET(A24,0,Fixtures!$D$6,1,38-Fixtures!$D$6+1)))</f>
        <v>1.3361578626867423</v>
      </c>
      <c r="AO24" s="41" t="str">
        <f>$A2</f>
        <v>ARS</v>
      </c>
      <c r="AP24" s="64">
        <f ca="1">AVERAGE(OFFSET(A24,0,Fixtures!$D$6,1,9))</f>
        <v>1.277210966511503</v>
      </c>
      <c r="AQ24" s="64">
        <f ca="1">AVERAGE(OFFSET(A24,0,Fixtures!$D$6,1,6))</f>
        <v>1.2904091335972259</v>
      </c>
      <c r="AR24" s="64">
        <f ca="1">AVERAGE(OFFSET(A24,0,Fixtures!$D$6,1,3))</f>
        <v>1.2675078753975688</v>
      </c>
      <c r="AS24" s="63"/>
      <c r="AT24" s="71" t="str">
        <f>CONCATENATE("@",Schedule!A4)</f>
        <v>@BHA</v>
      </c>
      <c r="AU24" s="3">
        <f>VLOOKUP(RIGHT(AT24,3),'Team Ratings'!$A$2:$H$21,7,FALSE)*(1+Fixtures!$D$3)</f>
        <v>95.191848535497471</v>
      </c>
      <c r="AV24" s="71" t="str">
        <f>CONCATENATE("@",Schedule!A4)</f>
        <v>@BHA</v>
      </c>
      <c r="AW24" s="3">
        <f>VLOOKUP(RIGHT(AV24,3),'Team Ratings'!$A$2:$H$21,4,FALSE)*(1-Fixtures!$D$3)</f>
        <v>80.404831202092836</v>
      </c>
      <c r="BB24" s="61"/>
      <c r="BE24" s="61"/>
    </row>
    <row r="25" spans="1:57" x14ac:dyDescent="0.25">
      <c r="A25" s="41" t="str">
        <f t="shared" ref="A25:A43" si="0">$A3</f>
        <v>AVL</v>
      </c>
      <c r="B25" s="92">
        <f>(VLOOKUP(B3,$AV$2:$AW$41,2,FALSE)*VLOOKUP(B47,$AT$2:$AU$41,2,FALSE))/(100*100)*'Formula Data'!$AB$22</f>
        <v>1.4185119967192603</v>
      </c>
      <c r="C25" s="9">
        <f>(VLOOKUP(C3,$AV$2:$AW$41,2,FALSE)*VLOOKUP(C47,$AT$2:$AU$41,2,FALSE))/(100*100)*'Formula Data'!$AB$22</f>
        <v>2.2932181110712557</v>
      </c>
      <c r="D25" s="9">
        <f>(VLOOKUP(D3,$AV$2:$AW$41,2,FALSE)*VLOOKUP(D47,$AT$2:$AU$41,2,FALSE))/(100*100)*'Formula Data'!$AB$22</f>
        <v>2.232017539083798</v>
      </c>
      <c r="E25" s="9">
        <f>(VLOOKUP(E3,$AV$2:$AW$41,2,FALSE)*VLOOKUP(E47,$AT$2:$AU$41,2,FALSE))/(100*100)*'Formula Data'!$AB$22</f>
        <v>1.8569759631364573</v>
      </c>
      <c r="F25" s="9">
        <f>(VLOOKUP(F3,$AV$2:$AW$41,2,FALSE)*VLOOKUP(F47,$AT$2:$AU$41,2,FALSE))/(100*100)*'Formula Data'!$AB$22</f>
        <v>1.5332833170592723</v>
      </c>
      <c r="G25" s="9">
        <f>(VLOOKUP(G3,$AV$2:$AW$41,2,FALSE)*VLOOKUP(G47,$AT$2:$AU$41,2,FALSE))/(100*100)*'Formula Data'!$AB$22</f>
        <v>2.4614899914967325</v>
      </c>
      <c r="H25" s="9">
        <f>(VLOOKUP(H3,$AV$2:$AW$41,2,FALSE)*VLOOKUP(H47,$AT$2:$AU$41,2,FALSE))/(100*100)*'Formula Data'!$AB$22</f>
        <v>1.9429405584906765</v>
      </c>
      <c r="I25" s="9">
        <f>(VLOOKUP(I3,$AV$2:$AW$41,2,FALSE)*VLOOKUP(I47,$AT$2:$AU$41,2,FALSE))/(100*100)*'Formula Data'!$AB$22</f>
        <v>1.4293291857402233</v>
      </c>
      <c r="J25" s="9">
        <f>(VLOOKUP(J3,$AV$2:$AW$41,2,FALSE)*VLOOKUP(J47,$AT$2:$AU$41,2,FALSE))/(100*100)*'Formula Data'!$AB$22</f>
        <v>1.7895189092292398</v>
      </c>
      <c r="K25" s="9">
        <f>(VLOOKUP(K3,$AV$2:$AW$41,2,FALSE)*VLOOKUP(K47,$AT$2:$AU$41,2,FALSE))/(100*100)*'Formula Data'!$AB$22</f>
        <v>1.4669359227477596</v>
      </c>
      <c r="L25" s="9">
        <f>(VLOOKUP(L3,$AV$2:$AW$41,2,FALSE)*VLOOKUP(L47,$AT$2:$AU$41,2,FALSE))/(100*100)*'Formula Data'!$AB$22</f>
        <v>2.4346344976227479</v>
      </c>
      <c r="M25" s="9">
        <f>(VLOOKUP(M3,$AV$2:$AW$41,2,FALSE)*VLOOKUP(M47,$AT$2:$AU$41,2,FALSE))/(100*100)*'Formula Data'!$AB$22</f>
        <v>1.458644744940947</v>
      </c>
      <c r="N25" s="9">
        <f>(VLOOKUP(N3,$AV$2:$AW$41,2,FALSE)*VLOOKUP(N47,$AT$2:$AU$41,2,FALSE))/(100*100)*'Formula Data'!$AB$22</f>
        <v>1.9353672623488434</v>
      </c>
      <c r="O25" s="9">
        <f>(VLOOKUP(O3,$AV$2:$AW$41,2,FALSE)*VLOOKUP(O47,$AT$2:$AU$41,2,FALSE))/(100*100)*'Formula Data'!$AB$22</f>
        <v>2.1249118772303013</v>
      </c>
      <c r="P25" s="9">
        <f>(VLOOKUP(P3,$AV$2:$AW$41,2,FALSE)*VLOOKUP(P47,$AT$2:$AU$41,2,FALSE))/(100*100)*'Formula Data'!$AB$22</f>
        <v>2.1927123100595622</v>
      </c>
      <c r="Q25" s="9">
        <f>(VLOOKUP(Q3,$AV$2:$AW$41,2,FALSE)*VLOOKUP(Q47,$AT$2:$AU$41,2,FALSE))/(100*100)*'Formula Data'!$AB$22</f>
        <v>1.3710870173441236</v>
      </c>
      <c r="R25" s="9">
        <f>(VLOOKUP(R3,$AV$2:$AW$41,2,FALSE)*VLOOKUP(R47,$AT$2:$AU$41,2,FALSE))/(100*100)*'Formula Data'!$AB$22</f>
        <v>1.6082343152390464</v>
      </c>
      <c r="S25" s="9">
        <f>(VLOOKUP(S3,$AV$2:$AW$41,2,FALSE)*VLOOKUP(S47,$AT$2:$AU$41,2,FALSE))/(100*100)*'Formula Data'!$AB$22</f>
        <v>1.9780525389579189</v>
      </c>
      <c r="T25" s="9">
        <f>(VLOOKUP(T3,$AV$2:$AW$41,2,FALSE)*VLOOKUP(T47,$AT$2:$AU$41,2,FALSE))/(100*100)*'Formula Data'!$AB$22</f>
        <v>2.1121216761026651</v>
      </c>
      <c r="U25" s="9">
        <f>(VLOOKUP(U3,$AV$2:$AW$41,2,FALSE)*VLOOKUP(U47,$AT$2:$AU$41,2,FALSE))/(100*100)*'Formula Data'!$AB$22</f>
        <v>1.5219744686823049</v>
      </c>
      <c r="V25" s="9">
        <f>(VLOOKUP(V3,$AV$2:$AW$41,2,FALSE)*VLOOKUP(V47,$AT$2:$AU$41,2,FALSE))/(100*100)*'Formula Data'!$AB$22</f>
        <v>1.5279301152388407</v>
      </c>
      <c r="W25" s="9">
        <f>(VLOOKUP(W3,$AV$2:$AW$41,2,FALSE)*VLOOKUP(W47,$AT$2:$AU$41,2,FALSE))/(100*100)*'Formula Data'!$AB$22</f>
        <v>1.8653793603433491</v>
      </c>
      <c r="X25" s="9">
        <f>(VLOOKUP(X3,$AV$2:$AW$41,2,FALSE)*VLOOKUP(X47,$AT$2:$AU$41,2,FALSE))/(100*100)*'Formula Data'!$AB$22</f>
        <v>1.8175580274985459</v>
      </c>
      <c r="Y25" s="82">
        <f>(VLOOKUP(Y3,$AV$2:$AW$41,2,FALSE)*VLOOKUP(Y47,$AT$2:$AU$41,2,FALSE))/(100*100)*'Formula Data'!$AB$22</f>
        <v>1.4072791991767142</v>
      </c>
      <c r="Z25" s="82">
        <f>(VLOOKUP(Z3,$AV$2:$AW$41,2,FALSE)*VLOOKUP(Z47,$AT$2:$AU$41,2,FALSE))/(100*100)*'Formula Data'!$AB$22</f>
        <v>1.9497477761971462</v>
      </c>
      <c r="AA25" s="82">
        <f>(VLOOKUP(AA3,$AV$2:$AW$41,2,FALSE)*VLOOKUP(AA47,$AT$2:$AU$41,2,FALSE))/(100*100)*'Formula Data'!$AB$22</f>
        <v>1.9357178324016668</v>
      </c>
      <c r="AB25" s="83">
        <f>(VLOOKUP(AB3,$AV$2:$AW$41,2,FALSE)*VLOOKUP(AB47,$AT$2:$AU$41,2,FALSE))/(100*100)*'Formula Data'!$AB$22</f>
        <v>1.8548361650245</v>
      </c>
      <c r="AC25" s="83">
        <f>(VLOOKUP(AC3,$AV$2:$AW$41,2,FALSE)*VLOOKUP(AC47,$AT$2:$AU$41,2,FALSE))/(100*100)*'Formula Data'!$AB$22</f>
        <v>1.9145986490739226</v>
      </c>
      <c r="AD25" s="83">
        <f>(VLOOKUP(AD3,$AV$2:$AW$41,2,FALSE)*VLOOKUP(AD47,$AT$2:$AU$41,2,FALSE))/(100*100)*'Formula Data'!$AB$22</f>
        <v>1.803388681864152</v>
      </c>
      <c r="AE25" s="83">
        <f>(VLOOKUP(AE3,$AV$2:$AW$41,2,FALSE)*VLOOKUP(AE47,$AT$2:$AU$41,2,FALSE))/(100*100)*'Formula Data'!$AB$22</f>
        <v>2.8382694736470753</v>
      </c>
      <c r="AF25" s="83">
        <f>(VLOOKUP(AF3,$AV$2:$AW$41,2,FALSE)*VLOOKUP(AF47,$AT$2:$AU$41,2,FALSE))/(100*100)*'Formula Data'!$AB$22</f>
        <v>1.4603274840044262</v>
      </c>
      <c r="AG25" s="83">
        <f>(VLOOKUP(AG3,$AV$2:$AW$41,2,FALSE)*VLOOKUP(AG47,$AT$2:$AU$41,2,FALSE))/(100*100)*'Formula Data'!$AB$22</f>
        <v>1.8038027156108658</v>
      </c>
      <c r="AH25" s="83">
        <f>(VLOOKUP(AH3,$AV$2:$AW$41,2,FALSE)*VLOOKUP(AH47,$AT$2:$AU$41,2,FALSE))/(100*100)*'Formula Data'!$AB$22</f>
        <v>2.7020721879311536</v>
      </c>
      <c r="AI25" s="83">
        <f>(VLOOKUP(AI3,$AV$2:$AW$41,2,FALSE)*VLOOKUP(AI47,$AT$2:$AU$41,2,FALSE))/(100*100)*'Formula Data'!$AB$22</f>
        <v>1.6609742906766776</v>
      </c>
      <c r="AJ25" s="83">
        <f>(VLOOKUP(AJ3,$AV$2:$AW$41,2,FALSE)*VLOOKUP(AJ47,$AT$2:$AU$41,2,FALSE))/(100*100)*'Formula Data'!$AB$22</f>
        <v>2.0450566733845545</v>
      </c>
      <c r="AK25" s="83">
        <f>(VLOOKUP(AK3,$AV$2:$AW$41,2,FALSE)*VLOOKUP(AK47,$AT$2:$AU$41,2,FALSE))/(100*100)*'Formula Data'!$AB$22</f>
        <v>1.7243508340767437</v>
      </c>
      <c r="AL25" s="78">
        <f>(VLOOKUP(AL3,$AV$2:$AW$41,2,FALSE)*VLOOKUP(AL47,$AT$2:$AU$41,2,FALSE))/(100*100)*'Formula Data'!$AB$22</f>
        <v>1.5555422066778362</v>
      </c>
      <c r="AM25" s="78">
        <f>(VLOOKUP(AM3,$AV$2:$AW$41,2,FALSE)*VLOOKUP(AM47,$AT$2:$AU$41,2,FALSE))/(100*100)*'Formula Data'!$AB$22</f>
        <v>1.7434963475417127</v>
      </c>
      <c r="AN25" s="9">
        <f ca="1">IF(OR(Fixtures!$D$6&lt;=0,Fixtures!$D$6&gt;39),AVERAGE(B25:AM25),AVERAGE(OFFSET(A25,0,Fixtures!$D$6,1,38-Fixtures!$D$6+1)))</f>
        <v>1.8534841186958446</v>
      </c>
      <c r="AO25" s="41" t="str">
        <f t="shared" ref="AO25:AO43" si="1">$A3</f>
        <v>AVL</v>
      </c>
      <c r="AP25" s="64">
        <f ca="1">AVERAGE(OFFSET(A25,0,Fixtures!$D$6,1,9))</f>
        <v>1.8202274285291746</v>
      </c>
      <c r="AQ25" s="64">
        <f ca="1">AVERAGE(OFFSET(A25,0,Fixtures!$D$6,1,6))</f>
        <v>1.8683355356866398</v>
      </c>
      <c r="AR25" s="64">
        <f ca="1">AVERAGE(OFFSET(A25,0,Fixtures!$D$6,1,3))</f>
        <v>1.8970297765332491</v>
      </c>
      <c r="AS25" s="63"/>
      <c r="AT25" s="71" t="str">
        <f>CONCATENATE("@",Schedule!A5)</f>
        <v>@BUR</v>
      </c>
      <c r="AU25" s="3">
        <f>VLOOKUP(RIGHT(AT25,3),'Team Ratings'!$A$2:$H$21,7,FALSE)*(1+Fixtures!$D$3)</f>
        <v>71.673261995265875</v>
      </c>
      <c r="AV25" s="71" t="str">
        <f>CONCATENATE("@",Schedule!A5)</f>
        <v>@BUR</v>
      </c>
      <c r="AW25" s="3">
        <f>VLOOKUP(RIGHT(AV25,3),'Team Ratings'!$A$2:$H$21,4,FALSE)*(1-Fixtures!$D$3)</f>
        <v>86.957940059006688</v>
      </c>
      <c r="AY25" s="61"/>
      <c r="BB25" s="61"/>
      <c r="BE25" s="61"/>
    </row>
    <row r="26" spans="1:57" x14ac:dyDescent="0.25">
      <c r="A26" s="41" t="str">
        <f t="shared" si="0"/>
        <v>BHA</v>
      </c>
      <c r="B26" s="9">
        <f>(VLOOKUP(B4,$AV$2:$AW$41,2,FALSE)*VLOOKUP(B48,$AT$2:$AU$41,2,FALSE))/(100*100)*'Formula Data'!$AB$22</f>
        <v>1.3206451866090752</v>
      </c>
      <c r="C26" s="9">
        <f>(VLOOKUP(C4,$AV$2:$AW$41,2,FALSE)*VLOOKUP(C48,$AT$2:$AU$41,2,FALSE))/(100*100)*'Formula Data'!$AB$22</f>
        <v>1.4502499496215433</v>
      </c>
      <c r="D26" s="9">
        <f>(VLOOKUP(D4,$AV$2:$AW$41,2,FALSE)*VLOOKUP(D48,$AT$2:$AU$41,2,FALSE))/(100*100)*'Formula Data'!$AB$22</f>
        <v>1.549067915086908</v>
      </c>
      <c r="E26" s="9">
        <f>(VLOOKUP(E4,$AV$2:$AW$41,2,FALSE)*VLOOKUP(E48,$AT$2:$AU$41,2,FALSE))/(100*100)*'Formula Data'!$AB$22</f>
        <v>1.2581372511370268</v>
      </c>
      <c r="F26" s="9">
        <f>(VLOOKUP(F4,$AV$2:$AW$41,2,FALSE)*VLOOKUP(F48,$AT$2:$AU$41,2,FALSE))/(100*100)*'Formula Data'!$AB$22</f>
        <v>1.3061430454154206</v>
      </c>
      <c r="G26" s="9">
        <f>(VLOOKUP(G4,$AV$2:$AW$41,2,FALSE)*VLOOKUP(G48,$AT$2:$AU$41,2,FALSE))/(100*100)*'Formula Data'!$AB$22</f>
        <v>2.0467370831564966</v>
      </c>
      <c r="H26" s="9">
        <f>(VLOOKUP(H4,$AV$2:$AW$41,2,FALSE)*VLOOKUP(H48,$AT$2:$AU$41,2,FALSE))/(100*100)*'Formula Data'!$AB$22</f>
        <v>1.1782756704439807</v>
      </c>
      <c r="I26" s="9">
        <f>(VLOOKUP(I4,$AV$2:$AW$41,2,FALSE)*VLOOKUP(I48,$AT$2:$AU$41,2,FALSE))/(100*100)*'Formula Data'!$AB$22</f>
        <v>1.4659815393049642</v>
      </c>
      <c r="J26" s="9">
        <f>(VLOOKUP(J4,$AV$2:$AW$41,2,FALSE)*VLOOKUP(J48,$AT$2:$AU$41,2,FALSE))/(100*100)*'Formula Data'!$AB$22</f>
        <v>1.2562748549766765</v>
      </c>
      <c r="K26" s="9">
        <f>(VLOOKUP(K4,$AV$2:$AW$41,2,FALSE)*VLOOKUP(K48,$AT$2:$AU$41,2,FALSE))/(100*100)*'Formula Data'!$AB$22</f>
        <v>1.406602526482345</v>
      </c>
      <c r="L26" s="9">
        <f>(VLOOKUP(L4,$AV$2:$AW$41,2,FALSE)*VLOOKUP(L48,$AT$2:$AU$41,2,FALSE))/(100*100)*'Formula Data'!$AB$22</f>
        <v>1.4717180796255558</v>
      </c>
      <c r="M26" s="9">
        <f>(VLOOKUP(M4,$AV$2:$AW$41,2,FALSE)*VLOOKUP(M48,$AT$2:$AU$41,2,FALSE))/(100*100)*'Formula Data'!$AB$22</f>
        <v>1.1614152419862633</v>
      </c>
      <c r="N26" s="9">
        <f>(VLOOKUP(N4,$AV$2:$AW$41,2,FALSE)*VLOOKUP(N48,$AT$2:$AU$41,2,FALSE))/(100*100)*'Formula Data'!$AB$22</f>
        <v>1.6906850556780573</v>
      </c>
      <c r="O26" s="9">
        <f>(VLOOKUP(O4,$AV$2:$AW$41,2,FALSE)*VLOOKUP(O48,$AT$2:$AU$41,2,FALSE))/(100*100)*'Formula Data'!$AB$22</f>
        <v>1.7370426181283138</v>
      </c>
      <c r="P26" s="9">
        <f>(VLOOKUP(P4,$AV$2:$AW$41,2,FALSE)*VLOOKUP(P48,$AT$2:$AU$41,2,FALSE))/(100*100)*'Formula Data'!$AB$22</f>
        <v>1.1111591189579029</v>
      </c>
      <c r="Q26" s="9">
        <f>(VLOOKUP(Q4,$AV$2:$AW$41,2,FALSE)*VLOOKUP(Q48,$AT$2:$AU$41,2,FALSE))/(100*100)*'Formula Data'!$AB$22</f>
        <v>1.3767446451970338</v>
      </c>
      <c r="R26" s="9">
        <f>(VLOOKUP(R4,$AV$2:$AW$41,2,FALSE)*VLOOKUP(R48,$AT$2:$AU$41,2,FALSE))/(100*100)*'Formula Data'!$AB$22</f>
        <v>1.4049816948236746</v>
      </c>
      <c r="S26" s="9">
        <f>(VLOOKUP(S4,$AV$2:$AW$41,2,FALSE)*VLOOKUP(S48,$AT$2:$AU$41,2,FALSE))/(100*100)*'Formula Data'!$AB$22</f>
        <v>1.0744794752543636</v>
      </c>
      <c r="T26" s="9">
        <f>(VLOOKUP(T4,$AV$2:$AW$41,2,FALSE)*VLOOKUP(T48,$AT$2:$AU$41,2,FALSE))/(100*100)*'Formula Data'!$AB$22</f>
        <v>1.4662470854034595</v>
      </c>
      <c r="U26" s="9">
        <f>(VLOOKUP(U4,$AV$2:$AW$41,2,FALSE)*VLOOKUP(U48,$AT$2:$AU$41,2,FALSE))/(100*100)*'Formula Data'!$AB$22</f>
        <v>2.1499023636938279</v>
      </c>
      <c r="V26" s="9">
        <f>(VLOOKUP(V4,$AV$2:$AW$41,2,FALSE)*VLOOKUP(V48,$AT$2:$AU$41,2,FALSE))/(100*100)*'Formula Data'!$AB$22</f>
        <v>1.4983143314971221</v>
      </c>
      <c r="W26" s="9">
        <f>(VLOOKUP(W4,$AV$2:$AW$41,2,FALSE)*VLOOKUP(W48,$AT$2:$AU$41,2,FALSE))/(100*100)*'Formula Data'!$AB$22</f>
        <v>1.1061534286221071</v>
      </c>
      <c r="X26" s="9">
        <f>(VLOOKUP(X4,$AV$2:$AW$41,2,FALSE)*VLOOKUP(X48,$AT$2:$AU$41,2,FALSE))/(100*100)*'Formula Data'!$AB$22</f>
        <v>1.1528491350390409</v>
      </c>
      <c r="Y26" s="82">
        <f>(VLOOKUP(Y4,$AV$2:$AW$41,2,FALSE)*VLOOKUP(Y48,$AT$2:$AU$41,2,FALSE))/(100*100)*'Formula Data'!$AB$22</f>
        <v>1.5974993515751399</v>
      </c>
      <c r="Z26" s="82">
        <f>(VLOOKUP(Z4,$AV$2:$AW$41,2,FALSE)*VLOOKUP(Z48,$AT$2:$AU$41,2,FALSE))/(100*100)*'Formula Data'!$AB$22</f>
        <v>1.660912546207296</v>
      </c>
      <c r="AA26" s="82">
        <f>(VLOOKUP(AA4,$AV$2:$AW$41,2,FALSE)*VLOOKUP(AA48,$AT$2:$AU$41,2,FALSE))/(100*100)*'Formula Data'!$AB$22</f>
        <v>1.6095557909194373</v>
      </c>
      <c r="AB26" s="83">
        <f>(VLOOKUP(AB4,$AV$2:$AW$41,2,FALSE)*VLOOKUP(AB48,$AT$2:$AU$41,2,FALSE))/(100*100)*'Formula Data'!$AB$22</f>
        <v>1.4768743389494858</v>
      </c>
      <c r="AC26" s="83">
        <f>(VLOOKUP(AC4,$AV$2:$AW$41,2,FALSE)*VLOOKUP(AC48,$AT$2:$AU$41,2,FALSE))/(100*100)*'Formula Data'!$AB$22</f>
        <v>1.1573603552484342</v>
      </c>
      <c r="AD26" s="83">
        <f>(VLOOKUP(AD4,$AV$2:$AW$41,2,FALSE)*VLOOKUP(AD48,$AT$2:$AU$41,2,FALSE))/(100*100)*'Formula Data'!$AB$22</f>
        <v>1.8441612080067529</v>
      </c>
      <c r="AE26" s="83">
        <f>(VLOOKUP(AE4,$AV$2:$AW$41,2,FALSE)*VLOOKUP(AE48,$AT$2:$AU$41,2,FALSE))/(100*100)*'Formula Data'!$AB$22</f>
        <v>1.2181883319426767</v>
      </c>
      <c r="AF26" s="83">
        <f>(VLOOKUP(AF4,$AV$2:$AW$41,2,FALSE)*VLOOKUP(AF48,$AT$2:$AU$41,2,FALSE))/(100*100)*'Formula Data'!$AB$22</f>
        <v>1.5998676045468123</v>
      </c>
      <c r="AG26" s="83">
        <f>(VLOOKUP(AG4,$AV$2:$AW$41,2,FALSE)*VLOOKUP(AG48,$AT$2:$AU$41,2,FALSE))/(100*100)*'Formula Data'!$AB$22</f>
        <v>1.0385565031041106</v>
      </c>
      <c r="AH26" s="83">
        <f>(VLOOKUP(AH4,$AV$2:$AW$41,2,FALSE)*VLOOKUP(AH48,$AT$2:$AU$41,2,FALSE))/(100*100)*'Formula Data'!$AB$22</f>
        <v>1.3660117990193821</v>
      </c>
      <c r="AI26" s="83">
        <f>(VLOOKUP(AI4,$AV$2:$AW$41,2,FALSE)*VLOOKUP(AI48,$AT$2:$AU$41,2,FALSE))/(100*100)*'Formula Data'!$AB$22</f>
        <v>1.8645034236751101</v>
      </c>
      <c r="AJ26" s="83">
        <f>(VLOOKUP(AJ4,$AV$2:$AW$41,2,FALSE)*VLOOKUP(AJ48,$AT$2:$AU$41,2,FALSE))/(100*100)*'Formula Data'!$AB$22</f>
        <v>1.1048788052208958</v>
      </c>
      <c r="AK26" s="83">
        <f>(VLOOKUP(AK4,$AV$2:$AW$41,2,FALSE)*VLOOKUP(AK48,$AT$2:$AU$41,2,FALSE))/(100*100)*'Formula Data'!$AB$22</f>
        <v>1.4129678429844952</v>
      </c>
      <c r="AL26" s="78">
        <f>(VLOOKUP(AL4,$AV$2:$AW$41,2,FALSE)*VLOOKUP(AL48,$AT$2:$AU$41,2,FALSE))/(100*100)*'Formula Data'!$AB$22</f>
        <v>1.3663254169259884</v>
      </c>
      <c r="AM26" s="78">
        <f>(VLOOKUP(AM4,$AV$2:$AW$41,2,FALSE)*VLOOKUP(AM48,$AT$2:$AU$41,2,FALSE))/(100*100)*'Formula Data'!$AB$22</f>
        <v>1.0826731652688668</v>
      </c>
      <c r="AN26" s="9">
        <f ca="1">IF(OR(Fixtures!$D$6&lt;=0,Fixtures!$D$6&gt;39),AVERAGE(B26:AM26),AVERAGE(OFFSET(A26,0,Fixtures!$D$6,1,38-Fixtures!$D$6+1)))</f>
        <v>1.415496871298688</v>
      </c>
      <c r="AO26" s="41" t="str">
        <f t="shared" si="1"/>
        <v>BHA</v>
      </c>
      <c r="AP26" s="64">
        <f ca="1">AVERAGE(OFFSET(A26,0,Fixtures!$D$6,1,9))</f>
        <v>1.4018470928728695</v>
      </c>
      <c r="AQ26" s="64">
        <f ca="1">AVERAGE(OFFSET(A26,0,Fixtures!$D$6,1,6))</f>
        <v>1.4539563961462021</v>
      </c>
      <c r="AR26" s="64">
        <f ca="1">AVERAGE(OFFSET(A26,0,Fixtures!$D$6,1,3))</f>
        <v>1.3781984870281925</v>
      </c>
      <c r="AS26" s="63"/>
      <c r="AT26" s="71" t="str">
        <f>CONCATENATE("@",Schedule!A6)</f>
        <v>@CHE</v>
      </c>
      <c r="AU26" s="3">
        <f>VLOOKUP(RIGHT(AT26,3),'Team Ratings'!$A$2:$H$21,7,FALSE)*(1+Fixtures!$D$3)</f>
        <v>132.43261028647498</v>
      </c>
      <c r="AV26" s="71" t="str">
        <f>CONCATENATE("@",Schedule!A6)</f>
        <v>@CHE</v>
      </c>
      <c r="AW26" s="3">
        <f>VLOOKUP(RIGHT(AV26,3),'Team Ratings'!$A$2:$H$21,4,FALSE)*(1-Fixtures!$D$3)</f>
        <v>78.336992586424159</v>
      </c>
      <c r="AY26" s="61"/>
      <c r="BB26" s="61"/>
      <c r="BE26" s="61"/>
    </row>
    <row r="27" spans="1:57" x14ac:dyDescent="0.25">
      <c r="A27" s="41" t="str">
        <f t="shared" si="0"/>
        <v>BUR</v>
      </c>
      <c r="B27" s="92">
        <f>(VLOOKUP(B5,$AV$2:$AW$41,2,FALSE)*VLOOKUP(B49,$AT$2:$AU$41,2,FALSE))/(100*100)*'Formula Data'!$AB$22</f>
        <v>1.1663472475280472</v>
      </c>
      <c r="C27" s="9">
        <f>(VLOOKUP(C5,$AV$2:$AW$41,2,FALSE)*VLOOKUP(C49,$AT$2:$AU$41,2,FALSE))/(100*100)*'Formula Data'!$AB$22</f>
        <v>0.87447003293706493</v>
      </c>
      <c r="D27" s="9">
        <f>(VLOOKUP(D5,$AV$2:$AW$41,2,FALSE)*VLOOKUP(D49,$AT$2:$AU$41,2,FALSE))/(100*100)*'Formula Data'!$AB$22</f>
        <v>1.1081078593072704</v>
      </c>
      <c r="E27" s="9">
        <f>(VLOOKUP(E5,$AV$2:$AW$41,2,FALSE)*VLOOKUP(E49,$AT$2:$AU$41,2,FALSE))/(100*100)*'Formula Data'!$AB$22</f>
        <v>1.0919437556576579</v>
      </c>
      <c r="F27" s="9">
        <f>(VLOOKUP(F5,$AV$2:$AW$41,2,FALSE)*VLOOKUP(F49,$AT$2:$AU$41,2,FALSE))/(100*100)*'Formula Data'!$AB$22</f>
        <v>1.2118906783866812</v>
      </c>
      <c r="G27" s="9">
        <f>(VLOOKUP(G5,$AV$2:$AW$41,2,FALSE)*VLOOKUP(G49,$AT$2:$AU$41,2,FALSE))/(100*100)*'Formula Data'!$AB$22</f>
        <v>1.1281331047228169</v>
      </c>
      <c r="H27" s="9">
        <f>(VLOOKUP(H5,$AV$2:$AW$41,2,FALSE)*VLOOKUP(H49,$AT$2:$AU$41,2,FALSE))/(100*100)*'Formula Data'!$AB$22</f>
        <v>0.99435981041298704</v>
      </c>
      <c r="I27" s="9">
        <f>(VLOOKUP(I5,$AV$2:$AW$41,2,FALSE)*VLOOKUP(I49,$AT$2:$AU$41,2,FALSE))/(100*100)*'Formula Data'!$AB$22</f>
        <v>0.8026067159042436</v>
      </c>
      <c r="J27" s="9">
        <f>(VLOOKUP(J5,$AV$2:$AW$41,2,FALSE)*VLOOKUP(J49,$AT$2:$AU$41,2,FALSE))/(100*100)*'Formula Data'!$AB$22</f>
        <v>1.2505589701953104</v>
      </c>
      <c r="K27" s="9">
        <f>(VLOOKUP(K5,$AV$2:$AW$41,2,FALSE)*VLOOKUP(K49,$AT$2:$AU$41,2,FALSE))/(100*100)*'Formula Data'!$AB$22</f>
        <v>0.80901306281203167</v>
      </c>
      <c r="L27" s="9">
        <f>(VLOOKUP(L5,$AV$2:$AW$41,2,FALSE)*VLOOKUP(L49,$AT$2:$AU$41,2,FALSE))/(100*100)*'Formula Data'!$AB$22</f>
        <v>1.2045961050505496</v>
      </c>
      <c r="M27" s="9">
        <f>(VLOOKUP(M5,$AV$2:$AW$41,2,FALSE)*VLOOKUP(M49,$AT$2:$AU$41,2,FALSE))/(100*100)*'Formula Data'!$AB$22</f>
        <v>0.81518237772872315</v>
      </c>
      <c r="N27" s="9">
        <f>(VLOOKUP(N5,$AV$2:$AW$41,2,FALSE)*VLOOKUP(N49,$AT$2:$AU$41,2,FALSE))/(100*100)*'Formula Data'!$AB$22</f>
        <v>0.94589314320575646</v>
      </c>
      <c r="O27" s="9">
        <f>(VLOOKUP(O5,$AV$2:$AW$41,2,FALSE)*VLOOKUP(O49,$AT$2:$AU$41,2,FALSE))/(100*100)*'Formula Data'!$AB$22</f>
        <v>1.0578597081671188</v>
      </c>
      <c r="P27" s="9">
        <f>(VLOOKUP(P5,$AV$2:$AW$41,2,FALSE)*VLOOKUP(P49,$AT$2:$AU$41,2,FALSE))/(100*100)*'Formula Data'!$AB$22</f>
        <v>1.1039885569900278</v>
      </c>
      <c r="Q27" s="9">
        <f>(VLOOKUP(Q5,$AV$2:$AW$41,2,FALSE)*VLOOKUP(Q49,$AT$2:$AU$41,2,FALSE))/(100*100)*'Formula Data'!$AB$22</f>
        <v>1.3078799559147842</v>
      </c>
      <c r="R27" s="9">
        <f>(VLOOKUP(R5,$AV$2:$AW$41,2,FALSE)*VLOOKUP(R49,$AT$2:$AU$41,2,FALSE))/(100*100)*'Formula Data'!$AB$22</f>
        <v>1.6187364543068836</v>
      </c>
      <c r="S27" s="9">
        <f>(VLOOKUP(S5,$AV$2:$AW$41,2,FALSE)*VLOOKUP(S49,$AT$2:$AU$41,2,FALSE))/(100*100)*'Formula Data'!$AB$22</f>
        <v>0.83286148673780047</v>
      </c>
      <c r="T27" s="9">
        <f>(VLOOKUP(T5,$AV$2:$AW$41,2,FALSE)*VLOOKUP(T49,$AT$2:$AU$41,2,FALSE))/(100*100)*'Formula Data'!$AB$22</f>
        <v>0.83663044553442323</v>
      </c>
      <c r="U27" s="9">
        <f>(VLOOKUP(U5,$AV$2:$AW$41,2,FALSE)*VLOOKUP(U49,$AT$2:$AU$41,2,FALSE))/(100*100)*'Formula Data'!$AB$22</f>
        <v>1.2028129648098549</v>
      </c>
      <c r="V27" s="9">
        <f>(VLOOKUP(V5,$AV$2:$AW$41,2,FALSE)*VLOOKUP(V49,$AT$2:$AU$41,2,FALSE))/(100*100)*'Formula Data'!$AB$22</f>
        <v>0.78196540448639673</v>
      </c>
      <c r="W27" s="9">
        <f>(VLOOKUP(W5,$AV$2:$AW$41,2,FALSE)*VLOOKUP(W49,$AT$2:$AU$41,2,FALSE))/(100*100)*'Formula Data'!$AB$22</f>
        <v>1.0287540486369384</v>
      </c>
      <c r="X27" s="9">
        <f>(VLOOKUP(X5,$AV$2:$AW$41,2,FALSE)*VLOOKUP(X49,$AT$2:$AU$41,2,FALSE))/(100*100)*'Formula Data'!$AB$22</f>
        <v>1.0206076346650161</v>
      </c>
      <c r="Y27" s="82">
        <f>(VLOOKUP(Y5,$AV$2:$AW$41,2,FALSE)*VLOOKUP(Y49,$AT$2:$AU$41,2,FALSE))/(100*100)*'Formula Data'!$AB$22</f>
        <v>0.98344064263490227</v>
      </c>
      <c r="Z27" s="82">
        <f>(VLOOKUP(Z5,$AV$2:$AW$41,2,FALSE)*VLOOKUP(Z49,$AT$2:$AU$41,2,FALSE))/(100*100)*'Formula Data'!$AB$22</f>
        <v>1.5410597173328149</v>
      </c>
      <c r="AA27" s="82">
        <f>(VLOOKUP(AA5,$AV$2:$AW$41,2,FALSE)*VLOOKUP(AA49,$AT$2:$AU$41,2,FALSE))/(100*100)*'Formula Data'!$AB$22</f>
        <v>0.88716483742709218</v>
      </c>
      <c r="AB27" s="83">
        <f>(VLOOKUP(AB5,$AV$2:$AW$41,2,FALSE)*VLOOKUP(AB49,$AT$2:$AU$41,2,FALSE))/(100*100)*'Formula Data'!$AB$22</f>
        <v>1.0365990489090011</v>
      </c>
      <c r="AC27" s="83">
        <f>(VLOOKUP(AC5,$AV$2:$AW$41,2,FALSE)*VLOOKUP(AC49,$AT$2:$AU$41,2,FALSE))/(100*100)*'Formula Data'!$AB$22</f>
        <v>0.94729540621454766</v>
      </c>
      <c r="AD27" s="83">
        <f>(VLOOKUP(AD5,$AV$2:$AW$41,2,FALSE)*VLOOKUP(AD49,$AT$2:$AU$41,2,FALSE))/(100*100)*'Formula Data'!$AB$22</f>
        <v>1.1119901867452313</v>
      </c>
      <c r="AE27" s="83">
        <f>(VLOOKUP(AE5,$AV$2:$AW$41,2,FALSE)*VLOOKUP(AE49,$AT$2:$AU$41,2,FALSE))/(100*100)*'Formula Data'!$AB$22</f>
        <v>0.87141696732280527</v>
      </c>
      <c r="AF27" s="83">
        <f>(VLOOKUP(AF5,$AV$2:$AW$41,2,FALSE)*VLOOKUP(AF49,$AT$2:$AU$41,2,FALSE))/(100*100)*'Formula Data'!$AB$22</f>
        <v>1.3885332773392312</v>
      </c>
      <c r="AG27" s="83">
        <f>(VLOOKUP(AG5,$AV$2:$AW$41,2,FALSE)*VLOOKUP(AG49,$AT$2:$AU$41,2,FALSE))/(100*100)*'Formula Data'!$AB$22</f>
        <v>0.91721647197915834</v>
      </c>
      <c r="AH27" s="83">
        <f>(VLOOKUP(AH5,$AV$2:$AW$41,2,FALSE)*VLOOKUP(AH49,$AT$2:$AU$41,2,FALSE))/(100*100)*'Formula Data'!$AB$22</f>
        <v>0.83190177833434131</v>
      </c>
      <c r="AI27" s="83">
        <f>(VLOOKUP(AI5,$AV$2:$AW$41,2,FALSE)*VLOOKUP(AI49,$AT$2:$AU$41,2,FALSE))/(100*100)*'Formula Data'!$AB$22</f>
        <v>1.063872757585421</v>
      </c>
      <c r="AJ27" s="83">
        <f>(VLOOKUP(AJ5,$AV$2:$AW$41,2,FALSE)*VLOOKUP(AJ49,$AT$2:$AU$41,2,FALSE))/(100*100)*'Formula Data'!$AB$22</f>
        <v>1.2729757307098275</v>
      </c>
      <c r="AK27" s="83">
        <f>(VLOOKUP(AK5,$AV$2:$AW$41,2,FALSE)*VLOOKUP(AK49,$AT$2:$AU$41,2,FALSE))/(100*100)*'Formula Data'!$AB$22</f>
        <v>1.4038496408261605</v>
      </c>
      <c r="AL27" s="78">
        <f>(VLOOKUP(AL5,$AV$2:$AW$41,2,FALSE)*VLOOKUP(AL49,$AT$2:$AU$41,2,FALSE))/(100*100)*'Formula Data'!$AB$22</f>
        <v>1.059080088839512</v>
      </c>
      <c r="AM27" s="78">
        <f>(VLOOKUP(AM5,$AV$2:$AW$41,2,FALSE)*VLOOKUP(AM49,$AT$2:$AU$41,2,FALSE))/(100*100)*'Formula Data'!$AB$22</f>
        <v>1.0285179147795505</v>
      </c>
      <c r="AN27" s="9">
        <f ca="1">IF(OR(Fixtures!$D$6&lt;=0,Fixtures!$D$6&gt;39),AVERAGE(B27:AM27),AVERAGE(OFFSET(A27,0,Fixtures!$D$6,1,38-Fixtures!$D$6+1)))</f>
        <v>1.072075159540707</v>
      </c>
      <c r="AO27" s="41" t="str">
        <f t="shared" si="1"/>
        <v>BUR</v>
      </c>
      <c r="AP27" s="64">
        <f ca="1">AVERAGE(OFFSET(A27,0,Fixtures!$D$6,1,9))</f>
        <v>1.1237453704856872</v>
      </c>
      <c r="AQ27" s="64">
        <f ca="1">AVERAGE(OFFSET(A27,0,Fixtures!$D$6,1,6))</f>
        <v>1.0138505611932482</v>
      </c>
      <c r="AR27" s="64">
        <f ca="1">AVERAGE(OFFSET(A27,0,Fixtures!$D$6,1,3))</f>
        <v>1.0880560460192972</v>
      </c>
      <c r="AS27" s="63"/>
      <c r="AT27" s="71" t="str">
        <f>CONCATENATE("@",Schedule!A7)</f>
        <v>@CRY</v>
      </c>
      <c r="AU27" s="3">
        <f>VLOOKUP(RIGHT(AT27,3),'Team Ratings'!$A$2:$H$21,7,FALSE)*(1+Fixtures!$D$3)</f>
        <v>87.235367759932188</v>
      </c>
      <c r="AV27" s="71" t="str">
        <f>CONCATENATE("@",Schedule!A7)</f>
        <v>@CRY</v>
      </c>
      <c r="AW27" s="3">
        <f>VLOOKUP(RIGHT(AV27,3),'Team Ratings'!$A$2:$H$21,4,FALSE)*(1-Fixtures!$D$3)</f>
        <v>98.520704227163492</v>
      </c>
      <c r="AY27" s="61"/>
      <c r="BB27" s="61"/>
      <c r="BE27" s="61"/>
    </row>
    <row r="28" spans="1:57" x14ac:dyDescent="0.25">
      <c r="A28" s="41" t="str">
        <f t="shared" si="0"/>
        <v>CHE</v>
      </c>
      <c r="B28" s="9">
        <f>(VLOOKUP(B6,$AV$2:$AW$41,2,FALSE)*VLOOKUP(B50,$AT$2:$AU$41,2,FALSE))/(100*100)*'Formula Data'!$AB$22</f>
        <v>1.4829979752794695</v>
      </c>
      <c r="C28" s="9">
        <f>(VLOOKUP(C6,$AV$2:$AW$41,2,FALSE)*VLOOKUP(C50,$AT$2:$AU$41,2,FALSE))/(100*100)*'Formula Data'!$AB$22</f>
        <v>1.9568907115838059</v>
      </c>
      <c r="D28" s="9">
        <f>(VLOOKUP(D6,$AV$2:$AW$41,2,FALSE)*VLOOKUP(D50,$AT$2:$AU$41,2,FALSE))/(100*100)*'Formula Data'!$AB$22</f>
        <v>2.2392429401524376</v>
      </c>
      <c r="E28" s="9">
        <f>(VLOOKUP(E6,$AV$2:$AW$41,2,FALSE)*VLOOKUP(E50,$AT$2:$AU$41,2,FALSE))/(100*100)*'Formula Data'!$AB$22</f>
        <v>2.3106913809932372</v>
      </c>
      <c r="F28" s="9">
        <f>(VLOOKUP(F6,$AV$2:$AW$41,2,FALSE)*VLOOKUP(F50,$AT$2:$AU$41,2,FALSE))/(100*100)*'Formula Data'!$AB$22</f>
        <v>2.0474806392474898</v>
      </c>
      <c r="G28" s="9">
        <f>(VLOOKUP(G6,$AV$2:$AW$41,2,FALSE)*VLOOKUP(G50,$AT$2:$AU$41,2,FALSE))/(100*100)*'Formula Data'!$AB$22</f>
        <v>1.6947654983245304</v>
      </c>
      <c r="H28" s="9">
        <f>(VLOOKUP(H6,$AV$2:$AW$41,2,FALSE)*VLOOKUP(H50,$AT$2:$AU$41,2,FALSE))/(100*100)*'Formula Data'!$AB$22</f>
        <v>1.6038644334424492</v>
      </c>
      <c r="I28" s="9">
        <f>(VLOOKUP(I6,$AV$2:$AW$41,2,FALSE)*VLOOKUP(I50,$AT$2:$AU$41,2,FALSE))/(100*100)*'Formula Data'!$AB$22</f>
        <v>2.4166049051122465</v>
      </c>
      <c r="J28" s="9">
        <f>(VLOOKUP(J6,$AV$2:$AW$41,2,FALSE)*VLOOKUP(J50,$AT$2:$AU$41,2,FALSE))/(100*100)*'Formula Data'!$AB$22</f>
        <v>2.0176137910021748</v>
      </c>
      <c r="K28" s="9">
        <f>(VLOOKUP(K6,$AV$2:$AW$41,2,FALSE)*VLOOKUP(K50,$AT$2:$AU$41,2,FALSE))/(100*100)*'Formula Data'!$AB$22</f>
        <v>2.0844818227876396</v>
      </c>
      <c r="L28" s="9">
        <f>(VLOOKUP(L6,$AV$2:$AW$41,2,FALSE)*VLOOKUP(L50,$AT$2:$AU$41,2,FALSE))/(100*100)*'Formula Data'!$AB$22</f>
        <v>2.593930668268158</v>
      </c>
      <c r="M28" s="9">
        <f>(VLOOKUP(M6,$AV$2:$AW$41,2,FALSE)*VLOOKUP(M50,$AT$2:$AU$41,2,FALSE))/(100*100)*'Formula Data'!$AB$22</f>
        <v>1.7503431525924622</v>
      </c>
      <c r="N28" s="9">
        <f>(VLOOKUP(N6,$AV$2:$AW$41,2,FALSE)*VLOOKUP(N50,$AT$2:$AU$41,2,FALSE))/(100*100)*'Formula Data'!$AB$22</f>
        <v>1.5371272485694076</v>
      </c>
      <c r="O28" s="9">
        <f>(VLOOKUP(O6,$AV$2:$AW$41,2,FALSE)*VLOOKUP(O50,$AT$2:$AU$41,2,FALSE))/(100*100)*'Formula Data'!$AB$22</f>
        <v>1.9657462542867608</v>
      </c>
      <c r="P28" s="9">
        <f>(VLOOKUP(P6,$AV$2:$AW$41,2,FALSE)*VLOOKUP(P50,$AT$2:$AU$41,2,FALSE))/(100*100)*'Formula Data'!$AB$22</f>
        <v>1.5062343632313082</v>
      </c>
      <c r="Q28" s="9">
        <f>(VLOOKUP(Q6,$AV$2:$AW$41,2,FALSE)*VLOOKUP(Q50,$AT$2:$AU$41,2,FALSE))/(100*100)*'Formula Data'!$AB$22</f>
        <v>2.2224698050816292</v>
      </c>
      <c r="R28" s="9">
        <f>(VLOOKUP(R6,$AV$2:$AW$41,2,FALSE)*VLOOKUP(R50,$AT$2:$AU$41,2,FALSE))/(100*100)*'Formula Data'!$AB$22</f>
        <v>1.9008564729866475</v>
      </c>
      <c r="S28" s="9">
        <f>(VLOOKUP(S6,$AV$2:$AW$41,2,FALSE)*VLOOKUP(S50,$AT$2:$AU$41,2,FALSE))/(100*100)*'Formula Data'!$AB$22</f>
        <v>1.6157817553609402</v>
      </c>
      <c r="T28" s="9">
        <f>(VLOOKUP(T6,$AV$2:$AW$41,2,FALSE)*VLOOKUP(T50,$AT$2:$AU$41,2,FALSE))/(100*100)*'Formula Data'!$AB$22</f>
        <v>2.3521114311829492</v>
      </c>
      <c r="U28" s="9">
        <f>(VLOOKUP(U6,$AV$2:$AW$41,2,FALSE)*VLOOKUP(U50,$AT$2:$AU$41,2,FALSE))/(100*100)*'Formula Data'!$AB$22</f>
        <v>1.95463578145381</v>
      </c>
      <c r="V28" s="9">
        <f>(VLOOKUP(V6,$AV$2:$AW$41,2,FALSE)*VLOOKUP(V50,$AT$2:$AU$41,2,FALSE))/(100*100)*'Formula Data'!$AB$22</f>
        <v>2.0394998612674695</v>
      </c>
      <c r="W28" s="9">
        <f>(VLOOKUP(W6,$AV$2:$AW$41,2,FALSE)*VLOOKUP(W50,$AT$2:$AU$41,2,FALSE))/(100*100)*'Formula Data'!$AB$22</f>
        <v>1.6392382864143451</v>
      </c>
      <c r="X28" s="9">
        <f>(VLOOKUP(X6,$AV$2:$AW$41,2,FALSE)*VLOOKUP(X50,$AT$2:$AU$41,2,FALSE))/(100*100)*'Formula Data'!$AB$22</f>
        <v>1.9004201621192425</v>
      </c>
      <c r="Y28" s="82">
        <f>(VLOOKUP(Y6,$AV$2:$AW$41,2,FALSE)*VLOOKUP(Y50,$AT$2:$AU$41,2,FALSE))/(100*100)*'Formula Data'!$AB$22</f>
        <v>2.5656302122793613</v>
      </c>
      <c r="Z28" s="82">
        <f>(VLOOKUP(Z6,$AV$2:$AW$41,2,FALSE)*VLOOKUP(Z50,$AT$2:$AU$41,2,FALSE))/(100*100)*'Formula Data'!$AB$22</f>
        <v>1.6101405240646867</v>
      </c>
      <c r="AA28" s="82">
        <f>(VLOOKUP(AA6,$AV$2:$AW$41,2,FALSE)*VLOOKUP(AA50,$AT$2:$AU$41,2,FALSE))/(100*100)*'Formula Data'!$AB$22</f>
        <v>2.1550911203230441</v>
      </c>
      <c r="AB28" s="83">
        <f>(VLOOKUP(AB6,$AV$2:$AW$41,2,FALSE)*VLOOKUP(AB50,$AT$2:$AU$41,2,FALSE))/(100*100)*'Formula Data'!$AB$22</f>
        <v>2.225764561173484</v>
      </c>
      <c r="AC28" s="83">
        <f>(VLOOKUP(AC6,$AV$2:$AW$41,2,FALSE)*VLOOKUP(AC50,$AT$2:$AU$41,2,FALSE))/(100*100)*'Formula Data'!$AB$22</f>
        <v>2.0398692937715772</v>
      </c>
      <c r="AD28" s="83">
        <f>(VLOOKUP(AD6,$AV$2:$AW$41,2,FALSE)*VLOOKUP(AD50,$AT$2:$AU$41,2,FALSE))/(100*100)*'Formula Data'!$AB$22</f>
        <v>1.5389005275502408</v>
      </c>
      <c r="AE28" s="83">
        <f>(VLOOKUP(AE6,$AV$2:$AW$41,2,FALSE)*VLOOKUP(AE50,$AT$2:$AU$41,2,FALSE))/(100*100)*'Formula Data'!$AB$22</f>
        <v>2.8474574100897234</v>
      </c>
      <c r="AF28" s="83">
        <f>(VLOOKUP(AF6,$AV$2:$AW$41,2,FALSE)*VLOOKUP(AF50,$AT$2:$AU$41,2,FALSE))/(100*100)*'Formula Data'!$AB$22</f>
        <v>1.8171296762599007</v>
      </c>
      <c r="AG28" s="83">
        <f>(VLOOKUP(AG6,$AV$2:$AW$41,2,FALSE)*VLOOKUP(AG50,$AT$2:$AU$41,2,FALSE))/(100*100)*'Formula Data'!$AB$22</f>
        <v>1.8858041251969353</v>
      </c>
      <c r="AH28" s="83">
        <f>(VLOOKUP(AH6,$AV$2:$AW$41,2,FALSE)*VLOOKUP(AH50,$AT$2:$AU$41,2,FALSE))/(100*100)*'Formula Data'!$AB$22</f>
        <v>1.5458645338979899</v>
      </c>
      <c r="AI28" s="83">
        <f>(VLOOKUP(AI6,$AV$2:$AW$41,2,FALSE)*VLOOKUP(AI50,$AT$2:$AU$41,2,FALSE))/(100*100)*'Formula Data'!$AB$22</f>
        <v>2.9909828022602558</v>
      </c>
      <c r="AJ28" s="83">
        <f>(VLOOKUP(AJ6,$AV$2:$AW$41,2,FALSE)*VLOOKUP(AJ50,$AT$2:$AU$41,2,FALSE))/(100*100)*'Formula Data'!$AB$22</f>
        <v>1.4948351544419736</v>
      </c>
      <c r="AK28" s="83">
        <f>(VLOOKUP(AK6,$AV$2:$AW$41,2,FALSE)*VLOOKUP(AK50,$AT$2:$AU$41,2,FALSE))/(100*100)*'Formula Data'!$AB$22</f>
        <v>1.9153518905915554</v>
      </c>
      <c r="AL28" s="78">
        <f>(VLOOKUP(AL6,$AV$2:$AW$41,2,FALSE)*VLOOKUP(AL50,$AT$2:$AU$41,2,FALSE))/(100*100)*'Formula Data'!$AB$22</f>
        <v>2.0546541198772665</v>
      </c>
      <c r="AM28" s="78">
        <f>(VLOOKUP(AM6,$AV$2:$AW$41,2,FALSE)*VLOOKUP(AM50,$AT$2:$AU$41,2,FALSE))/(100*100)*'Formula Data'!$AB$22</f>
        <v>1.747752153586799</v>
      </c>
      <c r="AN28" s="9">
        <f ca="1">IF(OR(Fixtures!$D$6&lt;=0,Fixtures!$D$6&gt;39),AVERAGE(B28:AM28),AVERAGE(OFFSET(A28,0,Fixtures!$D$6,1,38-Fixtures!$D$6+1)))</f>
        <v>1.9838572987323246</v>
      </c>
      <c r="AO28" s="41" t="str">
        <f t="shared" si="1"/>
        <v>CHE</v>
      </c>
      <c r="AP28" s="64">
        <f ca="1">AVERAGE(OFFSET(A28,0,Fixtures!$D$6,1,9))</f>
        <v>1.9532003976451315</v>
      </c>
      <c r="AQ28" s="64">
        <f ca="1">AVERAGE(OFFSET(A28,0,Fixtures!$D$6,1,6))</f>
        <v>1.9915404895844333</v>
      </c>
      <c r="AR28" s="64">
        <f ca="1">AVERAGE(OFFSET(A28,0,Fixtures!$D$6,1,3))</f>
        <v>2.2320087606859906</v>
      </c>
      <c r="AS28" s="63"/>
      <c r="AT28" s="71" t="str">
        <f>CONCATENATE("@",Schedule!A8)</f>
        <v>@EVE</v>
      </c>
      <c r="AU28" s="3">
        <f>VLOOKUP(RIGHT(AT28,3),'Team Ratings'!$A$2:$H$21,7,FALSE)*(1+Fixtures!$D$3)</f>
        <v>114.13776033786989</v>
      </c>
      <c r="AV28" s="71" t="str">
        <f>CONCATENATE("@",Schedule!A8)</f>
        <v>@EVE</v>
      </c>
      <c r="AW28" s="3">
        <f>VLOOKUP(RIGHT(AV28,3),'Team Ratings'!$A$2:$H$21,4,FALSE)*(1-Fixtures!$D$3)</f>
        <v>94.899688385221424</v>
      </c>
      <c r="AY28" s="61"/>
      <c r="BB28" s="61"/>
      <c r="BE28" s="61"/>
    </row>
    <row r="29" spans="1:57" x14ac:dyDescent="0.25">
      <c r="A29" s="41" t="str">
        <f t="shared" si="0"/>
        <v>CRY</v>
      </c>
      <c r="B29" s="9">
        <f>(VLOOKUP(B7,$AV$2:$AW$41,2,FALSE)*VLOOKUP(B51,$AT$2:$AU$41,2,FALSE))/(100*100)*'Formula Data'!$AB$22</f>
        <v>1.3487065320220235</v>
      </c>
      <c r="C29" s="9">
        <f>(VLOOKUP(C7,$AV$2:$AW$41,2,FALSE)*VLOOKUP(C51,$AT$2:$AU$41,2,FALSE))/(100*100)*'Formula Data'!$AB$22</f>
        <v>1.1163677223712023</v>
      </c>
      <c r="D29" s="9">
        <f>(VLOOKUP(D7,$AV$2:$AW$41,2,FALSE)*VLOOKUP(D51,$AT$2:$AU$41,2,FALSE))/(100*100)*'Formula Data'!$AB$22</f>
        <v>1.4661448537560284</v>
      </c>
      <c r="E29" s="9">
        <f>(VLOOKUP(E7,$AV$2:$AW$41,2,FALSE)*VLOOKUP(E51,$AT$2:$AU$41,2,FALSE))/(100*100)*'Formula Data'!$AB$22</f>
        <v>0.95175017484791813</v>
      </c>
      <c r="F29" s="9">
        <f>(VLOOKUP(F7,$AV$2:$AW$41,2,FALSE)*VLOOKUP(F51,$AT$2:$AU$41,2,FALSE))/(100*100)*'Formula Data'!$AB$22</f>
        <v>1.24220776158448</v>
      </c>
      <c r="G29" s="9">
        <f>(VLOOKUP(G7,$AV$2:$AW$41,2,FALSE)*VLOOKUP(G51,$AT$2:$AU$41,2,FALSE))/(100*100)*'Formula Data'!$AB$22</f>
        <v>1.5493714521501072</v>
      </c>
      <c r="H29" s="9">
        <f>(VLOOKUP(H7,$AV$2:$AW$41,2,FALSE)*VLOOKUP(H51,$AT$2:$AU$41,2,FALSE))/(100*100)*'Formula Data'!$AB$22</f>
        <v>1.0125290178355673</v>
      </c>
      <c r="I29" s="9">
        <f>(VLOOKUP(I7,$AV$2:$AW$41,2,FALSE)*VLOOKUP(I51,$AT$2:$AU$41,2,FALSE))/(100*100)*'Formula Data'!$AB$22</f>
        <v>1.7086614490241541</v>
      </c>
      <c r="J29" s="9">
        <f>(VLOOKUP(J7,$AV$2:$AW$41,2,FALSE)*VLOOKUP(J51,$AT$2:$AU$41,2,FALSE))/(100*100)*'Formula Data'!$AB$22</f>
        <v>1.0564898130888565</v>
      </c>
      <c r="K29" s="9">
        <f>(VLOOKUP(K7,$AV$2:$AW$41,2,FALSE)*VLOOKUP(K51,$AT$2:$AU$41,2,FALSE))/(100*100)*'Formula Data'!$AB$22</f>
        <v>1.6900195096965518</v>
      </c>
      <c r="L29" s="9">
        <f>(VLOOKUP(L7,$AV$2:$AW$41,2,FALSE)*VLOOKUP(L51,$AT$2:$AU$41,2,FALSE))/(100*100)*'Formula Data'!$AB$22</f>
        <v>1.4750232662897185</v>
      </c>
      <c r="M29" s="9">
        <f>(VLOOKUP(M7,$AV$2:$AW$41,2,FALSE)*VLOOKUP(M51,$AT$2:$AU$41,2,FALSE))/(100*100)*'Formula Data'!$AB$22</f>
        <v>1.3730797724700927</v>
      </c>
      <c r="N29" s="9">
        <f>(VLOOKUP(N7,$AV$2:$AW$41,2,FALSE)*VLOOKUP(N51,$AT$2:$AU$41,2,FALSE))/(100*100)*'Formula Data'!$AB$22</f>
        <v>1.0182844001180245</v>
      </c>
      <c r="O29" s="9">
        <f>(VLOOKUP(O7,$AV$2:$AW$41,2,FALSE)*VLOOKUP(O51,$AT$2:$AU$41,2,FALSE))/(100*100)*'Formula Data'!$AB$22</f>
        <v>1.2890335735415379</v>
      </c>
      <c r="P29" s="9">
        <f>(VLOOKUP(P7,$AV$2:$AW$41,2,FALSE)*VLOOKUP(P51,$AT$2:$AU$41,2,FALSE))/(100*100)*'Formula Data'!$AB$22</f>
        <v>1.1512708353444638</v>
      </c>
      <c r="Q29" s="9">
        <f>(VLOOKUP(Q7,$AV$2:$AW$41,2,FALSE)*VLOOKUP(Q51,$AT$2:$AU$41,2,FALSE))/(100*100)*'Formula Data'!$AB$22</f>
        <v>1.3534318124458076</v>
      </c>
      <c r="R29" s="9">
        <f>(VLOOKUP(R7,$AV$2:$AW$41,2,FALSE)*VLOOKUP(R51,$AT$2:$AU$41,2,FALSE))/(100*100)*'Formula Data'!$AB$22</f>
        <v>1.5918542809954166</v>
      </c>
      <c r="S29" s="9">
        <f>(VLOOKUP(S7,$AV$2:$AW$41,2,FALSE)*VLOOKUP(S51,$AT$2:$AU$41,2,FALSE))/(100*100)*'Formula Data'!$AB$22</f>
        <v>0.99217940600050003</v>
      </c>
      <c r="T29" s="9">
        <f>(VLOOKUP(T7,$AV$2:$AW$41,2,FALSE)*VLOOKUP(T51,$AT$2:$AU$41,2,FALSE))/(100*100)*'Formula Data'!$AB$22</f>
        <v>0.98467057438599981</v>
      </c>
      <c r="U29" s="9">
        <f>(VLOOKUP(U7,$AV$2:$AW$41,2,FALSE)*VLOOKUP(U51,$AT$2:$AU$41,2,FALSE))/(100*100)*'Formula Data'!$AB$22</f>
        <v>1.2948668537489958</v>
      </c>
      <c r="V29" s="9">
        <f>(VLOOKUP(V7,$AV$2:$AW$41,2,FALSE)*VLOOKUP(V51,$AT$2:$AU$41,2,FALSE))/(100*100)*'Formula Data'!$AB$22</f>
        <v>1.2875482168855179</v>
      </c>
      <c r="W29" s="9">
        <f>(VLOOKUP(W7,$AV$2:$AW$41,2,FALSE)*VLOOKUP(W51,$AT$2:$AU$41,2,FALSE))/(100*100)*'Formula Data'!$AB$22</f>
        <v>1.3290327863722615</v>
      </c>
      <c r="X29" s="9">
        <f>(VLOOKUP(X7,$AV$2:$AW$41,2,FALSE)*VLOOKUP(X51,$AT$2:$AU$41,2,FALSE))/(100*100)*'Formula Data'!$AB$22</f>
        <v>1.3436928233870971</v>
      </c>
      <c r="Y29" s="82">
        <f>(VLOOKUP(Y7,$AV$2:$AW$41,2,FALSE)*VLOOKUP(Y51,$AT$2:$AU$41,2,FALSE))/(100*100)*'Formula Data'!$AB$22</f>
        <v>1.3434494725969208</v>
      </c>
      <c r="Z29" s="82">
        <f>(VLOOKUP(Z7,$AV$2:$AW$41,2,FALSE)*VLOOKUP(Z51,$AT$2:$AU$41,2,FALSE))/(100*100)*'Formula Data'!$AB$22</f>
        <v>0.97687324504810102</v>
      </c>
      <c r="AA29" s="82">
        <f>(VLOOKUP(AA7,$AV$2:$AW$41,2,FALSE)*VLOOKUP(AA51,$AT$2:$AU$41,2,FALSE))/(100*100)*'Formula Data'!$AB$22</f>
        <v>1.9702057080532607</v>
      </c>
      <c r="AB29" s="83">
        <f>(VLOOKUP(AB7,$AV$2:$AW$41,2,FALSE)*VLOOKUP(AB51,$AT$2:$AU$41,2,FALSE))/(100*100)*'Formula Data'!$AB$22</f>
        <v>1.0797911062251457</v>
      </c>
      <c r="AC29" s="83">
        <f>(VLOOKUP(AC7,$AV$2:$AW$41,2,FALSE)*VLOOKUP(AC51,$AT$2:$AU$41,2,FALSE))/(100*100)*'Formula Data'!$AB$22</f>
        <v>1.8756633567260395</v>
      </c>
      <c r="AD29" s="83">
        <f>(VLOOKUP(AD7,$AV$2:$AW$41,2,FALSE)*VLOOKUP(AD51,$AT$2:$AU$41,2,FALSE))/(100*100)*'Formula Data'!$AB$22</f>
        <v>1.4195911870261235</v>
      </c>
      <c r="AE29" s="83">
        <f>(VLOOKUP(AE7,$AV$2:$AW$41,2,FALSE)*VLOOKUP(AE51,$AT$2:$AU$41,2,FALSE))/(100*100)*'Formula Data'!$AB$22</f>
        <v>1.1529775656628931</v>
      </c>
      <c r="AF29" s="83">
        <f>(VLOOKUP(AF7,$AV$2:$AW$41,2,FALSE)*VLOOKUP(AF51,$AT$2:$AU$41,2,FALSE))/(100*100)*'Formula Data'!$AB$22</f>
        <v>1.2102608606373029</v>
      </c>
      <c r="AG29" s="83">
        <f>(VLOOKUP(AG7,$AV$2:$AW$41,2,FALSE)*VLOOKUP(AG51,$AT$2:$AU$41,2,FALSE))/(100*100)*'Formula Data'!$AB$22</f>
        <v>1.0606239691123707</v>
      </c>
      <c r="AH29" s="83">
        <f>(VLOOKUP(AH7,$AV$2:$AW$41,2,FALSE)*VLOOKUP(AH51,$AT$2:$AU$41,2,FALSE))/(100*100)*'Formula Data'!$AB$22</f>
        <v>1.064339933674898</v>
      </c>
      <c r="AI29" s="83">
        <f>(VLOOKUP(AI7,$AV$2:$AW$41,2,FALSE)*VLOOKUP(AI51,$AT$2:$AU$41,2,FALSE))/(100*100)*'Formula Data'!$AB$22</f>
        <v>1.2521229712314501</v>
      </c>
      <c r="AJ29" s="83">
        <f>(VLOOKUP(AJ7,$AV$2:$AW$41,2,FALSE)*VLOOKUP(AJ51,$AT$2:$AU$41,2,FALSE))/(100*100)*'Formula Data'!$AB$22</f>
        <v>1.2518355666496528</v>
      </c>
      <c r="AK29" s="83">
        <f>(VLOOKUP(AK7,$AV$2:$AW$41,2,FALSE)*VLOOKUP(AK51,$AT$2:$AU$41,2,FALSE))/(100*100)*'Formula Data'!$AB$22</f>
        <v>1.4639745479776365</v>
      </c>
      <c r="AL29" s="78">
        <f>(VLOOKUP(AL7,$AV$2:$AW$41,2,FALSE)*VLOOKUP(AL51,$AT$2:$AU$41,2,FALSE))/(100*100)*'Formula Data'!$AB$22</f>
        <v>1.26167132252395</v>
      </c>
      <c r="AM29" s="78">
        <f>(VLOOKUP(AM7,$AV$2:$AW$41,2,FALSE)*VLOOKUP(AM51,$AT$2:$AU$41,2,FALSE))/(100*100)*'Formula Data'!$AB$22</f>
        <v>1.013697103578945</v>
      </c>
      <c r="AN29" s="9">
        <f ca="1">IF(OR(Fixtures!$D$6&lt;=0,Fixtures!$D$6&gt;39),AVERAGE(B29:AM29),AVERAGE(OFFSET(A29,0,Fixtures!$D$6,1,38-Fixtures!$D$6+1)))</f>
        <v>1.2875851947165178</v>
      </c>
      <c r="AO29" s="41" t="str">
        <f t="shared" si="1"/>
        <v>CRY</v>
      </c>
      <c r="AP29" s="64">
        <f ca="1">AVERAGE(OFFSET(A29,0,Fixtures!$D$6,1,9))</f>
        <v>1.3331652515544965</v>
      </c>
      <c r="AQ29" s="64">
        <f ca="1">AVERAGE(OFFSET(A29,0,Fixtures!$D$6,1,6))</f>
        <v>1.316988389200797</v>
      </c>
      <c r="AR29" s="64">
        <f ca="1">AVERAGE(OFFSET(A29,0,Fixtures!$D$6,1,3))</f>
        <v>1.4071775296917088</v>
      </c>
      <c r="AS29" s="63"/>
      <c r="AT29" s="71" t="str">
        <f>CONCATENATE("@",Schedule!A9)</f>
        <v>@FUL</v>
      </c>
      <c r="AU29" s="3">
        <f>VLOOKUP(RIGHT(AT29,3),'Team Ratings'!$A$2:$H$21,7,FALSE)*(1+Fixtures!$D$3)</f>
        <v>83.344060284896017</v>
      </c>
      <c r="AV29" s="71" t="str">
        <f>CONCATENATE("@",Schedule!A9)</f>
        <v>@FUL</v>
      </c>
      <c r="AW29" s="3">
        <f>VLOOKUP(RIGHT(AV29,3),'Team Ratings'!$A$2:$H$21,4,FALSE)*(1-Fixtures!$D$3)</f>
        <v>127.52621766536016</v>
      </c>
      <c r="AY29" s="61"/>
      <c r="BB29" s="61"/>
      <c r="BE29" s="61"/>
    </row>
    <row r="30" spans="1:57" x14ac:dyDescent="0.25">
      <c r="A30" s="41" t="str">
        <f t="shared" si="0"/>
        <v>EVE</v>
      </c>
      <c r="B30" s="9">
        <f>(VLOOKUP(B8,$AV$2:$AW$41,2,FALSE)*VLOOKUP(B52,$AT$2:$AU$41,2,FALSE))/(100*100)*'Formula Data'!$AB$22</f>
        <v>1.412786369359428</v>
      </c>
      <c r="C30" s="9">
        <f>(VLOOKUP(C8,$AV$2:$AW$41,2,FALSE)*VLOOKUP(C52,$AT$2:$AU$41,2,FALSE))/(100*100)*'Formula Data'!$AB$22</f>
        <v>2.4540965457229551</v>
      </c>
      <c r="D30" s="9">
        <f>(VLOOKUP(D8,$AV$2:$AW$41,2,FALSE)*VLOOKUP(D52,$AT$2:$AU$41,2,FALSE))/(100*100)*'Formula Data'!$AB$22</f>
        <v>1.5661030243467549</v>
      </c>
      <c r="E30" s="9">
        <f>(VLOOKUP(E8,$AV$2:$AW$41,2,FALSE)*VLOOKUP(E52,$AT$2:$AU$41,2,FALSE))/(100*100)*'Formula Data'!$AB$22</f>
        <v>1.6252904690188399</v>
      </c>
      <c r="F30" s="9">
        <f>(VLOOKUP(F8,$AV$2:$AW$41,2,FALSE)*VLOOKUP(F52,$AT$2:$AU$41,2,FALSE))/(100*100)*'Formula Data'!$AB$22</f>
        <v>1.6865568273780889</v>
      </c>
      <c r="G30" s="9">
        <f>(VLOOKUP(G8,$AV$2:$AW$41,2,FALSE)*VLOOKUP(G52,$AT$2:$AU$41,2,FALSE))/(100*100)*'Formula Data'!$AB$22</f>
        <v>1.3877083057446629</v>
      </c>
      <c r="H30" s="9">
        <f>(VLOOKUP(H8,$AV$2:$AW$41,2,FALSE)*VLOOKUP(H52,$AT$2:$AU$41,2,FALSE))/(100*100)*'Formula Data'!$AB$22</f>
        <v>1.7388913412915326</v>
      </c>
      <c r="I30" s="9">
        <f>(VLOOKUP(I8,$AV$2:$AW$41,2,FALSE)*VLOOKUP(I52,$AT$2:$AU$41,2,FALSE))/(100*100)*'Formula Data'!$AB$22</f>
        <v>1.8573769199716832</v>
      </c>
      <c r="J30" s="9">
        <f>(VLOOKUP(J8,$AV$2:$AW$41,2,FALSE)*VLOOKUP(J52,$AT$2:$AU$41,2,FALSE))/(100*100)*'Formula Data'!$AB$22</f>
        <v>2.0271799388352103</v>
      </c>
      <c r="K30" s="9">
        <f>(VLOOKUP(K8,$AV$2:$AW$41,2,FALSE)*VLOOKUP(K52,$AT$2:$AU$41,2,FALSE))/(100*100)*'Formula Data'!$AB$22</f>
        <v>2.2355931541891398</v>
      </c>
      <c r="L30" s="9">
        <f>(VLOOKUP(L8,$AV$2:$AW$41,2,FALSE)*VLOOKUP(L52,$AT$2:$AU$41,2,FALSE))/(100*100)*'Formula Data'!$AB$22</f>
        <v>1.382299223149748</v>
      </c>
      <c r="M30" s="9">
        <f>(VLOOKUP(M8,$AV$2:$AW$41,2,FALSE)*VLOOKUP(M52,$AT$2:$AU$41,2,FALSE))/(100*100)*'Formula Data'!$AB$22</f>
        <v>1.583491508144609</v>
      </c>
      <c r="N30" s="9">
        <f>(VLOOKUP(N8,$AV$2:$AW$41,2,FALSE)*VLOOKUP(N52,$AT$2:$AU$41,2,FALSE))/(100*100)*'Formula Data'!$AB$22</f>
        <v>1.3925702314011115</v>
      </c>
      <c r="O30" s="9">
        <f>(VLOOKUP(O8,$AV$2:$AW$41,2,FALSE)*VLOOKUP(O52,$AT$2:$AU$41,2,FALSE))/(100*100)*'Formula Data'!$AB$22</f>
        <v>1.6507563701880112</v>
      </c>
      <c r="P30" s="9">
        <f>(VLOOKUP(P8,$AV$2:$AW$41,2,FALSE)*VLOOKUP(P52,$AT$2:$AU$41,2,FALSE))/(100*100)*'Formula Data'!$AB$22</f>
        <v>1.6378873793698405</v>
      </c>
      <c r="Q30" s="9">
        <f>(VLOOKUP(Q8,$AV$2:$AW$41,2,FALSE)*VLOOKUP(Q52,$AT$2:$AU$41,2,FALSE))/(100*100)*'Formula Data'!$AB$22</f>
        <v>1.6382634162470795</v>
      </c>
      <c r="R30" s="9">
        <f>(VLOOKUP(R8,$AV$2:$AW$41,2,FALSE)*VLOOKUP(R52,$AT$2:$AU$41,2,FALSE))/(100*100)*'Formula Data'!$AB$22</f>
        <v>1.6941890246783247</v>
      </c>
      <c r="S30" s="9">
        <f>(VLOOKUP(S8,$AV$2:$AW$41,2,FALSE)*VLOOKUP(S52,$AT$2:$AU$41,2,FALSE))/(100*100)*'Formula Data'!$AB$22</f>
        <v>1.3247814199728274</v>
      </c>
      <c r="T30" s="9">
        <f>(VLOOKUP(T8,$AV$2:$AW$41,2,FALSE)*VLOOKUP(T52,$AT$2:$AU$41,2,FALSE))/(100*100)*'Formula Data'!$AB$22</f>
        <v>1.5063096317785019</v>
      </c>
      <c r="U30" s="9">
        <f>(VLOOKUP(U8,$AV$2:$AW$41,2,FALSE)*VLOOKUP(U52,$AT$2:$AU$41,2,FALSE))/(100*100)*'Formula Data'!$AB$22</f>
        <v>1.770814748757684</v>
      </c>
      <c r="V30" s="9">
        <f>(VLOOKUP(V8,$AV$2:$AW$41,2,FALSE)*VLOOKUP(V52,$AT$2:$AU$41,2,FALSE))/(100*100)*'Formula Data'!$AB$22</f>
        <v>2.2112022533670967</v>
      </c>
      <c r="W30" s="9">
        <f>(VLOOKUP(W8,$AV$2:$AW$41,2,FALSE)*VLOOKUP(W52,$AT$2:$AU$41,2,FALSE))/(100*100)*'Formula Data'!$AB$22</f>
        <v>1.7580723665374896</v>
      </c>
      <c r="X30" s="9">
        <f>(VLOOKUP(X8,$AV$2:$AW$41,2,FALSE)*VLOOKUP(X52,$AT$2:$AU$41,2,FALSE))/(100*100)*'Formula Data'!$AB$22</f>
        <v>1.4606427968022242</v>
      </c>
      <c r="Y30" s="82">
        <f>(VLOOKUP(Y8,$AV$2:$AW$41,2,FALSE)*VLOOKUP(Y52,$AT$2:$AU$41,2,FALSE))/(100*100)*'Formula Data'!$AB$22</f>
        <v>2.5777946800308316</v>
      </c>
      <c r="Z30" s="82">
        <f>(VLOOKUP(Z8,$AV$2:$AW$41,2,FALSE)*VLOOKUP(Z52,$AT$2:$AU$41,2,FALSE))/(100*100)*'Formula Data'!$AB$22</f>
        <v>1.326309730038518</v>
      </c>
      <c r="AA30" s="82">
        <f>(VLOOKUP(AA8,$AV$2:$AW$41,2,FALSE)*VLOOKUP(AA52,$AT$2:$AU$41,2,FALSE))/(100*100)*'Formula Data'!$AB$22</f>
        <v>1.7646322457386867</v>
      </c>
      <c r="AB30" s="83">
        <f>(VLOOKUP(AB8,$AV$2:$AW$41,2,FALSE)*VLOOKUP(AB52,$AT$2:$AU$41,2,FALSE))/(100*100)*'Formula Data'!$AB$22</f>
        <v>1.2452590749346533</v>
      </c>
      <c r="AC30" s="83">
        <f>(VLOOKUP(AC8,$AV$2:$AW$41,2,FALSE)*VLOOKUP(AC52,$AT$2:$AU$41,2,FALSE))/(100*100)*'Formula Data'!$AB$22</f>
        <v>1.7577539691388153</v>
      </c>
      <c r="AD30" s="83">
        <f>(VLOOKUP(AD8,$AV$2:$AW$41,2,FALSE)*VLOOKUP(AD52,$AT$2:$AU$41,2,FALSE))/(100*100)*'Formula Data'!$AB$22</f>
        <v>1.9299036203282327</v>
      </c>
      <c r="AE30" s="83">
        <f>(VLOOKUP(AE8,$AV$2:$AW$41,2,FALSE)*VLOOKUP(AE52,$AT$2:$AU$41,2,FALSE))/(100*100)*'Formula Data'!$AB$22</f>
        <v>1.991481844902687</v>
      </c>
      <c r="AF30" s="83">
        <f>(VLOOKUP(AF8,$AV$2:$AW$41,2,FALSE)*VLOOKUP(AF52,$AT$2:$AU$41,2,FALSE))/(100*100)*'Formula Data'!$AB$22</f>
        <v>1.2781298134790378</v>
      </c>
      <c r="AG30" s="83">
        <f>(VLOOKUP(AG8,$AV$2:$AW$41,2,FALSE)*VLOOKUP(AG52,$AT$2:$AU$41,2,FALSE))/(100*100)*'Formula Data'!$AB$22</f>
        <v>1.7965219155865253</v>
      </c>
      <c r="AH30" s="83">
        <f>(VLOOKUP(AH8,$AV$2:$AW$41,2,FALSE)*VLOOKUP(AH52,$AT$2:$AU$41,2,FALSE))/(100*100)*'Formula Data'!$AB$22</f>
        <v>1.2981562199164527</v>
      </c>
      <c r="AI30" s="83">
        <f>(VLOOKUP(AI8,$AV$2:$AW$41,2,FALSE)*VLOOKUP(AI52,$AT$2:$AU$41,2,FALSE))/(100*100)*'Formula Data'!$AB$22</f>
        <v>1.9154476032891865</v>
      </c>
      <c r="AJ30" s="83">
        <f>(VLOOKUP(AJ8,$AV$2:$AW$41,2,FALSE)*VLOOKUP(AJ52,$AT$2:$AU$41,2,FALSE))/(100*100)*'Formula Data'!$AB$22</f>
        <v>1.3323116965163471</v>
      </c>
      <c r="AK30" s="83">
        <f>(VLOOKUP(AK8,$AV$2:$AW$41,2,FALSE)*VLOOKUP(AK52,$AT$2:$AU$41,2,FALSE))/(100*100)*'Formula Data'!$AB$22</f>
        <v>2.0827639876187791</v>
      </c>
      <c r="AL30" s="78">
        <f>(VLOOKUP(AL8,$AV$2:$AW$41,2,FALSE)*VLOOKUP(AL52,$AT$2:$AU$41,2,FALSE))/(100*100)*'Formula Data'!$AB$22</f>
        <v>1.6846134036684806</v>
      </c>
      <c r="AM30" s="78">
        <f>(VLOOKUP(AM8,$AV$2:$AW$41,2,FALSE)*VLOOKUP(AM52,$AT$2:$AU$41,2,FALSE))/(100*100)*'Formula Data'!$AB$22</f>
        <v>1.2883317502633669</v>
      </c>
      <c r="AN30" s="9">
        <f ca="1">IF(OR(Fixtures!$D$6&lt;=0,Fixtures!$D$6&gt;39),AVERAGE(B30:AM30),AVERAGE(OFFSET(A30,0,Fixtures!$D$6,1,38-Fixtures!$D$6+1)))</f>
        <v>1.68478216729565</v>
      </c>
      <c r="AO30" s="41" t="str">
        <f t="shared" si="1"/>
        <v>EVE</v>
      </c>
      <c r="AP30" s="64">
        <f ca="1">AVERAGE(OFFSET(A30,0,Fixtures!$D$6,1,9))</f>
        <v>1.6935811384670083</v>
      </c>
      <c r="AQ30" s="64">
        <f ca="1">AVERAGE(OFFSET(A30,0,Fixtures!$D$6,1,6))</f>
        <v>1.7119817376513049</v>
      </c>
      <c r="AR30" s="64">
        <f ca="1">AVERAGE(OFFSET(A30,0,Fixtures!$D$6,1,3))</f>
        <v>1.8816907720580327</v>
      </c>
      <c r="AS30" s="63"/>
      <c r="AT30" s="71" t="str">
        <f>CONCATENATE("@",Schedule!A10)</f>
        <v>@LEE</v>
      </c>
      <c r="AU30" s="3">
        <f>VLOOKUP(RIGHT(AT30,3),'Team Ratings'!$A$2:$H$21,7,FALSE)*(1+Fixtures!$D$3)</f>
        <v>115.60704338290152</v>
      </c>
      <c r="AV30" s="71" t="str">
        <f>CONCATENATE("@",Schedule!A10)</f>
        <v>@LEE</v>
      </c>
      <c r="AW30" s="3">
        <f>VLOOKUP(RIGHT(AV30,3),'Team Ratings'!$A$2:$H$21,4,FALSE)*(1-Fixtures!$D$3)</f>
        <v>110.59714778715559</v>
      </c>
      <c r="AY30" s="61"/>
      <c r="BB30" s="61"/>
      <c r="BE30" s="61"/>
    </row>
    <row r="31" spans="1:57" x14ac:dyDescent="0.25">
      <c r="A31" s="41" t="str">
        <f t="shared" si="0"/>
        <v>FUL</v>
      </c>
      <c r="B31" s="9">
        <f>(VLOOKUP(B9,$AV$2:$AW$41,2,FALSE)*VLOOKUP(B53,$AT$2:$AU$41,2,FALSE))/(100*100)*'Formula Data'!$AB$22</f>
        <v>1.2053919581509229</v>
      </c>
      <c r="C31" s="9">
        <f>(VLOOKUP(C9,$AV$2:$AW$41,2,FALSE)*VLOOKUP(C53,$AT$2:$AU$41,2,FALSE))/(100*100)*'Formula Data'!$AB$22</f>
        <v>1.2837547264653544</v>
      </c>
      <c r="D31" s="9">
        <f>(VLOOKUP(D9,$AV$2:$AW$41,2,FALSE)*VLOOKUP(D53,$AT$2:$AU$41,2,FALSE))/(100*100)*'Formula Data'!$AB$22</f>
        <v>1.3986710449593958</v>
      </c>
      <c r="E31" s="9">
        <f>(VLOOKUP(E9,$AV$2:$AW$41,2,FALSE)*VLOOKUP(E53,$AT$2:$AU$41,2,FALSE))/(100*100)*'Formula Data'!$AB$22</f>
        <v>0.96736314260664136</v>
      </c>
      <c r="F31" s="9">
        <f>(VLOOKUP(F9,$AV$2:$AW$41,2,FALSE)*VLOOKUP(F53,$AT$2:$AU$41,2,FALSE))/(100*100)*'Formula Data'!$AB$22</f>
        <v>1.1959949457741212</v>
      </c>
      <c r="G31" s="9">
        <f>(VLOOKUP(G9,$AV$2:$AW$41,2,FALSE)*VLOOKUP(G53,$AT$2:$AU$41,2,FALSE))/(100*100)*'Formula Data'!$AB$22</f>
        <v>1.4541916929727541</v>
      </c>
      <c r="H31" s="9">
        <f>(VLOOKUP(H9,$AV$2:$AW$41,2,FALSE)*VLOOKUP(H53,$AT$2:$AU$41,2,FALSE))/(100*100)*'Formula Data'!$AB$22</f>
        <v>1.7919956537278083</v>
      </c>
      <c r="I31" s="9">
        <f>(VLOOKUP(I9,$AV$2:$AW$41,2,FALSE)*VLOOKUP(I53,$AT$2:$AU$41,2,FALSE))/(100*100)*'Formula Data'!$AB$22</f>
        <v>0.97286179458953637</v>
      </c>
      <c r="J31" s="9">
        <f>(VLOOKUP(J9,$AV$2:$AW$41,2,FALSE)*VLOOKUP(J53,$AT$2:$AU$41,2,FALSE))/(100*100)*'Formula Data'!$AB$22</f>
        <v>1.4007445399222269</v>
      </c>
      <c r="K31" s="9">
        <f>(VLOOKUP(K9,$AV$2:$AW$41,2,FALSE)*VLOOKUP(K53,$AT$2:$AU$41,2,FALSE))/(100*100)*'Formula Data'!$AB$22</f>
        <v>1.0168629292644125</v>
      </c>
      <c r="L31" s="9">
        <f>(VLOOKUP(L9,$AV$2:$AW$41,2,FALSE)*VLOOKUP(L53,$AT$2:$AU$41,2,FALSE))/(100*100)*'Formula Data'!$AB$22</f>
        <v>0.94074738056052132</v>
      </c>
      <c r="M31" s="9">
        <f>(VLOOKUP(M9,$AV$2:$AW$41,2,FALSE)*VLOOKUP(M53,$AT$2:$AU$41,2,FALSE))/(100*100)*'Formula Data'!$AB$22</f>
        <v>1.2315336614176084</v>
      </c>
      <c r="N31" s="9">
        <f>(VLOOKUP(N9,$AV$2:$AW$41,2,FALSE)*VLOOKUP(N53,$AT$2:$AU$41,2,FALSE))/(100*100)*'Formula Data'!$AB$22</f>
        <v>1.1867966081460708</v>
      </c>
      <c r="O31" s="9">
        <f>(VLOOKUP(O9,$AV$2:$AW$41,2,FALSE)*VLOOKUP(O53,$AT$2:$AU$41,2,FALSE))/(100*100)*'Formula Data'!$AB$22</f>
        <v>1.2697486296250722</v>
      </c>
      <c r="P31" s="9">
        <f>(VLOOKUP(P9,$AV$2:$AW$41,2,FALSE)*VLOOKUP(P53,$AT$2:$AU$41,2,FALSE))/(100*100)*'Formula Data'!$AB$22</f>
        <v>1.2885447886322288</v>
      </c>
      <c r="Q31" s="9">
        <f>(VLOOKUP(Q9,$AV$2:$AW$41,2,FALSE)*VLOOKUP(Q53,$AT$2:$AU$41,2,FALSE))/(100*100)*'Formula Data'!$AB$22</f>
        <v>1.0316248714624903</v>
      </c>
      <c r="R31" s="9">
        <f>(VLOOKUP(R9,$AV$2:$AW$41,2,FALSE)*VLOOKUP(R53,$AT$2:$AU$41,2,FALSE))/(100*100)*'Formula Data'!$AB$22</f>
        <v>1.0093629789556426</v>
      </c>
      <c r="S31" s="9">
        <f>(VLOOKUP(S9,$AV$2:$AW$41,2,FALSE)*VLOOKUP(S53,$AT$2:$AU$41,2,FALSE))/(100*100)*'Formula Data'!$AB$22</f>
        <v>1.3562674922974878</v>
      </c>
      <c r="T31" s="9">
        <f>(VLOOKUP(T9,$AV$2:$AW$41,2,FALSE)*VLOOKUP(T53,$AT$2:$AU$41,2,FALSE))/(100*100)*'Formula Data'!$AB$22</f>
        <v>1.156274762399006</v>
      </c>
      <c r="U31" s="9">
        <f>(VLOOKUP(U9,$AV$2:$AW$41,2,FALSE)*VLOOKUP(U53,$AT$2:$AU$41,2,FALSE))/(100*100)*'Formula Data'!$AB$22</f>
        <v>0.93329786664103598</v>
      </c>
      <c r="V31" s="9">
        <f>(VLOOKUP(V9,$AV$2:$AW$41,2,FALSE)*VLOOKUP(V53,$AT$2:$AU$41,2,FALSE))/(100*100)*'Formula Data'!$AB$22</f>
        <v>1.4092269131665103</v>
      </c>
      <c r="W31" s="9">
        <f>(VLOOKUP(W9,$AV$2:$AW$41,2,FALSE)*VLOOKUP(W53,$AT$2:$AU$41,2,FALSE))/(100*100)*'Formula Data'!$AB$22</f>
        <v>1.2930592885032752</v>
      </c>
      <c r="X31" s="9">
        <f>(VLOOKUP(X9,$AV$2:$AW$41,2,FALSE)*VLOOKUP(X53,$AT$2:$AU$41,2,FALSE))/(100*100)*'Formula Data'!$AB$22</f>
        <v>1.2371067365332766</v>
      </c>
      <c r="Y31" s="82">
        <f>(VLOOKUP(Y9,$AV$2:$AW$41,2,FALSE)*VLOOKUP(Y53,$AT$2:$AU$41,2,FALSE))/(100*100)*'Formula Data'!$AB$22</f>
        <v>1.101546702986187</v>
      </c>
      <c r="Z31" s="82">
        <f>(VLOOKUP(Z9,$AV$2:$AW$41,2,FALSE)*VLOOKUP(Z53,$AT$2:$AU$41,2,FALSE))/(100*100)*'Formula Data'!$AB$22</f>
        <v>1.5208464475688126</v>
      </c>
      <c r="AA31" s="82">
        <f>(VLOOKUP(AA9,$AV$2:$AW$41,2,FALSE)*VLOOKUP(AA53,$AT$2:$AU$41,2,FALSE))/(100*100)*'Formula Data'!$AB$22</f>
        <v>1.1435775898101863</v>
      </c>
      <c r="AB31" s="83">
        <f>(VLOOKUP(AB9,$AV$2:$AW$41,2,FALSE)*VLOOKUP(AB53,$AT$2:$AU$41,2,FALSE))/(100*100)*'Formula Data'!$AB$22</f>
        <v>0.96847912355695864</v>
      </c>
      <c r="AC31" s="83">
        <f>(VLOOKUP(AC9,$AV$2:$AW$41,2,FALSE)*VLOOKUP(AC53,$AT$2:$AU$41,2,FALSE))/(100*100)*'Formula Data'!$AB$22</f>
        <v>1.1962695301016317</v>
      </c>
      <c r="AD31" s="83">
        <f>(VLOOKUP(AD9,$AV$2:$AW$41,2,FALSE)*VLOOKUP(AD53,$AT$2:$AU$41,2,FALSE))/(100*100)*'Formula Data'!$AB$22</f>
        <v>1.6324431990227171</v>
      </c>
      <c r="AE31" s="83">
        <f>(VLOOKUP(AE9,$AV$2:$AW$41,2,FALSE)*VLOOKUP(AE53,$AT$2:$AU$41,2,FALSE))/(100*100)*'Formula Data'!$AB$22</f>
        <v>1.0999161047758295</v>
      </c>
      <c r="AF31" s="83">
        <f>(VLOOKUP(AF9,$AV$2:$AW$41,2,FALSE)*VLOOKUP(AF53,$AT$2:$AU$41,2,FALSE))/(100*100)*'Formula Data'!$AB$22</f>
        <v>1.2301145620561593</v>
      </c>
      <c r="AG31" s="83">
        <f>(VLOOKUP(AG9,$AV$2:$AW$41,2,FALSE)*VLOOKUP(AG53,$AT$2:$AU$41,2,FALSE))/(100*100)*'Formula Data'!$AB$22</f>
        <v>0.94792126577265523</v>
      </c>
      <c r="AH31" s="83">
        <f>(VLOOKUP(AH9,$AV$2:$AW$41,2,FALSE)*VLOOKUP(AH53,$AT$2:$AU$41,2,FALSE))/(100*100)*'Formula Data'!$AB$22</f>
        <v>1.3118308121041808</v>
      </c>
      <c r="AI31" s="83">
        <f>(VLOOKUP(AI9,$AV$2:$AW$41,2,FALSE)*VLOOKUP(AI53,$AT$2:$AU$41,2,FALSE))/(100*100)*'Formula Data'!$AB$22</f>
        <v>0.90929546106778369</v>
      </c>
      <c r="AJ31" s="83">
        <f>(VLOOKUP(AJ9,$AV$2:$AW$41,2,FALSE)*VLOOKUP(AJ53,$AT$2:$AU$41,2,FALSE))/(100*100)*'Formula Data'!$AB$22</f>
        <v>1.2835222308222725</v>
      </c>
      <c r="AK31" s="83">
        <f>(VLOOKUP(AK9,$AV$2:$AW$41,2,FALSE)*VLOOKUP(AK53,$AT$2:$AU$41,2,FALSE))/(100*100)*'Formula Data'!$AB$22</f>
        <v>1.0133127227086483</v>
      </c>
      <c r="AL31" s="78">
        <f>(VLOOKUP(AL9,$AV$2:$AW$41,2,FALSE)*VLOOKUP(AL53,$AT$2:$AU$41,2,FALSE))/(100*100)*'Formula Data'!$AB$22</f>
        <v>1.0665699147330545</v>
      </c>
      <c r="AM31" s="78">
        <f>(VLOOKUP(AM9,$AV$2:$AW$41,2,FALSE)*VLOOKUP(AM53,$AT$2:$AU$41,2,FALSE))/(100*100)*'Formula Data'!$AB$22</f>
        <v>1.6146328205599041</v>
      </c>
      <c r="AN31" s="9">
        <f ca="1">IF(OR(Fixtures!$D$6&lt;=0,Fixtures!$D$6&gt;39),AVERAGE(B31:AM31),AVERAGE(OFFSET(A31,0,Fixtures!$D$6,1,38-Fixtures!$D$6+1)))</f>
        <v>1.1933825978391281</v>
      </c>
      <c r="AO31" s="41" t="str">
        <f t="shared" si="1"/>
        <v>FUL</v>
      </c>
      <c r="AP31" s="64">
        <f ca="1">AVERAGE(OFFSET(A31,0,Fixtures!$D$6,1,9))</f>
        <v>1.152885154220697</v>
      </c>
      <c r="AQ31" s="64">
        <f ca="1">AVERAGE(OFFSET(A31,0,Fixtures!$D$6,1,6))</f>
        <v>1.174405624822652</v>
      </c>
      <c r="AR31" s="64">
        <f ca="1">AVERAGE(OFFSET(A31,0,Fixtures!$D$6,1,3))</f>
        <v>1.1194516165823869</v>
      </c>
      <c r="AS31" s="63"/>
      <c r="AT31" s="71" t="str">
        <f>CONCATENATE("@",Schedule!A11)</f>
        <v>@LEI</v>
      </c>
      <c r="AU31" s="3">
        <f>VLOOKUP(RIGHT(AT31,3),'Team Ratings'!$A$2:$H$21,7,FALSE)*(1+Fixtures!$D$3)</f>
        <v>127.41410379873658</v>
      </c>
      <c r="AV31" s="71" t="str">
        <f>CONCATENATE("@",Schedule!A11)</f>
        <v>@LEI</v>
      </c>
      <c r="AW31" s="3">
        <f>VLOOKUP(RIGHT(AV31,3),'Team Ratings'!$A$2:$H$21,4,FALSE)*(1-Fixtures!$D$3)</f>
        <v>87.604070581913646</v>
      </c>
      <c r="AY31" s="61"/>
      <c r="BB31" s="61"/>
      <c r="BE31" s="61"/>
    </row>
    <row r="32" spans="1:57" x14ac:dyDescent="0.25">
      <c r="A32" s="41" t="str">
        <f t="shared" si="0"/>
        <v>LEE</v>
      </c>
      <c r="B32" s="9">
        <f>(VLOOKUP(B10,$AV$2:$AW$41,2,FALSE)*VLOOKUP(B54,$AT$2:$AU$41,2,FALSE))/(100*100)*'Formula Data'!$AB$22</f>
        <v>1.3433831717552427</v>
      </c>
      <c r="C32" s="9">
        <f>(VLOOKUP(C10,$AV$2:$AW$41,2,FALSE)*VLOOKUP(C54,$AT$2:$AU$41,2,FALSE))/(100*100)*'Formula Data'!$AB$22</f>
        <v>2.6109783521629137</v>
      </c>
      <c r="D32" s="9">
        <f>(VLOOKUP(D10,$AV$2:$AW$41,2,FALSE)*VLOOKUP(D54,$AT$2:$AU$41,2,FALSE))/(100*100)*'Formula Data'!$AB$22</f>
        <v>1.6589717264698334</v>
      </c>
      <c r="E32" s="9">
        <f>(VLOOKUP(E10,$AV$2:$AW$41,2,FALSE)*VLOOKUP(E54,$AT$2:$AU$41,2,FALSE))/(100*100)*'Formula Data'!$AB$22</f>
        <v>1.6593526040291249</v>
      </c>
      <c r="F32" s="9">
        <f>(VLOOKUP(F10,$AV$2:$AW$41,2,FALSE)*VLOOKUP(F54,$AT$2:$AU$41,2,FALSE))/(100*100)*'Formula Data'!$AB$22</f>
        <v>1.706299249825932</v>
      </c>
      <c r="G32" s="9">
        <f>(VLOOKUP(G10,$AV$2:$AW$41,2,FALSE)*VLOOKUP(G54,$AT$2:$AU$41,2,FALSE))/(100*100)*'Formula Data'!$AB$22</f>
        <v>1.5257001927636529</v>
      </c>
      <c r="H32" s="9">
        <f>(VLOOKUP(H10,$AV$2:$AW$41,2,FALSE)*VLOOKUP(H54,$AT$2:$AU$41,2,FALSE))/(100*100)*'Formula Data'!$AB$22</f>
        <v>1.793610255507945</v>
      </c>
      <c r="I32" s="9">
        <f>(VLOOKUP(I10,$AV$2:$AW$41,2,FALSE)*VLOOKUP(I54,$AT$2:$AU$41,2,FALSE))/(100*100)*'Formula Data'!$AB$22</f>
        <v>1.5862632992078869</v>
      </c>
      <c r="J32" s="9">
        <f>(VLOOKUP(J10,$AV$2:$AW$41,2,FALSE)*VLOOKUP(J54,$AT$2:$AU$41,2,FALSE))/(100*100)*'Formula Data'!$AB$22</f>
        <v>1.6720063784150474</v>
      </c>
      <c r="K32" s="9">
        <f>(VLOOKUP(K10,$AV$2:$AW$41,2,FALSE)*VLOOKUP(K54,$AT$2:$AU$41,2,FALSE))/(100*100)*'Formula Data'!$AB$22</f>
        <v>1.5279620052719529</v>
      </c>
      <c r="L32" s="9">
        <f>(VLOOKUP(L10,$AV$2:$AW$41,2,FALSE)*VLOOKUP(L54,$AT$2:$AU$41,2,FALSE))/(100*100)*'Formula Data'!$AB$22</f>
        <v>1.2612891603337113</v>
      </c>
      <c r="M32" s="9">
        <f>(VLOOKUP(M10,$AV$2:$AW$41,2,FALSE)*VLOOKUP(M54,$AT$2:$AU$41,2,FALSE))/(100*100)*'Formula Data'!$AB$22</f>
        <v>1.7159981367694495</v>
      </c>
      <c r="N32" s="9">
        <f>(VLOOKUP(N10,$AV$2:$AW$41,2,FALSE)*VLOOKUP(N54,$AT$2:$AU$41,2,FALSE))/(100*100)*'Formula Data'!$AB$22</f>
        <v>2.2396668208370616</v>
      </c>
      <c r="O32" s="9">
        <f>(VLOOKUP(O10,$AV$2:$AW$41,2,FALSE)*VLOOKUP(O54,$AT$2:$AU$41,2,FALSE))/(100*100)*'Formula Data'!$AB$22</f>
        <v>1.4794454935595134</v>
      </c>
      <c r="P32" s="9">
        <f>(VLOOKUP(P10,$AV$2:$AW$41,2,FALSE)*VLOOKUP(P54,$AT$2:$AU$41,2,FALSE))/(100*100)*'Formula Data'!$AB$22</f>
        <v>1.7803813458855429</v>
      </c>
      <c r="Q32" s="9">
        <f>(VLOOKUP(Q10,$AV$2:$AW$41,2,FALSE)*VLOOKUP(Q54,$AT$2:$AU$41,2,FALSE))/(100*100)*'Formula Data'!$AB$22</f>
        <v>1.9547470609170408</v>
      </c>
      <c r="R32" s="9">
        <f>(VLOOKUP(R10,$AV$2:$AW$41,2,FALSE)*VLOOKUP(R54,$AT$2:$AU$41,2,FALSE))/(100*100)*'Formula Data'!$AB$22</f>
        <v>1.4309730155018343</v>
      </c>
      <c r="S32" s="9">
        <f>(VLOOKUP(S10,$AV$2:$AW$41,2,FALSE)*VLOOKUP(S54,$AT$2:$AU$41,2,FALSE))/(100*100)*'Formula Data'!$AB$22</f>
        <v>1.7873481657962111</v>
      </c>
      <c r="T32" s="9">
        <f>(VLOOKUP(T10,$AV$2:$AW$41,2,FALSE)*VLOOKUP(T54,$AT$2:$AU$41,2,FALSE))/(100*100)*'Formula Data'!$AB$22</f>
        <v>1.646212657454218</v>
      </c>
      <c r="U32" s="9">
        <f>(VLOOKUP(U10,$AV$2:$AW$41,2,FALSE)*VLOOKUP(U54,$AT$2:$AU$41,2,FALSE))/(100*100)*'Formula Data'!$AB$22</f>
        <v>1.7612759014699424</v>
      </c>
      <c r="V32" s="9">
        <f>(VLOOKUP(V10,$AV$2:$AW$41,2,FALSE)*VLOOKUP(V54,$AT$2:$AU$41,2,FALSE))/(100*100)*'Formula Data'!$AB$22</f>
        <v>1.4104966373859202</v>
      </c>
      <c r="W32" s="9">
        <f>(VLOOKUP(W10,$AV$2:$AW$41,2,FALSE)*VLOOKUP(W54,$AT$2:$AU$41,2,FALSE))/(100*100)*'Formula Data'!$AB$22</f>
        <v>1.9429811103707182</v>
      </c>
      <c r="X32" s="9">
        <f>(VLOOKUP(X10,$AV$2:$AW$41,2,FALSE)*VLOOKUP(X54,$AT$2:$AU$41,2,FALSE))/(100*100)*'Formula Data'!$AB$22</f>
        <v>2.0171179753168649</v>
      </c>
      <c r="Y32" s="82">
        <f>(VLOOKUP(Y10,$AV$2:$AW$41,2,FALSE)*VLOOKUP(Y54,$AT$2:$AU$41,2,FALSE))/(100*100)*'Formula Data'!$AB$22</f>
        <v>1.3148672445421286</v>
      </c>
      <c r="Z32" s="82">
        <f>(VLOOKUP(Z10,$AV$2:$AW$41,2,FALSE)*VLOOKUP(Z54,$AT$2:$AU$41,2,FALSE))/(100*100)*'Formula Data'!$AB$22</f>
        <v>1.3418351879193602</v>
      </c>
      <c r="AA32" s="82">
        <f>(VLOOKUP(AA10,$AV$2:$AW$41,2,FALSE)*VLOOKUP(AA54,$AT$2:$AU$41,2,FALSE))/(100*100)*'Formula Data'!$AB$22</f>
        <v>1.9401049531340435</v>
      </c>
      <c r="AB32" s="83">
        <f>(VLOOKUP(AB10,$AV$2:$AW$41,2,FALSE)*VLOOKUP(AB54,$AT$2:$AU$41,2,FALSE))/(100*100)*'Formula Data'!$AB$22</f>
        <v>1.3494624008984386</v>
      </c>
      <c r="AC32" s="83">
        <f>(VLOOKUP(AC10,$AV$2:$AW$41,2,FALSE)*VLOOKUP(AC54,$AT$2:$AU$41,2,FALSE))/(100*100)*'Formula Data'!$AB$22</f>
        <v>1.6038756230771369</v>
      </c>
      <c r="AD32" s="83">
        <f>(VLOOKUP(AD10,$AV$2:$AW$41,2,FALSE)*VLOOKUP(AD54,$AT$2:$AU$41,2,FALSE))/(100*100)*'Formula Data'!$AB$22</f>
        <v>2.053275606951896</v>
      </c>
      <c r="AE32" s="83">
        <f>(VLOOKUP(AE10,$AV$2:$AW$41,2,FALSE)*VLOOKUP(AE54,$AT$2:$AU$41,2,FALSE))/(100*100)*'Formula Data'!$AB$22</f>
        <v>2.1095751831841385</v>
      </c>
      <c r="AF32" s="83">
        <f>(VLOOKUP(AF10,$AV$2:$AW$41,2,FALSE)*VLOOKUP(AF54,$AT$2:$AU$41,2,FALSE))/(100*100)*'Formula Data'!$AB$22</f>
        <v>1.3049163055536976</v>
      </c>
      <c r="AG32" s="83">
        <f>(VLOOKUP(AG10,$AV$2:$AW$41,2,FALSE)*VLOOKUP(AG54,$AT$2:$AU$41,2,FALSE))/(100*100)*'Formula Data'!$AB$22</f>
        <v>1.7082676910187762</v>
      </c>
      <c r="AH32" s="83">
        <f>(VLOOKUP(AH10,$AV$2:$AW$41,2,FALSE)*VLOOKUP(AH54,$AT$2:$AU$41,2,FALSE))/(100*100)*'Formula Data'!$AB$22</f>
        <v>1.8812867321904361</v>
      </c>
      <c r="AI32" s="83">
        <f>(VLOOKUP(AI10,$AV$2:$AW$41,2,FALSE)*VLOOKUP(AI54,$AT$2:$AU$41,2,FALSE))/(100*100)*'Formula Data'!$AB$22</f>
        <v>1.2945830403404652</v>
      </c>
      <c r="AJ32" s="83">
        <f>(VLOOKUP(AJ10,$AV$2:$AW$41,2,FALSE)*VLOOKUP(AJ54,$AT$2:$AU$41,2,FALSE))/(100*100)*'Formula Data'!$AB$22</f>
        <v>1.8196483479151897</v>
      </c>
      <c r="AK32" s="83">
        <f>(VLOOKUP(AK10,$AV$2:$AW$41,2,FALSE)*VLOOKUP(AK54,$AT$2:$AU$41,2,FALSE))/(100*100)*'Formula Data'!$AB$22</f>
        <v>1.4000934115561285</v>
      </c>
      <c r="AL32" s="78">
        <f>(VLOOKUP(AL10,$AV$2:$AW$41,2,FALSE)*VLOOKUP(AL54,$AT$2:$AU$41,2,FALSE))/(100*100)*'Formula Data'!$AB$22</f>
        <v>1.4055721246863047</v>
      </c>
      <c r="AM32" s="78">
        <f>(VLOOKUP(AM10,$AV$2:$AW$41,2,FALSE)*VLOOKUP(AM54,$AT$2:$AU$41,2,FALSE))/(100*100)*'Formula Data'!$AB$22</f>
        <v>2.4856878651498273</v>
      </c>
      <c r="AN32" s="9">
        <f ca="1">IF(OR(Fixtures!$D$6&lt;=0,Fixtures!$D$6&gt;39),AVERAGE(B32:AM32),AVERAGE(OFFSET(A32,0,Fixtures!$D$6,1,38-Fixtures!$D$6+1)))</f>
        <v>1.6880317861134331</v>
      </c>
      <c r="AO32" s="41" t="str">
        <f t="shared" si="1"/>
        <v>LEE</v>
      </c>
      <c r="AP32" s="64">
        <f ca="1">AVERAGE(OFFSET(A32,0,Fixtures!$D$6,1,9))</f>
        <v>1.6736077130545728</v>
      </c>
      <c r="AQ32" s="64">
        <f ca="1">AVERAGE(OFFSET(A32,0,Fixtures!$D$6,1,6))</f>
        <v>1.649394665864456</v>
      </c>
      <c r="AR32" s="64">
        <f ca="1">AVERAGE(OFFSET(A32,0,Fixtures!$D$6,1,3))</f>
        <v>1.487085848006904</v>
      </c>
      <c r="AS32" s="63"/>
      <c r="AT32" s="71" t="str">
        <f>CONCATENATE("@",Schedule!A12)</f>
        <v>@LIV</v>
      </c>
      <c r="AU32" s="3">
        <f>VLOOKUP(RIGHT(AT32,3),'Team Ratings'!$A$2:$H$21,7,FALSE)*(1+Fixtures!$D$3)</f>
        <v>163.77561444567485</v>
      </c>
      <c r="AV32" s="71" t="str">
        <f>CONCATENATE("@",Schedule!A12)</f>
        <v>@LIV</v>
      </c>
      <c r="AW32" s="3">
        <f>VLOOKUP(RIGHT(AV32,3),'Team Ratings'!$A$2:$H$21,4,FALSE)*(1-Fixtures!$D$3)</f>
        <v>83.435742473735331</v>
      </c>
      <c r="AY32" s="61"/>
      <c r="BB32" s="61"/>
      <c r="BE32" s="61"/>
    </row>
    <row r="33" spans="1:57" x14ac:dyDescent="0.25">
      <c r="A33" s="41" t="str">
        <f t="shared" si="0"/>
        <v>LEI</v>
      </c>
      <c r="B33" s="9">
        <f>(VLOOKUP(B11,$AV$2:$AW$41,2,FALSE)*VLOOKUP(B55,$AT$2:$AU$41,2,FALSE))/(100*100)*'Formula Data'!$AB$22</f>
        <v>2.1543872901847414</v>
      </c>
      <c r="C33" s="9">
        <f>(VLOOKUP(C11,$AV$2:$AW$41,2,FALSE)*VLOOKUP(C55,$AT$2:$AU$41,2,FALSE))/(100*100)*'Formula Data'!$AB$22</f>
        <v>1.9622134341301369</v>
      </c>
      <c r="D33" s="9">
        <f>(VLOOKUP(D11,$AV$2:$AW$41,2,FALSE)*VLOOKUP(D55,$AT$2:$AU$41,2,FALSE))/(100*100)*'Formula Data'!$AB$22</f>
        <v>1.4381886841772957</v>
      </c>
      <c r="E33" s="9">
        <f>(VLOOKUP(E11,$AV$2:$AW$41,2,FALSE)*VLOOKUP(E55,$AT$2:$AU$41,2,FALSE))/(100*100)*'Formula Data'!$AB$22</f>
        <v>1.891254704893861</v>
      </c>
      <c r="F33" s="9">
        <f>(VLOOKUP(F11,$AV$2:$AW$41,2,FALSE)*VLOOKUP(F55,$AT$2:$AU$41,2,FALSE))/(100*100)*'Formula Data'!$AB$22</f>
        <v>2.1382497696124347</v>
      </c>
      <c r="G33" s="9">
        <f>(VLOOKUP(G11,$AV$2:$AW$41,2,FALSE)*VLOOKUP(G55,$AT$2:$AU$41,2,FALSE))/(100*100)*'Formula Data'!$AB$22</f>
        <v>1.4491559222976191</v>
      </c>
      <c r="H33" s="9">
        <f>(VLOOKUP(H11,$AV$2:$AW$41,2,FALSE)*VLOOKUP(H55,$AT$2:$AU$41,2,FALSE))/(100*100)*'Formula Data'!$AB$22</f>
        <v>1.9625688670655994</v>
      </c>
      <c r="I33" s="9">
        <f>(VLOOKUP(I11,$AV$2:$AW$41,2,FALSE)*VLOOKUP(I55,$AT$2:$AU$41,2,FALSE))/(100*100)*'Formula Data'!$AB$22</f>
        <v>1.8805652611403298</v>
      </c>
      <c r="J33" s="9">
        <f>(VLOOKUP(J11,$AV$2:$AW$41,2,FALSE)*VLOOKUP(J55,$AT$2:$AU$41,2,FALSE))/(100*100)*'Formula Data'!$AB$22</f>
        <v>1.48058420904841</v>
      </c>
      <c r="K33" s="9">
        <f>(VLOOKUP(K11,$AV$2:$AW$41,2,FALSE)*VLOOKUP(K55,$AT$2:$AU$41,2,FALSE))/(100*100)*'Formula Data'!$AB$22</f>
        <v>2.8776401250647585</v>
      </c>
      <c r="L33" s="9">
        <f>(VLOOKUP(L11,$AV$2:$AW$41,2,FALSE)*VLOOKUP(L55,$AT$2:$AU$41,2,FALSE))/(100*100)*'Formula Data'!$AB$22</f>
        <v>1.828404131532867</v>
      </c>
      <c r="M33" s="9">
        <f>(VLOOKUP(M11,$AV$2:$AW$41,2,FALSE)*VLOOKUP(M55,$AT$2:$AU$41,2,FALSE))/(100*100)*'Formula Data'!$AB$22</f>
        <v>1.8143419663190534</v>
      </c>
      <c r="N33" s="9">
        <f>(VLOOKUP(N11,$AV$2:$AW$41,2,FALSE)*VLOOKUP(N55,$AT$2:$AU$41,2,FALSE))/(100*100)*'Formula Data'!$AB$22</f>
        <v>2.141419671600858</v>
      </c>
      <c r="O33" s="9">
        <f>(VLOOKUP(O11,$AV$2:$AW$41,2,FALSE)*VLOOKUP(O55,$AT$2:$AU$41,2,FALSE))/(100*100)*'Formula Data'!$AB$22</f>
        <v>1.5771196892083839</v>
      </c>
      <c r="P33" s="9">
        <f>(VLOOKUP(P11,$AV$2:$AW$41,2,FALSE)*VLOOKUP(P55,$AT$2:$AU$41,2,FALSE))/(100*100)*'Formula Data'!$AB$22</f>
        <v>2.0734243862338113</v>
      </c>
      <c r="Q33" s="9">
        <f>(VLOOKUP(Q11,$AV$2:$AW$41,2,FALSE)*VLOOKUP(Q55,$AT$2:$AU$41,2,FALSE))/(100*100)*'Formula Data'!$AB$22</f>
        <v>1.7482699214786148</v>
      </c>
      <c r="R33" s="9">
        <f>(VLOOKUP(R11,$AV$2:$AW$41,2,FALSE)*VLOOKUP(R55,$AT$2:$AU$41,2,FALSE))/(100*100)*'Formula Data'!$AB$22</f>
        <v>1.9411567319893539</v>
      </c>
      <c r="S33" s="82">
        <f>(VLOOKUP(S11,$AV$2:$AW$41,2,FALSE)*VLOOKUP(S55,$AT$2:$AU$41,2,FALSE))/(100*100)*'Formula Data'!$AB$22</f>
        <v>1.7676810092112281</v>
      </c>
      <c r="T33" s="82">
        <f>(VLOOKUP(T11,$AV$2:$AW$41,2,FALSE)*VLOOKUP(T55,$AT$2:$AU$41,2,FALSE))/(100*100)*'Formula Data'!$AB$22</f>
        <v>1.9698917821725213</v>
      </c>
      <c r="U33" s="82">
        <f>(VLOOKUP(U11,$AV$2:$AW$41,2,FALSE)*VLOOKUP(U55,$AT$2:$AU$41,2,FALSE))/(100*100)*'Formula Data'!$AB$22</f>
        <v>1.6840142593685636</v>
      </c>
      <c r="V33" s="82">
        <f>(VLOOKUP(V11,$AV$2:$AW$41,2,FALSE)*VLOOKUP(V55,$AT$2:$AU$41,2,FALSE))/(100*100)*'Formula Data'!$AB$22</f>
        <v>2.4956341999036975</v>
      </c>
      <c r="W33" s="82">
        <f>(VLOOKUP(W11,$AV$2:$AW$41,2,FALSE)*VLOOKUP(W55,$AT$2:$AU$41,2,FALSE))/(100*100)*'Formula Data'!$AB$22</f>
        <v>2.2629786529968134</v>
      </c>
      <c r="X33" s="82">
        <f>(VLOOKUP(X11,$AV$2:$AW$41,2,FALSE)*VLOOKUP(X55,$AT$2:$AU$41,2,FALSE))/(100*100)*'Formula Data'!$AB$22</f>
        <v>1.4788781281092871</v>
      </c>
      <c r="Y33" s="82">
        <f>(VLOOKUP(Y11,$AV$2:$AW$41,2,FALSE)*VLOOKUP(Y55,$AT$2:$AU$41,2,FALSE))/(100*100)*'Formula Data'!$AB$22</f>
        <v>1.8827347411575301</v>
      </c>
      <c r="Z33" s="82">
        <f>(VLOOKUP(Z11,$AV$2:$AW$41,2,FALSE)*VLOOKUP(Z55,$AT$2:$AU$41,2,FALSE))/(100*100)*'Formula Data'!$AB$22</f>
        <v>1.6815214457365146</v>
      </c>
      <c r="AA33" s="82">
        <f>(VLOOKUP(AA11,$AV$2:$AW$41,2,FALSE)*VLOOKUP(AA55,$AT$2:$AU$41,2,FALSE))/(100*100)*'Formula Data'!$AB$22</f>
        <v>1.8427700252304269</v>
      </c>
      <c r="AB33" s="83">
        <f>(VLOOKUP(AB11,$AV$2:$AW$41,2,FALSE)*VLOOKUP(AB55,$AT$2:$AU$41,2,FALSE))/(100*100)*'Formula Data'!$AB$22</f>
        <v>1.4268000724808789</v>
      </c>
      <c r="AC33" s="83">
        <f>(VLOOKUP(AC11,$AV$2:$AW$41,2,FALSE)*VLOOKUP(AC55,$AT$2:$AU$41,2,FALSE))/(100*100)*'Formula Data'!$AB$22</f>
        <v>2.3250281600162173</v>
      </c>
      <c r="AD33" s="83">
        <f>(VLOOKUP(AD11,$AV$2:$AW$41,2,FALSE)*VLOOKUP(AD55,$AT$2:$AU$41,2,FALSE))/(100*100)*'Formula Data'!$AB$22</f>
        <v>1.5430863211083918</v>
      </c>
      <c r="AE33" s="83">
        <f>(VLOOKUP(AE11,$AV$2:$AW$41,2,FALSE)*VLOOKUP(AE55,$AT$2:$AU$41,2,FALSE))/(100*100)*'Formula Data'!$AB$22</f>
        <v>1.8288239084898252</v>
      </c>
      <c r="AF33" s="83">
        <f>(VLOOKUP(AF11,$AV$2:$AW$41,2,FALSE)*VLOOKUP(AF55,$AT$2:$AU$41,2,FALSE))/(100*100)*'Formula Data'!$AB$22</f>
        <v>1.4872843158100886</v>
      </c>
      <c r="AG33" s="83">
        <f>(VLOOKUP(AG11,$AV$2:$AW$41,2,FALSE)*VLOOKUP(AG55,$AT$2:$AU$41,2,FALSE))/(100*100)*'Formula Data'!$AB$22</f>
        <v>2.7395535980665189</v>
      </c>
      <c r="AH33" s="83">
        <f>(VLOOKUP(AH11,$AV$2:$AW$41,2,FALSE)*VLOOKUP(AH55,$AT$2:$AU$41,2,FALSE))/(100*100)*'Formula Data'!$AB$22</f>
        <v>2.2231282070771519</v>
      </c>
      <c r="AI33" s="83">
        <f>(VLOOKUP(AI11,$AV$2:$AW$41,2,FALSE)*VLOOKUP(AI55,$AT$2:$AU$41,2,FALSE))/(100*100)*'Formula Data'!$AB$22</f>
        <v>1.549124580569277</v>
      </c>
      <c r="AJ33" s="83">
        <f>(VLOOKUP(AJ11,$AV$2:$AW$41,2,FALSE)*VLOOKUP(AJ55,$AT$2:$AU$41,2,FALSE))/(100*100)*'Formula Data'!$AB$22</f>
        <v>2.4684061838651408</v>
      </c>
      <c r="AK33" s="83">
        <f>(VLOOKUP(AK11,$AV$2:$AW$41,2,FALSE)*VLOOKUP(AK55,$AT$2:$AU$41,2,FALSE))/(100*100)*'Formula Data'!$AB$22</f>
        <v>1.6305427088609783</v>
      </c>
      <c r="AL33" s="78">
        <f>(VLOOKUP(AL11,$AV$2:$AW$41,2,FALSE)*VLOOKUP(AL55,$AT$2:$AU$41,2,FALSE))/(100*100)*'Formula Data'!$AB$22</f>
        <v>1.3901058559443231</v>
      </c>
      <c r="AM33" s="78">
        <f>(VLOOKUP(AM11,$AV$2:$AW$41,2,FALSE)*VLOOKUP(AM55,$AT$2:$AU$41,2,FALSE))/(100*100)*'Formula Data'!$AB$22</f>
        <v>2.0054908134840885</v>
      </c>
      <c r="AN33" s="9">
        <f ca="1">IF(OR(Fixtures!$D$6&lt;=0,Fixtures!$D$6&gt;39),AVERAGE(B33:AM33),AVERAGE(OFFSET(A33,0,Fixtures!$D$6,1,38-Fixtures!$D$6+1)))</f>
        <v>1.9055279934045191</v>
      </c>
      <c r="AO33" s="41" t="str">
        <f t="shared" si="1"/>
        <v>LEI</v>
      </c>
      <c r="AP33" s="64">
        <f ca="1">AVERAGE(OFFSET(A33,0,Fixtures!$D$6,1,9))</f>
        <v>1.94248453694179</v>
      </c>
      <c r="AQ33" s="64">
        <f ca="1">AVERAGE(OFFSET(A33,0,Fixtures!$D$6,1,6))</f>
        <v>1.9532516321290554</v>
      </c>
      <c r="AR33" s="64">
        <f ca="1">AVERAGE(OFFSET(A33,0,Fixtures!$D$6,1,3))</f>
        <v>2.0622094885486786</v>
      </c>
      <c r="AS33" s="63"/>
      <c r="AT33" s="71" t="str">
        <f>CONCATENATE("@",Schedule!A13)</f>
        <v>@MCI</v>
      </c>
      <c r="AU33" s="3">
        <f>VLOOKUP(RIGHT(AT33,3),'Team Ratings'!$A$2:$H$21,7,FALSE)*(1+Fixtures!$D$3)</f>
        <v>135.10165161175109</v>
      </c>
      <c r="AV33" s="71" t="str">
        <f>CONCATENATE("@",Schedule!A13)</f>
        <v>@MCI</v>
      </c>
      <c r="AW33" s="3">
        <f>VLOOKUP(RIGHT(AV33,3),'Team Ratings'!$A$2:$H$21,4,FALSE)*(1-Fixtures!$D$3)</f>
        <v>81.046616564133345</v>
      </c>
      <c r="AY33" s="61"/>
      <c r="BB33" s="61"/>
      <c r="BE33" s="61"/>
    </row>
    <row r="34" spans="1:57" x14ac:dyDescent="0.25">
      <c r="A34" s="41" t="str">
        <f t="shared" si="0"/>
        <v>LIV</v>
      </c>
      <c r="B34" s="9">
        <f>(VLOOKUP(B12,$AV$2:$AW$41,2,FALSE)*VLOOKUP(B56,$AT$2:$AU$41,2,FALSE))/(100*100)*'Formula Data'!$AB$22</f>
        <v>3.2078397315142526</v>
      </c>
      <c r="C34" s="9">
        <f>(VLOOKUP(C12,$AV$2:$AW$41,2,FALSE)*VLOOKUP(C56,$AT$2:$AU$41,2,FALSE))/(100*100)*'Formula Data'!$AB$22</f>
        <v>1.7868150692440827</v>
      </c>
      <c r="D34" s="9">
        <f>(VLOOKUP(D12,$AV$2:$AW$41,2,FALSE)*VLOOKUP(D56,$AT$2:$AU$41,2,FALSE))/(100*100)*'Formula Data'!$AB$22</f>
        <v>2.3686608010123407</v>
      </c>
      <c r="E34" s="9">
        <f>(VLOOKUP(E12,$AV$2:$AW$41,2,FALSE)*VLOOKUP(E56,$AT$2:$AU$41,2,FALSE))/(100*100)*'Formula Data'!$AB$22</f>
        <v>2.1613950086254725</v>
      </c>
      <c r="F34" s="9">
        <f>(VLOOKUP(F12,$AV$2:$AW$41,2,FALSE)*VLOOKUP(F56,$AT$2:$AU$41,2,FALSE))/(100*100)*'Formula Data'!$AB$22</f>
        <v>2.1645992228538469</v>
      </c>
      <c r="G34" s="9">
        <f>(VLOOKUP(G12,$AV$2:$AW$41,2,FALSE)*VLOOKUP(G56,$AT$2:$AU$41,2,FALSE))/(100*100)*'Formula Data'!$AB$22</f>
        <v>2.9885460412737181</v>
      </c>
      <c r="H34" s="9">
        <f>(VLOOKUP(H12,$AV$2:$AW$41,2,FALSE)*VLOOKUP(H56,$AT$2:$AU$41,2,FALSE))/(100*100)*'Formula Data'!$AB$22</f>
        <v>2.4309820666049133</v>
      </c>
      <c r="I34" s="9">
        <f>(VLOOKUP(I12,$AV$2:$AW$41,2,FALSE)*VLOOKUP(I56,$AT$2:$AU$41,2,FALSE))/(100*100)*'Formula Data'!$AB$22</f>
        <v>1.8486198028125109</v>
      </c>
      <c r="J34" s="9">
        <f>(VLOOKUP(J12,$AV$2:$AW$41,2,FALSE)*VLOOKUP(J56,$AT$2:$AU$41,2,FALSE))/(100*100)*'Formula Data'!$AB$22</f>
        <v>2.5409318764337816</v>
      </c>
      <c r="K34" s="9">
        <f>(VLOOKUP(K12,$AV$2:$AW$41,2,FALSE)*VLOOKUP(K56,$AT$2:$AU$41,2,FALSE))/(100*100)*'Formula Data'!$AB$22</f>
        <v>1.8339811025222348</v>
      </c>
      <c r="L34" s="9">
        <f>(VLOOKUP(L12,$AV$2:$AW$41,2,FALSE)*VLOOKUP(L56,$AT$2:$AU$41,2,FALSE))/(100*100)*'Formula Data'!$AB$22</f>
        <v>2.4172420632095086</v>
      </c>
      <c r="M34" s="9">
        <f>(VLOOKUP(M12,$AV$2:$AW$41,2,FALSE)*VLOOKUP(M56,$AT$2:$AU$41,2,FALSE))/(100*100)*'Formula Data'!$AB$22</f>
        <v>2.9087888100475245</v>
      </c>
      <c r="N34" s="9">
        <f>(VLOOKUP(N12,$AV$2:$AW$41,2,FALSE)*VLOOKUP(N56,$AT$2:$AU$41,2,FALSE))/(100*100)*'Formula Data'!$AB$22</f>
        <v>2.5778189419464392</v>
      </c>
      <c r="O34" s="9">
        <f>(VLOOKUP(O12,$AV$2:$AW$41,2,FALSE)*VLOOKUP(O56,$AT$2:$AU$41,2,FALSE))/(100*100)*'Formula Data'!$AB$22</f>
        <v>2.2471922029866445</v>
      </c>
      <c r="P34" s="9">
        <f>(VLOOKUP(P12,$AV$2:$AW$41,2,FALSE)*VLOOKUP(P56,$AT$2:$AU$41,2,FALSE))/(100*100)*'Formula Data'!$AB$22</f>
        <v>3.5213689886241033</v>
      </c>
      <c r="Q34" s="9">
        <f>(VLOOKUP(Q12,$AV$2:$AW$41,2,FALSE)*VLOOKUP(Q56,$AT$2:$AU$41,2,FALSE))/(100*100)*'Formula Data'!$AB$22</f>
        <v>2.4951251630595941</v>
      </c>
      <c r="R34" s="9">
        <f>(VLOOKUP(R12,$AV$2:$AW$41,2,FALSE)*VLOOKUP(R56,$AT$2:$AU$41,2,FALSE))/(100*100)*'Formula Data'!$AB$22</f>
        <v>1.9912146494895913</v>
      </c>
      <c r="S34" s="82">
        <f>(VLOOKUP(S12,$AV$2:$AW$41,2,FALSE)*VLOOKUP(S56,$AT$2:$AU$41,2,FALSE))/(100*100)*'Formula Data'!$AB$22</f>
        <v>2.5221910390379207</v>
      </c>
      <c r="T34" s="82">
        <f>(VLOOKUP(T12,$AV$2:$AW$41,2,FALSE)*VLOOKUP(T56,$AT$2:$AU$41,2,FALSE))/(100*100)*'Formula Data'!$AB$22</f>
        <v>2.6651394369848078</v>
      </c>
      <c r="U34" s="82">
        <f>(VLOOKUP(U12,$AV$2:$AW$41,2,FALSE)*VLOOKUP(U56,$AT$2:$AU$41,2,FALSE))/(100*100)*'Formula Data'!$AB$22</f>
        <v>2.0271990184263733</v>
      </c>
      <c r="V34" s="82">
        <f>(VLOOKUP(V12,$AV$2:$AW$41,2,FALSE)*VLOOKUP(V56,$AT$2:$AU$41,2,FALSE))/(100*100)*'Formula Data'!$AB$22</f>
        <v>1.911726374200873</v>
      </c>
      <c r="W34" s="82">
        <f>(VLOOKUP(W12,$AV$2:$AW$41,2,FALSE)*VLOOKUP(W56,$AT$2:$AU$41,2,FALSE))/(100*100)*'Formula Data'!$AB$22</f>
        <v>2.3321199262041454</v>
      </c>
      <c r="X34" s="82">
        <f>(VLOOKUP(X12,$AV$2:$AW$41,2,FALSE)*VLOOKUP(X56,$AT$2:$AU$41,2,FALSE))/(100*100)*'Formula Data'!$AB$22</f>
        <v>2.3507347334089377</v>
      </c>
      <c r="Y34" s="82">
        <f>(VLOOKUP(Y12,$AV$2:$AW$41,2,FALSE)*VLOOKUP(Y56,$AT$2:$AU$41,2,FALSE))/(100*100)*'Formula Data'!$AB$22</f>
        <v>1.9981909985910369</v>
      </c>
      <c r="Z34" s="82">
        <f>(VLOOKUP(Z12,$AV$2:$AW$41,2,FALSE)*VLOOKUP(Z56,$AT$2:$AU$41,2,FALSE))/(100*100)*'Formula Data'!$AB$22</f>
        <v>2.7525392562229314</v>
      </c>
      <c r="AA34" s="82">
        <f>(VLOOKUP(AA12,$AV$2:$AW$41,2,FALSE)*VLOOKUP(AA56,$AT$2:$AU$41,2,FALSE))/(100*100)*'Formula Data'!$AB$22</f>
        <v>2.3501951602611757</v>
      </c>
      <c r="AB34" s="83">
        <f>(VLOOKUP(AB12,$AV$2:$AW$41,2,FALSE)*VLOOKUP(AB56,$AT$2:$AU$41,2,FALSE))/(100*100)*'Formula Data'!$AB$22</f>
        <v>3.6988627285755995</v>
      </c>
      <c r="AC34" s="83">
        <f>(VLOOKUP(AC12,$AV$2:$AW$41,2,FALSE)*VLOOKUP(AC56,$AT$2:$AU$41,2,FALSE))/(100*100)*'Formula Data'!$AB$22</f>
        <v>1.9009212237913149</v>
      </c>
      <c r="AD34" s="83">
        <f>(VLOOKUP(AD12,$AV$2:$AW$41,2,FALSE)*VLOOKUP(AD56,$AT$2:$AU$41,2,FALSE))/(100*100)*'Formula Data'!$AB$22</f>
        <v>2.272142838165065</v>
      </c>
      <c r="AE34" s="83">
        <f>(VLOOKUP(AE12,$AV$2:$AW$41,2,FALSE)*VLOOKUP(AE56,$AT$2:$AU$41,2,FALSE))/(100*100)*'Formula Data'!$AB$22</f>
        <v>1.8627168776917975</v>
      </c>
      <c r="AF34" s="83">
        <f>(VLOOKUP(AF12,$AV$2:$AW$41,2,FALSE)*VLOOKUP(AF56,$AT$2:$AU$41,2,FALSE))/(100*100)*'Formula Data'!$AB$22</f>
        <v>2.7484647257713686</v>
      </c>
      <c r="AG34" s="83">
        <f>(VLOOKUP(AG12,$AV$2:$AW$41,2,FALSE)*VLOOKUP(AG56,$AT$2:$AU$41,2,FALSE))/(100*100)*'Formula Data'!$AB$22</f>
        <v>2.5226479056301119</v>
      </c>
      <c r="AH34" s="83">
        <f>(VLOOKUP(AH12,$AV$2:$AW$41,2,FALSE)*VLOOKUP(AH56,$AT$2:$AU$41,2,FALSE))/(100*100)*'Formula Data'!$AB$22</f>
        <v>3.1728413685081036</v>
      </c>
      <c r="AI34" s="83">
        <f>(VLOOKUP(AI12,$AV$2:$AW$41,2,FALSE)*VLOOKUP(AI56,$AT$2:$AU$41,2,FALSE))/(100*100)*'Formula Data'!$AB$22</f>
        <v>2.0958679303308796</v>
      </c>
      <c r="AJ34" s="83">
        <f>(VLOOKUP(AJ12,$AV$2:$AW$41,2,FALSE)*VLOOKUP(AJ56,$AT$2:$AU$41,2,FALSE))/(100*100)*'Formula Data'!$AB$22</f>
        <v>2.5320606384863118</v>
      </c>
      <c r="AK34" s="83">
        <f>(VLOOKUP(AK12,$AV$2:$AW$41,2,FALSE)*VLOOKUP(AK56,$AT$2:$AU$41,2,FALSE))/(100*100)*'Formula Data'!$AB$22</f>
        <v>2.7692075812996233</v>
      </c>
      <c r="AL34" s="78">
        <f>(VLOOKUP(AL12,$AV$2:$AW$41,2,FALSE)*VLOOKUP(AL56,$AT$2:$AU$41,2,FALSE))/(100*100)*'Formula Data'!$AB$22</f>
        <v>1.9834531880508248</v>
      </c>
      <c r="AM34" s="78">
        <f>(VLOOKUP(AM12,$AV$2:$AW$41,2,FALSE)*VLOOKUP(AM56,$AT$2:$AU$41,2,FALSE))/(100*100)*'Formula Data'!$AB$22</f>
        <v>2.8575658208191417</v>
      </c>
      <c r="AN34" s="9">
        <f ca="1">IF(OR(Fixtures!$D$6&lt;=0,Fixtures!$D$6&gt;39),AVERAGE(B34:AM34),AVERAGE(OFFSET(A34,0,Fixtures!$D$6,1,38-Fixtures!$D$6+1)))</f>
        <v>2.462015085625926</v>
      </c>
      <c r="AO34" s="41" t="str">
        <f t="shared" si="1"/>
        <v>LIV</v>
      </c>
      <c r="AP34" s="64">
        <f ca="1">AVERAGE(OFFSET(A34,0,Fixtures!$D$6,1,9))</f>
        <v>2.5037404220354915</v>
      </c>
      <c r="AQ34" s="64">
        <f ca="1">AVERAGE(OFFSET(A34,0,Fixtures!$D$6,1,6))</f>
        <v>2.4209924995243557</v>
      </c>
      <c r="AR34" s="64">
        <f ca="1">AVERAGE(OFFSET(A34,0,Fixtures!$D$6,1,3))</f>
        <v>2.2640516807218418</v>
      </c>
      <c r="AS34" s="63"/>
      <c r="AT34" s="71" t="str">
        <f>CONCATENATE("@",Schedule!A14)</f>
        <v>@MUN</v>
      </c>
      <c r="AU34" s="3">
        <f>VLOOKUP(RIGHT(AT34,3),'Team Ratings'!$A$2:$H$21,7,FALSE)*(1+Fixtures!$D$3)</f>
        <v>116.43709113436307</v>
      </c>
      <c r="AV34" s="71" t="str">
        <f>CONCATENATE("@",Schedule!A14)</f>
        <v>@MUN</v>
      </c>
      <c r="AW34" s="3">
        <f>VLOOKUP(RIGHT(AV34,3),'Team Ratings'!$A$2:$H$21,4,FALSE)*(1-Fixtures!$D$3)</f>
        <v>91.886392356156222</v>
      </c>
      <c r="AY34" s="61"/>
      <c r="BB34" s="61"/>
      <c r="BE34" s="61"/>
    </row>
    <row r="35" spans="1:57" x14ac:dyDescent="0.25">
      <c r="A35" s="41" t="str">
        <f t="shared" si="0"/>
        <v>MCI</v>
      </c>
      <c r="B35" s="92">
        <f>(VLOOKUP(B13,$AV$2:$AW$41,2,FALSE)*VLOOKUP(B57,$AT$2:$AU$41,2,FALSE))/(100*100)*'Formula Data'!$AB$22</f>
        <v>2.2672613691919303</v>
      </c>
      <c r="C35" s="9">
        <f>(VLOOKUP(C13,$AV$2:$AW$41,2,FALSE)*VLOOKUP(C57,$AT$2:$AU$41,2,FALSE))/(100*100)*'Formula Data'!$AB$22</f>
        <v>1.5681064472710335</v>
      </c>
      <c r="D35" s="9">
        <f>(VLOOKUP(D13,$AV$2:$AW$41,2,FALSE)*VLOOKUP(D57,$AT$2:$AU$41,2,FALSE))/(100*100)*'Formula Data'!$AB$22</f>
        <v>2.0960635336405269</v>
      </c>
      <c r="E35" s="9">
        <f>(VLOOKUP(E13,$AV$2:$AW$41,2,FALSE)*VLOOKUP(E57,$AT$2:$AU$41,2,FALSE))/(100*100)*'Formula Data'!$AB$22</f>
        <v>2.0809807347637976</v>
      </c>
      <c r="F35" s="9">
        <f>(VLOOKUP(F13,$AV$2:$AW$41,2,FALSE)*VLOOKUP(F57,$AT$2:$AU$41,2,FALSE))/(100*100)*'Formula Data'!$AB$22</f>
        <v>1.9539538130136545</v>
      </c>
      <c r="G35" s="9">
        <f>(VLOOKUP(G13,$AV$2:$AW$41,2,FALSE)*VLOOKUP(G57,$AT$2:$AU$41,2,FALSE))/(100*100)*'Formula Data'!$AB$22</f>
        <v>1.5770198234851032</v>
      </c>
      <c r="H35" s="9">
        <f>(VLOOKUP(H13,$AV$2:$AW$41,2,FALSE)*VLOOKUP(H57,$AT$2:$AU$41,2,FALSE))/(100*100)*'Formula Data'!$AB$22</f>
        <v>1.9387211511061078</v>
      </c>
      <c r="I35" s="9">
        <f>(VLOOKUP(I13,$AV$2:$AW$41,2,FALSE)*VLOOKUP(I57,$AT$2:$AU$41,2,FALSE))/(100*100)*'Formula Data'!$AB$22</f>
        <v>1.9963298056782877</v>
      </c>
      <c r="J35" s="9">
        <f>(VLOOKUP(J13,$AV$2:$AW$41,2,FALSE)*VLOOKUP(J57,$AT$2:$AU$41,2,FALSE))/(100*100)*'Formula Data'!$AB$22</f>
        <v>1.6722754267300901</v>
      </c>
      <c r="K35" s="9">
        <f>(VLOOKUP(K13,$AV$2:$AW$41,2,FALSE)*VLOOKUP(K57,$AT$2:$AU$41,2,FALSE))/(100*100)*'Formula Data'!$AB$22</f>
        <v>2.0806038567323517</v>
      </c>
      <c r="L35" s="9">
        <f>(VLOOKUP(L13,$AV$2:$AW$41,2,FALSE)*VLOOKUP(L57,$AT$2:$AU$41,2,FALSE))/(100*100)*'Formula Data'!$AB$22</f>
        <v>3.0512629453847779</v>
      </c>
      <c r="M35" s="9">
        <f>(VLOOKUP(M13,$AV$2:$AW$41,2,FALSE)*VLOOKUP(M57,$AT$2:$AU$41,2,FALSE))/(100*100)*'Formula Data'!$AB$22</f>
        <v>1.7289217317620149</v>
      </c>
      <c r="N35" s="9">
        <f>(VLOOKUP(N13,$AV$2:$AW$41,2,FALSE)*VLOOKUP(N57,$AT$2:$AU$41,2,FALSE))/(100*100)*'Formula Data'!$AB$22</f>
        <v>2.9048449484237717</v>
      </c>
      <c r="O35" s="9">
        <f>(VLOOKUP(O13,$AV$2:$AW$41,2,FALSE)*VLOOKUP(O57,$AT$2:$AU$41,2,FALSE))/(100*100)*'Formula Data'!$AB$22</f>
        <v>1.6425912292870188</v>
      </c>
      <c r="P35" s="9">
        <f>(VLOOKUP(P13,$AV$2:$AW$41,2,FALSE)*VLOOKUP(P57,$AT$2:$AU$41,2,FALSE))/(100*100)*'Formula Data'!$AB$22</f>
        <v>2.6173378169783672</v>
      </c>
      <c r="Q35" s="9">
        <f>(VLOOKUP(Q13,$AV$2:$AW$41,2,FALSE)*VLOOKUP(Q57,$AT$2:$AU$41,2,FALSE))/(100*100)*'Formula Data'!$AB$22</f>
        <v>1.7856194957648694</v>
      </c>
      <c r="R35" s="9">
        <f>(VLOOKUP(R13,$AV$2:$AW$41,2,FALSE)*VLOOKUP(R57,$AT$2:$AU$41,2,FALSE))/(100*100)*'Formula Data'!$AB$22</f>
        <v>1.4739780876213111</v>
      </c>
      <c r="S35" s="82">
        <f>(VLOOKUP(S13,$AV$2:$AW$41,2,FALSE)*VLOOKUP(S57,$AT$2:$AU$41,2,FALSE))/(100*100)*'Formula Data'!$AB$22</f>
        <v>1.9238105431829502</v>
      </c>
      <c r="T35" s="82">
        <f>(VLOOKUP(T13,$AV$2:$AW$41,2,FALSE)*VLOOKUP(T57,$AT$2:$AU$41,2,FALSE))/(100*100)*'Formula Data'!$AB$22</f>
        <v>2.3572609590789466</v>
      </c>
      <c r="U35" s="82">
        <f>(VLOOKUP(U13,$AV$2:$AW$41,2,FALSE)*VLOOKUP(U57,$AT$2:$AU$41,2,FALSE))/(100*100)*'Formula Data'!$AB$22</f>
        <v>2.2843725493300497</v>
      </c>
      <c r="V35" s="82">
        <f>(VLOOKUP(V13,$AV$2:$AW$41,2,FALSE)*VLOOKUP(V57,$AT$2:$AU$41,2,FALSE))/(100*100)*'Formula Data'!$AB$22</f>
        <v>2.4653090599624532</v>
      </c>
      <c r="W35" s="82">
        <f>(VLOOKUP(W13,$AV$2:$AW$41,2,FALSE)*VLOOKUP(W57,$AT$2:$AU$41,2,FALSE))/(100*100)*'Formula Data'!$AB$22</f>
        <v>1.6361886505951455</v>
      </c>
      <c r="X35" s="82">
        <f>(VLOOKUP(X13,$AV$2:$AW$41,2,FALSE)*VLOOKUP(X57,$AT$2:$AU$41,2,FALSE))/(100*100)*'Formula Data'!$AB$22</f>
        <v>1.5699154648427687</v>
      </c>
      <c r="Y35" s="82">
        <f>(VLOOKUP(Y13,$AV$2:$AW$41,2,FALSE)*VLOOKUP(Y57,$AT$2:$AU$41,2,FALSE))/(100*100)*'Formula Data'!$AB$22</f>
        <v>2.1264923828360454</v>
      </c>
      <c r="Z35" s="82">
        <f>(VLOOKUP(Z13,$AV$2:$AW$41,2,FALSE)*VLOOKUP(Z57,$AT$2:$AU$41,2,FALSE))/(100*100)*'Formula Data'!$AB$22</f>
        <v>1.5365909480053974</v>
      </c>
      <c r="AA35" s="82">
        <f>(VLOOKUP(AA13,$AV$2:$AW$41,2,FALSE)*VLOOKUP(AA57,$AT$2:$AU$41,2,FALSE))/(100*100)*'Formula Data'!$AB$22</f>
        <v>2.0053638226209398</v>
      </c>
      <c r="AB35" s="83">
        <f>(VLOOKUP(AB13,$AV$2:$AW$41,2,FALSE)*VLOOKUP(AB57,$AT$2:$AU$41,2,FALSE))/(100*100)*'Formula Data'!$AB$22</f>
        <v>2.1985247372202359</v>
      </c>
      <c r="AC35" s="83">
        <f>(VLOOKUP(AC13,$AV$2:$AW$41,2,FALSE)*VLOOKUP(AC57,$AT$2:$AU$41,2,FALSE))/(100*100)*'Formula Data'!$AB$22</f>
        <v>2.3995157872392214</v>
      </c>
      <c r="AD35" s="83">
        <f>(VLOOKUP(AD13,$AV$2:$AW$41,2,FALSE)*VLOOKUP(AD57,$AT$2:$AU$41,2,FALSE))/(100*100)*'Formula Data'!$AB$22</f>
        <v>1.9940294297801422</v>
      </c>
      <c r="AE35" s="83">
        <f>(VLOOKUP(AE13,$AV$2:$AW$41,2,FALSE)*VLOOKUP(AE57,$AT$2:$AU$41,2,FALSE))/(100*100)*'Formula Data'!$AB$22</f>
        <v>1.6483461537244297</v>
      </c>
      <c r="AF35" s="83">
        <f>(VLOOKUP(AF13,$AV$2:$AW$41,2,FALSE)*VLOOKUP(AF57,$AT$2:$AU$41,2,FALSE))/(100*100)*'Formula Data'!$AB$22</f>
        <v>2.6462086391813076</v>
      </c>
      <c r="AG35" s="83">
        <f>(VLOOKUP(AG13,$AV$2:$AW$41,2,FALSE)*VLOOKUP(AG57,$AT$2:$AU$41,2,FALSE))/(100*100)*'Formula Data'!$AB$22</f>
        <v>1.7829762778728993</v>
      </c>
      <c r="AH35" s="83">
        <f>(VLOOKUP(AH13,$AV$2:$AW$41,2,FALSE)*VLOOKUP(AH57,$AT$2:$AU$41,2,FALSE))/(100*100)*'Formula Data'!$AB$22</f>
        <v>2.0887454789801883</v>
      </c>
      <c r="AI35" s="83">
        <f>(VLOOKUP(AI13,$AV$2:$AW$41,2,FALSE)*VLOOKUP(AI57,$AT$2:$AU$41,2,FALSE))/(100*100)*'Formula Data'!$AB$22</f>
        <v>1.8537520322553909</v>
      </c>
      <c r="AJ35" s="83">
        <f>(VLOOKUP(AJ13,$AV$2:$AW$41,2,FALSE)*VLOOKUP(AJ57,$AT$2:$AU$41,2,FALSE))/(100*100)*'Formula Data'!$AB$22</f>
        <v>1.8743342906873077</v>
      </c>
      <c r="AK35" s="83">
        <f>(VLOOKUP(AK13,$AV$2:$AW$41,2,FALSE)*VLOOKUP(AK57,$AT$2:$AU$41,2,FALSE))/(100*100)*'Formula Data'!$AB$22</f>
        <v>2.0582766955162732</v>
      </c>
      <c r="AL35" s="78">
        <f>(VLOOKUP(AL13,$AV$2:$AW$41,2,FALSE)*VLOOKUP(AL57,$AT$2:$AU$41,2,FALSE))/(100*100)*'Formula Data'!$AB$22</f>
        <v>1.5128862548562252</v>
      </c>
      <c r="AM35" s="78">
        <f>(VLOOKUP(AM13,$AV$2:$AW$41,2,FALSE)*VLOOKUP(AM57,$AT$2:$AU$41,2,FALSE))/(100*100)*'Formula Data'!$AB$22</f>
        <v>2.2706225276611676</v>
      </c>
      <c r="AN35" s="9">
        <f ca="1">IF(OR(Fixtures!$D$6&lt;=0,Fixtures!$D$6&gt;39),AVERAGE(B35:AM35),AVERAGE(OFFSET(A35,0,Fixtures!$D$6,1,38-Fixtures!$D$6+1)))</f>
        <v>2.039698607470469</v>
      </c>
      <c r="AO35" s="41" t="str">
        <f t="shared" si="1"/>
        <v>MCI</v>
      </c>
      <c r="AP35" s="64">
        <f ca="1">AVERAGE(OFFSET(A35,0,Fixtures!$D$6,1,9))</f>
        <v>2.1063817265205085</v>
      </c>
      <c r="AQ35" s="64">
        <f ca="1">AVERAGE(OFFSET(A35,0,Fixtures!$D$6,1,6))</f>
        <v>2.1800833563866711</v>
      </c>
      <c r="AR35" s="64">
        <f ca="1">AVERAGE(OFFSET(A35,0,Fixtures!$D$6,1,3))</f>
        <v>2.2680474096157401</v>
      </c>
      <c r="AS35" s="63"/>
      <c r="AT35" s="71" t="str">
        <f>CONCATENATE("@",Schedule!A15)</f>
        <v>@NEW</v>
      </c>
      <c r="AU35" s="3">
        <f>VLOOKUP(RIGHT(AT35,3),'Team Ratings'!$A$2:$H$21,7,FALSE)*(1+Fixtures!$D$3)</f>
        <v>84.691111868750355</v>
      </c>
      <c r="AV35" s="71" t="str">
        <f>CONCATENATE("@",Schedule!A15)</f>
        <v>@NEW</v>
      </c>
      <c r="AW35" s="3">
        <f>VLOOKUP(RIGHT(AV35,3),'Team Ratings'!$A$2:$H$21,4,FALSE)*(1-Fixtures!$D$3)</f>
        <v>109.39050423583564</v>
      </c>
      <c r="AY35" s="61"/>
      <c r="BB35" s="61"/>
      <c r="BE35" s="61"/>
    </row>
    <row r="36" spans="1:57" x14ac:dyDescent="0.25">
      <c r="A36" s="41" t="str">
        <f t="shared" si="0"/>
        <v>MUN</v>
      </c>
      <c r="B36" s="92">
        <f>(VLOOKUP(B14,$AV$2:$AW$41,2,FALSE)*VLOOKUP(B58,$AT$2:$AU$41,2,FALSE))/(100*100)*'Formula Data'!$AB$22</f>
        <v>1.4101459512119447</v>
      </c>
      <c r="C36" s="9">
        <f>(VLOOKUP(C14,$AV$2:$AW$41,2,FALSE)*VLOOKUP(C58,$AT$2:$AU$41,2,FALSE))/(100*100)*'Formula Data'!$AB$22</f>
        <v>2.0316006935912085</v>
      </c>
      <c r="D36" s="9">
        <f>(VLOOKUP(D14,$AV$2:$AW$41,2,FALSE)*VLOOKUP(D58,$AT$2:$AU$41,2,FALSE))/(100*100)*'Formula Data'!$AB$22</f>
        <v>1.3038780254060012</v>
      </c>
      <c r="E36" s="9">
        <f>(VLOOKUP(E14,$AV$2:$AW$41,2,FALSE)*VLOOKUP(E58,$AT$2:$AU$41,2,FALSE))/(100*100)*'Formula Data'!$AB$22</f>
        <v>1.8327132527465944</v>
      </c>
      <c r="F36" s="9">
        <f>(VLOOKUP(F14,$AV$2:$AW$41,2,FALSE)*VLOOKUP(F58,$AT$2:$AU$41,2,FALSE))/(100*100)*'Formula Data'!$AB$22</f>
        <v>1.7739216975991319</v>
      </c>
      <c r="G36" s="9">
        <f>(VLOOKUP(G14,$AV$2:$AW$41,2,FALSE)*VLOOKUP(G58,$AT$2:$AU$41,2,FALSE))/(100*100)*'Formula Data'!$AB$22</f>
        <v>1.6153912999390543</v>
      </c>
      <c r="H36" s="9">
        <f>(VLOOKUP(H14,$AV$2:$AW$41,2,FALSE)*VLOOKUP(H58,$AT$2:$AU$41,2,FALSE))/(100*100)*'Formula Data'!$AB$22</f>
        <v>1.6840112277237189</v>
      </c>
      <c r="I36" s="9">
        <f>(VLOOKUP(I14,$AV$2:$AW$41,2,FALSE)*VLOOKUP(I58,$AT$2:$AU$41,2,FALSE))/(100*100)*'Formula Data'!$AB$22</f>
        <v>1.5389326294630239</v>
      </c>
      <c r="J36" s="9">
        <f>(VLOOKUP(J14,$AV$2:$AW$41,2,FALSE)*VLOOKUP(J58,$AT$2:$AU$41,2,FALSE))/(100*100)*'Formula Data'!$AB$22</f>
        <v>2.503534871378239</v>
      </c>
      <c r="K36" s="9">
        <f>(VLOOKUP(K14,$AV$2:$AW$41,2,FALSE)*VLOOKUP(K58,$AT$2:$AU$41,2,FALSE))/(100*100)*'Formula Data'!$AB$22</f>
        <v>1.4156640009896253</v>
      </c>
      <c r="L36" s="9">
        <f>(VLOOKUP(L14,$AV$2:$AW$41,2,FALSE)*VLOOKUP(L58,$AT$2:$AU$41,2,FALSE))/(100*100)*'Formula Data'!$AB$22</f>
        <v>1.3591514146364485</v>
      </c>
      <c r="M36" s="9">
        <f>(VLOOKUP(M14,$AV$2:$AW$41,2,FALSE)*VLOOKUP(M58,$AT$2:$AU$41,2,FALSE))/(100*100)*'Formula Data'!$AB$22</f>
        <v>1.671266600422012</v>
      </c>
      <c r="N36" s="9">
        <f>(VLOOKUP(N14,$AV$2:$AW$41,2,FALSE)*VLOOKUP(N58,$AT$2:$AU$41,2,FALSE))/(100*100)*'Formula Data'!$AB$22</f>
        <v>1.670882988197492</v>
      </c>
      <c r="O36" s="9">
        <f>(VLOOKUP(O14,$AV$2:$AW$41,2,FALSE)*VLOOKUP(O58,$AT$2:$AU$41,2,FALSE))/(100*100)*'Formula Data'!$AB$22</f>
        <v>2.2806296799860357</v>
      </c>
      <c r="P36" s="9">
        <f>(VLOOKUP(P14,$AV$2:$AW$41,2,FALSE)*VLOOKUP(P58,$AT$2:$AU$41,2,FALSE))/(100*100)*'Formula Data'!$AB$22</f>
        <v>1.4206238712295236</v>
      </c>
      <c r="Q36" s="9">
        <f>(VLOOKUP(Q14,$AV$2:$AW$41,2,FALSE)*VLOOKUP(Q58,$AT$2:$AU$41,2,FALSE))/(100*100)*'Formula Data'!$AB$22</f>
        <v>1.7185503187417557</v>
      </c>
      <c r="R36" s="9">
        <f>(VLOOKUP(R14,$AV$2:$AW$41,2,FALSE)*VLOOKUP(R58,$AT$2:$AU$41,2,FALSE))/(100*100)*'Formula Data'!$AB$22</f>
        <v>1.9540347251170065</v>
      </c>
      <c r="S36" s="82">
        <f>(VLOOKUP(S14,$AV$2:$AW$41,2,FALSE)*VLOOKUP(S58,$AT$2:$AU$41,2,FALSE))/(100*100)*'Formula Data'!$AB$22</f>
        <v>2.0680179336372726</v>
      </c>
      <c r="T36" s="82">
        <f>(VLOOKUP(T14,$AV$2:$AW$41,2,FALSE)*VLOOKUP(T58,$AT$2:$AU$41,2,FALSE))/(100*100)*'Formula Data'!$AB$22</f>
        <v>1.3530285371969784</v>
      </c>
      <c r="U36" s="82">
        <f>(VLOOKUP(U14,$AV$2:$AW$41,2,FALSE)*VLOOKUP(U58,$AT$2:$AU$41,2,FALSE))/(100*100)*'Formula Data'!$AB$22</f>
        <v>2.1247217355576082</v>
      </c>
      <c r="V36" s="82">
        <f>(VLOOKUP(V14,$AV$2:$AW$41,2,FALSE)*VLOOKUP(V58,$AT$2:$AU$41,2,FALSE))/(100*100)*'Formula Data'!$AB$22</f>
        <v>1.3243078682953699</v>
      </c>
      <c r="W36" s="82">
        <f>(VLOOKUP(W14,$AV$2:$AW$41,2,FALSE)*VLOOKUP(W58,$AT$2:$AU$41,2,FALSE))/(100*100)*'Formula Data'!$AB$22</f>
        <v>1.800181158343078</v>
      </c>
      <c r="X36" s="82">
        <f>(VLOOKUP(X14,$AV$2:$AW$41,2,FALSE)*VLOOKUP(X58,$AT$2:$AU$41,2,FALSE))/(100*100)*'Formula Data'!$AB$22</f>
        <v>1.9569315328934518</v>
      </c>
      <c r="Y36" s="82">
        <f>(VLOOKUP(Y14,$AV$2:$AW$41,2,FALSE)*VLOOKUP(Y58,$AT$2:$AU$41,2,FALSE))/(100*100)*'Formula Data'!$AB$22</f>
        <v>1.9687819618634845</v>
      </c>
      <c r="Z36" s="82">
        <f>(VLOOKUP(Z14,$AV$2:$AW$41,2,FALSE)*VLOOKUP(Z58,$AT$2:$AU$41,2,FALSE))/(100*100)*'Formula Data'!$AB$22</f>
        <v>2.2557474189931925</v>
      </c>
      <c r="AA36" s="82">
        <f>(VLOOKUP(AA14,$AV$2:$AW$41,2,FALSE)*VLOOKUP(AA58,$AT$2:$AU$41,2,FALSE))/(100*100)*'Formula Data'!$AB$22</f>
        <v>1.270345098456878</v>
      </c>
      <c r="AB36" s="83">
        <f>(VLOOKUP(AB14,$AV$2:$AW$41,2,FALSE)*VLOOKUP(AB58,$AT$2:$AU$41,2,FALSE))/(100*100)*'Formula Data'!$AB$22</f>
        <v>1.3142854824963417</v>
      </c>
      <c r="AC36" s="83">
        <f>(VLOOKUP(AC14,$AV$2:$AW$41,2,FALSE)*VLOOKUP(AC58,$AT$2:$AU$41,2,FALSE))/(100*100)*'Formula Data'!$AB$22</f>
        <v>1.7283188427857783</v>
      </c>
      <c r="AD36" s="83">
        <f>(VLOOKUP(AD14,$AV$2:$AW$41,2,FALSE)*VLOOKUP(AD58,$AT$2:$AU$41,2,FALSE))/(100*100)*'Formula Data'!$AB$22</f>
        <v>1.5976525212328161</v>
      </c>
      <c r="AE36" s="83">
        <f>(VLOOKUP(AE14,$AV$2:$AW$41,2,FALSE)*VLOOKUP(AE58,$AT$2:$AU$41,2,FALSE))/(100*100)*'Formula Data'!$AB$22</f>
        <v>1.6580323102605063</v>
      </c>
      <c r="AF36" s="83">
        <f>(VLOOKUP(AF14,$AV$2:$AW$41,2,FALSE)*VLOOKUP(AF58,$AT$2:$AU$41,2,FALSE))/(100*100)*'Formula Data'!$AB$22</f>
        <v>1.441247267823861</v>
      </c>
      <c r="AG36" s="83">
        <f>(VLOOKUP(AG14,$AV$2:$AW$41,2,FALSE)*VLOOKUP(AG58,$AT$2:$AU$41,2,FALSE))/(100*100)*'Formula Data'!$AB$22</f>
        <v>1.793164317317498</v>
      </c>
      <c r="AH36" s="83">
        <f>(VLOOKUP(AH14,$AV$2:$AW$41,2,FALSE)*VLOOKUP(AH58,$AT$2:$AU$41,2,FALSE))/(100*100)*'Formula Data'!$AB$22</f>
        <v>1.7934891289032227</v>
      </c>
      <c r="AI36" s="83">
        <f>(VLOOKUP(AI14,$AV$2:$AW$41,2,FALSE)*VLOOKUP(AI58,$AT$2:$AU$41,2,FALSE))/(100*100)*'Formula Data'!$AB$22</f>
        <v>1.7205328931581321</v>
      </c>
      <c r="AJ36" s="83">
        <f>(VLOOKUP(AJ14,$AV$2:$AW$41,2,FALSE)*VLOOKUP(AJ58,$AT$2:$AU$41,2,FALSE))/(100*100)*'Formula Data'!$AB$22</f>
        <v>1.5366545773526048</v>
      </c>
      <c r="AK36" s="83">
        <f>(VLOOKUP(AK14,$AV$2:$AW$41,2,FALSE)*VLOOKUP(AK58,$AT$2:$AU$41,2,FALSE))/(100*100)*'Formula Data'!$AB$22</f>
        <v>1.8064882092728531</v>
      </c>
      <c r="AL36" s="78">
        <f>(VLOOKUP(AL14,$AV$2:$AW$41,2,FALSE)*VLOOKUP(AL58,$AT$2:$AU$41,2,FALSE))/(100*100)*'Formula Data'!$AB$22</f>
        <v>2.6297249323617469</v>
      </c>
      <c r="AM36" s="78">
        <f>(VLOOKUP(AM14,$AV$2:$AW$41,2,FALSE)*VLOOKUP(AM58,$AT$2:$AU$41,2,FALSE))/(100*100)*'Formula Data'!$AB$22</f>
        <v>1.3514694389820354</v>
      </c>
      <c r="AN36" s="9">
        <f ca="1">IF(OR(Fixtures!$D$6&lt;=0,Fixtures!$D$6&gt;39),AVERAGE(B36:AM36),AVERAGE(OFFSET(A36,0,Fixtures!$D$6,1,38-Fixtures!$D$6+1)))</f>
        <v>1.7495820545960952</v>
      </c>
      <c r="AO36" s="41" t="str">
        <f t="shared" si="1"/>
        <v>MUN</v>
      </c>
      <c r="AP36" s="64">
        <f ca="1">AVERAGE(OFFSET(A36,0,Fixtures!$D$6,1,9))</f>
        <v>1.7771487189664597</v>
      </c>
      <c r="AQ36" s="64">
        <f ca="1">AVERAGE(OFFSET(A36,0,Fixtures!$D$6,1,6))</f>
        <v>1.8168549259349753</v>
      </c>
      <c r="AR36" s="64">
        <f ca="1">AVERAGE(OFFSET(A36,0,Fixtures!$D$6,1,3))</f>
        <v>1.7594500956681045</v>
      </c>
      <c r="AS36" s="63"/>
      <c r="AT36" s="71" t="str">
        <f>CONCATENATE("@",Schedule!A16)</f>
        <v>@SHU</v>
      </c>
      <c r="AU36" s="3">
        <f>VLOOKUP(RIGHT(AT36,3),'Team Ratings'!$A$2:$H$21,7,FALSE)*(1+Fixtures!$D$3)</f>
        <v>74.087427193603858</v>
      </c>
      <c r="AV36" s="71" t="str">
        <f>CONCATENATE("@",Schedule!A16)</f>
        <v>@SHU</v>
      </c>
      <c r="AW36" s="3">
        <f>VLOOKUP(RIGHT(AV36,3),'Team Ratings'!$A$2:$H$21,4,FALSE)*(1-Fixtures!$D$3)</f>
        <v>103.03652796252538</v>
      </c>
      <c r="AY36" s="61"/>
      <c r="BB36" s="61"/>
      <c r="BE36" s="61"/>
    </row>
    <row r="37" spans="1:57" x14ac:dyDescent="0.25">
      <c r="A37" s="41" t="str">
        <f t="shared" si="0"/>
        <v>NEW</v>
      </c>
      <c r="B37" s="9">
        <f>(VLOOKUP(B15,$AV$2:$AW$41,2,FALSE)*VLOOKUP(B59,$AT$2:$AU$41,2,FALSE))/(100*100)*'Formula Data'!$AB$22</f>
        <v>0.98858571080856317</v>
      </c>
      <c r="C37" s="9">
        <f>(VLOOKUP(C15,$AV$2:$AW$41,2,FALSE)*VLOOKUP(C59,$AT$2:$AU$41,2,FALSE))/(100*100)*'Formula Data'!$AB$22</f>
        <v>1.2059782540276291</v>
      </c>
      <c r="D37" s="9">
        <f>(VLOOKUP(D15,$AV$2:$AW$41,2,FALSE)*VLOOKUP(D59,$AT$2:$AU$41,2,FALSE))/(100*100)*'Formula Data'!$AB$22</f>
        <v>1.0482985481743858</v>
      </c>
      <c r="E37" s="9">
        <f>(VLOOKUP(E15,$AV$2:$AW$41,2,FALSE)*VLOOKUP(E59,$AT$2:$AU$41,2,FALSE))/(100*100)*'Formula Data'!$AB$22</f>
        <v>1.3042672083051459</v>
      </c>
      <c r="F37" s="9">
        <f>(VLOOKUP(F15,$AV$2:$AW$41,2,FALSE)*VLOOKUP(F59,$AT$2:$AU$41,2,FALSE))/(100*100)*'Formula Data'!$AB$22</f>
        <v>1.3781882178703044</v>
      </c>
      <c r="G37" s="9">
        <f>(VLOOKUP(G15,$AV$2:$AW$41,2,FALSE)*VLOOKUP(G59,$AT$2:$AU$41,2,FALSE))/(100*100)*'Formula Data'!$AB$22</f>
        <v>0.98299818665124672</v>
      </c>
      <c r="H37" s="9">
        <f>(VLOOKUP(H15,$AV$2:$AW$41,2,FALSE)*VLOOKUP(H59,$AT$2:$AU$41,2,FALSE))/(100*100)*'Formula Data'!$AB$22</f>
        <v>1.4233841274900469</v>
      </c>
      <c r="I37" s="9">
        <f>(VLOOKUP(I15,$AV$2:$AW$41,2,FALSE)*VLOOKUP(I59,$AT$2:$AU$41,2,FALSE))/(100*100)*'Formula Data'!$AB$22</f>
        <v>1.0296904286111264</v>
      </c>
      <c r="J37" s="9">
        <f>(VLOOKUP(J15,$AV$2:$AW$41,2,FALSE)*VLOOKUP(J59,$AT$2:$AU$41,2,FALSE))/(100*100)*'Formula Data'!$AB$22</f>
        <v>1.1749630977733105</v>
      </c>
      <c r="K37" s="9">
        <f>(VLOOKUP(K15,$AV$2:$AW$41,2,FALSE)*VLOOKUP(K59,$AT$2:$AU$41,2,FALSE))/(100*100)*'Formula Data'!$AB$22</f>
        <v>1.162060706643568</v>
      </c>
      <c r="L37" s="9">
        <f>(VLOOKUP(L15,$AV$2:$AW$41,2,FALSE)*VLOOKUP(L59,$AT$2:$AU$41,2,FALSE))/(100*100)*'Formula Data'!$AB$22</f>
        <v>1.1176935411759816</v>
      </c>
      <c r="M37" s="9">
        <f>(VLOOKUP(M15,$AV$2:$AW$41,2,FALSE)*VLOOKUP(M59,$AT$2:$AU$41,2,FALSE))/(100*100)*'Formula Data'!$AB$22</f>
        <v>1.8209588524892151</v>
      </c>
      <c r="N37" s="9">
        <f>(VLOOKUP(N15,$AV$2:$AW$41,2,FALSE)*VLOOKUP(N59,$AT$2:$AU$41,2,FALSE))/(100*100)*'Formula Data'!$AB$22</f>
        <v>1.3045034616680122</v>
      </c>
      <c r="O37" s="9">
        <f>(VLOOKUP(O15,$AV$2:$AW$41,2,FALSE)*VLOOKUP(O59,$AT$2:$AU$41,2,FALSE))/(100*100)*'Formula Data'!$AB$22</f>
        <v>1.9127438367013871</v>
      </c>
      <c r="P37" s="9">
        <f>(VLOOKUP(P15,$AV$2:$AW$41,2,FALSE)*VLOOKUP(P59,$AT$2:$AU$41,2,FALSE))/(100*100)*'Formula Data'!$AB$22</f>
        <v>0.95595224632610887</v>
      </c>
      <c r="Q37" s="9">
        <f>(VLOOKUP(Q15,$AV$2:$AW$41,2,FALSE)*VLOOKUP(Q59,$AT$2:$AU$41,2,FALSE))/(100*100)*'Formula Data'!$AB$22</f>
        <v>1.2514383716454491</v>
      </c>
      <c r="R37" s="9">
        <f>(VLOOKUP(R15,$AV$2:$AW$41,2,FALSE)*VLOOKUP(R59,$AT$2:$AU$41,2,FALSE))/(100*100)*'Formula Data'!$AB$22</f>
        <v>1.3139584090481806</v>
      </c>
      <c r="S37" s="82">
        <f>(VLOOKUP(S15,$AV$2:$AW$41,2,FALSE)*VLOOKUP(S59,$AT$2:$AU$41,2,FALSE))/(100*100)*'Formula Data'!$AB$22</f>
        <v>1.2153252601418123</v>
      </c>
      <c r="T37" s="82">
        <f>(VLOOKUP(T15,$AV$2:$AW$41,2,FALSE)*VLOOKUP(T59,$AT$2:$AU$41,2,FALSE))/(100*100)*'Formula Data'!$AB$22</f>
        <v>0.96324207973424314</v>
      </c>
      <c r="U37" s="82">
        <f>(VLOOKUP(U15,$AV$2:$AW$41,2,FALSE)*VLOOKUP(U59,$AT$2:$AU$41,2,FALSE))/(100*100)*'Formula Data'!$AB$22</f>
        <v>1.6588276250907412</v>
      </c>
      <c r="V37" s="82">
        <f>(VLOOKUP(V15,$AV$2:$AW$41,2,FALSE)*VLOOKUP(V59,$AT$2:$AU$41,2,FALSE))/(100*100)*'Formula Data'!$AB$22</f>
        <v>1.119350493992707</v>
      </c>
      <c r="W37" s="82">
        <f>(VLOOKUP(W15,$AV$2:$AW$41,2,FALSE)*VLOOKUP(W59,$AT$2:$AU$41,2,FALSE))/(100*100)*'Formula Data'!$AB$22</f>
        <v>1.4776951222099515</v>
      </c>
      <c r="X37" s="82">
        <f>(VLOOKUP(X15,$AV$2:$AW$41,2,FALSE)*VLOOKUP(X59,$AT$2:$AU$41,2,FALSE))/(100*100)*'Formula Data'!$AB$22</f>
        <v>1.3093709433991194</v>
      </c>
      <c r="Y37" s="82">
        <f>(VLOOKUP(Y15,$AV$2:$AW$41,2,FALSE)*VLOOKUP(Y59,$AT$2:$AU$41,2,FALSE))/(100*100)*'Formula Data'!$AB$22</f>
        <v>0.92399198397338667</v>
      </c>
      <c r="Z37" s="82">
        <f>(VLOOKUP(Z15,$AV$2:$AW$41,2,FALSE)*VLOOKUP(Z59,$AT$2:$AU$41,2,FALSE))/(100*100)*'Formula Data'!$AB$22</f>
        <v>1.0838083920525108</v>
      </c>
      <c r="AA37" s="82">
        <f>(VLOOKUP(AA15,$AV$2:$AW$41,2,FALSE)*VLOOKUP(AA59,$AT$2:$AU$41,2,FALSE))/(100*100)*'Formula Data'!$AB$22</f>
        <v>1.2499963360359223</v>
      </c>
      <c r="AB37" s="83">
        <f>(VLOOKUP(AB15,$AV$2:$AW$41,2,FALSE)*VLOOKUP(AB59,$AT$2:$AU$41,2,FALSE))/(100*100)*'Formula Data'!$AB$22</f>
        <v>1.432003597418539</v>
      </c>
      <c r="AC37" s="83">
        <f>(VLOOKUP(AC15,$AV$2:$AW$41,2,FALSE)*VLOOKUP(AC59,$AT$2:$AU$41,2,FALSE))/(100*100)*'Formula Data'!$AB$22</f>
        <v>1.4212771195850302</v>
      </c>
      <c r="AD37" s="83">
        <f>(VLOOKUP(AD15,$AV$2:$AW$41,2,FALSE)*VLOOKUP(AD59,$AT$2:$AU$41,2,FALSE))/(100*100)*'Formula Data'!$AB$22</f>
        <v>0.9483823293510264</v>
      </c>
      <c r="AE37" s="83">
        <f>(VLOOKUP(AE15,$AV$2:$AW$41,2,FALSE)*VLOOKUP(AE59,$AT$2:$AU$41,2,FALSE))/(100*100)*'Formula Data'!$AB$22</f>
        <v>1.3330333281221591</v>
      </c>
      <c r="AF37" s="83">
        <f>(VLOOKUP(AF15,$AV$2:$AW$41,2,FALSE)*VLOOKUP(AF59,$AT$2:$AU$41,2,FALSE))/(100*100)*'Formula Data'!$AB$22</f>
        <v>1.0256768469726123</v>
      </c>
      <c r="AG37" s="83">
        <f>(VLOOKUP(AG15,$AV$2:$AW$41,2,FALSE)*VLOOKUP(AG59,$AT$2:$AU$41,2,FALSE))/(100*100)*'Formula Data'!$AB$22</f>
        <v>1.2571015218022878</v>
      </c>
      <c r="AH37" s="83">
        <f>(VLOOKUP(AH15,$AV$2:$AW$41,2,FALSE)*VLOOKUP(AH59,$AT$2:$AU$41,2,FALSE))/(100*100)*'Formula Data'!$AB$22</f>
        <v>0.98413220468664875</v>
      </c>
      <c r="AI37" s="83">
        <f>(VLOOKUP(AI15,$AV$2:$AW$41,2,FALSE)*VLOOKUP(AI59,$AT$2:$AU$41,2,FALSE))/(100*100)*'Formula Data'!$AB$22</f>
        <v>1.2248741520930237</v>
      </c>
      <c r="AJ37" s="83">
        <f>(VLOOKUP(AJ15,$AV$2:$AW$41,2,FALSE)*VLOOKUP(AJ59,$AT$2:$AU$41,2,FALSE))/(100*100)*'Formula Data'!$AB$22</f>
        <v>1.0332980155170632</v>
      </c>
      <c r="AK37" s="83">
        <f>(VLOOKUP(AK15,$AV$2:$AW$41,2,FALSE)*VLOOKUP(AK59,$AT$2:$AU$41,2,FALSE))/(100*100)*'Formula Data'!$AB$22</f>
        <v>1.21560428244909</v>
      </c>
      <c r="AL37" s="78">
        <f>(VLOOKUP(AL15,$AV$2:$AW$41,2,FALSE)*VLOOKUP(AL59,$AT$2:$AU$41,2,FALSE))/(100*100)*'Formula Data'!$AB$22</f>
        <v>1.5454271868439797</v>
      </c>
      <c r="AM37" s="78">
        <f>(VLOOKUP(AM15,$AV$2:$AW$41,2,FALSE)*VLOOKUP(AM59,$AT$2:$AU$41,2,FALSE))/(100*100)*'Formula Data'!$AB$22</f>
        <v>1.5041833874237678</v>
      </c>
      <c r="AN37" s="9">
        <f ca="1">IF(OR(Fixtures!$D$6&lt;=0,Fixtures!$D$6&gt;39),AVERAGE(B37:AM37),AVERAGE(OFFSET(A37,0,Fixtures!$D$6,1,38-Fixtures!$D$6+1)))</f>
        <v>1.2646958244122279</v>
      </c>
      <c r="AO37" s="41" t="str">
        <f t="shared" si="1"/>
        <v>NEW</v>
      </c>
      <c r="AP37" s="64">
        <f ca="1">AVERAGE(OFFSET(A37,0,Fixtures!$D$6,1,9))</f>
        <v>1.3349191692745792</v>
      </c>
      <c r="AQ37" s="64">
        <f ca="1">AVERAGE(OFFSET(A37,0,Fixtures!$D$6,1,6))</f>
        <v>1.4154872494085791</v>
      </c>
      <c r="AR37" s="64">
        <f ca="1">AVERAGE(OFFSET(A37,0,Fixtures!$D$6,1,3))</f>
        <v>1.1515724485309533</v>
      </c>
      <c r="AS37" s="63"/>
      <c r="AT37" s="71" t="str">
        <f>CONCATENATE("@",Schedule!A17)</f>
        <v>@SOU</v>
      </c>
      <c r="AU37" s="3">
        <f>VLOOKUP(RIGHT(AT37,3),'Team Ratings'!$A$2:$H$21,7,FALSE)*(1+Fixtures!$D$3)</f>
        <v>106.60913720325816</v>
      </c>
      <c r="AV37" s="71" t="str">
        <f>CONCATENATE("@",Schedule!A17)</f>
        <v>@SOU</v>
      </c>
      <c r="AW37" s="3">
        <f>VLOOKUP(RIGHT(AV37,3),'Team Ratings'!$A$2:$H$21,4,FALSE)*(1-Fixtures!$D$3)</f>
        <v>87.298215646365421</v>
      </c>
      <c r="AY37" s="61"/>
      <c r="BB37" s="61"/>
      <c r="BE37" s="61"/>
    </row>
    <row r="38" spans="1:57" x14ac:dyDescent="0.25">
      <c r="A38" s="41" t="str">
        <f t="shared" si="0"/>
        <v>SHU</v>
      </c>
      <c r="B38" s="9">
        <f>(VLOOKUP(B16,$AV$2:$AW$41,2,FALSE)*VLOOKUP(B60,$AT$2:$AU$41,2,FALSE))/(100*100)*'Formula Data'!$AB$22</f>
        <v>1.0934915187068668</v>
      </c>
      <c r="C38" s="9">
        <f>(VLOOKUP(C16,$AV$2:$AW$41,2,FALSE)*VLOOKUP(C60,$AT$2:$AU$41,2,FALSE))/(100*100)*'Formula Data'!$AB$22</f>
        <v>0.9777535921947349</v>
      </c>
      <c r="D38" s="9">
        <f>(VLOOKUP(D16,$AV$2:$AW$41,2,FALSE)*VLOOKUP(D60,$AT$2:$AU$41,2,FALSE))/(100*100)*'Formula Data'!$AB$22</f>
        <v>1.4511354047530993</v>
      </c>
      <c r="E38" s="9">
        <f>(VLOOKUP(E16,$AV$2:$AW$41,2,FALSE)*VLOOKUP(E60,$AT$2:$AU$41,2,FALSE))/(100*100)*'Formula Data'!$AB$22</f>
        <v>0.84264010564322878</v>
      </c>
      <c r="F38" s="9">
        <f>(VLOOKUP(F16,$AV$2:$AW$41,2,FALSE)*VLOOKUP(F60,$AT$2:$AU$41,2,FALSE))/(100*100)*'Formula Data'!$AB$22</f>
        <v>1.6732602349257542</v>
      </c>
      <c r="G38" s="9">
        <f>(VLOOKUP(G16,$AV$2:$AW$41,2,FALSE)*VLOOKUP(G60,$AT$2:$AU$41,2,FALSE))/(100*100)*'Formula Data'!$AB$22</f>
        <v>0.86091469877733662</v>
      </c>
      <c r="H38" s="9">
        <f>(VLOOKUP(H16,$AV$2:$AW$41,2,FALSE)*VLOOKUP(H60,$AT$2:$AU$41,2,FALSE))/(100*100)*'Formula Data'!$AB$22</f>
        <v>1.0634054953930892</v>
      </c>
      <c r="I38" s="9">
        <f>(VLOOKUP(I16,$AV$2:$AW$41,2,FALSE)*VLOOKUP(I60,$AT$2:$AU$41,2,FALSE))/(100*100)*'Formula Data'!$AB$22</f>
        <v>0.80830428754072225</v>
      </c>
      <c r="J38" s="9">
        <f>(VLOOKUP(J16,$AV$2:$AW$41,2,FALSE)*VLOOKUP(J60,$AT$2:$AU$41,2,FALSE))/(100*100)*'Formula Data'!$AB$22</f>
        <v>1.0997071052253016</v>
      </c>
      <c r="K38" s="9">
        <f>(VLOOKUP(K16,$AV$2:$AW$41,2,FALSE)*VLOOKUP(K60,$AT$2:$AU$41,2,FALSE))/(100*100)*'Formula Data'!$AB$22</f>
        <v>1.2527107027375273</v>
      </c>
      <c r="L38" s="9">
        <f>(VLOOKUP(L16,$AV$2:$AW$41,2,FALSE)*VLOOKUP(L60,$AT$2:$AU$41,2,FALSE))/(100*100)*'Formula Data'!$AB$22</f>
        <v>1.1494452702031461</v>
      </c>
      <c r="M38" s="9">
        <f>(VLOOKUP(M16,$AV$2:$AW$41,2,FALSE)*VLOOKUP(M60,$AT$2:$AU$41,2,FALSE))/(100*100)*'Formula Data'!$AB$22</f>
        <v>0.90076884077166397</v>
      </c>
      <c r="N38" s="9">
        <f>(VLOOKUP(N16,$AV$2:$AW$41,2,FALSE)*VLOOKUP(N60,$AT$2:$AU$41,2,FALSE))/(100*100)*'Formula Data'!$AB$22</f>
        <v>1.2056332358558211</v>
      </c>
      <c r="O38" s="9">
        <f>(VLOOKUP(O16,$AV$2:$AW$41,2,FALSE)*VLOOKUP(O60,$AT$2:$AU$41,2,FALSE))/(100*100)*'Formula Data'!$AB$22</f>
        <v>0.82964085872889071</v>
      </c>
      <c r="P38" s="9">
        <f>(VLOOKUP(P16,$AV$2:$AW$41,2,FALSE)*VLOOKUP(P60,$AT$2:$AU$41,2,FALSE))/(100*100)*'Formula Data'!$AB$22</f>
        <v>1.2451704268256436</v>
      </c>
      <c r="Q38" s="9">
        <f>(VLOOKUP(Q16,$AV$2:$AW$41,2,FALSE)*VLOOKUP(Q60,$AT$2:$AU$41,2,FALSE))/(100*100)*'Formula Data'!$AB$22</f>
        <v>0.8972577764950509</v>
      </c>
      <c r="R38" s="9">
        <f>(VLOOKUP(R16,$AV$2:$AW$41,2,FALSE)*VLOOKUP(R60,$AT$2:$AU$41,2,FALSE))/(100*100)*'Formula Data'!$AB$22</f>
        <v>1.0165658012782628</v>
      </c>
      <c r="S38" s="82">
        <f>(VLOOKUP(S16,$AV$2:$AW$41,2,FALSE)*VLOOKUP(S60,$AT$2:$AU$41,2,FALSE))/(100*100)*'Formula Data'!$AB$22</f>
        <v>1.4353031413243247</v>
      </c>
      <c r="T38" s="82">
        <f>(VLOOKUP(T16,$AV$2:$AW$41,2,FALSE)*VLOOKUP(T60,$AT$2:$AU$41,2,FALSE))/(100*100)*'Formula Data'!$AB$22</f>
        <v>1.1661319288965331</v>
      </c>
      <c r="U38" s="82">
        <f>(VLOOKUP(U16,$AV$2:$AW$41,2,FALSE)*VLOOKUP(U60,$AT$2:$AU$41,2,FALSE))/(100*100)*'Formula Data'!$AB$22</f>
        <v>0.94811100676593407</v>
      </c>
      <c r="V38" s="82">
        <f>(VLOOKUP(V16,$AV$2:$AW$41,2,FALSE)*VLOOKUP(V60,$AT$2:$AU$41,2,FALSE))/(100*100)*'Formula Data'!$AB$22</f>
        <v>0.83626299014714633</v>
      </c>
      <c r="W38" s="82">
        <f>(VLOOKUP(W16,$AV$2:$AW$41,2,FALSE)*VLOOKUP(W60,$AT$2:$AU$41,2,FALSE))/(100*100)*'Formula Data'!$AB$22</f>
        <v>1.5929671181483545</v>
      </c>
      <c r="X38" s="82">
        <f>(VLOOKUP(X16,$AV$2:$AW$41,2,FALSE)*VLOOKUP(X60,$AT$2:$AU$41,2,FALSE))/(100*100)*'Formula Data'!$AB$22</f>
        <v>1.0278527585793973</v>
      </c>
      <c r="Y38" s="82">
        <f>(VLOOKUP(Y16,$AV$2:$AW$41,2,FALSE)*VLOOKUP(Y60,$AT$2:$AU$41,2,FALSE))/(100*100)*'Formula Data'!$AB$22</f>
        <v>0.86481060713516922</v>
      </c>
      <c r="Z38" s="82">
        <f>(VLOOKUP(Z16,$AV$2:$AW$41,2,FALSE)*VLOOKUP(Z60,$AT$2:$AU$41,2,FALSE))/(100*100)*'Formula Data'!$AB$22</f>
        <v>1.3158532783734389</v>
      </c>
      <c r="AA38" s="82">
        <f>(VLOOKUP(AA16,$AV$2:$AW$41,2,FALSE)*VLOOKUP(AA60,$AT$2:$AU$41,2,FALSE))/(100*100)*'Formula Data'!$AB$22</f>
        <v>1.0947530053714529</v>
      </c>
      <c r="AB38" s="83">
        <f>(VLOOKUP(AB16,$AV$2:$AW$41,2,FALSE)*VLOOKUP(AB60,$AT$2:$AU$41,2,FALSE))/(100*100)*'Formula Data'!$AB$22</f>
        <v>1.1454321746163898</v>
      </c>
      <c r="AC38" s="83">
        <f>(VLOOKUP(AC16,$AV$2:$AW$41,2,FALSE)*VLOOKUP(AC60,$AT$2:$AU$41,2,FALSE))/(100*100)*'Formula Data'!$AB$22</f>
        <v>0.90392474256986466</v>
      </c>
      <c r="AD38" s="83">
        <f>(VLOOKUP(AD16,$AV$2:$AW$41,2,FALSE)*VLOOKUP(AD60,$AT$2:$AU$41,2,FALSE))/(100*100)*'Formula Data'!$AB$22</f>
        <v>1.2433272252037169</v>
      </c>
      <c r="AE38" s="83">
        <f>(VLOOKUP(AE16,$AV$2:$AW$41,2,FALSE)*VLOOKUP(AE60,$AT$2:$AU$41,2,FALSE))/(100*100)*'Formula Data'!$AB$22</f>
        <v>1.1411741221429679</v>
      </c>
      <c r="AF38" s="83">
        <f>(VLOOKUP(AF16,$AV$2:$AW$41,2,FALSE)*VLOOKUP(AF60,$AT$2:$AU$41,2,FALSE))/(100*100)*'Formula Data'!$AB$22</f>
        <v>1.0715147382307966</v>
      </c>
      <c r="AG38" s="83">
        <f>(VLOOKUP(AG16,$AV$2:$AW$41,2,FALSE)*VLOOKUP(AG60,$AT$2:$AU$41,2,FALSE))/(100*100)*'Formula Data'!$AB$22</f>
        <v>0.85992266458649647</v>
      </c>
      <c r="AH38" s="83">
        <f>(VLOOKUP(AH16,$AV$2:$AW$41,2,FALSE)*VLOOKUP(AH60,$AT$2:$AU$41,2,FALSE))/(100*100)*'Formula Data'!$AB$22</f>
        <v>1.0549846863600971</v>
      </c>
      <c r="AI38" s="83">
        <f>(VLOOKUP(AI16,$AV$2:$AW$41,2,FALSE)*VLOOKUP(AI60,$AT$2:$AU$41,2,FALSE))/(100*100)*'Formula Data'!$AB$22</f>
        <v>0.91704714522336817</v>
      </c>
      <c r="AJ38" s="83">
        <f>(VLOOKUP(AJ16,$AV$2:$AW$41,2,FALSE)*VLOOKUP(AJ60,$AT$2:$AU$41,2,FALSE))/(100*100)*'Formula Data'!$AB$22</f>
        <v>1.2926814557676052</v>
      </c>
      <c r="AK38" s="83">
        <f>(VLOOKUP(AK16,$AV$2:$AW$41,2,FALSE)*VLOOKUP(AK60,$AT$2:$AU$41,2,FALSE))/(100*100)*'Formula Data'!$AB$22</f>
        <v>0.97920308752504304</v>
      </c>
      <c r="AL38" s="78">
        <f>(VLOOKUP(AL16,$AV$2:$AW$41,2,FALSE)*VLOOKUP(AL60,$AT$2:$AU$41,2,FALSE))/(100*100)*'Formula Data'!$AB$22</f>
        <v>1.1287236166555472</v>
      </c>
      <c r="AM38" s="78">
        <f>(VLOOKUP(AM16,$AV$2:$AW$41,2,FALSE)*VLOOKUP(AM60,$AT$2:$AU$41,2,FALSE))/(100*100)*'Formula Data'!$AB$22</f>
        <v>1.1409674486983241</v>
      </c>
      <c r="AN38" s="9">
        <f ca="1">IF(OR(Fixtures!$D$6&lt;=0,Fixtures!$D$6&gt;39),AVERAGE(B38:AM38),AVERAGE(OFFSET(A38,0,Fixtures!$D$6,1,38-Fixtures!$D$6+1)))</f>
        <v>1.0919282986814425</v>
      </c>
      <c r="AO38" s="41" t="str">
        <f t="shared" si="1"/>
        <v>SHU</v>
      </c>
      <c r="AP38" s="64">
        <f ca="1">AVERAGE(OFFSET(A38,0,Fixtures!$D$6,1,9))</f>
        <v>1.0663222242357009</v>
      </c>
      <c r="AQ38" s="64">
        <f ca="1">AVERAGE(OFFSET(A38,0,Fixtures!$D$6,1,6))</f>
        <v>1.0729843355870585</v>
      </c>
      <c r="AR38" s="64">
        <f ca="1">AVERAGE(OFFSET(A38,0,Fixtures!$D$6,1,3))</f>
        <v>1.1672876927219917</v>
      </c>
      <c r="AS38" s="63"/>
      <c r="AT38" s="71" t="str">
        <f>CONCATENATE("@",Schedule!A18)</f>
        <v>@TOT</v>
      </c>
      <c r="AU38" s="3">
        <f>VLOOKUP(RIGHT(AT38,3),'Team Ratings'!$A$2:$H$21,7,FALSE)*(1+Fixtures!$D$3)</f>
        <v>146.85225990985438</v>
      </c>
      <c r="AV38" s="71" t="str">
        <f>CONCATENATE("@",Schedule!A18)</f>
        <v>@TOT</v>
      </c>
      <c r="AW38" s="3">
        <f>VLOOKUP(RIGHT(AV38,3),'Team Ratings'!$A$2:$H$21,4,FALSE)*(1-Fixtures!$D$3)</f>
        <v>88.875831198835755</v>
      </c>
      <c r="AY38" s="61"/>
      <c r="BB38" s="61"/>
      <c r="BE38" s="61"/>
    </row>
    <row r="39" spans="1:57" x14ac:dyDescent="0.25">
      <c r="A39" s="41" t="str">
        <f t="shared" si="0"/>
        <v>SOU</v>
      </c>
      <c r="B39" s="9">
        <f>(VLOOKUP(B17,$AV$2:$AW$41,2,FALSE)*VLOOKUP(B61,$AT$2:$AU$41,2,FALSE))/(100*100)*'Formula Data'!$AB$22</f>
        <v>1.4628015452798808</v>
      </c>
      <c r="C39" s="9">
        <f>(VLOOKUP(C17,$AV$2:$AW$41,2,FALSE)*VLOOKUP(C61,$AT$2:$AU$41,2,FALSE))/(100*100)*'Formula Data'!$AB$22</f>
        <v>1.6780218117165693</v>
      </c>
      <c r="D39" s="9">
        <f>(VLOOKUP(D17,$AV$2:$AW$41,2,FALSE)*VLOOKUP(D61,$AT$2:$AU$41,2,FALSE))/(100*100)*'Formula Data'!$AB$22</f>
        <v>1.291121598150319</v>
      </c>
      <c r="E39" s="9">
        <f>(VLOOKUP(E17,$AV$2:$AW$41,2,FALSE)*VLOOKUP(E61,$AT$2:$AU$41,2,FALSE))/(100*100)*'Formula Data'!$AB$22</f>
        <v>2.2922222635046241</v>
      </c>
      <c r="F39" s="9">
        <f>(VLOOKUP(F17,$AV$2:$AW$41,2,FALSE)*VLOOKUP(F61,$AT$2:$AU$41,2,FALSE))/(100*100)*'Formula Data'!$AB$22</f>
        <v>1.1631207339300096</v>
      </c>
      <c r="G39" s="9">
        <f>(VLOOKUP(G17,$AV$2:$AW$41,2,FALSE)*VLOOKUP(G61,$AT$2:$AU$41,2,FALSE))/(100*100)*'Formula Data'!$AB$22</f>
        <v>1.7917553612437342</v>
      </c>
      <c r="H39" s="9">
        <f>(VLOOKUP(H17,$AV$2:$AW$41,2,FALSE)*VLOOKUP(H61,$AT$2:$AU$41,2,FALSE))/(100*100)*'Formula Data'!$AB$22</f>
        <v>1.406952175419395</v>
      </c>
      <c r="I39" s="9">
        <f>(VLOOKUP(I17,$AV$2:$AW$41,2,FALSE)*VLOOKUP(I61,$AT$2:$AU$41,2,FALSE))/(100*100)*'Formula Data'!$AB$22</f>
        <v>2.0653494839529616</v>
      </c>
      <c r="J39" s="9">
        <f>(VLOOKUP(J17,$AV$2:$AW$41,2,FALSE)*VLOOKUP(J61,$AT$2:$AU$41,2,FALSE))/(100*100)*'Formula Data'!$AB$22</f>
        <v>1.2373977178817148</v>
      </c>
      <c r="K39" s="9">
        <f>(VLOOKUP(K17,$AV$2:$AW$41,2,FALSE)*VLOOKUP(K61,$AT$2:$AU$41,2,FALSE))/(100*100)*'Formula Data'!$AB$22</f>
        <v>1.7348627685813034</v>
      </c>
      <c r="L39" s="9">
        <f>(VLOOKUP(L17,$AV$2:$AW$41,2,FALSE)*VLOOKUP(L61,$AT$2:$AU$41,2,FALSE))/(100*100)*'Formula Data'!$AB$22</f>
        <v>1.193823290779533</v>
      </c>
      <c r="M39" s="9">
        <f>(VLOOKUP(M17,$AV$2:$AW$41,2,FALSE)*VLOOKUP(M61,$AT$2:$AU$41,2,FALSE))/(100*100)*'Formula Data'!$AB$22</f>
        <v>1.945383114762101</v>
      </c>
      <c r="N39" s="9">
        <f>(VLOOKUP(N17,$AV$2:$AW$41,2,FALSE)*VLOOKUP(N61,$AT$2:$AU$41,2,FALSE))/(100*100)*'Formula Data'!$AB$22</f>
        <v>1.2125287385231596</v>
      </c>
      <c r="O39" s="9">
        <f>(VLOOKUP(O17,$AV$2:$AW$41,2,FALSE)*VLOOKUP(O61,$AT$2:$AU$41,2,FALSE))/(100*100)*'Formula Data'!$AB$22</f>
        <v>1.5302021767446115</v>
      </c>
      <c r="P39" s="9">
        <f>(VLOOKUP(P17,$AV$2:$AW$41,2,FALSE)*VLOOKUP(P61,$AT$2:$AU$41,2,FALSE))/(100*100)*'Formula Data'!$AB$22</f>
        <v>1.8934654368127639</v>
      </c>
      <c r="Q39" s="9">
        <f>(VLOOKUP(Q17,$AV$2:$AW$41,2,FALSE)*VLOOKUP(Q61,$AT$2:$AU$41,2,FALSE))/(100*100)*'Formula Data'!$AB$22</f>
        <v>1.5824388847785973</v>
      </c>
      <c r="R39" s="9">
        <f>(VLOOKUP(R17,$AV$2:$AW$41,2,FALSE)*VLOOKUP(R61,$AT$2:$AU$41,2,FALSE))/(100*100)*'Formula Data'!$AB$22</f>
        <v>1.5753101136625829</v>
      </c>
      <c r="S39" s="82">
        <f>(VLOOKUP(S17,$AV$2:$AW$41,2,FALSE)*VLOOKUP(S61,$AT$2:$AU$41,2,FALSE))/(100*100)*'Formula Data'!$AB$22</f>
        <v>1.6421084274181743</v>
      </c>
      <c r="T39" s="82">
        <f>(VLOOKUP(T17,$AV$2:$AW$41,2,FALSE)*VLOOKUP(T61,$AT$2:$AU$41,2,FALSE))/(100*100)*'Formula Data'!$AB$22</f>
        <v>1.3007151220169519</v>
      </c>
      <c r="U39" s="82">
        <f>(VLOOKUP(U17,$AV$2:$AW$41,2,FALSE)*VLOOKUP(U61,$AT$2:$AU$41,2,FALSE))/(100*100)*'Formula Data'!$AB$22</f>
        <v>1.5418710848852677</v>
      </c>
      <c r="V39" s="82">
        <f>(VLOOKUP(V17,$AV$2:$AW$41,2,FALSE)*VLOOKUP(V61,$AT$2:$AU$41,2,FALSE))/(100*100)*'Formula Data'!$AB$22</f>
        <v>1.7891030605491542</v>
      </c>
      <c r="W39" s="82">
        <f>(VLOOKUP(W17,$AV$2:$AW$41,2,FALSE)*VLOOKUP(W61,$AT$2:$AU$41,2,FALSE))/(100*100)*'Formula Data'!$AB$22</f>
        <v>1.3642975634731571</v>
      </c>
      <c r="X39" s="82">
        <f>(VLOOKUP(X17,$AV$2:$AW$41,2,FALSE)*VLOOKUP(X61,$AT$2:$AU$41,2,FALSE))/(100*100)*'Formula Data'!$AB$22</f>
        <v>1.6241925988081491</v>
      </c>
      <c r="Y39" s="82">
        <f>(VLOOKUP(Y17,$AV$2:$AW$41,2,FALSE)*VLOOKUP(Y61,$AT$2:$AU$41,2,FALSE))/(100*100)*'Formula Data'!$AB$22</f>
        <v>1.573494879823331</v>
      </c>
      <c r="Z39" s="82">
        <f>(VLOOKUP(Z17,$AV$2:$AW$41,2,FALSE)*VLOOKUP(Z61,$AT$2:$AU$41,2,FALSE))/(100*100)*'Formula Data'!$AB$22</f>
        <v>1.4790430699906736</v>
      </c>
      <c r="AA39" s="82">
        <f>(VLOOKUP(AA17,$AV$2:$AW$41,2,FALSE)*VLOOKUP(AA61,$AT$2:$AU$41,2,FALSE))/(100*100)*'Formula Data'!$AB$22</f>
        <v>1.4090379469517298</v>
      </c>
      <c r="AB39" s="83">
        <f>(VLOOKUP(AB17,$AV$2:$AW$41,2,FALSE)*VLOOKUP(AB61,$AT$2:$AU$41,2,FALSE))/(100*100)*'Formula Data'!$AB$22</f>
        <v>1.5298509435776007</v>
      </c>
      <c r="AC39" s="83">
        <f>(VLOOKUP(AC17,$AV$2:$AW$41,2,FALSE)*VLOOKUP(AC61,$AT$2:$AU$41,2,FALSE))/(100*100)*'Formula Data'!$AB$22</f>
        <v>1.5180849360795423</v>
      </c>
      <c r="AD39" s="83">
        <f>(VLOOKUP(AD17,$AV$2:$AW$41,2,FALSE)*VLOOKUP(AD61,$AT$2:$AU$41,2,FALSE))/(100*100)*'Formula Data'!$AB$22</f>
        <v>1.3195977864300108</v>
      </c>
      <c r="AE39" s="83">
        <f>(VLOOKUP(AE17,$AV$2:$AW$41,2,FALSE)*VLOOKUP(AE61,$AT$2:$AU$41,2,FALSE))/(100*100)*'Formula Data'!$AB$22</f>
        <v>1.6418110317810077</v>
      </c>
      <c r="AF39" s="83">
        <f>(VLOOKUP(AF17,$AV$2:$AW$41,2,FALSE)*VLOOKUP(AF61,$AT$2:$AU$41,2,FALSE))/(100*100)*'Formula Data'!$AB$22</f>
        <v>1.8026055464869037</v>
      </c>
      <c r="AG39" s="83">
        <f>(VLOOKUP(AG17,$AV$2:$AW$41,2,FALSE)*VLOOKUP(AG61,$AT$2:$AU$41,2,FALSE))/(100*100)*'Formula Data'!$AB$22</f>
        <v>1.8601220193260231</v>
      </c>
      <c r="AH39" s="83">
        <f>(VLOOKUP(AH17,$AV$2:$AW$41,2,FALSE)*VLOOKUP(AH61,$AT$2:$AU$41,2,FALSE))/(100*100)*'Formula Data'!$AB$22</f>
        <v>1.2033522991914727</v>
      </c>
      <c r="AI39" s="83">
        <f>(VLOOKUP(AI17,$AV$2:$AW$41,2,FALSE)*VLOOKUP(AI61,$AT$2:$AU$41,2,FALSE))/(100*100)*'Formula Data'!$AB$22</f>
        <v>1.6540103113379898</v>
      </c>
      <c r="AJ39" s="83">
        <f>(VLOOKUP(AJ17,$AV$2:$AW$41,2,FALSE)*VLOOKUP(AJ61,$AT$2:$AU$41,2,FALSE))/(100*100)*'Formula Data'!$AB$22</f>
        <v>1.238825219323832</v>
      </c>
      <c r="AK39" s="83">
        <f>(VLOOKUP(AK17,$AV$2:$AW$41,2,FALSE)*VLOOKUP(AK61,$AT$2:$AU$41,2,FALSE))/(100*100)*'Formula Data'!$AB$22</f>
        <v>2.4077611643309442</v>
      </c>
      <c r="AL39" s="78">
        <f>(VLOOKUP(AL17,$AV$2:$AW$41,2,FALSE)*VLOOKUP(AL61,$AT$2:$AU$41,2,FALSE))/(100*100)*'Formula Data'!$AB$22</f>
        <v>2.0881315403429848</v>
      </c>
      <c r="AM39" s="78">
        <f>(VLOOKUP(AM17,$AV$2:$AW$41,2,FALSE)*VLOOKUP(AM61,$AT$2:$AU$41,2,FALSE))/(100*100)*'Formula Data'!$AB$22</f>
        <v>1.2444312910202637</v>
      </c>
      <c r="AN39" s="9">
        <f ca="1">IF(OR(Fixtures!$D$6&lt;=0,Fixtures!$D$6&gt;39),AVERAGE(B39:AM39),AVERAGE(OFFSET(A39,0,Fixtures!$D$6,1,38-Fixtures!$D$6+1)))</f>
        <v>1.5712620028557178</v>
      </c>
      <c r="AO39" s="41" t="str">
        <f t="shared" si="1"/>
        <v>SOU</v>
      </c>
      <c r="AP39" s="64">
        <f ca="1">AVERAGE(OFFSET(A39,0,Fixtures!$D$6,1,9))</f>
        <v>1.5450458047251521</v>
      </c>
      <c r="AQ39" s="64">
        <f ca="1">AVERAGE(OFFSET(A39,0,Fixtures!$D$6,1,6))</f>
        <v>1.4756996345454041</v>
      </c>
      <c r="AR39" s="64">
        <f ca="1">AVERAGE(OFFSET(A39,0,Fixtures!$D$6,1,3))</f>
        <v>1.3886945924141838</v>
      </c>
      <c r="AS39" s="63"/>
      <c r="AT39" s="71" t="str">
        <f>CONCATENATE("@",Schedule!A19)</f>
        <v>@WBA</v>
      </c>
      <c r="AU39" s="3">
        <f>VLOOKUP(RIGHT(AT39,3),'Team Ratings'!$A$2:$H$21,7,FALSE)*(1+Fixtures!$D$3)</f>
        <v>61.271786638032658</v>
      </c>
      <c r="AV39" s="71" t="str">
        <f>CONCATENATE("@",Schedule!A19)</f>
        <v>@WBA</v>
      </c>
      <c r="AW39" s="3">
        <f>VLOOKUP(RIGHT(AV39,3),'Team Ratings'!$A$2:$H$21,4,FALSE)*(1-Fixtures!$D$3)</f>
        <v>121.40674068655107</v>
      </c>
      <c r="AY39" s="61"/>
      <c r="BB39" s="61"/>
      <c r="BE39" s="61"/>
    </row>
    <row r="40" spans="1:57" x14ac:dyDescent="0.25">
      <c r="A40" s="41" t="str">
        <f t="shared" si="0"/>
        <v>TOT</v>
      </c>
      <c r="B40" s="9">
        <f>(VLOOKUP(B18,$AV$2:$AW$41,2,FALSE)*VLOOKUP(B62,$AT$2:$AU$41,2,FALSE))/(100*100)*'Formula Data'!$AB$22</f>
        <v>2.4681123110730736</v>
      </c>
      <c r="C40" s="9">
        <f>(VLOOKUP(C18,$AV$2:$AW$41,2,FALSE)*VLOOKUP(C62,$AT$2:$AU$41,2,FALSE))/(100*100)*'Formula Data'!$AB$22</f>
        <v>1.7854573297305518</v>
      </c>
      <c r="D40" s="9">
        <f>(VLOOKUP(D18,$AV$2:$AW$41,2,FALSE)*VLOOKUP(D62,$AT$2:$AU$41,2,FALSE))/(100*100)*'Formula Data'!$AB$22</f>
        <v>2.8449835274801809</v>
      </c>
      <c r="E40" s="9">
        <f>(VLOOKUP(E18,$AV$2:$AW$41,2,FALSE)*VLOOKUP(E62,$AT$2:$AU$41,2,FALSE))/(100*100)*'Formula Data'!$AB$22</f>
        <v>1.8792965184922072</v>
      </c>
      <c r="F40" s="9">
        <f>(VLOOKUP(F18,$AV$2:$AW$41,2,FALSE)*VLOOKUP(F62,$AT$2:$AU$41,2,FALSE))/(100*100)*'Formula Data'!$AB$22</f>
        <v>2.1797824510661608</v>
      </c>
      <c r="G40" s="9">
        <f>(VLOOKUP(G18,$AV$2:$AW$41,2,FALSE)*VLOOKUP(G62,$AT$2:$AU$41,2,FALSE))/(100*100)*'Formula Data'!$AB$22</f>
        <v>1.7784978800203868</v>
      </c>
      <c r="H40" s="9">
        <f>(VLOOKUP(H18,$AV$2:$AW$41,2,FALSE)*VLOOKUP(H62,$AT$2:$AU$41,2,FALSE))/(100*100)*'Formula Data'!$AB$22</f>
        <v>2.0911359893415811</v>
      </c>
      <c r="I40" s="9">
        <f>(VLOOKUP(I18,$AV$2:$AW$41,2,FALSE)*VLOOKUP(I62,$AT$2:$AU$41,2,FALSE))/(100*100)*'Formula Data'!$AB$22</f>
        <v>2.4830582553438929</v>
      </c>
      <c r="J40" s="9">
        <f>(VLOOKUP(J18,$AV$2:$AW$41,2,FALSE)*VLOOKUP(J62,$AT$2:$AU$41,2,FALSE))/(100*100)*'Formula Data'!$AB$22</f>
        <v>2.1078272807469731</v>
      </c>
      <c r="K40" s="9">
        <f>(VLOOKUP(K18,$AV$2:$AW$41,2,FALSE)*VLOOKUP(K62,$AT$2:$AU$41,2,FALSE))/(100*100)*'Formula Data'!$AB$22</f>
        <v>1.6021788826596957</v>
      </c>
      <c r="L40" s="9">
        <f>(VLOOKUP(L18,$AV$2:$AW$41,2,FALSE)*VLOOKUP(L62,$AT$2:$AU$41,2,FALSE))/(100*100)*'Formula Data'!$AB$22</f>
        <v>2.1239010017814914</v>
      </c>
      <c r="M40" s="9">
        <f>(VLOOKUP(M18,$AV$2:$AW$41,2,FALSE)*VLOOKUP(M62,$AT$2:$AU$41,2,FALSE))/(100*100)*'Formula Data'!$AB$22</f>
        <v>2.0149840657130138</v>
      </c>
      <c r="N40" s="9">
        <f>(VLOOKUP(N18,$AV$2:$AW$41,2,FALSE)*VLOOKUP(N62,$AT$2:$AU$41,2,FALSE))/(100*100)*'Formula Data'!$AB$22</f>
        <v>1.7064605142068991</v>
      </c>
      <c r="O40" s="9">
        <f>(VLOOKUP(O18,$AV$2:$AW$41,2,FALSE)*VLOOKUP(O62,$AT$2:$AU$41,2,FALSE))/(100*100)*'Formula Data'!$AB$22</f>
        <v>2.278370864882699</v>
      </c>
      <c r="P40" s="9">
        <f>(VLOOKUP(P18,$AV$2:$AW$41,2,FALSE)*VLOOKUP(P62,$AT$2:$AU$41,2,FALSE))/(100*100)*'Formula Data'!$AB$22</f>
        <v>1.704494155428478</v>
      </c>
      <c r="Q40" s="9">
        <f>(VLOOKUP(Q18,$AV$2:$AW$41,2,FALSE)*VLOOKUP(Q62,$AT$2:$AU$41,2,FALSE))/(100*100)*'Formula Data'!$AB$22</f>
        <v>3.3166497504903854</v>
      </c>
      <c r="R40" s="9">
        <f>(VLOOKUP(R18,$AV$2:$AW$41,2,FALSE)*VLOOKUP(R62,$AT$2:$AU$41,2,FALSE))/(100*100)*'Formula Data'!$AB$22</f>
        <v>2.8763654198210782</v>
      </c>
      <c r="S40" s="82">
        <f>(VLOOKUP(S18,$AV$2:$AW$41,2,FALSE)*VLOOKUP(S62,$AT$2:$AU$41,2,FALSE))/(100*100)*'Formula Data'!$AB$22</f>
        <v>1.9380525156253638</v>
      </c>
      <c r="T40" s="82">
        <f>(VLOOKUP(T18,$AV$2:$AW$41,2,FALSE)*VLOOKUP(T62,$AT$2:$AU$41,2,FALSE))/(100*100)*'Formula Data'!$AB$22</f>
        <v>2.1073434630772687</v>
      </c>
      <c r="U40" s="82">
        <f>(VLOOKUP(U18,$AV$2:$AW$41,2,FALSE)*VLOOKUP(U62,$AT$2:$AU$41,2,FALSE))/(100*100)*'Formula Data'!$AB$22</f>
        <v>2.1699626909946494</v>
      </c>
      <c r="V40" s="82">
        <f>(VLOOKUP(V18,$AV$2:$AW$41,2,FALSE)*VLOOKUP(V62,$AT$2:$AU$41,2,FALSE))/(100*100)*'Formula Data'!$AB$22</f>
        <v>1.6444711286776614</v>
      </c>
      <c r="W40" s="82">
        <f>(VLOOKUP(W18,$AV$2:$AW$41,2,FALSE)*VLOOKUP(W62,$AT$2:$AU$41,2,FALSE))/(100*100)*'Formula Data'!$AB$22</f>
        <v>2.03735648772797</v>
      </c>
      <c r="X40" s="82">
        <f>(VLOOKUP(X18,$AV$2:$AW$41,2,FALSE)*VLOOKUP(X62,$AT$2:$AU$41,2,FALSE))/(100*100)*'Formula Data'!$AB$22</f>
        <v>3.1574968941878665</v>
      </c>
      <c r="Y40" s="82">
        <f>(VLOOKUP(Y18,$AV$2:$AW$41,2,FALSE)*VLOOKUP(Y62,$AT$2:$AU$41,2,FALSE))/(100*100)*'Formula Data'!$AB$22</f>
        <v>1.6575971744998446</v>
      </c>
      <c r="Z40" s="82">
        <f>(VLOOKUP(Z18,$AV$2:$AW$41,2,FALSE)*VLOOKUP(Z62,$AT$2:$AU$41,2,FALSE))/(100*100)*'Formula Data'!$AB$22</f>
        <v>1.7141827819171052</v>
      </c>
      <c r="AA40" s="82">
        <f>(VLOOKUP(AA18,$AV$2:$AW$41,2,FALSE)*VLOOKUP(AA62,$AT$2:$AU$41,2,FALSE))/(100*100)*'Formula Data'!$AB$22</f>
        <v>2.2615665663093107</v>
      </c>
      <c r="AB40" s="83">
        <f>(VLOOKUP(AB18,$AV$2:$AW$41,2,FALSE)*VLOOKUP(AB62,$AT$2:$AU$41,2,FALSE))/(100*100)*'Formula Data'!$AB$22</f>
        <v>2.5622862112213025</v>
      </c>
      <c r="AC40" s="83">
        <f>(VLOOKUP(AC18,$AV$2:$AW$41,2,FALSE)*VLOOKUP(AC62,$AT$2:$AU$41,2,FALSE))/(100*100)*'Formula Data'!$AB$22</f>
        <v>1.6702375624547217</v>
      </c>
      <c r="AD40" s="83">
        <f>(VLOOKUP(AD18,$AV$2:$AW$41,2,FALSE)*VLOOKUP(AD62,$AT$2:$AU$41,2,FALSE))/(100*100)*'Formula Data'!$AB$22</f>
        <v>2.2704163147184797</v>
      </c>
      <c r="AE40" s="83">
        <f>(VLOOKUP(AE18,$AV$2:$AW$41,2,FALSE)*VLOOKUP(AE62,$AT$2:$AU$41,2,FALSE))/(100*100)*'Formula Data'!$AB$22</f>
        <v>2.2372974767546161</v>
      </c>
      <c r="AF40" s="83">
        <f>(VLOOKUP(AF18,$AV$2:$AW$41,2,FALSE)*VLOOKUP(AF62,$AT$2:$AU$41,2,FALSE))/(100*100)*'Formula Data'!$AB$22</f>
        <v>2.3897437394498016</v>
      </c>
      <c r="AG40" s="83">
        <f>(VLOOKUP(AG18,$AV$2:$AW$41,2,FALSE)*VLOOKUP(AG62,$AT$2:$AU$41,2,FALSE))/(100*100)*'Formula Data'!$AB$22</f>
        <v>1.9409256301745883</v>
      </c>
      <c r="AH40" s="83">
        <f>(VLOOKUP(AH18,$AV$2:$AW$41,2,FALSE)*VLOOKUP(AH62,$AT$2:$AU$41,2,FALSE))/(100*100)*'Formula Data'!$AB$22</f>
        <v>2.6082161975198499</v>
      </c>
      <c r="AI40" s="83">
        <f>(VLOOKUP(AI18,$AV$2:$AW$41,2,FALSE)*VLOOKUP(AI62,$AT$2:$AU$41,2,FALSE))/(100*100)*'Formula Data'!$AB$22</f>
        <v>2.6797319093635354</v>
      </c>
      <c r="AJ40" s="83">
        <f>(VLOOKUP(AJ18,$AV$2:$AW$41,2,FALSE)*VLOOKUP(AJ62,$AT$2:$AU$41,2,FALSE))/(100*100)*'Formula Data'!$AB$22</f>
        <v>2.2619762237040795</v>
      </c>
      <c r="AK40" s="83">
        <f>(VLOOKUP(AK18,$AV$2:$AW$41,2,FALSE)*VLOOKUP(AK62,$AT$2:$AU$41,2,FALSE))/(100*100)*'Formula Data'!$AB$22</f>
        <v>2.1674622374823889</v>
      </c>
      <c r="AL40" s="78">
        <f>(VLOOKUP(AL18,$AV$2:$AW$41,2,FALSE)*VLOOKUP(AL62,$AT$2:$AU$41,2,FALSE))/(100*100)*'Formula Data'!$AB$22</f>
        <v>2.4644588123094833</v>
      </c>
      <c r="AM40" s="78">
        <f>(VLOOKUP(AM18,$AV$2:$AW$41,2,FALSE)*VLOOKUP(AM62,$AT$2:$AU$41,2,FALSE))/(100*100)*'Formula Data'!$AB$22</f>
        <v>1.7917127947760345</v>
      </c>
      <c r="AN40" s="9">
        <f ca="1">IF(OR(Fixtures!$D$6&lt;=0,Fixtures!$D$6&gt;39),AVERAGE(B40:AM40),AVERAGE(OFFSET(A40,0,Fixtures!$D$6,1,38-Fixtures!$D$6+1)))</f>
        <v>2.1821242249558876</v>
      </c>
      <c r="AO40" s="41" t="str">
        <f t="shared" si="1"/>
        <v>TOT</v>
      </c>
      <c r="AP40" s="64">
        <f ca="1">AVERAGE(OFFSET(A40,0,Fixtures!$D$6,1,9))</f>
        <v>2.1923591039700789</v>
      </c>
      <c r="AQ40" s="64">
        <f ca="1">AVERAGE(OFFSET(A40,0,Fixtures!$D$6,1,6))</f>
        <v>1.9722871016651287</v>
      </c>
      <c r="AR40" s="64">
        <f ca="1">AVERAGE(OFFSET(A40,0,Fixtures!$D$6,1,3))</f>
        <v>1.9446357217293866</v>
      </c>
      <c r="AS40" s="63"/>
      <c r="AT40" s="71" t="str">
        <f>CONCATENATE("@",Schedule!A20)</f>
        <v>@WHU</v>
      </c>
      <c r="AU40" s="3">
        <f>VLOOKUP(RIGHT(AT40,3),'Team Ratings'!$A$2:$H$21,7,FALSE)*(1+Fixtures!$D$3)</f>
        <v>107.68415831979155</v>
      </c>
      <c r="AV40" s="71" t="str">
        <f>CONCATENATE("@",Schedule!A20)</f>
        <v>@WHU</v>
      </c>
      <c r="AW40" s="3">
        <f>VLOOKUP(RIGHT(AV40,3),'Team Ratings'!$A$2:$H$21,4,FALSE)*(1-Fixtures!$D$3)</f>
        <v>83.81331531214434</v>
      </c>
      <c r="AY40" s="61"/>
      <c r="BB40" s="61"/>
      <c r="BE40" s="61"/>
    </row>
    <row r="41" spans="1:57" x14ac:dyDescent="0.25">
      <c r="A41" s="41" t="str">
        <f t="shared" si="0"/>
        <v>WBA</v>
      </c>
      <c r="B41" s="9">
        <f>(VLOOKUP(B19,$AV$2:$AW$41,2,FALSE)*VLOOKUP(B63,$AT$2:$AU$41,2,FALSE))/(100*100)*'Formula Data'!$AB$22</f>
        <v>0.95061426770753399</v>
      </c>
      <c r="C41" s="9">
        <f>(VLOOKUP(C19,$AV$2:$AW$41,2,FALSE)*VLOOKUP(C63,$AT$2:$AU$41,2,FALSE))/(100*100)*'Formula Data'!$AB$22</f>
        <v>0.80982057181379608</v>
      </c>
      <c r="D41" s="9">
        <f>(VLOOKUP(D19,$AV$2:$AW$41,2,FALSE)*VLOOKUP(D63,$AT$2:$AU$41,2,FALSE))/(100*100)*'Formula Data'!$AB$22</f>
        <v>0.85005482447671221</v>
      </c>
      <c r="E41" s="9">
        <f>(VLOOKUP(E19,$AV$2:$AW$41,2,FALSE)*VLOOKUP(E63,$AT$2:$AU$41,2,FALSE))/(100*100)*'Formula Data'!$AB$22</f>
        <v>0.74495387831087001</v>
      </c>
      <c r="F41" s="9">
        <f>(VLOOKUP(F19,$AV$2:$AW$41,2,FALSE)*VLOOKUP(F63,$AT$2:$AU$41,2,FALSE))/(100*100)*'Formula Data'!$AB$22</f>
        <v>0.94360293946905494</v>
      </c>
      <c r="G41" s="9">
        <f>(VLOOKUP(G19,$AV$2:$AW$41,2,FALSE)*VLOOKUP(G63,$AT$2:$AU$41,2,FALSE))/(100*100)*'Formula Data'!$AB$22</f>
        <v>0.68612961210535006</v>
      </c>
      <c r="H41" s="9">
        <f>(VLOOKUP(H19,$AV$2:$AW$41,2,FALSE)*VLOOKUP(H63,$AT$2:$AU$41,2,FALSE))/(100*100)*'Formula Data'!$AB$22</f>
        <v>1.0882370244652477</v>
      </c>
      <c r="I41" s="9">
        <f>(VLOOKUP(I19,$AV$2:$AW$41,2,FALSE)*VLOOKUP(I63,$AT$2:$AU$41,2,FALSE))/(100*100)*'Formula Data'!$AB$22</f>
        <v>0.96441446876582015</v>
      </c>
      <c r="J41" s="9">
        <f>(VLOOKUP(J19,$AV$2:$AW$41,2,FALSE)*VLOOKUP(J63,$AT$2:$AU$41,2,FALSE))/(100*100)*'Formula Data'!$AB$22</f>
        <v>0.78410679809310346</v>
      </c>
      <c r="K41" s="9">
        <f>(VLOOKUP(K19,$AV$2:$AW$41,2,FALSE)*VLOOKUP(K63,$AT$2:$AU$41,2,FALSE))/(100*100)*'Formula Data'!$AB$22</f>
        <v>1.1180758259930086</v>
      </c>
      <c r="L41" s="9">
        <f>(VLOOKUP(L19,$AV$2:$AW$41,2,FALSE)*VLOOKUP(L63,$AT$2:$AU$41,2,FALSE))/(100*100)*'Formula Data'!$AB$22</f>
        <v>1.0690734629204686</v>
      </c>
      <c r="M41" s="9">
        <f>(VLOOKUP(M19,$AV$2:$AW$41,2,FALSE)*VLOOKUP(M63,$AT$2:$AU$41,2,FALSE))/(100*100)*'Formula Data'!$AB$22</f>
        <v>0.93347704506329388</v>
      </c>
      <c r="N41" s="9">
        <f>(VLOOKUP(N19,$AV$2:$AW$41,2,FALSE)*VLOOKUP(N63,$AT$2:$AU$41,2,FALSE))/(100*100)*'Formula Data'!$AB$22</f>
        <v>0.69160624746330457</v>
      </c>
      <c r="O41" s="9">
        <f>(VLOOKUP(O19,$AV$2:$AW$41,2,FALSE)*VLOOKUP(O63,$AT$2:$AU$41,2,FALSE))/(100*100)*'Formula Data'!$AB$22</f>
        <v>1.028256525427248</v>
      </c>
      <c r="P41" s="9">
        <f>(VLOOKUP(P19,$AV$2:$AW$41,2,FALSE)*VLOOKUP(P63,$AT$2:$AU$41,2,FALSE))/(100*100)*'Formula Data'!$AB$22</f>
        <v>0.71199370439988963</v>
      </c>
      <c r="Q41" s="9">
        <f>(VLOOKUP(Q19,$AV$2:$AW$41,2,FALSE)*VLOOKUP(Q63,$AT$2:$AU$41,2,FALSE))/(100*100)*'Formula Data'!$AB$22</f>
        <v>1.2001180533719924</v>
      </c>
      <c r="R41" s="9">
        <f>(VLOOKUP(R19,$AV$2:$AW$41,2,FALSE)*VLOOKUP(R63,$AT$2:$AU$41,2,FALSE))/(100*100)*'Formula Data'!$AB$22</f>
        <v>0.88616415642049495</v>
      </c>
      <c r="S41" s="82">
        <f>(VLOOKUP(S19,$AV$2:$AW$41,2,FALSE)*VLOOKUP(S63,$AT$2:$AU$41,2,FALSE))/(100*100)*'Formula Data'!$AB$22</f>
        <v>0.71521569866672596</v>
      </c>
      <c r="T41" s="82">
        <f>(VLOOKUP(T19,$AV$2:$AW$41,2,FALSE)*VLOOKUP(T63,$AT$2:$AU$41,2,FALSE))/(100*100)*'Formula Data'!$AB$22</f>
        <v>0.71117327224856153</v>
      </c>
      <c r="U41" s="82">
        <f>(VLOOKUP(U19,$AV$2:$AW$41,2,FALSE)*VLOOKUP(U63,$AT$2:$AU$41,2,FALSE))/(100*100)*'Formula Data'!$AB$22</f>
        <v>0.8794576501242295</v>
      </c>
      <c r="V41" s="82">
        <f>(VLOOKUP(V19,$AV$2:$AW$41,2,FALSE)*VLOOKUP(V63,$AT$2:$AU$41,2,FALSE))/(100*100)*'Formula Data'!$AB$22</f>
        <v>1.3838197382176922</v>
      </c>
      <c r="W41" s="82">
        <f>(VLOOKUP(W19,$AV$2:$AW$41,2,FALSE)*VLOOKUP(W63,$AT$2:$AU$41,2,FALSE))/(100*100)*'Formula Data'!$AB$22</f>
        <v>0.87925578484106648</v>
      </c>
      <c r="X41" s="82">
        <f>(VLOOKUP(X19,$AV$2:$AW$41,2,FALSE)*VLOOKUP(X63,$AT$2:$AU$41,2,FALSE))/(100*100)*'Formula Data'!$AB$22</f>
        <v>0.75841636222986697</v>
      </c>
      <c r="Y41" s="82">
        <f>(VLOOKUP(Y19,$AV$2:$AW$41,2,FALSE)*VLOOKUP(Y63,$AT$2:$AU$41,2,FALSE))/(100*100)*'Formula Data'!$AB$22</f>
        <v>0.99708284103373845</v>
      </c>
      <c r="Z41" s="82">
        <f>(VLOOKUP(Z19,$AV$2:$AW$41,2,FALSE)*VLOOKUP(Z63,$AT$2:$AU$41,2,FALSE))/(100*100)*'Formula Data'!$AB$22</f>
        <v>0.74205015780959138</v>
      </c>
      <c r="AA41" s="82">
        <f>(VLOOKUP(AA19,$AV$2:$AW$41,2,FALSE)*VLOOKUP(AA63,$AT$2:$AU$41,2,FALSE))/(100*100)*'Formula Data'!$AB$22</f>
        <v>0.87249347234220409</v>
      </c>
      <c r="AB41" s="83">
        <f>(VLOOKUP(AB19,$AV$2:$AW$41,2,FALSE)*VLOOKUP(AB63,$AT$2:$AU$41,2,FALSE))/(100*100)*'Formula Data'!$AB$22</f>
        <v>1.1870244543154338</v>
      </c>
      <c r="AC41" s="83">
        <f>(VLOOKUP(AC19,$AV$2:$AW$41,2,FALSE)*VLOOKUP(AC63,$AT$2:$AU$41,2,FALSE))/(100*100)*'Formula Data'!$AB$22</f>
        <v>0.84072028465336945</v>
      </c>
      <c r="AD41" s="83">
        <f>(VLOOKUP(AD19,$AV$2:$AW$41,2,FALSE)*VLOOKUP(AD63,$AT$2:$AU$41,2,FALSE))/(100*100)*'Formula Data'!$AB$22</f>
        <v>1.029780890097308</v>
      </c>
      <c r="AE41" s="83">
        <f>(VLOOKUP(AE19,$AV$2:$AW$41,2,FALSE)*VLOOKUP(AE63,$AT$2:$AU$41,2,FALSE))/(100*100)*'Formula Data'!$AB$22</f>
        <v>0.66848384025242347</v>
      </c>
      <c r="AF41" s="83">
        <f>(VLOOKUP(AF19,$AV$2:$AW$41,2,FALSE)*VLOOKUP(AF63,$AT$2:$AU$41,2,FALSE))/(100*100)*'Formula Data'!$AB$22</f>
        <v>0.94729535725451985</v>
      </c>
      <c r="AG41" s="83">
        <f>(VLOOKUP(AG19,$AV$2:$AW$41,2,FALSE)*VLOOKUP(AG63,$AT$2:$AU$41,2,FALSE))/(100*100)*'Formula Data'!$AB$22</f>
        <v>0.74756387232678612</v>
      </c>
      <c r="AH41" s="83">
        <f>(VLOOKUP(AH19,$AV$2:$AW$41,2,FALSE)*VLOOKUP(AH63,$AT$2:$AU$41,2,FALSE))/(100*100)*'Formula Data'!$AB$22</f>
        <v>0.80862181013484913</v>
      </c>
      <c r="AI41" s="83">
        <f>(VLOOKUP(AI19,$AV$2:$AW$41,2,FALSE)*VLOOKUP(AI63,$AT$2:$AU$41,2,FALSE))/(100*100)*'Formula Data'!$AB$22</f>
        <v>0.90433939418117237</v>
      </c>
      <c r="AJ41" s="83">
        <f>(VLOOKUP(AJ19,$AV$2:$AW$41,2,FALSE)*VLOOKUP(AJ63,$AT$2:$AU$41,2,FALSE))/(100*100)*'Formula Data'!$AB$22</f>
        <v>0.69688024974470375</v>
      </c>
      <c r="AK41" s="83">
        <f>(VLOOKUP(AK19,$AV$2:$AW$41,2,FALSE)*VLOOKUP(AK63,$AT$2:$AU$41,2,FALSE))/(100*100)*'Formula Data'!$AB$22</f>
        <v>0.9053826689267952</v>
      </c>
      <c r="AL41" s="78">
        <f>(VLOOKUP(AL19,$AV$2:$AW$41,2,FALSE)*VLOOKUP(AL63,$AT$2:$AU$41,2,FALSE))/(100*100)*'Formula Data'!$AB$22</f>
        <v>0.9094798087618079</v>
      </c>
      <c r="AM41" s="78">
        <f>(VLOOKUP(AM19,$AV$2:$AW$41,2,FALSE)*VLOOKUP(AM63,$AT$2:$AU$41,2,FALSE))/(100*100)*'Formula Data'!$AB$22</f>
        <v>0.94377386254849793</v>
      </c>
      <c r="AN41" s="9">
        <f ca="1">IF(OR(Fixtures!$D$6&lt;=0,Fixtures!$D$6&gt;39),AVERAGE(B41:AM41),AVERAGE(OFFSET(A41,0,Fixtures!$D$6,1,38-Fixtures!$D$6+1)))</f>
        <v>0.89837277632880508</v>
      </c>
      <c r="AO41" s="41" t="str">
        <f t="shared" si="1"/>
        <v>WBA</v>
      </c>
      <c r="AP41" s="64">
        <f ca="1">AVERAGE(OFFSET(A41,0,Fixtures!$D$6,1,9))</f>
        <v>0.93587464657253383</v>
      </c>
      <c r="AQ41" s="64">
        <f ca="1">AVERAGE(OFFSET(A41,0,Fixtures!$D$6,1,6))</f>
        <v>0.93743265082673777</v>
      </c>
      <c r="AR41" s="64">
        <f ca="1">AVERAGE(OFFSET(A41,0,Fixtures!$D$6,1,3))</f>
        <v>0.99041869566886021</v>
      </c>
      <c r="AS41" s="63"/>
      <c r="AT41" s="71" t="str">
        <f>CONCATENATE("@",Schedule!A21)</f>
        <v>@WOL</v>
      </c>
      <c r="AU41" s="3">
        <f>VLOOKUP(RIGHT(AT41,3),'Team Ratings'!$A$2:$H$21,7,FALSE)*(1+Fixtures!$D$3)</f>
        <v>75.958722347626036</v>
      </c>
      <c r="AV41" s="71" t="str">
        <f>CONCATENATE("@",Schedule!A21)</f>
        <v>@WOL</v>
      </c>
      <c r="AW41" s="3">
        <f>VLOOKUP(RIGHT(AV41,3),'Team Ratings'!$A$2:$H$21,4,FALSE)*(1-Fixtures!$D$3)</f>
        <v>83.339599256074337</v>
      </c>
      <c r="AY41" s="61"/>
      <c r="BB41" s="61"/>
      <c r="BE41" s="61"/>
    </row>
    <row r="42" spans="1:57" x14ac:dyDescent="0.3">
      <c r="A42" s="41" t="str">
        <f t="shared" si="0"/>
        <v>WHU</v>
      </c>
      <c r="B42" s="9">
        <f>(VLOOKUP(B20,$AV$2:$AW$41,2,FALSE)*VLOOKUP(B64,$AT$2:$AU$41,2,FALSE))/(100*100)*'Formula Data'!$AB$22</f>
        <v>2.0861759756263503</v>
      </c>
      <c r="C42" s="9">
        <f>(VLOOKUP(C20,$AV$2:$AW$41,2,FALSE)*VLOOKUP(C64,$AT$2:$AU$41,2,FALSE))/(100*100)*'Formula Data'!$AB$22</f>
        <v>1.2247555891713438</v>
      </c>
      <c r="D42" s="9">
        <f>(VLOOKUP(D20,$AV$2:$AW$41,2,FALSE)*VLOOKUP(D64,$AT$2:$AU$41,2,FALSE))/(100*100)*'Formula Data'!$AB$22</f>
        <v>1.589361626960982</v>
      </c>
      <c r="E42" s="9">
        <f>(VLOOKUP(E20,$AV$2:$AW$41,2,FALSE)*VLOOKUP(E64,$AT$2:$AU$41,2,FALSE))/(100*100)*'Formula Data'!$AB$22</f>
        <v>1.3138312231265274</v>
      </c>
      <c r="F42" s="9">
        <f>(VLOOKUP(F20,$AV$2:$AW$41,2,FALSE)*VLOOKUP(F64,$AT$2:$AU$41,2,FALSE))/(100*100)*'Formula Data'!$AB$22</f>
        <v>1.3329042958245887</v>
      </c>
      <c r="G42" s="9">
        <f>(VLOOKUP(G20,$AV$2:$AW$41,2,FALSE)*VLOOKUP(G64,$AT$2:$AU$41,2,FALSE))/(100*100)*'Formula Data'!$AB$22</f>
        <v>1.545632370588405</v>
      </c>
      <c r="H42" s="9">
        <f>(VLOOKUP(H20,$AV$2:$AW$41,2,FALSE)*VLOOKUP(H64,$AT$2:$AU$41,2,FALSE))/(100*100)*'Formula Data'!$AB$22</f>
        <v>1.2513172374135024</v>
      </c>
      <c r="I42" s="9">
        <f>(VLOOKUP(I20,$AV$2:$AW$41,2,FALSE)*VLOOKUP(I64,$AT$2:$AU$41,2,FALSE))/(100*100)*'Formula Data'!$AB$22</f>
        <v>2.4320404537345328</v>
      </c>
      <c r="J42" s="9">
        <f>(VLOOKUP(J20,$AV$2:$AW$41,2,FALSE)*VLOOKUP(J64,$AT$2:$AU$41,2,FALSE))/(100*100)*'Formula Data'!$AB$22</f>
        <v>1.5452775956698961</v>
      </c>
      <c r="K42" s="9">
        <f>(VLOOKUP(K20,$AV$2:$AW$41,2,FALSE)*VLOOKUP(K64,$AT$2:$AU$41,2,FALSE))/(100*100)*'Formula Data'!$AB$22</f>
        <v>1.8071439491652763</v>
      </c>
      <c r="L42" s="9">
        <f>(VLOOKUP(L20,$AV$2:$AW$41,2,FALSE)*VLOOKUP(L64,$AT$2:$AU$41,2,FALSE))/(100*100)*'Formula Data'!$AB$22</f>
        <v>1.7523567110278753</v>
      </c>
      <c r="M42" s="9">
        <f>(VLOOKUP(M20,$AV$2:$AW$41,2,FALSE)*VLOOKUP(M64,$AT$2:$AU$41,2,FALSE))/(100*100)*'Formula Data'!$AB$22</f>
        <v>1.6586670572075357</v>
      </c>
      <c r="N42" s="9">
        <f>(VLOOKUP(N20,$AV$2:$AW$41,2,FALSE)*VLOOKUP(N64,$AT$2:$AU$41,2,FALSE))/(100*100)*'Formula Data'!$AB$22</f>
        <v>1.8788790461865978</v>
      </c>
      <c r="O42" s="9">
        <f>(VLOOKUP(O20,$AV$2:$AW$41,2,FALSE)*VLOOKUP(O64,$AT$2:$AU$41,2,FALSE))/(100*100)*'Formula Data'!$AB$22</f>
        <v>1.1748493660421768</v>
      </c>
      <c r="P42" s="9">
        <f>(VLOOKUP(P20,$AV$2:$AW$41,2,FALSE)*VLOOKUP(P64,$AT$2:$AU$41,2,FALSE))/(100*100)*'Formula Data'!$AB$22</f>
        <v>1.5333929425580606</v>
      </c>
      <c r="Q42" s="9">
        <f>(VLOOKUP(Q20,$AV$2:$AW$41,2,FALSE)*VLOOKUP(Q64,$AT$2:$AU$41,2,FALSE))/(100*100)*'Formula Data'!$AB$22</f>
        <v>1.309244201525803</v>
      </c>
      <c r="R42" s="9">
        <f>(VLOOKUP(R20,$AV$2:$AW$41,2,FALSE)*VLOOKUP(R64,$AT$2:$AU$41,2,FALSE))/(100*100)*'Formula Data'!$AB$22</f>
        <v>1.4232463495962608</v>
      </c>
      <c r="S42" s="82">
        <f>(VLOOKUP(S20,$AV$2:$AW$41,2,FALSE)*VLOOKUP(S64,$AT$2:$AU$41,2,FALSE))/(100*100)*'Formula Data'!$AB$22</f>
        <v>2.3153364861847803</v>
      </c>
      <c r="T42" s="82">
        <f>(VLOOKUP(T20,$AV$2:$AW$41,2,FALSE)*VLOOKUP(T64,$AT$2:$AU$41,2,FALSE))/(100*100)*'Formula Data'!$AB$22</f>
        <v>1.6583666627036839</v>
      </c>
      <c r="U42" s="82">
        <f>(VLOOKUP(U20,$AV$2:$AW$41,2,FALSE)*VLOOKUP(U64,$AT$2:$AU$41,2,FALSE))/(100*100)*'Formula Data'!$AB$22</f>
        <v>1.4775520872289762</v>
      </c>
      <c r="V42" s="82">
        <f>(VLOOKUP(V20,$AV$2:$AW$41,2,FALSE)*VLOOKUP(V64,$AT$2:$AU$41,2,FALSE))/(100*100)*'Formula Data'!$AB$22</f>
        <v>1.5911951651853911</v>
      </c>
      <c r="W42" s="82">
        <f>(VLOOKUP(W20,$AV$2:$AW$41,2,FALSE)*VLOOKUP(W64,$AT$2:$AU$41,2,FALSE))/(100*100)*'Formula Data'!$AB$22</f>
        <v>1.4211395456411875</v>
      </c>
      <c r="X42" s="82">
        <f>(VLOOKUP(X20,$AV$2:$AW$41,2,FALSE)*VLOOKUP(X64,$AT$2:$AU$41,2,FALSE))/(100*100)*'Formula Data'!$AB$22</f>
        <v>1.9125586907438883</v>
      </c>
      <c r="Y42" s="82">
        <f>(VLOOKUP(Y20,$AV$2:$AW$41,2,FALSE)*VLOOKUP(Y64,$AT$2:$AU$41,2,FALSE))/(100*100)*'Formula Data'!$AB$22</f>
        <v>1.9649998941768849</v>
      </c>
      <c r="Z42" s="82">
        <f>(VLOOKUP(Z20,$AV$2:$AW$41,2,FALSE)*VLOOKUP(Z64,$AT$2:$AU$41,2,FALSE))/(100*100)*'Formula Data'!$AB$22</f>
        <v>1.69494258350895</v>
      </c>
      <c r="AA42" s="82">
        <f>(VLOOKUP(AA20,$AV$2:$AW$41,2,FALSE)*VLOOKUP(AA64,$AT$2:$AU$41,2,FALSE))/(100*100)*'Formula Data'!$AB$22</f>
        <v>1.2154866168137364</v>
      </c>
      <c r="AB42" s="83">
        <f>(VLOOKUP(AB20,$AV$2:$AW$41,2,FALSE)*VLOOKUP(AB64,$AT$2:$AU$41,2,FALSE))/(100*100)*'Formula Data'!$AB$22</f>
        <v>2.109187760840185</v>
      </c>
      <c r="AC42" s="83">
        <f>(VLOOKUP(AC20,$AV$2:$AW$41,2,FALSE)*VLOOKUP(AC64,$AT$2:$AU$41,2,FALSE))/(100*100)*'Formula Data'!$AB$22</f>
        <v>1.3780548147599059</v>
      </c>
      <c r="AD42" s="83">
        <f>(VLOOKUP(AD20,$AV$2:$AW$41,2,FALSE)*VLOOKUP(AD64,$AT$2:$AU$41,2,FALSE))/(100*100)*'Formula Data'!$AB$22</f>
        <v>1.5574189452160729</v>
      </c>
      <c r="AE42" s="83">
        <f>(VLOOKUP(AE20,$AV$2:$AW$41,2,FALSE)*VLOOKUP(AE64,$AT$2:$AU$41,2,FALSE))/(100*100)*'Formula Data'!$AB$22</f>
        <v>1.2498753413872583</v>
      </c>
      <c r="AF42" s="83">
        <f>(VLOOKUP(AF20,$AV$2:$AW$41,2,FALSE)*VLOOKUP(AF64,$AT$2:$AU$41,2,FALSE))/(100*100)*'Formula Data'!$AB$22</f>
        <v>1.6706889568865626</v>
      </c>
      <c r="AG42" s="83">
        <f>(VLOOKUP(AG20,$AV$2:$AW$41,2,FALSE)*VLOOKUP(AG64,$AT$2:$AU$41,2,FALSE))/(100*100)*'Formula Data'!$AB$22</f>
        <v>1.6405705696541852</v>
      </c>
      <c r="AH42" s="83">
        <f>(VLOOKUP(AH20,$AV$2:$AW$41,2,FALSE)*VLOOKUP(AH64,$AT$2:$AU$41,2,FALSE))/(100*100)*'Formula Data'!$AB$22</f>
        <v>1.493957387601845</v>
      </c>
      <c r="AI42" s="83">
        <f>(VLOOKUP(AI20,$AV$2:$AW$41,2,FALSE)*VLOOKUP(AI64,$AT$2:$AU$41,2,FALSE))/(100*100)*'Formula Data'!$AB$22</f>
        <v>1.3041409604529859</v>
      </c>
      <c r="AJ42" s="83">
        <f>(VLOOKUP(AJ20,$AV$2:$AW$41,2,FALSE)*VLOOKUP(AJ64,$AT$2:$AU$41,2,FALSE))/(100*100)*'Formula Data'!$AB$22</f>
        <v>1.8098229950275675</v>
      </c>
      <c r="AK42" s="83">
        <f>(VLOOKUP(AK20,$AV$2:$AW$41,2,FALSE)*VLOOKUP(AK64,$AT$2:$AU$41,2,FALSE))/(100*100)*'Formula Data'!$AB$22</f>
        <v>1.2058615201533485</v>
      </c>
      <c r="AL42" s="78">
        <f>(VLOOKUP(AL20,$AV$2:$AW$41,2,FALSE)*VLOOKUP(AL64,$AT$2:$AU$41,2,FALSE))/(100*100)*'Formula Data'!$AB$22</f>
        <v>1.8207825909512918</v>
      </c>
      <c r="AM42" s="78">
        <f>(VLOOKUP(AM20,$AV$2:$AW$41,2,FALSE)*VLOOKUP(AM64,$AT$2:$AU$41,2,FALSE))/(100*100)*'Formula Data'!$AB$22</f>
        <v>1.664856026295148</v>
      </c>
      <c r="AN42" s="9">
        <f ca="1">IF(OR(Fixtures!$D$6&lt;=0,Fixtures!$D$6&gt;39),AVERAGE(B42:AM42),AVERAGE(OFFSET(A42,0,Fixtures!$D$6,1,38-Fixtures!$D$6+1)))</f>
        <v>1.6079950940131105</v>
      </c>
      <c r="AO42" s="41" t="str">
        <f t="shared" si="1"/>
        <v>WHU</v>
      </c>
      <c r="AP42" s="64">
        <f ca="1">AVERAGE(OFFSET(A42,0,Fixtures!$D$6,1,9))</f>
        <v>1.5647841354421645</v>
      </c>
      <c r="AQ42" s="64">
        <f ca="1">AVERAGE(OFFSET(A42,0,Fixtures!$D$6,1,6))</f>
        <v>1.6361956208832262</v>
      </c>
      <c r="AR42" s="64">
        <f ca="1">AVERAGE(OFFSET(A42,0,Fixtures!$D$6,1,3))</f>
        <v>1.7015927519543492</v>
      </c>
      <c r="AS42" s="80"/>
      <c r="AY42" s="61"/>
      <c r="BE42" s="61"/>
    </row>
    <row r="43" spans="1:57" x14ac:dyDescent="0.3">
      <c r="A43" s="41" t="str">
        <f t="shared" si="0"/>
        <v>WOL</v>
      </c>
      <c r="B43" s="9">
        <f>(VLOOKUP(B21,$AV$2:$AW$41,2,FALSE)*VLOOKUP(B65,$AT$2:$AU$41,2,FALSE))/(100*100)*'Formula Data'!$AB$22</f>
        <v>1.0900146657683787</v>
      </c>
      <c r="C43" s="9">
        <f>(VLOOKUP(C21,$AV$2:$AW$41,2,FALSE)*VLOOKUP(C65,$AT$2:$AU$41,2,FALSE))/(100*100)*'Formula Data'!$AB$22</f>
        <v>1.0902649184513304</v>
      </c>
      <c r="D43" s="9">
        <f>(VLOOKUP(D21,$AV$2:$AW$41,2,FALSE)*VLOOKUP(D65,$AT$2:$AU$41,2,FALSE))/(100*100)*'Formula Data'!$AB$22</f>
        <v>0.88665393412842641</v>
      </c>
      <c r="E43" s="9">
        <f>(VLOOKUP(E21,$AV$2:$AW$41,2,FALSE)*VLOOKUP(E65,$AT$2:$AU$41,2,FALSE))/(100*100)*'Formula Data'!$AB$22</f>
        <v>1.7155233271620696</v>
      </c>
      <c r="F43" s="9">
        <f>(VLOOKUP(F21,$AV$2:$AW$41,2,FALSE)*VLOOKUP(F65,$AT$2:$AU$41,2,FALSE))/(100*100)*'Formula Data'!$AB$22</f>
        <v>1.1699978198411112</v>
      </c>
      <c r="G43" s="9">
        <f>(VLOOKUP(G21,$AV$2:$AW$41,2,FALSE)*VLOOKUP(G65,$AT$2:$AU$41,2,FALSE))/(100*100)*'Formula Data'!$AB$22</f>
        <v>1.4715559296131437</v>
      </c>
      <c r="H43" s="9">
        <f>(VLOOKUP(H21,$AV$2:$AW$41,2,FALSE)*VLOOKUP(H65,$AT$2:$AU$41,2,FALSE))/(100*100)*'Formula Data'!$AB$22</f>
        <v>1.3253319153057803</v>
      </c>
      <c r="I43" s="9">
        <f>(VLOOKUP(I21,$AV$2:$AW$41,2,FALSE)*VLOOKUP(I65,$AT$2:$AU$41,2,FALSE))/(100*100)*'Formula Data'!$AB$22</f>
        <v>0.92675601171289346</v>
      </c>
      <c r="J43" s="9">
        <f>(VLOOKUP(J21,$AV$2:$AW$41,2,FALSE)*VLOOKUP(J65,$AT$2:$AU$41,2,FALSE))/(100*100)*'Formula Data'!$AB$22</f>
        <v>1.1743634219118253</v>
      </c>
      <c r="K43" s="9">
        <f>(VLOOKUP(K21,$AV$2:$AW$41,2,FALSE)*VLOOKUP(K65,$AT$2:$AU$41,2,FALSE))/(100*100)*'Formula Data'!$AB$22</f>
        <v>0.86392345163058992</v>
      </c>
      <c r="L43" s="9">
        <f>(VLOOKUP(L21,$AV$2:$AW$41,2,FALSE)*VLOOKUP(L65,$AT$2:$AU$41,2,FALSE))/(100*100)*'Formula Data'!$AB$22</f>
        <v>0.88265962318453184</v>
      </c>
      <c r="M43" s="9">
        <f>(VLOOKUP(M21,$AV$2:$AW$41,2,FALSE)*VLOOKUP(M65,$AT$2:$AU$41,2,FALSE))/(100*100)*'Formula Data'!$AB$22</f>
        <v>1.2747310989717673</v>
      </c>
      <c r="N43" s="9">
        <f>(VLOOKUP(N21,$AV$2:$AW$41,2,FALSE)*VLOOKUP(N65,$AT$2:$AU$41,2,FALSE))/(100*100)*'Formula Data'!$AB$22</f>
        <v>1.0538141930499414</v>
      </c>
      <c r="O43" s="9">
        <f>(VLOOKUP(O21,$AV$2:$AW$41,2,FALSE)*VLOOKUP(O65,$AT$2:$AU$41,2,FALSE))/(100*100)*'Formula Data'!$AB$22</f>
        <v>0.91992065186628336</v>
      </c>
      <c r="P43" s="9">
        <f>(VLOOKUP(P21,$AV$2:$AW$41,2,FALSE)*VLOOKUP(P65,$AT$2:$AU$41,2,FALSE))/(100*100)*'Formula Data'!$AB$22</f>
        <v>1.1955860091656749</v>
      </c>
      <c r="Q43" s="9">
        <f>(VLOOKUP(Q21,$AV$2:$AW$41,2,FALSE)*VLOOKUP(Q65,$AT$2:$AU$41,2,FALSE))/(100*100)*'Formula Data'!$AB$22</f>
        <v>0.97205832953906623</v>
      </c>
      <c r="R43" s="9">
        <f>(VLOOKUP(R21,$AV$2:$AW$41,2,FALSE)*VLOOKUP(R65,$AT$2:$AU$41,2,FALSE))/(100*100)*'Formula Data'!$AB$22</f>
        <v>0.85059587062937403</v>
      </c>
      <c r="S43" s="9">
        <f>(VLOOKUP(S21,$AV$2:$AW$41,2,FALSE)*VLOOKUP(S65,$AT$2:$AU$41,2,FALSE))/(100*100)*'Formula Data'!$AB$22</f>
        <v>1.2766208560538259</v>
      </c>
      <c r="T43" s="9">
        <f>(VLOOKUP(T21,$AV$2:$AW$41,2,FALSE)*VLOOKUP(T65,$AT$2:$AU$41,2,FALSE))/(100*100)*'Formula Data'!$AB$22</f>
        <v>1.6332021723488199</v>
      </c>
      <c r="U43" s="9">
        <f>(VLOOKUP(U21,$AV$2:$AW$41,2,FALSE)*VLOOKUP(U65,$AT$2:$AU$41,2,FALSE))/(100*100)*'Formula Data'!$AB$22</f>
        <v>0.82872038178971896</v>
      </c>
      <c r="V43" s="9">
        <f>(VLOOKUP(V21,$AV$2:$AW$41,2,FALSE)*VLOOKUP(V65,$AT$2:$AU$41,2,FALSE))/(100*100)*'Formula Data'!$AB$22</f>
        <v>1.0422421505555244</v>
      </c>
      <c r="W43" s="9">
        <f>(VLOOKUP(W21,$AV$2:$AW$41,2,FALSE)*VLOOKUP(W65,$AT$2:$AU$41,2,FALSE))/(100*100)*'Formula Data'!$AB$22</f>
        <v>1.0985789839883784</v>
      </c>
      <c r="X43" s="9">
        <f>(VLOOKUP(X21,$AV$2:$AW$41,2,FALSE)*VLOOKUP(X65,$AT$2:$AU$41,2,FALSE))/(100*100)*'Formula Data'!$AB$22</f>
        <v>1.1784778799916336</v>
      </c>
      <c r="Y43" s="82">
        <f>(VLOOKUP(Y21,$AV$2:$AW$41,2,FALSE)*VLOOKUP(Y65,$AT$2:$AU$41,2,FALSE))/(100*100)*'Formula Data'!$AB$22</f>
        <v>0.92352039836355326</v>
      </c>
      <c r="Z43" s="82">
        <f>(VLOOKUP(Z21,$AV$2:$AW$41,2,FALSE)*VLOOKUP(Z65,$AT$2:$AU$41,2,FALSE))/(100*100)*'Formula Data'!$AB$22</f>
        <v>1.487788083265587</v>
      </c>
      <c r="AA43" s="82">
        <f>(VLOOKUP(AA21,$AV$2:$AW$41,2,FALSE)*VLOOKUP(AA65,$AT$2:$AU$41,2,FALSE))/(100*100)*'Formula Data'!$AB$22</f>
        <v>1.1572328403401331</v>
      </c>
      <c r="AB43" s="83">
        <f>(VLOOKUP(AB21,$AV$2:$AW$41,2,FALSE)*VLOOKUP(AB65,$AT$2:$AU$41,2,FALSE))/(100*100)*'Formula Data'!$AB$22</f>
        <v>1.0024496253572921</v>
      </c>
      <c r="AC43" s="83">
        <f>(VLOOKUP(AC21,$AV$2:$AW$41,2,FALSE)*VLOOKUP(AC65,$AT$2:$AU$41,2,FALSE))/(100*100)*'Formula Data'!$AB$22</f>
        <v>1.1224042016864419</v>
      </c>
      <c r="AD43" s="83">
        <f>(VLOOKUP(AD21,$AV$2:$AW$41,2,FALSE)*VLOOKUP(AD65,$AT$2:$AU$41,2,FALSE))/(100*100)*'Formula Data'!$AB$22</f>
        <v>0.8573852633887461</v>
      </c>
      <c r="AE43" s="83">
        <f>(VLOOKUP(AE21,$AV$2:$AW$41,2,FALSE)*VLOOKUP(AE65,$AT$2:$AU$41,2,FALSE))/(100*100)*'Formula Data'!$AB$22</f>
        <v>1.1274834318545723</v>
      </c>
      <c r="AF43" s="83">
        <f>(VLOOKUP(AF21,$AV$2:$AW$41,2,FALSE)*VLOOKUP(AF65,$AT$2:$AU$41,2,FALSE))/(100*100)*'Formula Data'!$AB$22</f>
        <v>1.3490890102175186</v>
      </c>
      <c r="AG43" s="83">
        <f>(VLOOKUP(AG21,$AV$2:$AW$41,2,FALSE)*VLOOKUP(AG65,$AT$2:$AU$41,2,FALSE))/(100*100)*'Formula Data'!$AB$22</f>
        <v>1.3860802155470242</v>
      </c>
      <c r="AH43" s="83">
        <f>(VLOOKUP(AH21,$AV$2:$AW$41,2,FALSE)*VLOOKUP(AH65,$AT$2:$AU$41,2,FALSE))/(100*100)*'Formula Data'!$AB$22</f>
        <v>1.1697859262527797</v>
      </c>
      <c r="AI43" s="83">
        <f>(VLOOKUP(AI21,$AV$2:$AW$41,2,FALSE)*VLOOKUP(AI65,$AT$2:$AU$41,2,FALSE))/(100*100)*'Formula Data'!$AB$22</f>
        <v>1.2843515837374662</v>
      </c>
      <c r="AJ43" s="83">
        <f>(VLOOKUP(AJ21,$AV$2:$AW$41,2,FALSE)*VLOOKUP(AJ65,$AT$2:$AU$41,2,FALSE))/(100*100)*'Formula Data'!$AB$22</f>
        <v>1.081631417201409</v>
      </c>
      <c r="AK43" s="78">
        <f>(VLOOKUP(AK21,$AV$2:$AW$41,2,FALSE)*VLOOKUP(AK65,$AT$2:$AU$41,2,FALSE))/(100*100)*'Formula Data'!$AB$22</f>
        <v>0.94020985911248689</v>
      </c>
      <c r="AL43" s="78">
        <f>(VLOOKUP(AL21,$AV$2:$AW$41,2,FALSE)*VLOOKUP(AL65,$AT$2:$AU$41,2,FALSE))/(100*100)*'Formula Data'!$AB$22</f>
        <v>1.003935731941225</v>
      </c>
      <c r="AM43" s="78">
        <f>(VLOOKUP(AM21,$AV$2:$AW$41,2,FALSE)*VLOOKUP(AM65,$AT$2:$AU$41,2,FALSE))/(100*100)*'Formula Data'!$AB$22</f>
        <v>1.2360850374265449</v>
      </c>
      <c r="AN43" s="9">
        <f ca="1">IF(OR(Fixtures!$D$6&lt;=0,Fixtures!$D$6&gt;39),AVERAGE(B43:AM43),AVERAGE(OFFSET(A43,0,Fixtures!$D$6,1,38-Fixtures!$D$6+1)))</f>
        <v>1.1124975900123244</v>
      </c>
      <c r="AO43" s="41" t="str">
        <f t="shared" si="1"/>
        <v>WOL</v>
      </c>
      <c r="AP43" s="64">
        <f ca="1">AVERAGE(OFFSET(A43,0,Fixtures!$D$6,1,9))</f>
        <v>1.0208502944387836</v>
      </c>
      <c r="AQ43" s="64">
        <f ca="1">AVERAGE(OFFSET(A43,0,Fixtures!$D$6,1,6))</f>
        <v>1.0282354067691564</v>
      </c>
      <c r="AR43" s="64">
        <f ca="1">AVERAGE(OFFSET(A43,0,Fixtures!$D$6,1,3))</f>
        <v>0.97364883224231569</v>
      </c>
      <c r="AS43" s="80"/>
      <c r="AY43" s="61"/>
    </row>
    <row r="44" spans="1:57" x14ac:dyDescent="0.3">
      <c r="X44" s="61"/>
      <c r="Y44" s="61"/>
      <c r="Z44" s="61"/>
      <c r="AG44" s="34"/>
      <c r="AH44" s="34"/>
      <c r="AI44" s="34"/>
      <c r="AJ44" s="34"/>
      <c r="AK44" s="34"/>
      <c r="AL44" s="34"/>
      <c r="AM44" s="34"/>
      <c r="AY44" s="61"/>
    </row>
    <row r="45" spans="1:57" x14ac:dyDescent="0.3">
      <c r="A45" s="58" t="s">
        <v>0</v>
      </c>
      <c r="B45" s="58">
        <v>1</v>
      </c>
      <c r="C45" s="58">
        <v>2</v>
      </c>
      <c r="D45" s="58">
        <v>3</v>
      </c>
      <c r="E45" s="58">
        <v>4</v>
      </c>
      <c r="F45" s="58">
        <v>5</v>
      </c>
      <c r="G45" s="58">
        <v>6</v>
      </c>
      <c r="H45" s="58">
        <v>7</v>
      </c>
      <c r="I45" s="58">
        <v>8</v>
      </c>
      <c r="J45" s="58">
        <v>9</v>
      </c>
      <c r="K45" s="58">
        <v>10</v>
      </c>
      <c r="L45" s="58">
        <v>11</v>
      </c>
      <c r="M45" s="58">
        <v>12</v>
      </c>
      <c r="N45" s="58">
        <v>13</v>
      </c>
      <c r="O45" s="58">
        <v>14</v>
      </c>
      <c r="P45" s="58">
        <v>15</v>
      </c>
      <c r="Q45" s="58">
        <v>16</v>
      </c>
      <c r="R45" s="58">
        <v>17</v>
      </c>
      <c r="S45" s="58">
        <v>18</v>
      </c>
      <c r="T45" s="58">
        <v>19</v>
      </c>
      <c r="U45" s="58">
        <v>20</v>
      </c>
      <c r="V45" s="58">
        <v>21</v>
      </c>
      <c r="W45" s="58">
        <v>22</v>
      </c>
      <c r="X45" s="58">
        <v>23</v>
      </c>
      <c r="Y45" s="58">
        <v>24</v>
      </c>
      <c r="Z45" s="58">
        <v>25</v>
      </c>
      <c r="AA45" s="58">
        <v>26</v>
      </c>
      <c r="AB45" s="58">
        <v>27</v>
      </c>
      <c r="AC45" s="58">
        <v>28</v>
      </c>
      <c r="AD45" s="58">
        <v>29</v>
      </c>
      <c r="AE45" s="58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5"/>
    </row>
    <row r="46" spans="1:57" x14ac:dyDescent="0.3">
      <c r="A46" s="41" t="str">
        <f>$A24</f>
        <v>ARS</v>
      </c>
      <c r="B46" s="72" t="str">
        <f t="shared" ref="B46:Q46" si="2">IF(IFERROR(FIND("@",B2),0), $A46, CONCATENATE("@", $A46))</f>
        <v>ARS</v>
      </c>
      <c r="C46" s="72" t="str">
        <f t="shared" si="2"/>
        <v>@ARS</v>
      </c>
      <c r="D46" s="72" t="str">
        <f t="shared" si="2"/>
        <v>ARS</v>
      </c>
      <c r="E46" s="72" t="str">
        <f t="shared" si="2"/>
        <v>@ARS</v>
      </c>
      <c r="F46" s="72" t="str">
        <f t="shared" si="2"/>
        <v>ARS</v>
      </c>
      <c r="G46" s="72" t="str">
        <f t="shared" si="2"/>
        <v>@ARS</v>
      </c>
      <c r="H46" s="72" t="str">
        <f t="shared" si="2"/>
        <v>ARS</v>
      </c>
      <c r="I46" s="72" t="str">
        <f t="shared" si="2"/>
        <v>@ARS</v>
      </c>
      <c r="J46" s="72" t="str">
        <f t="shared" si="2"/>
        <v>ARS</v>
      </c>
      <c r="K46" s="72" t="str">
        <f t="shared" si="2"/>
        <v>@ARS</v>
      </c>
      <c r="L46" s="72" t="str">
        <f t="shared" si="2"/>
        <v>ARS</v>
      </c>
      <c r="M46" s="72" t="str">
        <f t="shared" si="2"/>
        <v>@ARS</v>
      </c>
      <c r="N46" s="72" t="str">
        <f t="shared" si="2"/>
        <v>@ARS</v>
      </c>
      <c r="O46" s="72" t="str">
        <f t="shared" si="2"/>
        <v>ARS</v>
      </c>
      <c r="P46" s="72" t="str">
        <f t="shared" si="2"/>
        <v>@ARS</v>
      </c>
      <c r="Q46" s="72" t="str">
        <f t="shared" si="2"/>
        <v>ARS</v>
      </c>
      <c r="R46" s="72" t="str">
        <f t="shared" ref="C46:AM53" si="3">IF(IFERROR(FIND("@",R2),0), $A46, CONCATENATE("@", $A46))</f>
        <v>ARS</v>
      </c>
      <c r="S46" s="72" t="str">
        <f t="shared" si="3"/>
        <v>@ARS</v>
      </c>
      <c r="T46" s="72" t="str">
        <f t="shared" si="3"/>
        <v>@ARS</v>
      </c>
      <c r="U46" s="72" t="str">
        <f t="shared" si="3"/>
        <v>ARS</v>
      </c>
      <c r="V46" s="72" t="str">
        <f t="shared" si="3"/>
        <v>@ARS</v>
      </c>
      <c r="W46" s="72" t="str">
        <f t="shared" si="3"/>
        <v>ARS</v>
      </c>
      <c r="X46" s="72" t="str">
        <f t="shared" si="3"/>
        <v>ARS</v>
      </c>
      <c r="Y46" s="72" t="str">
        <f t="shared" si="3"/>
        <v>@ARS</v>
      </c>
      <c r="Z46" s="72" t="str">
        <f t="shared" si="3"/>
        <v>@ARS</v>
      </c>
      <c r="AA46" s="72" t="str">
        <f t="shared" si="3"/>
        <v>ARS</v>
      </c>
      <c r="AB46" s="72" t="str">
        <f t="shared" si="3"/>
        <v>ARS</v>
      </c>
      <c r="AC46" s="72" t="str">
        <f t="shared" si="3"/>
        <v>@ARS</v>
      </c>
      <c r="AD46" s="72" t="str">
        <f t="shared" si="3"/>
        <v>ARS</v>
      </c>
      <c r="AE46" s="72" t="str">
        <f t="shared" si="3"/>
        <v>@ARS</v>
      </c>
      <c r="AF46" s="72" t="str">
        <f t="shared" si="3"/>
        <v>ARS</v>
      </c>
      <c r="AG46" s="72" t="str">
        <f t="shared" si="3"/>
        <v>@ARS</v>
      </c>
      <c r="AH46" s="72" t="str">
        <f t="shared" si="3"/>
        <v>@ARS</v>
      </c>
      <c r="AI46" s="72" t="str">
        <f t="shared" si="3"/>
        <v>ARS</v>
      </c>
      <c r="AJ46" s="72" t="str">
        <f t="shared" si="3"/>
        <v>@ARS</v>
      </c>
      <c r="AK46" s="72" t="str">
        <f t="shared" si="3"/>
        <v>ARS</v>
      </c>
      <c r="AL46" s="72" t="str">
        <f t="shared" si="3"/>
        <v>ARS</v>
      </c>
      <c r="AM46" s="72" t="str">
        <f t="shared" si="3"/>
        <v>@ARS</v>
      </c>
      <c r="AP46" s="65"/>
    </row>
    <row r="47" spans="1:57" x14ac:dyDescent="0.3">
      <c r="A47" s="41" t="str">
        <f t="shared" ref="A47:A65" si="4">$A25</f>
        <v>AVL</v>
      </c>
      <c r="B47" s="72" t="str">
        <f t="shared" ref="B47:B65" si="5">IF(IFERROR(FIND("@",B3),0), $A47, CONCATENATE("@", $A47))</f>
        <v>AVL</v>
      </c>
      <c r="C47" s="72" t="str">
        <f t="shared" si="3"/>
        <v>@AVL</v>
      </c>
      <c r="D47" s="72" t="str">
        <f t="shared" si="3"/>
        <v>AVL</v>
      </c>
      <c r="E47" s="72" t="str">
        <f t="shared" si="3"/>
        <v>@AVL</v>
      </c>
      <c r="F47" s="72" t="str">
        <f t="shared" si="3"/>
        <v>AVL</v>
      </c>
      <c r="G47" s="72" t="str">
        <f t="shared" si="3"/>
        <v>@AVL</v>
      </c>
      <c r="H47" s="72" t="str">
        <f t="shared" si="3"/>
        <v>@AVL</v>
      </c>
      <c r="I47" s="72" t="str">
        <f t="shared" si="3"/>
        <v>AVL</v>
      </c>
      <c r="J47" s="72" t="str">
        <f t="shared" si="3"/>
        <v>@AVL</v>
      </c>
      <c r="K47" s="72" t="str">
        <f t="shared" si="3"/>
        <v>AVL</v>
      </c>
      <c r="L47" s="72" t="str">
        <f t="shared" si="3"/>
        <v>@AVL</v>
      </c>
      <c r="M47" s="72" t="str">
        <f t="shared" si="3"/>
        <v>AVL</v>
      </c>
      <c r="N47" s="72" t="str">
        <f t="shared" si="3"/>
        <v>@AVL</v>
      </c>
      <c r="O47" s="72" t="str">
        <f t="shared" si="3"/>
        <v>AVL</v>
      </c>
      <c r="P47" s="72" t="str">
        <f t="shared" si="3"/>
        <v>@AVL</v>
      </c>
      <c r="Q47" s="72" t="str">
        <f t="shared" si="3"/>
        <v>AVL</v>
      </c>
      <c r="R47" s="72" t="str">
        <f t="shared" si="3"/>
        <v>AVL</v>
      </c>
      <c r="S47" s="72" t="str">
        <f t="shared" si="3"/>
        <v>@AVL</v>
      </c>
      <c r="T47" s="72" t="str">
        <f t="shared" si="3"/>
        <v>@AVL</v>
      </c>
      <c r="U47" s="72" t="str">
        <f t="shared" si="3"/>
        <v>AVL</v>
      </c>
      <c r="V47" s="72" t="str">
        <f t="shared" si="3"/>
        <v>AVL</v>
      </c>
      <c r="W47" s="72" t="str">
        <f t="shared" si="3"/>
        <v>@AVL</v>
      </c>
      <c r="X47" s="72" t="str">
        <f t="shared" si="3"/>
        <v>@AVL</v>
      </c>
      <c r="Y47" s="72" t="str">
        <f t="shared" si="3"/>
        <v>AVL</v>
      </c>
      <c r="Z47" s="72" t="str">
        <f t="shared" si="3"/>
        <v>@AVL</v>
      </c>
      <c r="AA47" s="72" t="str">
        <f t="shared" si="3"/>
        <v>AVL</v>
      </c>
      <c r="AB47" s="72" t="str">
        <f t="shared" si="3"/>
        <v>@AVL</v>
      </c>
      <c r="AC47" s="72" t="str">
        <f t="shared" si="3"/>
        <v>AVL</v>
      </c>
      <c r="AD47" s="72" t="str">
        <f t="shared" si="3"/>
        <v>AVL</v>
      </c>
      <c r="AE47" s="72" t="str">
        <f t="shared" si="3"/>
        <v>@AVL</v>
      </c>
      <c r="AF47" s="72" t="str">
        <f t="shared" si="3"/>
        <v>AVL</v>
      </c>
      <c r="AG47" s="72" t="str">
        <f t="shared" si="3"/>
        <v>@AVL</v>
      </c>
      <c r="AH47" s="72" t="str">
        <f t="shared" si="3"/>
        <v>@AVL</v>
      </c>
      <c r="AI47" s="72" t="str">
        <f t="shared" si="3"/>
        <v>AVL</v>
      </c>
      <c r="AJ47" s="72" t="str">
        <f t="shared" si="3"/>
        <v>@AVL</v>
      </c>
      <c r="AK47" s="72" t="str">
        <f t="shared" si="3"/>
        <v>AVL</v>
      </c>
      <c r="AL47" s="72" t="str">
        <f t="shared" si="3"/>
        <v>AVL</v>
      </c>
      <c r="AM47" s="72" t="str">
        <f t="shared" si="3"/>
        <v>@AVL</v>
      </c>
      <c r="AP47" s="65"/>
    </row>
    <row r="48" spans="1:57" x14ac:dyDescent="0.3">
      <c r="A48" s="41" t="str">
        <f t="shared" si="4"/>
        <v>BHA</v>
      </c>
      <c r="B48" s="72" t="str">
        <f t="shared" si="5"/>
        <v>@BHA</v>
      </c>
      <c r="C48" s="72" t="str">
        <f t="shared" si="3"/>
        <v>BHA</v>
      </c>
      <c r="D48" s="72" t="str">
        <f t="shared" si="3"/>
        <v>@BHA</v>
      </c>
      <c r="E48" s="72" t="str">
        <f t="shared" si="3"/>
        <v>BHA</v>
      </c>
      <c r="F48" s="72" t="str">
        <f t="shared" si="3"/>
        <v>BHA</v>
      </c>
      <c r="G48" s="72" t="str">
        <f t="shared" si="3"/>
        <v>@BHA</v>
      </c>
      <c r="H48" s="72" t="str">
        <f t="shared" si="3"/>
        <v>BHA</v>
      </c>
      <c r="I48" s="72" t="str">
        <f t="shared" si="3"/>
        <v>@BHA</v>
      </c>
      <c r="J48" s="72" t="str">
        <f t="shared" si="3"/>
        <v>BHA</v>
      </c>
      <c r="K48" s="72" t="str">
        <f t="shared" si="3"/>
        <v>@BHA</v>
      </c>
      <c r="L48" s="72" t="str">
        <f t="shared" si="3"/>
        <v>@BHA</v>
      </c>
      <c r="M48" s="72" t="str">
        <f t="shared" si="3"/>
        <v>BHA</v>
      </c>
      <c r="N48" s="72" t="str">
        <f t="shared" si="3"/>
        <v>BHA</v>
      </c>
      <c r="O48" s="72" t="str">
        <f t="shared" si="3"/>
        <v>@BHA</v>
      </c>
      <c r="P48" s="72" t="str">
        <f t="shared" si="3"/>
        <v>BHA</v>
      </c>
      <c r="Q48" s="72" t="str">
        <f t="shared" si="3"/>
        <v>@BHA</v>
      </c>
      <c r="R48" s="72" t="str">
        <f t="shared" si="3"/>
        <v>@BHA</v>
      </c>
      <c r="S48" s="72" t="str">
        <f t="shared" si="3"/>
        <v>BHA</v>
      </c>
      <c r="T48" s="72" t="str">
        <f t="shared" si="3"/>
        <v>BHA</v>
      </c>
      <c r="U48" s="72" t="str">
        <f t="shared" si="3"/>
        <v>@BHA</v>
      </c>
      <c r="V48" s="72" t="str">
        <f t="shared" si="3"/>
        <v>@BHA</v>
      </c>
      <c r="W48" s="72" t="str">
        <f t="shared" si="3"/>
        <v>BHA</v>
      </c>
      <c r="X48" s="72" t="str">
        <f t="shared" si="3"/>
        <v>BHA</v>
      </c>
      <c r="Y48" s="72" t="str">
        <f t="shared" si="3"/>
        <v>@BHA</v>
      </c>
      <c r="Z48" s="72" t="str">
        <f t="shared" si="3"/>
        <v>@BHA</v>
      </c>
      <c r="AA48" s="72" t="str">
        <f t="shared" si="3"/>
        <v>BHA</v>
      </c>
      <c r="AB48" s="72" t="str">
        <f t="shared" si="3"/>
        <v>@BHA</v>
      </c>
      <c r="AC48" s="72" t="str">
        <f t="shared" si="3"/>
        <v>BHA</v>
      </c>
      <c r="AD48" s="72" t="str">
        <f t="shared" si="3"/>
        <v>@BHA</v>
      </c>
      <c r="AE48" s="72" t="str">
        <f t="shared" si="3"/>
        <v>BHA</v>
      </c>
      <c r="AF48" s="72" t="str">
        <f t="shared" si="3"/>
        <v>@BHA</v>
      </c>
      <c r="AG48" s="72" t="str">
        <f t="shared" si="3"/>
        <v>BHA</v>
      </c>
      <c r="AH48" s="72" t="str">
        <f t="shared" si="3"/>
        <v>BHA</v>
      </c>
      <c r="AI48" s="72" t="str">
        <f t="shared" si="3"/>
        <v>@BHA</v>
      </c>
      <c r="AJ48" s="72" t="str">
        <f t="shared" si="3"/>
        <v>BHA</v>
      </c>
      <c r="AK48" s="72" t="str">
        <f t="shared" si="3"/>
        <v>@BHA</v>
      </c>
      <c r="AL48" s="72" t="str">
        <f t="shared" si="3"/>
        <v>@BHA</v>
      </c>
      <c r="AM48" s="72" t="str">
        <f t="shared" si="3"/>
        <v>BHA</v>
      </c>
      <c r="AP48" s="65"/>
    </row>
    <row r="49" spans="1:42" x14ac:dyDescent="0.3">
      <c r="A49" s="41" t="str">
        <f t="shared" si="4"/>
        <v>BUR</v>
      </c>
      <c r="B49" s="72" t="str">
        <f t="shared" si="5"/>
        <v>@BUR</v>
      </c>
      <c r="C49" s="72" t="str">
        <f t="shared" si="3"/>
        <v>BUR</v>
      </c>
      <c r="D49" s="72" t="str">
        <f t="shared" si="3"/>
        <v>@BUR</v>
      </c>
      <c r="E49" s="72" t="str">
        <f t="shared" si="3"/>
        <v>BUR</v>
      </c>
      <c r="F49" s="72" t="str">
        <f t="shared" si="3"/>
        <v>BUR</v>
      </c>
      <c r="G49" s="72" t="str">
        <f t="shared" si="3"/>
        <v>@BUR</v>
      </c>
      <c r="H49" s="72" t="str">
        <f t="shared" si="3"/>
        <v>@BUR</v>
      </c>
      <c r="I49" s="72" t="str">
        <f t="shared" si="3"/>
        <v>BUR</v>
      </c>
      <c r="J49" s="72" t="str">
        <f t="shared" si="3"/>
        <v>@BUR</v>
      </c>
      <c r="K49" s="72" t="str">
        <f t="shared" si="3"/>
        <v>BUR</v>
      </c>
      <c r="L49" s="72" t="str">
        <f t="shared" si="3"/>
        <v>@BUR</v>
      </c>
      <c r="M49" s="72" t="str">
        <f t="shared" si="3"/>
        <v>BUR</v>
      </c>
      <c r="N49" s="72" t="str">
        <f t="shared" si="3"/>
        <v>BUR</v>
      </c>
      <c r="O49" s="72" t="str">
        <f t="shared" si="3"/>
        <v>@BUR</v>
      </c>
      <c r="P49" s="72" t="str">
        <f t="shared" si="3"/>
        <v>BUR</v>
      </c>
      <c r="Q49" s="72" t="str">
        <f t="shared" si="3"/>
        <v>@BUR</v>
      </c>
      <c r="R49" s="72" t="str">
        <f t="shared" si="3"/>
        <v>@BUR</v>
      </c>
      <c r="S49" s="72" t="str">
        <f t="shared" si="3"/>
        <v>BUR</v>
      </c>
      <c r="T49" s="72" t="str">
        <f t="shared" si="3"/>
        <v>BUR</v>
      </c>
      <c r="U49" s="72" t="str">
        <f t="shared" si="3"/>
        <v>@BUR</v>
      </c>
      <c r="V49" s="72" t="str">
        <f t="shared" si="3"/>
        <v>BUR</v>
      </c>
      <c r="W49" s="72" t="str">
        <f t="shared" si="3"/>
        <v>@BUR</v>
      </c>
      <c r="X49" s="72" t="str">
        <f t="shared" si="3"/>
        <v>@BUR</v>
      </c>
      <c r="Y49" s="72" t="str">
        <f t="shared" si="3"/>
        <v>BUR</v>
      </c>
      <c r="Z49" s="72" t="str">
        <f t="shared" si="3"/>
        <v>@BUR</v>
      </c>
      <c r="AA49" s="72" t="str">
        <f t="shared" si="3"/>
        <v>BUR</v>
      </c>
      <c r="AB49" s="72" t="str">
        <f t="shared" si="3"/>
        <v>@BUR</v>
      </c>
      <c r="AC49" s="72" t="str">
        <f t="shared" si="3"/>
        <v>BUR</v>
      </c>
      <c r="AD49" s="72" t="str">
        <f t="shared" si="3"/>
        <v>@BUR</v>
      </c>
      <c r="AE49" s="72" t="str">
        <f t="shared" si="3"/>
        <v>BUR</v>
      </c>
      <c r="AF49" s="72" t="str">
        <f t="shared" si="3"/>
        <v>@BUR</v>
      </c>
      <c r="AG49" s="72" t="str">
        <f t="shared" si="3"/>
        <v>BUR</v>
      </c>
      <c r="AH49" s="72" t="str">
        <f t="shared" si="3"/>
        <v>BUR</v>
      </c>
      <c r="AI49" s="72" t="str">
        <f t="shared" si="3"/>
        <v>@BUR</v>
      </c>
      <c r="AJ49" s="72" t="str">
        <f t="shared" si="3"/>
        <v>BUR</v>
      </c>
      <c r="AK49" s="72" t="str">
        <f t="shared" si="3"/>
        <v>@BUR</v>
      </c>
      <c r="AL49" s="72" t="str">
        <f t="shared" si="3"/>
        <v>@BUR</v>
      </c>
      <c r="AM49" s="72" t="str">
        <f t="shared" si="3"/>
        <v>BUR</v>
      </c>
      <c r="AP49" s="65"/>
    </row>
    <row r="50" spans="1:42" x14ac:dyDescent="0.3">
      <c r="A50" s="41" t="str">
        <f t="shared" si="4"/>
        <v>CHE</v>
      </c>
      <c r="B50" s="72" t="str">
        <f t="shared" si="5"/>
        <v>CHE</v>
      </c>
      <c r="C50" s="72" t="str">
        <f t="shared" si="3"/>
        <v>@CHE</v>
      </c>
      <c r="D50" s="72" t="str">
        <f t="shared" si="3"/>
        <v>CHE</v>
      </c>
      <c r="E50" s="72" t="str">
        <f t="shared" si="3"/>
        <v>@CHE</v>
      </c>
      <c r="F50" s="72" t="str">
        <f t="shared" si="3"/>
        <v>@CHE</v>
      </c>
      <c r="G50" s="72" t="str">
        <f t="shared" si="3"/>
        <v>CHE</v>
      </c>
      <c r="H50" s="72" t="str">
        <f t="shared" si="3"/>
        <v>CHE</v>
      </c>
      <c r="I50" s="72" t="str">
        <f t="shared" si="3"/>
        <v>@CHE</v>
      </c>
      <c r="J50" s="72" t="str">
        <f t="shared" si="3"/>
        <v>CHE</v>
      </c>
      <c r="K50" s="72" t="str">
        <f t="shared" si="3"/>
        <v>@CHE</v>
      </c>
      <c r="L50" s="72" t="str">
        <f t="shared" si="3"/>
        <v>@CHE</v>
      </c>
      <c r="M50" s="72" t="str">
        <f t="shared" si="3"/>
        <v>CHE</v>
      </c>
      <c r="N50" s="72" t="str">
        <f t="shared" si="3"/>
        <v>CHE</v>
      </c>
      <c r="O50" s="72" t="str">
        <f t="shared" si="3"/>
        <v>@CHE</v>
      </c>
      <c r="P50" s="72" t="str">
        <f t="shared" si="3"/>
        <v>CHE</v>
      </c>
      <c r="Q50" s="72" t="str">
        <f t="shared" si="3"/>
        <v>@CHE</v>
      </c>
      <c r="R50" s="72" t="str">
        <f t="shared" si="3"/>
        <v>@CHE</v>
      </c>
      <c r="S50" s="72" t="str">
        <f t="shared" si="3"/>
        <v>CHE</v>
      </c>
      <c r="T50" s="72" t="str">
        <f t="shared" si="3"/>
        <v>CHE</v>
      </c>
      <c r="U50" s="72" t="str">
        <f t="shared" si="3"/>
        <v>@CHE</v>
      </c>
      <c r="V50" s="72" t="str">
        <f t="shared" si="3"/>
        <v>@CHE</v>
      </c>
      <c r="W50" s="72" t="str">
        <f t="shared" si="3"/>
        <v>CHE</v>
      </c>
      <c r="X50" s="72" t="str">
        <f t="shared" si="3"/>
        <v>CHE</v>
      </c>
      <c r="Y50" s="72" t="str">
        <f t="shared" si="3"/>
        <v>@CHE</v>
      </c>
      <c r="Z50" s="72" t="str">
        <f t="shared" si="3"/>
        <v>CHE</v>
      </c>
      <c r="AA50" s="72" t="str">
        <f t="shared" si="3"/>
        <v>@CHE</v>
      </c>
      <c r="AB50" s="72" t="str">
        <f t="shared" si="3"/>
        <v>@CHE</v>
      </c>
      <c r="AC50" s="72" t="str">
        <f t="shared" si="3"/>
        <v>CHE</v>
      </c>
      <c r="AD50" s="72" t="str">
        <f t="shared" si="3"/>
        <v>CHE</v>
      </c>
      <c r="AE50" s="72" t="str">
        <f t="shared" si="3"/>
        <v>@CHE</v>
      </c>
      <c r="AF50" s="72" t="str">
        <f t="shared" si="3"/>
        <v>CHE</v>
      </c>
      <c r="AG50" s="72" t="str">
        <f t="shared" si="3"/>
        <v>@CHE</v>
      </c>
      <c r="AH50" s="72" t="str">
        <f t="shared" si="3"/>
        <v>CHE</v>
      </c>
      <c r="AI50" s="72" t="str">
        <f t="shared" si="3"/>
        <v>@CHE</v>
      </c>
      <c r="AJ50" s="72" t="str">
        <f t="shared" si="3"/>
        <v>CHE</v>
      </c>
      <c r="AK50" s="72" t="str">
        <f t="shared" si="3"/>
        <v>@CHE</v>
      </c>
      <c r="AL50" s="72" t="str">
        <f t="shared" si="3"/>
        <v>@CHE</v>
      </c>
      <c r="AM50" s="72" t="str">
        <f t="shared" si="3"/>
        <v>CHE</v>
      </c>
      <c r="AP50" s="65"/>
    </row>
    <row r="51" spans="1:42" x14ac:dyDescent="0.3">
      <c r="A51" s="41" t="str">
        <f t="shared" si="4"/>
        <v>CRY</v>
      </c>
      <c r="B51" s="72" t="str">
        <f t="shared" si="5"/>
        <v>@CRY</v>
      </c>
      <c r="C51" s="72" t="str">
        <f t="shared" si="3"/>
        <v>CRY</v>
      </c>
      <c r="D51" s="72" t="str">
        <f t="shared" si="3"/>
        <v>@CRY</v>
      </c>
      <c r="E51" s="72" t="str">
        <f t="shared" si="3"/>
        <v>CRY</v>
      </c>
      <c r="F51" s="72" t="str">
        <f t="shared" si="3"/>
        <v>@CRY</v>
      </c>
      <c r="G51" s="72" t="str">
        <f t="shared" si="3"/>
        <v>CRY</v>
      </c>
      <c r="H51" s="72" t="str">
        <f t="shared" si="3"/>
        <v>CRY</v>
      </c>
      <c r="I51" s="72" t="str">
        <f t="shared" si="3"/>
        <v>@CRY</v>
      </c>
      <c r="J51" s="72" t="str">
        <f t="shared" si="3"/>
        <v>CRY</v>
      </c>
      <c r="K51" s="72" t="str">
        <f t="shared" si="3"/>
        <v>@CRY</v>
      </c>
      <c r="L51" s="72" t="str">
        <f t="shared" si="3"/>
        <v>CRY</v>
      </c>
      <c r="M51" s="72" t="str">
        <f t="shared" si="3"/>
        <v>@CRY</v>
      </c>
      <c r="N51" s="72" t="str">
        <f t="shared" si="3"/>
        <v>CRY</v>
      </c>
      <c r="O51" s="72" t="str">
        <f t="shared" si="3"/>
        <v>@CRY</v>
      </c>
      <c r="P51" s="72" t="str">
        <f t="shared" si="3"/>
        <v>CRY</v>
      </c>
      <c r="Q51" s="72" t="str">
        <f t="shared" si="3"/>
        <v>@CRY</v>
      </c>
      <c r="R51" s="72" t="str">
        <f t="shared" si="3"/>
        <v>@CRY</v>
      </c>
      <c r="S51" s="72" t="str">
        <f t="shared" si="3"/>
        <v>CRY</v>
      </c>
      <c r="T51" s="72" t="str">
        <f t="shared" si="3"/>
        <v>CRY</v>
      </c>
      <c r="U51" s="72" t="str">
        <f t="shared" si="3"/>
        <v>@CRY</v>
      </c>
      <c r="V51" s="72" t="str">
        <f t="shared" si="3"/>
        <v>@CRY</v>
      </c>
      <c r="W51" s="72" t="str">
        <f t="shared" si="3"/>
        <v>CRY</v>
      </c>
      <c r="X51" s="72" t="str">
        <f t="shared" si="3"/>
        <v>CRY</v>
      </c>
      <c r="Y51" s="72" t="str">
        <f t="shared" si="3"/>
        <v>@CRY</v>
      </c>
      <c r="Z51" s="72" t="str">
        <f t="shared" si="3"/>
        <v>CRY</v>
      </c>
      <c r="AA51" s="72" t="str">
        <f t="shared" si="3"/>
        <v>@CRY</v>
      </c>
      <c r="AB51" s="72" t="str">
        <f t="shared" si="3"/>
        <v>CRY</v>
      </c>
      <c r="AC51" s="72" t="str">
        <f t="shared" si="3"/>
        <v>@CRY</v>
      </c>
      <c r="AD51" s="72" t="str">
        <f t="shared" si="3"/>
        <v>@CRY</v>
      </c>
      <c r="AE51" s="72" t="str">
        <f t="shared" si="3"/>
        <v>CRY</v>
      </c>
      <c r="AF51" s="72" t="str">
        <f t="shared" si="3"/>
        <v>@CRY</v>
      </c>
      <c r="AG51" s="72" t="str">
        <f t="shared" si="3"/>
        <v>CRY</v>
      </c>
      <c r="AH51" s="72" t="str">
        <f t="shared" si="3"/>
        <v>CRY</v>
      </c>
      <c r="AI51" s="72" t="str">
        <f t="shared" si="3"/>
        <v>@CRY</v>
      </c>
      <c r="AJ51" s="72" t="str">
        <f t="shared" si="3"/>
        <v>CRY</v>
      </c>
      <c r="AK51" s="72" t="str">
        <f t="shared" si="3"/>
        <v>@CRY</v>
      </c>
      <c r="AL51" s="72" t="str">
        <f t="shared" si="3"/>
        <v>@CRY</v>
      </c>
      <c r="AM51" s="72" t="str">
        <f t="shared" si="3"/>
        <v>CRY</v>
      </c>
      <c r="AP51" s="65"/>
    </row>
    <row r="52" spans="1:42" x14ac:dyDescent="0.3">
      <c r="A52" s="41" t="str">
        <f t="shared" si="4"/>
        <v>EVE</v>
      </c>
      <c r="B52" s="72" t="str">
        <f t="shared" si="5"/>
        <v>EVE</v>
      </c>
      <c r="C52" s="72" t="str">
        <f t="shared" si="3"/>
        <v>@EVE</v>
      </c>
      <c r="D52" s="72" t="str">
        <f t="shared" si="3"/>
        <v>EVE</v>
      </c>
      <c r="E52" s="72" t="str">
        <f t="shared" si="3"/>
        <v>@EVE</v>
      </c>
      <c r="F52" s="72" t="str">
        <f t="shared" si="3"/>
        <v>@EVE</v>
      </c>
      <c r="G52" s="72" t="str">
        <f t="shared" si="3"/>
        <v>EVE</v>
      </c>
      <c r="H52" s="72" t="str">
        <f t="shared" si="3"/>
        <v>EVE</v>
      </c>
      <c r="I52" s="72" t="str">
        <f t="shared" si="3"/>
        <v>@EVE</v>
      </c>
      <c r="J52" s="72" t="str">
        <f t="shared" si="3"/>
        <v>EVE</v>
      </c>
      <c r="K52" s="72" t="str">
        <f t="shared" si="3"/>
        <v>@EVE</v>
      </c>
      <c r="L52" s="72" t="str">
        <f t="shared" si="3"/>
        <v>EVE</v>
      </c>
      <c r="M52" s="72" t="str">
        <f t="shared" si="3"/>
        <v>@EVE</v>
      </c>
      <c r="N52" s="72" t="str">
        <f t="shared" si="3"/>
        <v>EVE</v>
      </c>
      <c r="O52" s="72" t="str">
        <f t="shared" si="3"/>
        <v>@EVE</v>
      </c>
      <c r="P52" s="72" t="str">
        <f t="shared" si="3"/>
        <v>EVE</v>
      </c>
      <c r="Q52" s="72" t="str">
        <f t="shared" si="3"/>
        <v>@EVE</v>
      </c>
      <c r="R52" s="72" t="str">
        <f t="shared" si="3"/>
        <v>@EVE</v>
      </c>
      <c r="S52" s="72" t="str">
        <f t="shared" si="3"/>
        <v>EVE</v>
      </c>
      <c r="T52" s="72" t="str">
        <f t="shared" si="3"/>
        <v>EVE</v>
      </c>
      <c r="U52" s="72" t="str">
        <f t="shared" si="3"/>
        <v>@EVE</v>
      </c>
      <c r="V52" s="72" t="str">
        <f t="shared" si="3"/>
        <v>@EVE</v>
      </c>
      <c r="W52" s="72" t="str">
        <f t="shared" si="3"/>
        <v>EVE</v>
      </c>
      <c r="X52" s="72" t="str">
        <f t="shared" si="3"/>
        <v>EVE</v>
      </c>
      <c r="Y52" s="72" t="str">
        <f t="shared" si="3"/>
        <v>@EVE</v>
      </c>
      <c r="Z52" s="72" t="str">
        <f t="shared" si="3"/>
        <v>EVE</v>
      </c>
      <c r="AA52" s="72" t="str">
        <f t="shared" si="3"/>
        <v>@EVE</v>
      </c>
      <c r="AB52" s="72" t="str">
        <f t="shared" si="3"/>
        <v>EVE</v>
      </c>
      <c r="AC52" s="72" t="str">
        <f t="shared" si="3"/>
        <v>@EVE</v>
      </c>
      <c r="AD52" s="72" t="str">
        <f t="shared" si="3"/>
        <v>EVE</v>
      </c>
      <c r="AE52" s="72" t="str">
        <f t="shared" si="3"/>
        <v>@EVE</v>
      </c>
      <c r="AF52" s="72" t="str">
        <f t="shared" si="3"/>
        <v>EVE</v>
      </c>
      <c r="AG52" s="72" t="str">
        <f t="shared" si="3"/>
        <v>@EVE</v>
      </c>
      <c r="AH52" s="72" t="str">
        <f t="shared" si="3"/>
        <v>EVE</v>
      </c>
      <c r="AI52" s="72" t="str">
        <f t="shared" si="3"/>
        <v>@EVE</v>
      </c>
      <c r="AJ52" s="72" t="str">
        <f t="shared" si="3"/>
        <v>EVE</v>
      </c>
      <c r="AK52" s="72" t="str">
        <f t="shared" si="3"/>
        <v>@EVE</v>
      </c>
      <c r="AL52" s="72" t="str">
        <f t="shared" si="3"/>
        <v>@EVE</v>
      </c>
      <c r="AM52" s="72" t="str">
        <f t="shared" si="3"/>
        <v>EVE</v>
      </c>
      <c r="AP52" s="65"/>
    </row>
    <row r="53" spans="1:42" x14ac:dyDescent="0.3">
      <c r="A53" s="41" t="str">
        <f t="shared" si="4"/>
        <v>FUL</v>
      </c>
      <c r="B53" s="72" t="str">
        <f t="shared" si="5"/>
        <v>@FUL</v>
      </c>
      <c r="C53" s="72" t="str">
        <f t="shared" si="3"/>
        <v>FUL</v>
      </c>
      <c r="D53" s="72" t="str">
        <f t="shared" si="3"/>
        <v>@FUL</v>
      </c>
      <c r="E53" s="72" t="str">
        <f t="shared" si="3"/>
        <v>FUL</v>
      </c>
      <c r="F53" s="72" t="str">
        <f t="shared" si="3"/>
        <v>FUL</v>
      </c>
      <c r="G53" s="72" t="str">
        <f t="shared" si="3"/>
        <v>@FUL</v>
      </c>
      <c r="H53" s="72" t="str">
        <f t="shared" si="3"/>
        <v>@FUL</v>
      </c>
      <c r="I53" s="72" t="str">
        <f t="shared" si="3"/>
        <v>FUL</v>
      </c>
      <c r="J53" s="72" t="str">
        <f t="shared" si="3"/>
        <v>@FUL</v>
      </c>
      <c r="K53" s="72" t="str">
        <f t="shared" si="3"/>
        <v>FUL</v>
      </c>
      <c r="L53" s="72" t="str">
        <f t="shared" si="3"/>
        <v>FUL</v>
      </c>
      <c r="M53" s="72" t="str">
        <f t="shared" si="3"/>
        <v>@FUL</v>
      </c>
      <c r="N53" s="72" t="str">
        <f t="shared" ref="C53:AM60" si="6">IF(IFERROR(FIND("@",N9),0), $A53, CONCATENATE("@", $A53))</f>
        <v>@FUL</v>
      </c>
      <c r="O53" s="72" t="str">
        <f t="shared" si="6"/>
        <v>FUL</v>
      </c>
      <c r="P53" s="72" t="str">
        <f t="shared" si="6"/>
        <v>@FUL</v>
      </c>
      <c r="Q53" s="72" t="str">
        <f t="shared" si="6"/>
        <v>FUL</v>
      </c>
      <c r="R53" s="72" t="str">
        <f t="shared" si="6"/>
        <v>FUL</v>
      </c>
      <c r="S53" s="72" t="str">
        <f t="shared" si="6"/>
        <v>@FUL</v>
      </c>
      <c r="T53" s="72" t="str">
        <f t="shared" si="6"/>
        <v>@FUL</v>
      </c>
      <c r="U53" s="72" t="str">
        <f t="shared" si="6"/>
        <v>FUL</v>
      </c>
      <c r="V53" s="72" t="str">
        <f t="shared" si="6"/>
        <v>FUL</v>
      </c>
      <c r="W53" s="72" t="str">
        <f t="shared" si="6"/>
        <v>@FUL</v>
      </c>
      <c r="X53" s="72" t="str">
        <f t="shared" si="6"/>
        <v>@FUL</v>
      </c>
      <c r="Y53" s="72" t="str">
        <f t="shared" si="6"/>
        <v>FUL</v>
      </c>
      <c r="Z53" s="72" t="str">
        <f t="shared" si="6"/>
        <v>@FUL</v>
      </c>
      <c r="AA53" s="72" t="str">
        <f t="shared" si="6"/>
        <v>FUL</v>
      </c>
      <c r="AB53" s="72" t="str">
        <f t="shared" si="6"/>
        <v>FUL</v>
      </c>
      <c r="AC53" s="72" t="str">
        <f t="shared" si="6"/>
        <v>@FUL</v>
      </c>
      <c r="AD53" s="72" t="str">
        <f t="shared" si="6"/>
        <v>@FUL</v>
      </c>
      <c r="AE53" s="72" t="str">
        <f t="shared" si="6"/>
        <v>FUL</v>
      </c>
      <c r="AF53" s="72" t="str">
        <f t="shared" si="6"/>
        <v>@FUL</v>
      </c>
      <c r="AG53" s="72" t="str">
        <f t="shared" si="6"/>
        <v>FUL</v>
      </c>
      <c r="AH53" s="72" t="str">
        <f t="shared" si="6"/>
        <v>@FUL</v>
      </c>
      <c r="AI53" s="72" t="str">
        <f t="shared" si="6"/>
        <v>FUL</v>
      </c>
      <c r="AJ53" s="72" t="str">
        <f t="shared" si="6"/>
        <v>@FUL</v>
      </c>
      <c r="AK53" s="72" t="str">
        <f t="shared" si="6"/>
        <v>FUL</v>
      </c>
      <c r="AL53" s="72" t="str">
        <f t="shared" si="6"/>
        <v>FUL</v>
      </c>
      <c r="AM53" s="72" t="str">
        <f t="shared" si="6"/>
        <v>@FUL</v>
      </c>
      <c r="AP53" s="65"/>
    </row>
    <row r="54" spans="1:42" x14ac:dyDescent="0.3">
      <c r="A54" s="41" t="str">
        <f t="shared" si="4"/>
        <v>LEE</v>
      </c>
      <c r="B54" s="72" t="str">
        <f t="shared" si="5"/>
        <v>LEE</v>
      </c>
      <c r="C54" s="72" t="str">
        <f t="shared" si="6"/>
        <v>@LEE</v>
      </c>
      <c r="D54" s="72" t="str">
        <f t="shared" si="6"/>
        <v>LEE</v>
      </c>
      <c r="E54" s="72" t="str">
        <f t="shared" si="6"/>
        <v>@LEE</v>
      </c>
      <c r="F54" s="72" t="str">
        <f t="shared" si="6"/>
        <v>@LEE</v>
      </c>
      <c r="G54" s="72" t="str">
        <f t="shared" si="6"/>
        <v>LEE</v>
      </c>
      <c r="H54" s="72" t="str">
        <f t="shared" si="6"/>
        <v>@LEE</v>
      </c>
      <c r="I54" s="72" t="str">
        <f t="shared" si="6"/>
        <v>LEE</v>
      </c>
      <c r="J54" s="72" t="str">
        <f t="shared" si="6"/>
        <v>@LEE</v>
      </c>
      <c r="K54" s="72" t="str">
        <f t="shared" si="6"/>
        <v>LEE</v>
      </c>
      <c r="L54" s="72" t="str">
        <f t="shared" si="6"/>
        <v>LEE</v>
      </c>
      <c r="M54" s="72" t="str">
        <f t="shared" si="6"/>
        <v>@LEE</v>
      </c>
      <c r="N54" s="72" t="str">
        <f t="shared" si="6"/>
        <v>@LEE</v>
      </c>
      <c r="O54" s="72" t="str">
        <f t="shared" si="6"/>
        <v>LEE</v>
      </c>
      <c r="P54" s="72" t="str">
        <f t="shared" si="6"/>
        <v>@LEE</v>
      </c>
      <c r="Q54" s="72" t="str">
        <f t="shared" si="6"/>
        <v>LEE</v>
      </c>
      <c r="R54" s="72" t="str">
        <f t="shared" si="6"/>
        <v>LEE</v>
      </c>
      <c r="S54" s="72" t="str">
        <f t="shared" si="6"/>
        <v>@LEE</v>
      </c>
      <c r="T54" s="72" t="str">
        <f t="shared" si="6"/>
        <v>@LEE</v>
      </c>
      <c r="U54" s="72" t="str">
        <f t="shared" si="6"/>
        <v>LEE</v>
      </c>
      <c r="V54" s="72" t="str">
        <f t="shared" si="6"/>
        <v>LEE</v>
      </c>
      <c r="W54" s="72" t="str">
        <f t="shared" si="6"/>
        <v>@LEE</v>
      </c>
      <c r="X54" s="72" t="str">
        <f t="shared" si="6"/>
        <v>@LEE</v>
      </c>
      <c r="Y54" s="72" t="str">
        <f t="shared" si="6"/>
        <v>LEE</v>
      </c>
      <c r="Z54" s="72" t="str">
        <f t="shared" si="6"/>
        <v>LEE</v>
      </c>
      <c r="AA54" s="72" t="str">
        <f t="shared" si="6"/>
        <v>@LEE</v>
      </c>
      <c r="AB54" s="72" t="str">
        <f t="shared" si="6"/>
        <v>LEE</v>
      </c>
      <c r="AC54" s="72" t="str">
        <f t="shared" si="6"/>
        <v>@LEE</v>
      </c>
      <c r="AD54" s="72" t="str">
        <f t="shared" si="6"/>
        <v>LEE</v>
      </c>
      <c r="AE54" s="72" t="str">
        <f t="shared" si="6"/>
        <v>@LEE</v>
      </c>
      <c r="AF54" s="72" t="str">
        <f t="shared" si="6"/>
        <v>LEE</v>
      </c>
      <c r="AG54" s="72" t="str">
        <f t="shared" si="6"/>
        <v>@LEE</v>
      </c>
      <c r="AH54" s="72" t="str">
        <f t="shared" si="6"/>
        <v>@LEE</v>
      </c>
      <c r="AI54" s="72" t="str">
        <f t="shared" si="6"/>
        <v>LEE</v>
      </c>
      <c r="AJ54" s="72" t="str">
        <f t="shared" si="6"/>
        <v>@LEE</v>
      </c>
      <c r="AK54" s="72" t="str">
        <f t="shared" si="6"/>
        <v>LEE</v>
      </c>
      <c r="AL54" s="72" t="str">
        <f t="shared" si="6"/>
        <v>LEE</v>
      </c>
      <c r="AM54" s="72" t="str">
        <f t="shared" si="6"/>
        <v>@LEE</v>
      </c>
      <c r="AP54" s="65"/>
    </row>
    <row r="55" spans="1:42" x14ac:dyDescent="0.3">
      <c r="A55" s="41" t="str">
        <f t="shared" si="4"/>
        <v>LEI</v>
      </c>
      <c r="B55" s="72" t="str">
        <f t="shared" si="5"/>
        <v>LEI</v>
      </c>
      <c r="C55" s="72" t="str">
        <f t="shared" si="6"/>
        <v>@LEI</v>
      </c>
      <c r="D55" s="72" t="str">
        <f t="shared" si="6"/>
        <v>LEI</v>
      </c>
      <c r="E55" s="72" t="str">
        <f t="shared" si="6"/>
        <v>@LEI</v>
      </c>
      <c r="F55" s="72" t="str">
        <f t="shared" si="6"/>
        <v>@LEI</v>
      </c>
      <c r="G55" s="72" t="str">
        <f t="shared" si="6"/>
        <v>LEI</v>
      </c>
      <c r="H55" s="72" t="str">
        <f t="shared" si="6"/>
        <v>LEI</v>
      </c>
      <c r="I55" s="72" t="str">
        <f t="shared" si="6"/>
        <v>@LEI</v>
      </c>
      <c r="J55" s="72" t="str">
        <f t="shared" si="6"/>
        <v>LEI</v>
      </c>
      <c r="K55" s="72" t="str">
        <f t="shared" si="6"/>
        <v>@LEI</v>
      </c>
      <c r="L55" s="72" t="str">
        <f t="shared" si="6"/>
        <v>LEI</v>
      </c>
      <c r="M55" s="72" t="str">
        <f t="shared" si="6"/>
        <v>@LEI</v>
      </c>
      <c r="N55" s="72" t="str">
        <f t="shared" si="6"/>
        <v>@LEI</v>
      </c>
      <c r="O55" s="72" t="str">
        <f t="shared" si="6"/>
        <v>LEI</v>
      </c>
      <c r="P55" s="72" t="str">
        <f t="shared" si="6"/>
        <v>@LEI</v>
      </c>
      <c r="Q55" s="72" t="str">
        <f t="shared" si="6"/>
        <v>LEI</v>
      </c>
      <c r="R55" s="72" t="str">
        <f t="shared" si="6"/>
        <v>LEI</v>
      </c>
      <c r="S55" s="72" t="str">
        <f t="shared" si="6"/>
        <v>@LEI</v>
      </c>
      <c r="T55" s="72" t="str">
        <f t="shared" si="6"/>
        <v>@LEI</v>
      </c>
      <c r="U55" s="72" t="str">
        <f t="shared" si="6"/>
        <v>LEI</v>
      </c>
      <c r="V55" s="72" t="str">
        <f t="shared" si="6"/>
        <v>@LEI</v>
      </c>
      <c r="W55" s="72" t="str">
        <f t="shared" si="6"/>
        <v>LEI</v>
      </c>
      <c r="X55" s="72" t="str">
        <f t="shared" si="6"/>
        <v>LEI</v>
      </c>
      <c r="Y55" s="72" t="str">
        <f t="shared" si="6"/>
        <v>@LEI</v>
      </c>
      <c r="Z55" s="72" t="str">
        <f t="shared" si="6"/>
        <v>LEI</v>
      </c>
      <c r="AA55" s="72" t="str">
        <f t="shared" si="6"/>
        <v>@LEI</v>
      </c>
      <c r="AB55" s="72" t="str">
        <f t="shared" si="6"/>
        <v>LEI</v>
      </c>
      <c r="AC55" s="72" t="str">
        <f t="shared" si="6"/>
        <v>@LEI</v>
      </c>
      <c r="AD55" s="72" t="str">
        <f t="shared" si="6"/>
        <v>LEI</v>
      </c>
      <c r="AE55" s="72" t="str">
        <f t="shared" si="6"/>
        <v>@LEI</v>
      </c>
      <c r="AF55" s="72" t="str">
        <f t="shared" si="6"/>
        <v>LEI</v>
      </c>
      <c r="AG55" s="72" t="str">
        <f t="shared" si="6"/>
        <v>@LEI</v>
      </c>
      <c r="AH55" s="72" t="str">
        <f t="shared" si="6"/>
        <v>@LEI</v>
      </c>
      <c r="AI55" s="72" t="str">
        <f t="shared" si="6"/>
        <v>LEI</v>
      </c>
      <c r="AJ55" s="72" t="str">
        <f t="shared" si="6"/>
        <v>@LEI</v>
      </c>
      <c r="AK55" s="72" t="str">
        <f t="shared" si="6"/>
        <v>LEI</v>
      </c>
      <c r="AL55" s="72" t="str">
        <f t="shared" si="6"/>
        <v>LEI</v>
      </c>
      <c r="AM55" s="72" t="str">
        <f t="shared" si="6"/>
        <v>@LEI</v>
      </c>
      <c r="AP55" s="65"/>
    </row>
    <row r="56" spans="1:42" x14ac:dyDescent="0.3">
      <c r="A56" s="41" t="str">
        <f t="shared" si="4"/>
        <v>LIV</v>
      </c>
      <c r="B56" s="72" t="str">
        <f t="shared" si="5"/>
        <v>@LIV</v>
      </c>
      <c r="C56" s="72" t="str">
        <f t="shared" si="6"/>
        <v>LIV</v>
      </c>
      <c r="D56" s="72" t="str">
        <f t="shared" si="6"/>
        <v>@LIV</v>
      </c>
      <c r="E56" s="72" t="str">
        <f t="shared" si="6"/>
        <v>LIV</v>
      </c>
      <c r="F56" s="72" t="str">
        <f t="shared" si="6"/>
        <v>LIV</v>
      </c>
      <c r="G56" s="72" t="str">
        <f t="shared" si="6"/>
        <v>@LIV</v>
      </c>
      <c r="H56" s="72" t="str">
        <f t="shared" si="6"/>
        <v>@LIV</v>
      </c>
      <c r="I56" s="72" t="str">
        <f t="shared" si="6"/>
        <v>LIV</v>
      </c>
      <c r="J56" s="72" t="str">
        <f t="shared" si="6"/>
        <v>@LIV</v>
      </c>
      <c r="K56" s="72" t="str">
        <f t="shared" si="6"/>
        <v>LIV</v>
      </c>
      <c r="L56" s="72" t="str">
        <f t="shared" si="6"/>
        <v>@LIV</v>
      </c>
      <c r="M56" s="72" t="str">
        <f t="shared" si="6"/>
        <v>LIV</v>
      </c>
      <c r="N56" s="72" t="str">
        <f t="shared" si="6"/>
        <v>@LIV</v>
      </c>
      <c r="O56" s="72" t="str">
        <f t="shared" si="6"/>
        <v>LIV</v>
      </c>
      <c r="P56" s="72" t="str">
        <f t="shared" si="6"/>
        <v>@LIV</v>
      </c>
      <c r="Q56" s="72" t="str">
        <f t="shared" si="6"/>
        <v>LIV</v>
      </c>
      <c r="R56" s="72" t="str">
        <f t="shared" si="6"/>
        <v>LIV</v>
      </c>
      <c r="S56" s="72" t="str">
        <f t="shared" si="6"/>
        <v>@LIV</v>
      </c>
      <c r="T56" s="72" t="str">
        <f t="shared" si="6"/>
        <v>@LIV</v>
      </c>
      <c r="U56" s="72" t="str">
        <f t="shared" si="6"/>
        <v>LIV</v>
      </c>
      <c r="V56" s="72" t="str">
        <f t="shared" si="6"/>
        <v>LIV</v>
      </c>
      <c r="W56" s="72" t="str">
        <f t="shared" si="6"/>
        <v>@LIV</v>
      </c>
      <c r="X56" s="72" t="str">
        <f t="shared" si="6"/>
        <v>@LIV</v>
      </c>
      <c r="Y56" s="72" t="str">
        <f t="shared" si="6"/>
        <v>LIV</v>
      </c>
      <c r="Z56" s="72" t="str">
        <f t="shared" si="6"/>
        <v>@LIV</v>
      </c>
      <c r="AA56" s="72" t="str">
        <f t="shared" si="6"/>
        <v>LIV</v>
      </c>
      <c r="AB56" s="72" t="str">
        <f t="shared" si="6"/>
        <v>@LIV</v>
      </c>
      <c r="AC56" s="72" t="str">
        <f t="shared" si="6"/>
        <v>LIV</v>
      </c>
      <c r="AD56" s="72" t="str">
        <f t="shared" si="6"/>
        <v>@LIV</v>
      </c>
      <c r="AE56" s="72" t="str">
        <f t="shared" si="6"/>
        <v>LIV</v>
      </c>
      <c r="AF56" s="72" t="str">
        <f t="shared" si="6"/>
        <v>@LIV</v>
      </c>
      <c r="AG56" s="72" t="str">
        <f t="shared" si="6"/>
        <v>LIV</v>
      </c>
      <c r="AH56" s="72" t="str">
        <f t="shared" si="6"/>
        <v>@LIV</v>
      </c>
      <c r="AI56" s="72" t="str">
        <f t="shared" si="6"/>
        <v>LIV</v>
      </c>
      <c r="AJ56" s="72" t="str">
        <f t="shared" si="6"/>
        <v>@LIV</v>
      </c>
      <c r="AK56" s="72" t="str">
        <f t="shared" si="6"/>
        <v>LIV</v>
      </c>
      <c r="AL56" s="72" t="str">
        <f t="shared" si="6"/>
        <v>LIV</v>
      </c>
      <c r="AM56" s="72" t="str">
        <f t="shared" si="6"/>
        <v>@LIV</v>
      </c>
      <c r="AP56" s="65"/>
    </row>
    <row r="57" spans="1:42" x14ac:dyDescent="0.3">
      <c r="A57" s="41" t="str">
        <f t="shared" si="4"/>
        <v>MCI</v>
      </c>
      <c r="B57" s="72" t="str">
        <f t="shared" si="5"/>
        <v>@MCI</v>
      </c>
      <c r="C57" s="72" t="str">
        <f t="shared" si="6"/>
        <v>MCI</v>
      </c>
      <c r="D57" s="72" t="str">
        <f t="shared" si="6"/>
        <v>@MCI</v>
      </c>
      <c r="E57" s="72" t="str">
        <f t="shared" si="6"/>
        <v>MCI</v>
      </c>
      <c r="F57" s="72" t="str">
        <f t="shared" si="6"/>
        <v>@MCI</v>
      </c>
      <c r="G57" s="72" t="str">
        <f t="shared" si="6"/>
        <v>MCI</v>
      </c>
      <c r="H57" s="72" t="str">
        <f t="shared" si="6"/>
        <v>MCI</v>
      </c>
      <c r="I57" s="72" t="str">
        <f t="shared" si="6"/>
        <v>@MCI</v>
      </c>
      <c r="J57" s="72" t="str">
        <f t="shared" si="6"/>
        <v>MCI</v>
      </c>
      <c r="K57" s="72" t="str">
        <f t="shared" si="6"/>
        <v>@MCI</v>
      </c>
      <c r="L57" s="72" t="str">
        <f t="shared" si="6"/>
        <v>@MCI</v>
      </c>
      <c r="M57" s="72" t="str">
        <f t="shared" si="6"/>
        <v>MCI</v>
      </c>
      <c r="N57" s="72" t="str">
        <f t="shared" si="6"/>
        <v>@MCI</v>
      </c>
      <c r="O57" s="72" t="str">
        <f t="shared" si="6"/>
        <v>MCI</v>
      </c>
      <c r="P57" s="72" t="str">
        <f t="shared" si="6"/>
        <v>@MCI</v>
      </c>
      <c r="Q57" s="72" t="str">
        <f t="shared" si="6"/>
        <v>MCI</v>
      </c>
      <c r="R57" s="72" t="str">
        <f t="shared" si="6"/>
        <v>MCI</v>
      </c>
      <c r="S57" s="72" t="str">
        <f t="shared" si="6"/>
        <v>@MCI</v>
      </c>
      <c r="T57" s="72" t="str">
        <f t="shared" si="6"/>
        <v>@MCI</v>
      </c>
      <c r="U57" s="72" t="str">
        <f t="shared" si="6"/>
        <v>MCI</v>
      </c>
      <c r="V57" s="72" t="str">
        <f t="shared" si="6"/>
        <v>@MCI</v>
      </c>
      <c r="W57" s="72" t="str">
        <f t="shared" si="6"/>
        <v>MCI</v>
      </c>
      <c r="X57" s="72" t="str">
        <f t="shared" si="6"/>
        <v>MCI</v>
      </c>
      <c r="Y57" s="72" t="str">
        <f t="shared" si="6"/>
        <v>@MCI</v>
      </c>
      <c r="Z57" s="72" t="str">
        <f t="shared" si="6"/>
        <v>MCI</v>
      </c>
      <c r="AA57" s="72" t="str">
        <f t="shared" si="6"/>
        <v>@MCI</v>
      </c>
      <c r="AB57" s="72" t="str">
        <f t="shared" si="6"/>
        <v>@MCI</v>
      </c>
      <c r="AC57" s="72" t="str">
        <f t="shared" si="6"/>
        <v>MCI</v>
      </c>
      <c r="AD57" s="72" t="str">
        <f t="shared" si="6"/>
        <v>@MCI</v>
      </c>
      <c r="AE57" s="72" t="str">
        <f t="shared" si="6"/>
        <v>MCI</v>
      </c>
      <c r="AF57" s="72" t="str">
        <f t="shared" si="6"/>
        <v>@MCI</v>
      </c>
      <c r="AG57" s="72" t="str">
        <f t="shared" si="6"/>
        <v>MCI</v>
      </c>
      <c r="AH57" s="72" t="str">
        <f t="shared" si="6"/>
        <v>@MCI</v>
      </c>
      <c r="AI57" s="72" t="str">
        <f t="shared" si="6"/>
        <v>MCI</v>
      </c>
      <c r="AJ57" s="72" t="str">
        <f t="shared" si="6"/>
        <v>@MCI</v>
      </c>
      <c r="AK57" s="72" t="str">
        <f t="shared" si="6"/>
        <v>MCI</v>
      </c>
      <c r="AL57" s="72" t="str">
        <f t="shared" si="6"/>
        <v>MCI</v>
      </c>
      <c r="AM57" s="72" t="str">
        <f t="shared" si="6"/>
        <v>@MCI</v>
      </c>
      <c r="AP57" s="65"/>
    </row>
    <row r="58" spans="1:42" x14ac:dyDescent="0.3">
      <c r="A58" s="41" t="str">
        <f t="shared" si="4"/>
        <v>MUN</v>
      </c>
      <c r="B58" s="72" t="str">
        <f t="shared" si="5"/>
        <v>MUN</v>
      </c>
      <c r="C58" s="72" t="str">
        <f t="shared" si="6"/>
        <v>@MUN</v>
      </c>
      <c r="D58" s="72" t="str">
        <f t="shared" si="6"/>
        <v>MUN</v>
      </c>
      <c r="E58" s="72" t="str">
        <f t="shared" si="6"/>
        <v>@MUN</v>
      </c>
      <c r="F58" s="72" t="str">
        <f t="shared" si="6"/>
        <v>MUN</v>
      </c>
      <c r="G58" s="72" t="str">
        <f t="shared" si="6"/>
        <v>@MUN</v>
      </c>
      <c r="H58" s="72" t="str">
        <f t="shared" si="6"/>
        <v>@MUN</v>
      </c>
      <c r="I58" s="72" t="str">
        <f t="shared" si="6"/>
        <v>MUN</v>
      </c>
      <c r="J58" s="72" t="str">
        <f t="shared" si="6"/>
        <v>@MUN</v>
      </c>
      <c r="K58" s="72" t="str">
        <f t="shared" si="6"/>
        <v>MUN</v>
      </c>
      <c r="L58" s="72" t="str">
        <f t="shared" si="6"/>
        <v>MUN</v>
      </c>
      <c r="M58" s="72" t="str">
        <f t="shared" si="6"/>
        <v>@MUN</v>
      </c>
      <c r="N58" s="72" t="str">
        <f t="shared" si="6"/>
        <v>MUN</v>
      </c>
      <c r="O58" s="72" t="str">
        <f t="shared" si="6"/>
        <v>@MUN</v>
      </c>
      <c r="P58" s="72" t="str">
        <f t="shared" si="6"/>
        <v>MUN</v>
      </c>
      <c r="Q58" s="72" t="str">
        <f t="shared" si="6"/>
        <v>@MUN</v>
      </c>
      <c r="R58" s="72" t="str">
        <f t="shared" si="6"/>
        <v>@MUN</v>
      </c>
      <c r="S58" s="72" t="str">
        <f t="shared" si="6"/>
        <v>MUN</v>
      </c>
      <c r="T58" s="72" t="str">
        <f t="shared" si="6"/>
        <v>MUN</v>
      </c>
      <c r="U58" s="72" t="str">
        <f t="shared" si="6"/>
        <v>@MUN</v>
      </c>
      <c r="V58" s="72" t="str">
        <f t="shared" si="6"/>
        <v>MUN</v>
      </c>
      <c r="W58" s="72" t="str">
        <f t="shared" si="6"/>
        <v>@MUN</v>
      </c>
      <c r="X58" s="72" t="str">
        <f t="shared" si="6"/>
        <v>@MUN</v>
      </c>
      <c r="Y58" s="72" t="str">
        <f t="shared" si="6"/>
        <v>MUN</v>
      </c>
      <c r="Z58" s="72" t="str">
        <f t="shared" si="6"/>
        <v>@MUN</v>
      </c>
      <c r="AA58" s="72" t="str">
        <f t="shared" si="6"/>
        <v>MUN</v>
      </c>
      <c r="AB58" s="72" t="str">
        <f t="shared" si="6"/>
        <v>MUN</v>
      </c>
      <c r="AC58" s="72" t="str">
        <f t="shared" si="6"/>
        <v>@MUN</v>
      </c>
      <c r="AD58" s="72" t="str">
        <f t="shared" si="6"/>
        <v>MUN</v>
      </c>
      <c r="AE58" s="72" t="str">
        <f t="shared" si="6"/>
        <v>@MUN</v>
      </c>
      <c r="AF58" s="72" t="str">
        <f t="shared" si="6"/>
        <v>MUN</v>
      </c>
      <c r="AG58" s="72" t="str">
        <f t="shared" si="6"/>
        <v>@MUN</v>
      </c>
      <c r="AH58" s="72" t="str">
        <f t="shared" si="6"/>
        <v>MUN</v>
      </c>
      <c r="AI58" s="72" t="str">
        <f t="shared" si="6"/>
        <v>@MUN</v>
      </c>
      <c r="AJ58" s="72" t="str">
        <f t="shared" si="6"/>
        <v>MUN</v>
      </c>
      <c r="AK58" s="72" t="str">
        <f t="shared" si="6"/>
        <v>@MUN</v>
      </c>
      <c r="AL58" s="72" t="str">
        <f t="shared" si="6"/>
        <v>@MUN</v>
      </c>
      <c r="AM58" s="72" t="str">
        <f t="shared" si="6"/>
        <v>MUN</v>
      </c>
      <c r="AP58" s="65"/>
    </row>
    <row r="59" spans="1:42" x14ac:dyDescent="0.3">
      <c r="A59" s="41" t="str">
        <f t="shared" si="4"/>
        <v>NEW</v>
      </c>
      <c r="B59" s="72" t="str">
        <f t="shared" si="5"/>
        <v>NEW</v>
      </c>
      <c r="C59" s="72" t="str">
        <f t="shared" si="6"/>
        <v>@NEW</v>
      </c>
      <c r="D59" s="72" t="str">
        <f t="shared" si="6"/>
        <v>NEW</v>
      </c>
      <c r="E59" s="72" t="str">
        <f t="shared" si="6"/>
        <v>@NEW</v>
      </c>
      <c r="F59" s="72" t="str">
        <f t="shared" si="6"/>
        <v>@NEW</v>
      </c>
      <c r="G59" s="72" t="str">
        <f t="shared" si="6"/>
        <v>NEW</v>
      </c>
      <c r="H59" s="72" t="str">
        <f t="shared" si="6"/>
        <v>@NEW</v>
      </c>
      <c r="I59" s="72" t="str">
        <f t="shared" si="6"/>
        <v>NEW</v>
      </c>
      <c r="J59" s="72" t="str">
        <f t="shared" si="6"/>
        <v>@NEW</v>
      </c>
      <c r="K59" s="72" t="str">
        <f t="shared" si="6"/>
        <v>NEW</v>
      </c>
      <c r="L59" s="72" t="str">
        <f t="shared" si="6"/>
        <v>NEW</v>
      </c>
      <c r="M59" s="72" t="str">
        <f t="shared" si="6"/>
        <v>@NEW</v>
      </c>
      <c r="N59" s="72" t="str">
        <f t="shared" si="6"/>
        <v>NEW</v>
      </c>
      <c r="O59" s="72" t="str">
        <f t="shared" si="6"/>
        <v>@NEW</v>
      </c>
      <c r="P59" s="72" t="str">
        <f t="shared" si="6"/>
        <v>NEW</v>
      </c>
      <c r="Q59" s="72" t="str">
        <f t="shared" si="6"/>
        <v>@NEW</v>
      </c>
      <c r="R59" s="72" t="str">
        <f t="shared" si="6"/>
        <v>@NEW</v>
      </c>
      <c r="S59" s="72" t="str">
        <f t="shared" si="6"/>
        <v>NEW</v>
      </c>
      <c r="T59" s="72" t="str">
        <f t="shared" si="6"/>
        <v>NEW</v>
      </c>
      <c r="U59" s="72" t="str">
        <f t="shared" si="6"/>
        <v>@NEW</v>
      </c>
      <c r="V59" s="72" t="str">
        <f t="shared" si="6"/>
        <v>NEW</v>
      </c>
      <c r="W59" s="72" t="str">
        <f t="shared" si="6"/>
        <v>@NEW</v>
      </c>
      <c r="X59" s="72" t="str">
        <f t="shared" si="6"/>
        <v>@NEW</v>
      </c>
      <c r="Y59" s="72" t="str">
        <f t="shared" si="6"/>
        <v>NEW</v>
      </c>
      <c r="Z59" s="72" t="str">
        <f t="shared" si="6"/>
        <v>NEW</v>
      </c>
      <c r="AA59" s="72" t="str">
        <f t="shared" si="6"/>
        <v>@NEW</v>
      </c>
      <c r="AB59" s="72" t="str">
        <f t="shared" si="6"/>
        <v>NEW</v>
      </c>
      <c r="AC59" s="72" t="str">
        <f t="shared" si="6"/>
        <v>@NEW</v>
      </c>
      <c r="AD59" s="72" t="str">
        <f t="shared" si="6"/>
        <v>NEW</v>
      </c>
      <c r="AE59" s="72" t="str">
        <f t="shared" si="6"/>
        <v>@NEW</v>
      </c>
      <c r="AF59" s="72" t="str">
        <f t="shared" si="6"/>
        <v>NEW</v>
      </c>
      <c r="AG59" s="72" t="str">
        <f t="shared" si="6"/>
        <v>@NEW</v>
      </c>
      <c r="AH59" s="72" t="str">
        <f t="shared" si="6"/>
        <v>NEW</v>
      </c>
      <c r="AI59" s="72" t="str">
        <f t="shared" si="6"/>
        <v>@NEW</v>
      </c>
      <c r="AJ59" s="72" t="str">
        <f t="shared" si="6"/>
        <v>NEW</v>
      </c>
      <c r="AK59" s="72" t="str">
        <f t="shared" si="6"/>
        <v>@NEW</v>
      </c>
      <c r="AL59" s="72" t="str">
        <f t="shared" si="6"/>
        <v>@NEW</v>
      </c>
      <c r="AM59" s="72" t="str">
        <f t="shared" si="6"/>
        <v>NEW</v>
      </c>
      <c r="AP59" s="65"/>
    </row>
    <row r="60" spans="1:42" x14ac:dyDescent="0.3">
      <c r="A60" s="41" t="str">
        <f t="shared" si="4"/>
        <v>SHU</v>
      </c>
      <c r="B60" s="72" t="str">
        <f t="shared" si="5"/>
        <v>@SHU</v>
      </c>
      <c r="C60" s="72" t="str">
        <f t="shared" si="6"/>
        <v>SHU</v>
      </c>
      <c r="D60" s="72" t="str">
        <f t="shared" si="6"/>
        <v>@SHU</v>
      </c>
      <c r="E60" s="72" t="str">
        <f t="shared" si="6"/>
        <v>SHU</v>
      </c>
      <c r="F60" s="72" t="str">
        <f t="shared" si="6"/>
        <v>@SHU</v>
      </c>
      <c r="G60" s="72" t="str">
        <f t="shared" si="6"/>
        <v>SHU</v>
      </c>
      <c r="H60" s="72" t="str">
        <f t="shared" si="6"/>
        <v>@SHU</v>
      </c>
      <c r="I60" s="72" t="str">
        <f t="shared" si="6"/>
        <v>SHU</v>
      </c>
      <c r="J60" s="72" t="str">
        <f t="shared" ref="C60:AM65" si="7">IF(IFERROR(FIND("@",J16),0), $A60, CONCATENATE("@", $A60))</f>
        <v>@SHU</v>
      </c>
      <c r="K60" s="72" t="str">
        <f t="shared" si="7"/>
        <v>SHU</v>
      </c>
      <c r="L60" s="72" t="str">
        <f t="shared" si="7"/>
        <v>@SHU</v>
      </c>
      <c r="M60" s="72" t="str">
        <f t="shared" si="7"/>
        <v>SHU</v>
      </c>
      <c r="N60" s="72" t="str">
        <f t="shared" si="7"/>
        <v>@SHU</v>
      </c>
      <c r="O60" s="72" t="str">
        <f t="shared" si="7"/>
        <v>SHU</v>
      </c>
      <c r="P60" s="72" t="str">
        <f t="shared" si="7"/>
        <v>@SHU</v>
      </c>
      <c r="Q60" s="72" t="str">
        <f t="shared" si="7"/>
        <v>SHU</v>
      </c>
      <c r="R60" s="72" t="str">
        <f t="shared" si="7"/>
        <v>SHU</v>
      </c>
      <c r="S60" s="72" t="str">
        <f t="shared" si="7"/>
        <v>@SHU</v>
      </c>
      <c r="T60" s="72" t="str">
        <f t="shared" si="7"/>
        <v>@SHU</v>
      </c>
      <c r="U60" s="72" t="str">
        <f t="shared" si="7"/>
        <v>SHU</v>
      </c>
      <c r="V60" s="72" t="str">
        <f t="shared" si="7"/>
        <v>SHU</v>
      </c>
      <c r="W60" s="72" t="str">
        <f t="shared" si="7"/>
        <v>@SHU</v>
      </c>
      <c r="X60" s="72" t="str">
        <f t="shared" si="7"/>
        <v>@SHU</v>
      </c>
      <c r="Y60" s="72" t="str">
        <f t="shared" si="7"/>
        <v>SHU</v>
      </c>
      <c r="Z60" s="72" t="str">
        <f t="shared" si="7"/>
        <v>SHU</v>
      </c>
      <c r="AA60" s="72" t="str">
        <f t="shared" si="7"/>
        <v>@SHU</v>
      </c>
      <c r="AB60" s="72" t="str">
        <f t="shared" si="7"/>
        <v>@SHU</v>
      </c>
      <c r="AC60" s="72" t="str">
        <f t="shared" si="7"/>
        <v>SHU</v>
      </c>
      <c r="AD60" s="72" t="str">
        <f t="shared" si="7"/>
        <v>@SHU</v>
      </c>
      <c r="AE60" s="72" t="str">
        <f t="shared" si="7"/>
        <v>SHU</v>
      </c>
      <c r="AF60" s="72" t="str">
        <f t="shared" si="7"/>
        <v>@SHU</v>
      </c>
      <c r="AG60" s="72" t="str">
        <f t="shared" si="7"/>
        <v>SHU</v>
      </c>
      <c r="AH60" s="72" t="str">
        <f t="shared" si="7"/>
        <v>@SHU</v>
      </c>
      <c r="AI60" s="72" t="str">
        <f t="shared" si="7"/>
        <v>SHU</v>
      </c>
      <c r="AJ60" s="72" t="str">
        <f t="shared" si="7"/>
        <v>@SHU</v>
      </c>
      <c r="AK60" s="72" t="str">
        <f t="shared" si="7"/>
        <v>SHU</v>
      </c>
      <c r="AL60" s="72" t="str">
        <f t="shared" si="7"/>
        <v>SHU</v>
      </c>
      <c r="AM60" s="72" t="str">
        <f t="shared" si="7"/>
        <v>@SHU</v>
      </c>
      <c r="AP60" s="65"/>
    </row>
    <row r="61" spans="1:42" x14ac:dyDescent="0.3">
      <c r="A61" s="41" t="str">
        <f t="shared" si="4"/>
        <v>SOU</v>
      </c>
      <c r="B61" s="72" t="str">
        <f t="shared" si="5"/>
        <v>SOU</v>
      </c>
      <c r="C61" s="72" t="str">
        <f t="shared" si="7"/>
        <v>@SOU</v>
      </c>
      <c r="D61" s="72" t="str">
        <f t="shared" si="7"/>
        <v>SOU</v>
      </c>
      <c r="E61" s="72" t="str">
        <f t="shared" si="7"/>
        <v>@SOU</v>
      </c>
      <c r="F61" s="72" t="str">
        <f t="shared" si="7"/>
        <v>SOU</v>
      </c>
      <c r="G61" s="72" t="str">
        <f t="shared" si="7"/>
        <v>@SOU</v>
      </c>
      <c r="H61" s="72" t="str">
        <f t="shared" si="7"/>
        <v>SOU</v>
      </c>
      <c r="I61" s="72" t="str">
        <f t="shared" si="7"/>
        <v>@SOU</v>
      </c>
      <c r="J61" s="72" t="str">
        <f t="shared" si="7"/>
        <v>SOU</v>
      </c>
      <c r="K61" s="72" t="str">
        <f t="shared" si="7"/>
        <v>@SOU</v>
      </c>
      <c r="L61" s="72" t="str">
        <f t="shared" si="7"/>
        <v>SOU</v>
      </c>
      <c r="M61" s="72" t="str">
        <f t="shared" si="7"/>
        <v>@SOU</v>
      </c>
      <c r="N61" s="72" t="str">
        <f t="shared" si="7"/>
        <v>SOU</v>
      </c>
      <c r="O61" s="72" t="str">
        <f t="shared" si="7"/>
        <v>@SOU</v>
      </c>
      <c r="P61" s="72" t="str">
        <f t="shared" si="7"/>
        <v>SOU</v>
      </c>
      <c r="Q61" s="72" t="str">
        <f t="shared" si="7"/>
        <v>@SOU</v>
      </c>
      <c r="R61" s="72" t="str">
        <f t="shared" si="7"/>
        <v>@SOU</v>
      </c>
      <c r="S61" s="72" t="str">
        <f t="shared" si="7"/>
        <v>SOU</v>
      </c>
      <c r="T61" s="72" t="str">
        <f t="shared" si="7"/>
        <v>SOU</v>
      </c>
      <c r="U61" s="72" t="str">
        <f t="shared" si="7"/>
        <v>@SOU</v>
      </c>
      <c r="V61" s="72" t="str">
        <f t="shared" si="7"/>
        <v>@SOU</v>
      </c>
      <c r="W61" s="72" t="str">
        <f t="shared" si="7"/>
        <v>SOU</v>
      </c>
      <c r="X61" s="72" t="str">
        <f t="shared" si="7"/>
        <v>SOU</v>
      </c>
      <c r="Y61" s="72" t="str">
        <f t="shared" si="7"/>
        <v>@SOU</v>
      </c>
      <c r="Z61" s="72" t="str">
        <f t="shared" si="7"/>
        <v>@SOU</v>
      </c>
      <c r="AA61" s="72" t="str">
        <f t="shared" si="7"/>
        <v>SOU</v>
      </c>
      <c r="AB61" s="72" t="str">
        <f t="shared" si="7"/>
        <v>SOU</v>
      </c>
      <c r="AC61" s="72" t="str">
        <f t="shared" si="7"/>
        <v>@SOU</v>
      </c>
      <c r="AD61" s="72" t="str">
        <f t="shared" si="7"/>
        <v>SOU</v>
      </c>
      <c r="AE61" s="72" t="str">
        <f t="shared" si="7"/>
        <v>@SOU</v>
      </c>
      <c r="AF61" s="72" t="str">
        <f t="shared" si="7"/>
        <v>SOU</v>
      </c>
      <c r="AG61" s="72" t="str">
        <f t="shared" si="7"/>
        <v>@SOU</v>
      </c>
      <c r="AH61" s="72" t="str">
        <f t="shared" si="7"/>
        <v>SOU</v>
      </c>
      <c r="AI61" s="72" t="str">
        <f t="shared" si="7"/>
        <v>@SOU</v>
      </c>
      <c r="AJ61" s="72" t="str">
        <f t="shared" si="7"/>
        <v>SOU</v>
      </c>
      <c r="AK61" s="72" t="str">
        <f t="shared" si="7"/>
        <v>@SOU</v>
      </c>
      <c r="AL61" s="72" t="str">
        <f t="shared" si="7"/>
        <v>@SOU</v>
      </c>
      <c r="AM61" s="72" t="str">
        <f t="shared" si="7"/>
        <v>SOU</v>
      </c>
      <c r="AP61" s="65"/>
    </row>
    <row r="62" spans="1:42" x14ac:dyDescent="0.3">
      <c r="A62" s="41" t="str">
        <f t="shared" si="4"/>
        <v>TOT</v>
      </c>
      <c r="B62" s="72" t="str">
        <f t="shared" si="5"/>
        <v>@TOT</v>
      </c>
      <c r="C62" s="72" t="str">
        <f t="shared" si="7"/>
        <v>TOT</v>
      </c>
      <c r="D62" s="72" t="str">
        <f t="shared" si="7"/>
        <v>@TOT</v>
      </c>
      <c r="E62" s="72" t="str">
        <f t="shared" si="7"/>
        <v>TOT</v>
      </c>
      <c r="F62" s="72" t="str">
        <f t="shared" si="7"/>
        <v>@TOT</v>
      </c>
      <c r="G62" s="72" t="str">
        <f t="shared" si="7"/>
        <v>TOT</v>
      </c>
      <c r="H62" s="72" t="str">
        <f t="shared" si="7"/>
        <v>@TOT</v>
      </c>
      <c r="I62" s="72" t="str">
        <f t="shared" si="7"/>
        <v>TOT</v>
      </c>
      <c r="J62" s="72" t="str">
        <f t="shared" si="7"/>
        <v>@TOT</v>
      </c>
      <c r="K62" s="72" t="str">
        <f t="shared" si="7"/>
        <v>TOT</v>
      </c>
      <c r="L62" s="72" t="str">
        <f t="shared" si="7"/>
        <v>@TOT</v>
      </c>
      <c r="M62" s="72" t="str">
        <f t="shared" si="7"/>
        <v>TOT</v>
      </c>
      <c r="N62" s="72" t="str">
        <f t="shared" si="7"/>
        <v>TOT</v>
      </c>
      <c r="O62" s="72" t="str">
        <f t="shared" si="7"/>
        <v>@TOT</v>
      </c>
      <c r="P62" s="72" t="str">
        <f t="shared" si="7"/>
        <v>TOT</v>
      </c>
      <c r="Q62" s="72" t="str">
        <f t="shared" si="7"/>
        <v>@TOT</v>
      </c>
      <c r="R62" s="72" t="str">
        <f t="shared" si="7"/>
        <v>@TOT</v>
      </c>
      <c r="S62" s="72" t="str">
        <f t="shared" si="7"/>
        <v>TOT</v>
      </c>
      <c r="T62" s="72" t="str">
        <f t="shared" si="7"/>
        <v>TOT</v>
      </c>
      <c r="U62" s="72" t="str">
        <f t="shared" si="7"/>
        <v>@TOT</v>
      </c>
      <c r="V62" s="72" t="str">
        <f t="shared" si="7"/>
        <v>TOT</v>
      </c>
      <c r="W62" s="72" t="str">
        <f t="shared" si="7"/>
        <v>@TOT</v>
      </c>
      <c r="X62" s="72" t="str">
        <f t="shared" si="7"/>
        <v>@TOT</v>
      </c>
      <c r="Y62" s="72" t="str">
        <f t="shared" si="7"/>
        <v>TOT</v>
      </c>
      <c r="Z62" s="72" t="str">
        <f t="shared" si="7"/>
        <v>TOT</v>
      </c>
      <c r="AA62" s="72" t="str">
        <f t="shared" si="7"/>
        <v>@TOT</v>
      </c>
      <c r="AB62" s="72" t="str">
        <f t="shared" si="7"/>
        <v>@TOT</v>
      </c>
      <c r="AC62" s="72" t="str">
        <f t="shared" si="7"/>
        <v>TOT</v>
      </c>
      <c r="AD62" s="72" t="str">
        <f t="shared" si="7"/>
        <v>@TOT</v>
      </c>
      <c r="AE62" s="72" t="str">
        <f t="shared" si="7"/>
        <v>TOT</v>
      </c>
      <c r="AF62" s="72" t="str">
        <f t="shared" si="7"/>
        <v>@TOT</v>
      </c>
      <c r="AG62" s="72" t="str">
        <f t="shared" si="7"/>
        <v>TOT</v>
      </c>
      <c r="AH62" s="72" t="str">
        <f t="shared" si="7"/>
        <v>TOT</v>
      </c>
      <c r="AI62" s="72" t="str">
        <f t="shared" si="7"/>
        <v>@TOT</v>
      </c>
      <c r="AJ62" s="72" t="str">
        <f t="shared" si="7"/>
        <v>TOT</v>
      </c>
      <c r="AK62" s="72" t="str">
        <f t="shared" si="7"/>
        <v>@TOT</v>
      </c>
      <c r="AL62" s="72" t="str">
        <f t="shared" si="7"/>
        <v>@TOT</v>
      </c>
      <c r="AM62" s="72" t="str">
        <f t="shared" si="7"/>
        <v>TOT</v>
      </c>
      <c r="AP62" s="65"/>
    </row>
    <row r="63" spans="1:42" x14ac:dyDescent="0.3">
      <c r="A63" s="41" t="str">
        <f t="shared" si="4"/>
        <v>WBA</v>
      </c>
      <c r="B63" s="72" t="str">
        <f t="shared" si="5"/>
        <v>@WBA</v>
      </c>
      <c r="C63" s="72" t="str">
        <f t="shared" si="7"/>
        <v>WBA</v>
      </c>
      <c r="D63" s="72" t="str">
        <f t="shared" si="7"/>
        <v>@WBA</v>
      </c>
      <c r="E63" s="72" t="str">
        <f t="shared" si="7"/>
        <v>WBA</v>
      </c>
      <c r="F63" s="72" t="str">
        <f t="shared" si="7"/>
        <v>@WBA</v>
      </c>
      <c r="G63" s="72" t="str">
        <f t="shared" si="7"/>
        <v>WBA</v>
      </c>
      <c r="H63" s="72" t="str">
        <f t="shared" si="7"/>
        <v>WBA</v>
      </c>
      <c r="I63" s="72" t="str">
        <f t="shared" si="7"/>
        <v>@WBA</v>
      </c>
      <c r="J63" s="72" t="str">
        <f t="shared" si="7"/>
        <v>WBA</v>
      </c>
      <c r="K63" s="72" t="str">
        <f t="shared" si="7"/>
        <v>@WBA</v>
      </c>
      <c r="L63" s="72" t="str">
        <f t="shared" si="7"/>
        <v>@WBA</v>
      </c>
      <c r="M63" s="72" t="str">
        <f t="shared" si="7"/>
        <v>WBA</v>
      </c>
      <c r="N63" s="72" t="str">
        <f t="shared" si="7"/>
        <v>WBA</v>
      </c>
      <c r="O63" s="72" t="str">
        <f t="shared" si="7"/>
        <v>@WBA</v>
      </c>
      <c r="P63" s="72" t="str">
        <f t="shared" si="7"/>
        <v>WBA</v>
      </c>
      <c r="Q63" s="72" t="str">
        <f t="shared" si="7"/>
        <v>@WBA</v>
      </c>
      <c r="R63" s="72" t="str">
        <f t="shared" si="7"/>
        <v>@WBA</v>
      </c>
      <c r="S63" s="72" t="str">
        <f t="shared" si="7"/>
        <v>WBA</v>
      </c>
      <c r="T63" s="72" t="str">
        <f t="shared" si="7"/>
        <v>WBA</v>
      </c>
      <c r="U63" s="72" t="str">
        <f t="shared" si="7"/>
        <v>@WBA</v>
      </c>
      <c r="V63" s="72" t="str">
        <f t="shared" si="7"/>
        <v>@WBA</v>
      </c>
      <c r="W63" s="72" t="str">
        <f t="shared" si="7"/>
        <v>WBA</v>
      </c>
      <c r="X63" s="72" t="str">
        <f t="shared" si="7"/>
        <v>WBA</v>
      </c>
      <c r="Y63" s="72" t="str">
        <f t="shared" si="7"/>
        <v>@WBA</v>
      </c>
      <c r="Z63" s="72" t="str">
        <f t="shared" si="7"/>
        <v>WBA</v>
      </c>
      <c r="AA63" s="72" t="str">
        <f t="shared" si="7"/>
        <v>@WBA</v>
      </c>
      <c r="AB63" s="72" t="str">
        <f t="shared" si="7"/>
        <v>@WBA</v>
      </c>
      <c r="AC63" s="72" t="str">
        <f t="shared" si="7"/>
        <v>WBA</v>
      </c>
      <c r="AD63" s="72" t="str">
        <f t="shared" si="7"/>
        <v>@WBA</v>
      </c>
      <c r="AE63" s="72" t="str">
        <f t="shared" si="7"/>
        <v>WBA</v>
      </c>
      <c r="AF63" s="72" t="str">
        <f t="shared" si="7"/>
        <v>@WBA</v>
      </c>
      <c r="AG63" s="72" t="str">
        <f t="shared" si="7"/>
        <v>WBA</v>
      </c>
      <c r="AH63" s="72" t="str">
        <f t="shared" si="7"/>
        <v>WBA</v>
      </c>
      <c r="AI63" s="72" t="str">
        <f t="shared" si="7"/>
        <v>@WBA</v>
      </c>
      <c r="AJ63" s="72" t="str">
        <f t="shared" si="7"/>
        <v>WBA</v>
      </c>
      <c r="AK63" s="72" t="str">
        <f t="shared" si="7"/>
        <v>@WBA</v>
      </c>
      <c r="AL63" s="72" t="str">
        <f t="shared" si="7"/>
        <v>@WBA</v>
      </c>
      <c r="AM63" s="72" t="str">
        <f t="shared" si="7"/>
        <v>WBA</v>
      </c>
      <c r="AP63" s="65"/>
    </row>
    <row r="64" spans="1:42" x14ac:dyDescent="0.3">
      <c r="A64" s="41" t="str">
        <f t="shared" si="4"/>
        <v>WHU</v>
      </c>
      <c r="B64" s="72" t="str">
        <f t="shared" si="5"/>
        <v>@WHU</v>
      </c>
      <c r="C64" s="72" t="str">
        <f t="shared" si="7"/>
        <v>WHU</v>
      </c>
      <c r="D64" s="72" t="str">
        <f t="shared" si="7"/>
        <v>@WHU</v>
      </c>
      <c r="E64" s="72" t="str">
        <f t="shared" si="7"/>
        <v>WHU</v>
      </c>
      <c r="F64" s="72" t="str">
        <f t="shared" si="7"/>
        <v>WHU</v>
      </c>
      <c r="G64" s="72" t="str">
        <f t="shared" si="7"/>
        <v>@WHU</v>
      </c>
      <c r="H64" s="72" t="str">
        <f t="shared" si="7"/>
        <v>WHU</v>
      </c>
      <c r="I64" s="72" t="str">
        <f t="shared" si="7"/>
        <v>@WHU</v>
      </c>
      <c r="J64" s="72" t="str">
        <f t="shared" si="7"/>
        <v>WHU</v>
      </c>
      <c r="K64" s="72" t="str">
        <f t="shared" si="7"/>
        <v>@WHU</v>
      </c>
      <c r="L64" s="72" t="str">
        <f t="shared" si="7"/>
        <v>@WHU</v>
      </c>
      <c r="M64" s="72" t="str">
        <f t="shared" si="7"/>
        <v>WHU</v>
      </c>
      <c r="N64" s="72" t="str">
        <f t="shared" si="7"/>
        <v>@WHU</v>
      </c>
      <c r="O64" s="72" t="str">
        <f t="shared" si="7"/>
        <v>WHU</v>
      </c>
      <c r="P64" s="72" t="str">
        <f t="shared" si="7"/>
        <v>@WHU</v>
      </c>
      <c r="Q64" s="72" t="str">
        <f t="shared" si="7"/>
        <v>WHU</v>
      </c>
      <c r="R64" s="72" t="str">
        <f t="shared" si="7"/>
        <v>WHU</v>
      </c>
      <c r="S64" s="72" t="str">
        <f t="shared" si="7"/>
        <v>@WHU</v>
      </c>
      <c r="T64" s="72" t="str">
        <f t="shared" si="7"/>
        <v>@WHU</v>
      </c>
      <c r="U64" s="72" t="str">
        <f t="shared" si="7"/>
        <v>WHU</v>
      </c>
      <c r="V64" s="72" t="str">
        <f t="shared" si="7"/>
        <v>@WHU</v>
      </c>
      <c r="W64" s="72" t="str">
        <f t="shared" si="7"/>
        <v>WHU</v>
      </c>
      <c r="X64" s="72" t="str">
        <f t="shared" si="7"/>
        <v>WHU</v>
      </c>
      <c r="Y64" s="72" t="str">
        <f t="shared" si="7"/>
        <v>@WHU</v>
      </c>
      <c r="Z64" s="72" t="str">
        <f t="shared" si="7"/>
        <v>@WHU</v>
      </c>
      <c r="AA64" s="72" t="str">
        <f t="shared" si="7"/>
        <v>WHU</v>
      </c>
      <c r="AB64" s="72" t="str">
        <f t="shared" si="7"/>
        <v>@WHU</v>
      </c>
      <c r="AC64" s="72" t="str">
        <f t="shared" si="7"/>
        <v>WHU</v>
      </c>
      <c r="AD64" s="72" t="str">
        <f t="shared" si="7"/>
        <v>@WHU</v>
      </c>
      <c r="AE64" s="72" t="str">
        <f t="shared" si="7"/>
        <v>WHU</v>
      </c>
      <c r="AF64" s="72" t="str">
        <f t="shared" si="7"/>
        <v>@WHU</v>
      </c>
      <c r="AG64" s="72" t="str">
        <f t="shared" si="7"/>
        <v>WHU</v>
      </c>
      <c r="AH64" s="72" t="str">
        <f t="shared" si="7"/>
        <v>@WHU</v>
      </c>
      <c r="AI64" s="72" t="str">
        <f t="shared" si="7"/>
        <v>WHU</v>
      </c>
      <c r="AJ64" s="72" t="str">
        <f t="shared" si="7"/>
        <v>@WHU</v>
      </c>
      <c r="AK64" s="72" t="str">
        <f t="shared" si="7"/>
        <v>WHU</v>
      </c>
      <c r="AL64" s="72" t="str">
        <f t="shared" si="7"/>
        <v>WHU</v>
      </c>
      <c r="AM64" s="72" t="str">
        <f t="shared" si="7"/>
        <v>@WHU</v>
      </c>
      <c r="AP64" s="65"/>
    </row>
    <row r="65" spans="1:46" x14ac:dyDescent="0.3">
      <c r="A65" s="41" t="str">
        <f t="shared" si="4"/>
        <v>WOL</v>
      </c>
      <c r="B65" s="72" t="str">
        <f t="shared" si="5"/>
        <v>WOL</v>
      </c>
      <c r="C65" s="72" t="str">
        <f t="shared" si="7"/>
        <v>@WOL</v>
      </c>
      <c r="D65" s="72" t="str">
        <f t="shared" si="7"/>
        <v>WOL</v>
      </c>
      <c r="E65" s="72" t="str">
        <f t="shared" si="7"/>
        <v>@WOL</v>
      </c>
      <c r="F65" s="72" t="str">
        <f t="shared" si="7"/>
        <v>WOL</v>
      </c>
      <c r="G65" s="72" t="str">
        <f t="shared" si="7"/>
        <v>@WOL</v>
      </c>
      <c r="H65" s="72" t="str">
        <f t="shared" si="7"/>
        <v>@WOL</v>
      </c>
      <c r="I65" s="72" t="str">
        <f t="shared" si="7"/>
        <v>WOL</v>
      </c>
      <c r="J65" s="72" t="str">
        <f t="shared" si="7"/>
        <v>@WOL</v>
      </c>
      <c r="K65" s="72" t="str">
        <f t="shared" si="7"/>
        <v>WOL</v>
      </c>
      <c r="L65" s="72" t="str">
        <f t="shared" si="7"/>
        <v>WOL</v>
      </c>
      <c r="M65" s="72" t="str">
        <f t="shared" si="7"/>
        <v>@WOL</v>
      </c>
      <c r="N65" s="72" t="str">
        <f t="shared" si="7"/>
        <v>@WOL</v>
      </c>
      <c r="O65" s="72" t="str">
        <f t="shared" si="7"/>
        <v>WOL</v>
      </c>
      <c r="P65" s="72" t="str">
        <f t="shared" si="7"/>
        <v>@WOL</v>
      </c>
      <c r="Q65" s="72" t="str">
        <f t="shared" si="7"/>
        <v>WOL</v>
      </c>
      <c r="R65" s="72" t="str">
        <f t="shared" si="7"/>
        <v>WOL</v>
      </c>
      <c r="S65" s="72" t="str">
        <f t="shared" si="7"/>
        <v>@WOL</v>
      </c>
      <c r="T65" s="72" t="str">
        <f t="shared" si="7"/>
        <v>@WOL</v>
      </c>
      <c r="U65" s="72" t="str">
        <f t="shared" si="7"/>
        <v>WOL</v>
      </c>
      <c r="V65" s="72" t="str">
        <f t="shared" si="7"/>
        <v>WOL</v>
      </c>
      <c r="W65" s="72" t="str">
        <f t="shared" si="7"/>
        <v>@WOL</v>
      </c>
      <c r="X65" s="72" t="str">
        <f t="shared" si="7"/>
        <v>@WOL</v>
      </c>
      <c r="Y65" s="72" t="str">
        <f t="shared" si="7"/>
        <v>WOL</v>
      </c>
      <c r="Z65" s="72" t="str">
        <f t="shared" si="7"/>
        <v>@WOL</v>
      </c>
      <c r="AA65" s="72" t="str">
        <f t="shared" si="7"/>
        <v>WOL</v>
      </c>
      <c r="AB65" s="72" t="str">
        <f t="shared" si="7"/>
        <v>WOL</v>
      </c>
      <c r="AC65" s="72" t="str">
        <f t="shared" si="7"/>
        <v>@WOL</v>
      </c>
      <c r="AD65" s="72" t="str">
        <f t="shared" si="7"/>
        <v>WOL</v>
      </c>
      <c r="AE65" s="72" t="str">
        <f t="shared" si="7"/>
        <v>@WOL</v>
      </c>
      <c r="AF65" s="72" t="str">
        <f t="shared" si="7"/>
        <v>WOL</v>
      </c>
      <c r="AG65" s="72" t="str">
        <f t="shared" si="7"/>
        <v>@WOL</v>
      </c>
      <c r="AH65" s="72" t="str">
        <f t="shared" si="7"/>
        <v>@WOL</v>
      </c>
      <c r="AI65" s="72" t="str">
        <f t="shared" si="7"/>
        <v>WOL</v>
      </c>
      <c r="AJ65" s="72" t="str">
        <f t="shared" si="7"/>
        <v>@WOL</v>
      </c>
      <c r="AK65" s="72" t="str">
        <f t="shared" si="7"/>
        <v>WOL</v>
      </c>
      <c r="AL65" s="72" t="str">
        <f t="shared" si="7"/>
        <v>WOL</v>
      </c>
      <c r="AM65" s="72" t="str">
        <f t="shared" si="7"/>
        <v>@WOL</v>
      </c>
      <c r="AP65" s="65"/>
    </row>
    <row r="66" spans="1:46" x14ac:dyDescent="0.3">
      <c r="AG66" s="34"/>
      <c r="AH66" s="34"/>
      <c r="AI66" s="34"/>
      <c r="AJ66" s="34"/>
      <c r="AK66" s="34"/>
      <c r="AL66" s="34"/>
      <c r="AM66" s="34"/>
    </row>
    <row r="67" spans="1:46" x14ac:dyDescent="0.3">
      <c r="A67" s="58" t="s">
        <v>0</v>
      </c>
      <c r="B67" s="58">
        <v>1</v>
      </c>
      <c r="C67" s="58">
        <v>2</v>
      </c>
      <c r="D67" s="58">
        <v>3</v>
      </c>
      <c r="E67" s="58">
        <v>4</v>
      </c>
      <c r="F67" s="58">
        <v>5</v>
      </c>
      <c r="G67" s="58">
        <v>6</v>
      </c>
      <c r="H67" s="58">
        <v>7</v>
      </c>
      <c r="I67" s="58">
        <v>8</v>
      </c>
      <c r="J67" s="58">
        <v>9</v>
      </c>
      <c r="K67" s="58">
        <v>10</v>
      </c>
      <c r="L67" s="58">
        <v>11</v>
      </c>
      <c r="M67" s="58">
        <v>12</v>
      </c>
      <c r="N67" s="58">
        <v>13</v>
      </c>
      <c r="O67" s="58">
        <v>14</v>
      </c>
      <c r="P67" s="58">
        <v>15</v>
      </c>
      <c r="Q67" s="58">
        <v>16</v>
      </c>
      <c r="R67" s="58">
        <v>17</v>
      </c>
      <c r="S67" s="58">
        <v>18</v>
      </c>
      <c r="T67" s="58">
        <v>19</v>
      </c>
      <c r="U67" s="58">
        <v>20</v>
      </c>
      <c r="V67" s="58">
        <v>21</v>
      </c>
      <c r="W67" s="58">
        <v>22</v>
      </c>
      <c r="X67" s="58">
        <v>23</v>
      </c>
      <c r="Y67" s="58">
        <v>24</v>
      </c>
      <c r="Z67" s="58">
        <v>25</v>
      </c>
      <c r="AA67" s="58">
        <v>26</v>
      </c>
      <c r="AB67" s="58">
        <v>27</v>
      </c>
      <c r="AC67" s="58">
        <v>28</v>
      </c>
      <c r="AD67" s="58">
        <v>29</v>
      </c>
      <c r="AE67" s="58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2" t="s">
        <v>13</v>
      </c>
      <c r="AO67" s="58" t="s">
        <v>0</v>
      </c>
      <c r="AP67" s="62" t="str">
        <f>CONCATENATE("GW ",Fixtures!$D$6,"-",Fixtures!$D$6+8)</f>
        <v>GW 9-17</v>
      </c>
      <c r="AQ67" s="62" t="str">
        <f>CONCATENATE("GW ",Fixtures!$D$6,"-",Fixtures!$D$6+5)</f>
        <v>GW 9-14</v>
      </c>
      <c r="AR67" s="62" t="str">
        <f>CONCATENATE("GW ",Fixtures!$D$6,"-",Fixtures!$D$6+2)</f>
        <v>GW 9-11</v>
      </c>
      <c r="AS67" s="77"/>
      <c r="AT67" s="61"/>
    </row>
    <row r="68" spans="1:46" x14ac:dyDescent="0.3">
      <c r="A68" s="41" t="str">
        <f>$A46</f>
        <v>ARS</v>
      </c>
      <c r="B68" s="22">
        <f t="shared" ref="B68:AM68" si="8">(VLOOKUP(B2,$AV$2:$AW$41,2,FALSE))</f>
        <v>127.52621766536016</v>
      </c>
      <c r="C68" s="22">
        <f t="shared" si="8"/>
        <v>94.512887479652136</v>
      </c>
      <c r="D68" s="22">
        <f t="shared" si="8"/>
        <v>83.435742473735331</v>
      </c>
      <c r="E68" s="22">
        <f t="shared" si="8"/>
        <v>116.19012727689034</v>
      </c>
      <c r="F68" s="22">
        <f t="shared" si="8"/>
        <v>81.046616564133345</v>
      </c>
      <c r="G68" s="22">
        <f t="shared" si="8"/>
        <v>98.787568954072839</v>
      </c>
      <c r="H68" s="22">
        <f t="shared" si="8"/>
        <v>91.886392356156222</v>
      </c>
      <c r="I68" s="22">
        <f t="shared" si="8"/>
        <v>106.85613067125919</v>
      </c>
      <c r="J68" s="22">
        <f t="shared" si="8"/>
        <v>110.59714778715559</v>
      </c>
      <c r="K68" s="22">
        <f t="shared" si="8"/>
        <v>93.978697033445542</v>
      </c>
      <c r="L68" s="22">
        <f t="shared" si="8"/>
        <v>88.875831198835755</v>
      </c>
      <c r="M68" s="22">
        <f t="shared" si="8"/>
        <v>98.05895368356073</v>
      </c>
      <c r="N68" s="22">
        <f t="shared" si="8"/>
        <v>98.442668707603573</v>
      </c>
      <c r="O68" s="22">
        <f t="shared" si="8"/>
        <v>94.899688385221424</v>
      </c>
      <c r="P68" s="22">
        <f t="shared" si="8"/>
        <v>88.337459725116602</v>
      </c>
      <c r="Q68" s="22">
        <f t="shared" si="8"/>
        <v>80.404831202092836</v>
      </c>
      <c r="R68" s="22">
        <f t="shared" si="8"/>
        <v>121.40674068655107</v>
      </c>
      <c r="S68" s="22">
        <f t="shared" si="8"/>
        <v>111.09781540509925</v>
      </c>
      <c r="T68" s="22">
        <f t="shared" si="8"/>
        <v>123.35524945743168</v>
      </c>
      <c r="U68" s="22">
        <f t="shared" si="8"/>
        <v>87.298215646365421</v>
      </c>
      <c r="V68" s="22">
        <f t="shared" si="8"/>
        <v>103.61657010375063</v>
      </c>
      <c r="W68" s="22">
        <f t="shared" si="8"/>
        <v>83.339599256074337</v>
      </c>
      <c r="X68" s="22">
        <f t="shared" si="8"/>
        <v>94.7592102179091</v>
      </c>
      <c r="Y68" s="22">
        <f t="shared" si="8"/>
        <v>124.7159326110478</v>
      </c>
      <c r="Z68" s="84">
        <f t="shared" si="8"/>
        <v>91.392993146788669</v>
      </c>
      <c r="AA68" s="84">
        <f t="shared" si="8"/>
        <v>87.604070581913646</v>
      </c>
      <c r="AB68" s="85">
        <f t="shared" si="8"/>
        <v>86.957940059006688</v>
      </c>
      <c r="AC68" s="85">
        <f t="shared" si="8"/>
        <v>100.22168199017651</v>
      </c>
      <c r="AD68" s="85">
        <f t="shared" si="8"/>
        <v>83.81331531214434</v>
      </c>
      <c r="AE68" s="85">
        <f t="shared" si="8"/>
        <v>94.087113853361132</v>
      </c>
      <c r="AF68" s="85">
        <f t="shared" si="8"/>
        <v>103.03652796252538</v>
      </c>
      <c r="AG68" s="85">
        <f t="shared" si="8"/>
        <v>143.80616034604446</v>
      </c>
      <c r="AH68" s="85">
        <f t="shared" si="8"/>
        <v>107.01454222163267</v>
      </c>
      <c r="AI68" s="85">
        <f t="shared" si="8"/>
        <v>109.39050423583564</v>
      </c>
      <c r="AJ68" s="85">
        <f t="shared" si="8"/>
        <v>136.90547354015337</v>
      </c>
      <c r="AK68" s="22">
        <f t="shared" si="8"/>
        <v>78.336992586424159</v>
      </c>
      <c r="AL68" s="22">
        <f t="shared" si="8"/>
        <v>98.520704227163492</v>
      </c>
      <c r="AM68" s="22">
        <f t="shared" si="8"/>
        <v>90.669277738530226</v>
      </c>
      <c r="AN68" s="22">
        <f ca="1">IF(OR(Fixtures!$D$6&lt;=0,Fixtures!$D$6&gt;39),AVERAGE(B68:AM68),AVERAGE(OFFSET(A68,0,Fixtures!$D$6,1,38-Fixtures!$D$6+1)))</f>
        <v>100.49806363029872</v>
      </c>
      <c r="AO68" s="41" t="str">
        <f>$A46</f>
        <v>ARS</v>
      </c>
      <c r="AP68" s="66">
        <f ca="1">AVERAGE(OFFSET(A68,0,Fixtures!$D$6,1,9))</f>
        <v>97.222446489953683</v>
      </c>
      <c r="AQ68" s="66">
        <f ca="1">AVERAGE(OFFSET(A68,0,Fixtures!$D$6,1,6))</f>
        <v>97.475497799303767</v>
      </c>
      <c r="AR68" s="66">
        <f ca="1">AVERAGE(OFFSET(A68,0,Fixtures!$D$6,1,3))</f>
        <v>97.817225339812296</v>
      </c>
      <c r="AS68" s="76"/>
      <c r="AT68" s="65"/>
    </row>
    <row r="69" spans="1:46" x14ac:dyDescent="0.3">
      <c r="A69" s="41" t="str">
        <f t="shared" ref="A69:A87" si="9">$A47</f>
        <v>AVL</v>
      </c>
      <c r="B69" s="93">
        <f t="shared" ref="B69:AM69" si="10">(VLOOKUP(B3,$AV$2:$AW$41,2,FALSE))</f>
        <v>81.046616564133345</v>
      </c>
      <c r="C69" s="22">
        <f t="shared" si="10"/>
        <v>116.19012727689034</v>
      </c>
      <c r="D69" s="22">
        <f t="shared" si="10"/>
        <v>127.52621766536016</v>
      </c>
      <c r="E69" s="22">
        <f t="shared" si="10"/>
        <v>94.087113853361132</v>
      </c>
      <c r="F69" s="22">
        <f t="shared" si="10"/>
        <v>87.604070581913646</v>
      </c>
      <c r="G69" s="22">
        <f t="shared" si="10"/>
        <v>124.7159326110478</v>
      </c>
      <c r="H69" s="22">
        <f t="shared" si="10"/>
        <v>98.442668707603573</v>
      </c>
      <c r="I69" s="22">
        <f t="shared" si="10"/>
        <v>81.664656152738416</v>
      </c>
      <c r="J69" s="22">
        <f t="shared" si="10"/>
        <v>90.669277738530226</v>
      </c>
      <c r="K69" s="22">
        <f t="shared" si="10"/>
        <v>83.81331531214434</v>
      </c>
      <c r="L69" s="22">
        <f t="shared" si="10"/>
        <v>123.35524945743168</v>
      </c>
      <c r="M69" s="22">
        <f t="shared" si="10"/>
        <v>83.339599256074337</v>
      </c>
      <c r="N69" s="22">
        <f t="shared" si="10"/>
        <v>98.05895368356073</v>
      </c>
      <c r="O69" s="22">
        <f t="shared" si="10"/>
        <v>121.40674068655107</v>
      </c>
      <c r="P69" s="22">
        <f t="shared" si="10"/>
        <v>111.09781540509925</v>
      </c>
      <c r="Q69" s="22">
        <f t="shared" si="10"/>
        <v>78.336992586424159</v>
      </c>
      <c r="R69" s="22">
        <f t="shared" si="10"/>
        <v>91.886392356156222</v>
      </c>
      <c r="S69" s="22">
        <f t="shared" si="10"/>
        <v>100.22168199017651</v>
      </c>
      <c r="T69" s="22">
        <f t="shared" si="10"/>
        <v>107.01454222163267</v>
      </c>
      <c r="U69" s="22">
        <f t="shared" si="10"/>
        <v>86.957940059006688</v>
      </c>
      <c r="V69" s="22">
        <f t="shared" si="10"/>
        <v>87.298215646365421</v>
      </c>
      <c r="W69" s="22">
        <f t="shared" si="10"/>
        <v>94.512887479652136</v>
      </c>
      <c r="X69" s="22">
        <f t="shared" si="10"/>
        <v>92.089931406279504</v>
      </c>
      <c r="Y69" s="22">
        <f t="shared" si="10"/>
        <v>80.404831202092836</v>
      </c>
      <c r="Z69" s="84">
        <f t="shared" si="10"/>
        <v>98.787568954072839</v>
      </c>
      <c r="AA69" s="84">
        <f t="shared" si="10"/>
        <v>110.59714778715559</v>
      </c>
      <c r="AB69" s="85">
        <f t="shared" si="10"/>
        <v>93.978697033445542</v>
      </c>
      <c r="AC69" s="85">
        <f t="shared" si="10"/>
        <v>109.39050423583564</v>
      </c>
      <c r="AD69" s="85">
        <f t="shared" si="10"/>
        <v>103.03652796252538</v>
      </c>
      <c r="AE69" s="85">
        <f t="shared" si="10"/>
        <v>143.80616034604446</v>
      </c>
      <c r="AF69" s="85">
        <f t="shared" si="10"/>
        <v>83.435742473735331</v>
      </c>
      <c r="AG69" s="85">
        <f t="shared" si="10"/>
        <v>91.392993146788669</v>
      </c>
      <c r="AH69" s="85">
        <f t="shared" si="10"/>
        <v>136.90547354015337</v>
      </c>
      <c r="AI69" s="85">
        <f t="shared" si="10"/>
        <v>94.899688385221424</v>
      </c>
      <c r="AJ69" s="85">
        <f t="shared" si="10"/>
        <v>103.61657010375063</v>
      </c>
      <c r="AK69" s="22">
        <f t="shared" si="10"/>
        <v>98.520704227163492</v>
      </c>
      <c r="AL69" s="22">
        <f t="shared" si="10"/>
        <v>88.875831198835755</v>
      </c>
      <c r="AM69" s="22">
        <f t="shared" si="10"/>
        <v>88.337459725116602</v>
      </c>
      <c r="AN69" s="22">
        <f ca="1">IF(OR(Fixtures!$D$6&lt;=0,Fixtures!$D$6&gt;39),AVERAGE(B69:AM69),AVERAGE(OFFSET(A69,0,Fixtures!$D$6,1,38-Fixtures!$D$6+1)))</f>
        <v>99.201514520234099</v>
      </c>
      <c r="AO69" s="41" t="str">
        <f t="shared" ref="AO69:AO87" si="11">$A47</f>
        <v>AVL</v>
      </c>
      <c r="AP69" s="66">
        <f ca="1">AVERAGE(OFFSET(A69,0,Fixtures!$D$6,1,9))</f>
        <v>97.996037386885774</v>
      </c>
      <c r="AQ69" s="66">
        <f ca="1">AVERAGE(OFFSET(A69,0,Fixtures!$D$6,1,6))</f>
        <v>100.10718935571539</v>
      </c>
      <c r="AR69" s="66">
        <f ca="1">AVERAGE(OFFSET(A69,0,Fixtures!$D$6,1,3))</f>
        <v>99.279280836035412</v>
      </c>
      <c r="AS69" s="76"/>
      <c r="AT69" s="65"/>
    </row>
    <row r="70" spans="1:46" x14ac:dyDescent="0.3">
      <c r="A70" s="41" t="str">
        <f t="shared" si="9"/>
        <v>BHA</v>
      </c>
      <c r="B70" s="22">
        <f t="shared" ref="B70:AM70" si="12">(VLOOKUP(B4,$AV$2:$AW$41,2,FALSE))</f>
        <v>88.337459725116602</v>
      </c>
      <c r="C70" s="22">
        <f t="shared" si="12"/>
        <v>109.39050423583564</v>
      </c>
      <c r="D70" s="22">
        <f t="shared" si="12"/>
        <v>103.61657010375063</v>
      </c>
      <c r="E70" s="22">
        <f t="shared" si="12"/>
        <v>94.899688385221424</v>
      </c>
      <c r="F70" s="22">
        <f t="shared" si="12"/>
        <v>98.520704227163492</v>
      </c>
      <c r="G70" s="22">
        <f t="shared" si="12"/>
        <v>136.90547354015337</v>
      </c>
      <c r="H70" s="22">
        <f t="shared" si="12"/>
        <v>88.875831198835755</v>
      </c>
      <c r="I70" s="22">
        <f t="shared" si="12"/>
        <v>98.05895368356073</v>
      </c>
      <c r="J70" s="22">
        <f>(VLOOKUP(J4,$AV$2:$AW$41,2,FALSE))</f>
        <v>94.7592102179091</v>
      </c>
      <c r="K70" s="22">
        <f t="shared" si="12"/>
        <v>94.087113853361132</v>
      </c>
      <c r="L70" s="22">
        <f t="shared" si="12"/>
        <v>98.442668707603573</v>
      </c>
      <c r="M70" s="22">
        <f t="shared" si="12"/>
        <v>87.604070581913646</v>
      </c>
      <c r="N70" s="22">
        <f t="shared" si="12"/>
        <v>127.52621766536016</v>
      </c>
      <c r="O70" s="22">
        <f t="shared" si="12"/>
        <v>116.19012727689034</v>
      </c>
      <c r="P70" s="22">
        <f t="shared" si="12"/>
        <v>83.81331531214434</v>
      </c>
      <c r="Q70" s="22">
        <f t="shared" si="12"/>
        <v>92.089931406279504</v>
      </c>
      <c r="R70" s="22">
        <f t="shared" si="12"/>
        <v>93.978697033445542</v>
      </c>
      <c r="S70" s="22">
        <f t="shared" si="12"/>
        <v>81.046616564133345</v>
      </c>
      <c r="T70" s="22">
        <f t="shared" si="12"/>
        <v>110.59714778715559</v>
      </c>
      <c r="U70" s="22">
        <f t="shared" si="12"/>
        <v>143.80616034604446</v>
      </c>
      <c r="V70" s="22">
        <f t="shared" si="12"/>
        <v>100.22168199017651</v>
      </c>
      <c r="W70" s="22">
        <f t="shared" si="12"/>
        <v>83.435742473735331</v>
      </c>
      <c r="X70" s="22">
        <f t="shared" si="12"/>
        <v>86.957940059006688</v>
      </c>
      <c r="Y70" s="22">
        <f t="shared" si="12"/>
        <v>106.85613067125919</v>
      </c>
      <c r="Z70" s="84">
        <f t="shared" si="12"/>
        <v>111.09781540509925</v>
      </c>
      <c r="AA70" s="84">
        <f t="shared" si="12"/>
        <v>121.40674068655107</v>
      </c>
      <c r="AB70" s="85">
        <f t="shared" si="12"/>
        <v>98.787568954072839</v>
      </c>
      <c r="AC70" s="85">
        <f t="shared" si="12"/>
        <v>87.298215646365421</v>
      </c>
      <c r="AD70" s="85">
        <f t="shared" si="12"/>
        <v>123.35524945743168</v>
      </c>
      <c r="AE70" s="85">
        <f t="shared" si="12"/>
        <v>91.886392356156222</v>
      </c>
      <c r="AF70" s="85">
        <f t="shared" si="12"/>
        <v>107.01454222163267</v>
      </c>
      <c r="AG70" s="85">
        <f t="shared" si="12"/>
        <v>78.336992586424159</v>
      </c>
      <c r="AH70" s="85">
        <f t="shared" si="12"/>
        <v>103.03652796252538</v>
      </c>
      <c r="AI70" s="85">
        <f t="shared" si="12"/>
        <v>124.7159326110478</v>
      </c>
      <c r="AJ70" s="85">
        <f t="shared" si="12"/>
        <v>83.339599256074337</v>
      </c>
      <c r="AK70" s="22">
        <f t="shared" si="12"/>
        <v>94.512887479652136</v>
      </c>
      <c r="AL70" s="22">
        <f t="shared" si="12"/>
        <v>91.392993146788669</v>
      </c>
      <c r="AM70" s="22">
        <f t="shared" si="12"/>
        <v>81.664656152738416</v>
      </c>
      <c r="AN70" s="22">
        <f ca="1">IF(OR(Fixtures!$D$6&lt;=0,Fixtures!$D$6&gt;39),AVERAGE(B70:AM70),AVERAGE(OFFSET(A70,0,Fixtures!$D$6,1,38-Fixtures!$D$6+1)))</f>
        <v>99.975296195632623</v>
      </c>
      <c r="AO70" s="41" t="str">
        <f t="shared" si="11"/>
        <v>BHA</v>
      </c>
      <c r="AP70" s="66">
        <f ca="1">AVERAGE(OFFSET(A70,0,Fixtures!$D$6,1,9))</f>
        <v>98.72126133943415</v>
      </c>
      <c r="AQ70" s="66">
        <f ca="1">AVERAGE(OFFSET(A70,0,Fixtures!$D$6,1,6))</f>
        <v>103.10156805050633</v>
      </c>
      <c r="AR70" s="66">
        <f ca="1">AVERAGE(OFFSET(A70,0,Fixtures!$D$6,1,3))</f>
        <v>95.762997592957944</v>
      </c>
      <c r="AS70" s="76"/>
      <c r="AT70" s="65"/>
    </row>
    <row r="71" spans="1:46" x14ac:dyDescent="0.3">
      <c r="A71" s="41" t="str">
        <f t="shared" si="9"/>
        <v>BUR</v>
      </c>
      <c r="B71" s="93">
        <f t="shared" ref="B71:AM71" si="13">(VLOOKUP(B5,$AV$2:$AW$41,2,FALSE))</f>
        <v>103.61657010375063</v>
      </c>
      <c r="C71" s="22">
        <f t="shared" si="13"/>
        <v>87.604070581913646</v>
      </c>
      <c r="D71" s="22">
        <f t="shared" si="13"/>
        <v>98.442668707603573</v>
      </c>
      <c r="E71" s="22">
        <f t="shared" si="13"/>
        <v>109.39050423583564</v>
      </c>
      <c r="F71" s="22">
        <f t="shared" si="13"/>
        <v>121.40674068655107</v>
      </c>
      <c r="G71" s="22">
        <f t="shared" si="13"/>
        <v>100.22168199017651</v>
      </c>
      <c r="H71" s="22">
        <f t="shared" si="13"/>
        <v>88.337459725116602</v>
      </c>
      <c r="I71" s="22">
        <f t="shared" si="13"/>
        <v>80.404831202092836</v>
      </c>
      <c r="J71" s="22">
        <f t="shared" si="13"/>
        <v>111.09781540509925</v>
      </c>
      <c r="K71" s="22">
        <f t="shared" si="13"/>
        <v>81.046616564133345</v>
      </c>
      <c r="L71" s="22">
        <f t="shared" si="13"/>
        <v>107.01454222163267</v>
      </c>
      <c r="M71" s="22">
        <f t="shared" si="13"/>
        <v>81.664656152738416</v>
      </c>
      <c r="N71" s="22">
        <f t="shared" si="13"/>
        <v>94.7592102179091</v>
      </c>
      <c r="O71" s="22">
        <f t="shared" si="13"/>
        <v>93.978697033445542</v>
      </c>
      <c r="P71" s="22">
        <f t="shared" si="13"/>
        <v>110.59714778715559</v>
      </c>
      <c r="Q71" s="22">
        <f t="shared" si="13"/>
        <v>116.19012727689034</v>
      </c>
      <c r="R71" s="22">
        <f t="shared" si="13"/>
        <v>143.80616034604446</v>
      </c>
      <c r="S71" s="22">
        <f t="shared" si="13"/>
        <v>83.435742473735331</v>
      </c>
      <c r="T71" s="22">
        <f t="shared" si="13"/>
        <v>83.81331531214434</v>
      </c>
      <c r="U71" s="22">
        <f t="shared" si="13"/>
        <v>106.85613067125919</v>
      </c>
      <c r="V71" s="22">
        <f t="shared" si="13"/>
        <v>78.336992586424159</v>
      </c>
      <c r="W71" s="22">
        <f t="shared" si="13"/>
        <v>91.392993146788669</v>
      </c>
      <c r="X71" s="22">
        <f t="shared" si="13"/>
        <v>90.669277738530226</v>
      </c>
      <c r="Y71" s="22">
        <f t="shared" si="13"/>
        <v>98.520704227163492</v>
      </c>
      <c r="Z71" s="84">
        <f t="shared" si="13"/>
        <v>136.90547354015337</v>
      </c>
      <c r="AA71" s="84">
        <f t="shared" si="13"/>
        <v>88.875831198835755</v>
      </c>
      <c r="AB71" s="85">
        <f t="shared" si="13"/>
        <v>92.089931406279504</v>
      </c>
      <c r="AC71" s="85">
        <f t="shared" si="13"/>
        <v>94.899688385221424</v>
      </c>
      <c r="AD71" s="85">
        <f t="shared" si="13"/>
        <v>98.787568954072839</v>
      </c>
      <c r="AE71" s="85">
        <f t="shared" si="13"/>
        <v>87.298215646365421</v>
      </c>
      <c r="AF71" s="85">
        <f t="shared" si="13"/>
        <v>123.35524945743168</v>
      </c>
      <c r="AG71" s="85">
        <f t="shared" si="13"/>
        <v>91.886392356156222</v>
      </c>
      <c r="AH71" s="85">
        <f t="shared" si="13"/>
        <v>83.339599256074337</v>
      </c>
      <c r="AI71" s="85">
        <f t="shared" si="13"/>
        <v>94.512887479652136</v>
      </c>
      <c r="AJ71" s="85">
        <f t="shared" si="13"/>
        <v>127.52621766536016</v>
      </c>
      <c r="AK71" s="22">
        <f t="shared" si="13"/>
        <v>124.7159326110478</v>
      </c>
      <c r="AL71" s="22">
        <f t="shared" si="13"/>
        <v>94.087113853361132</v>
      </c>
      <c r="AM71" s="22">
        <f t="shared" si="13"/>
        <v>103.03652796252538</v>
      </c>
      <c r="AN71" s="22">
        <f ca="1">IF(OR(Fixtures!$D$6&lt;=0,Fixtures!$D$6&gt;39),AVERAGE(B71:AM71),AVERAGE(OFFSET(A71,0,Fixtures!$D$6,1,38-Fixtures!$D$6+1)))</f>
        <v>100.4832252977877</v>
      </c>
      <c r="AO71" s="41" t="str">
        <f t="shared" si="11"/>
        <v>BUR</v>
      </c>
      <c r="AP71" s="66">
        <f ca="1">AVERAGE(OFFSET(A71,0,Fixtures!$D$6,1,9))</f>
        <v>104.46166366722761</v>
      </c>
      <c r="AQ71" s="66">
        <f ca="1">AVERAGE(OFFSET(A71,0,Fixtures!$D$6,1,6))</f>
        <v>94.926922932493042</v>
      </c>
      <c r="AR71" s="66">
        <f ca="1">AVERAGE(OFFSET(A71,0,Fixtures!$D$6,1,3))</f>
        <v>99.71965806362175</v>
      </c>
      <c r="AS71" s="76"/>
      <c r="AT71" s="65"/>
    </row>
    <row r="72" spans="1:46" x14ac:dyDescent="0.3">
      <c r="A72" s="41" t="str">
        <f t="shared" si="9"/>
        <v>CHE</v>
      </c>
      <c r="B72" s="22">
        <f t="shared" ref="B72:AM72" si="14">(VLOOKUP(B6,$AV$2:$AW$41,2,FALSE))</f>
        <v>80.404831202092836</v>
      </c>
      <c r="C72" s="22">
        <f t="shared" si="14"/>
        <v>94.087113853361132</v>
      </c>
      <c r="D72" s="22">
        <f t="shared" si="14"/>
        <v>121.40674068655107</v>
      </c>
      <c r="E72" s="22">
        <f t="shared" si="14"/>
        <v>111.09781540509925</v>
      </c>
      <c r="F72" s="22">
        <f t="shared" si="14"/>
        <v>98.442668707603573</v>
      </c>
      <c r="G72" s="22">
        <f t="shared" si="14"/>
        <v>91.886392356156222</v>
      </c>
      <c r="H72" s="22">
        <f t="shared" si="14"/>
        <v>86.957940059006688</v>
      </c>
      <c r="I72" s="22">
        <f t="shared" si="14"/>
        <v>116.19012727689034</v>
      </c>
      <c r="J72" s="22">
        <f t="shared" si="14"/>
        <v>109.39050423583564</v>
      </c>
      <c r="K72" s="22">
        <f t="shared" si="14"/>
        <v>100.22168199017651</v>
      </c>
      <c r="L72" s="22">
        <f t="shared" si="14"/>
        <v>124.7159326110478</v>
      </c>
      <c r="M72" s="22">
        <f t="shared" si="14"/>
        <v>94.899688385221424</v>
      </c>
      <c r="N72" s="22">
        <f t="shared" si="14"/>
        <v>83.339599256074337</v>
      </c>
      <c r="O72" s="22">
        <f t="shared" si="14"/>
        <v>94.512887479652136</v>
      </c>
      <c r="P72" s="22">
        <f t="shared" si="14"/>
        <v>81.664656152738416</v>
      </c>
      <c r="Q72" s="22">
        <f t="shared" si="14"/>
        <v>106.85613067125919</v>
      </c>
      <c r="R72" s="22">
        <f t="shared" si="14"/>
        <v>91.392993146788669</v>
      </c>
      <c r="S72" s="22">
        <f t="shared" si="14"/>
        <v>87.604070581913646</v>
      </c>
      <c r="T72" s="22">
        <f t="shared" si="14"/>
        <v>127.52621766536016</v>
      </c>
      <c r="U72" s="22">
        <f t="shared" si="14"/>
        <v>93.978697033445542</v>
      </c>
      <c r="V72" s="22">
        <f t="shared" si="14"/>
        <v>98.05895368356073</v>
      </c>
      <c r="W72" s="22">
        <f t="shared" si="14"/>
        <v>88.875831198835755</v>
      </c>
      <c r="X72" s="22">
        <f t="shared" si="14"/>
        <v>103.03652796252538</v>
      </c>
      <c r="Y72" s="22">
        <f t="shared" si="14"/>
        <v>123.35524945743168</v>
      </c>
      <c r="Z72" s="84">
        <f t="shared" si="14"/>
        <v>87.298215646365421</v>
      </c>
      <c r="AA72" s="84">
        <f t="shared" si="14"/>
        <v>103.61657010375063</v>
      </c>
      <c r="AB72" s="85">
        <f t="shared" si="14"/>
        <v>107.01454222163267</v>
      </c>
      <c r="AC72" s="85">
        <f t="shared" si="14"/>
        <v>110.59714778715559</v>
      </c>
      <c r="AD72" s="85">
        <f t="shared" si="14"/>
        <v>83.435742473735331</v>
      </c>
      <c r="AE72" s="85">
        <f t="shared" si="14"/>
        <v>136.90547354015337</v>
      </c>
      <c r="AF72" s="85">
        <f t="shared" si="14"/>
        <v>98.520704227163492</v>
      </c>
      <c r="AG72" s="85">
        <f t="shared" si="14"/>
        <v>90.669277738530226</v>
      </c>
      <c r="AH72" s="85">
        <f t="shared" si="14"/>
        <v>83.81331531214434</v>
      </c>
      <c r="AI72" s="85">
        <f t="shared" si="14"/>
        <v>143.80616034604446</v>
      </c>
      <c r="AJ72" s="85">
        <f t="shared" si="14"/>
        <v>81.046616564133345</v>
      </c>
      <c r="AK72" s="22">
        <f t="shared" si="14"/>
        <v>92.089931406279504</v>
      </c>
      <c r="AL72" s="22">
        <f t="shared" si="14"/>
        <v>98.787568954072839</v>
      </c>
      <c r="AM72" s="22">
        <f t="shared" si="14"/>
        <v>94.7592102179091</v>
      </c>
      <c r="AN72" s="22">
        <f ca="1">IF(OR(Fixtures!$D$6&lt;=0,Fixtures!$D$6&gt;39),AVERAGE(B72:AM72),AVERAGE(OFFSET(A72,0,Fixtures!$D$6,1,38-Fixtures!$D$6+1)))</f>
        <v>100.72633660169792</v>
      </c>
      <c r="AO72" s="41" t="str">
        <f t="shared" si="11"/>
        <v>CHE</v>
      </c>
      <c r="AP72" s="66">
        <f ca="1">AVERAGE(OFFSET(A72,0,Fixtures!$D$6,1,9))</f>
        <v>98.554897103199337</v>
      </c>
      <c r="AQ72" s="66">
        <f ca="1">AVERAGE(OFFSET(A72,0,Fixtures!$D$6,1,6))</f>
        <v>101.18004899300131</v>
      </c>
      <c r="AR72" s="66">
        <f ca="1">AVERAGE(OFFSET(A72,0,Fixtures!$D$6,1,3))</f>
        <v>111.44270627901999</v>
      </c>
      <c r="AS72" s="76"/>
      <c r="AT72" s="65"/>
    </row>
    <row r="73" spans="1:46" x14ac:dyDescent="0.3">
      <c r="A73" s="41" t="str">
        <f t="shared" si="9"/>
        <v>CRY</v>
      </c>
      <c r="B73" s="22">
        <f t="shared" ref="B73:AM73" si="15">(VLOOKUP(B7,$AV$2:$AW$41,2,FALSE))</f>
        <v>98.442668707603573</v>
      </c>
      <c r="C73" s="22">
        <f t="shared" si="15"/>
        <v>91.886392356156222</v>
      </c>
      <c r="D73" s="22">
        <f t="shared" si="15"/>
        <v>107.01454222163267</v>
      </c>
      <c r="E73" s="22">
        <f t="shared" si="15"/>
        <v>78.336992586424159</v>
      </c>
      <c r="F73" s="22">
        <f t="shared" si="15"/>
        <v>90.669277738530226</v>
      </c>
      <c r="G73" s="22">
        <f t="shared" si="15"/>
        <v>127.52621766536016</v>
      </c>
      <c r="H73" s="22">
        <f t="shared" si="15"/>
        <v>83.339599256074337</v>
      </c>
      <c r="I73" s="22">
        <f t="shared" si="15"/>
        <v>124.7159326110478</v>
      </c>
      <c r="J73" s="22">
        <f t="shared" si="15"/>
        <v>86.957940059006688</v>
      </c>
      <c r="K73" s="22">
        <f t="shared" si="15"/>
        <v>123.35524945743168</v>
      </c>
      <c r="L73" s="22">
        <f t="shared" si="15"/>
        <v>121.40674068655107</v>
      </c>
      <c r="M73" s="22">
        <f t="shared" si="15"/>
        <v>100.22168199017651</v>
      </c>
      <c r="N73" s="22">
        <f t="shared" si="15"/>
        <v>83.81331531214434</v>
      </c>
      <c r="O73" s="22">
        <f t="shared" si="15"/>
        <v>94.087113853361132</v>
      </c>
      <c r="P73" s="22">
        <f t="shared" si="15"/>
        <v>94.7592102179091</v>
      </c>
      <c r="Q73" s="22">
        <f t="shared" si="15"/>
        <v>98.787568954072839</v>
      </c>
      <c r="R73" s="22">
        <f t="shared" si="15"/>
        <v>116.19012727689034</v>
      </c>
      <c r="S73" s="22">
        <f t="shared" si="15"/>
        <v>81.664656152738416</v>
      </c>
      <c r="T73" s="22">
        <f t="shared" si="15"/>
        <v>81.046616564133345</v>
      </c>
      <c r="U73" s="22">
        <f t="shared" si="15"/>
        <v>94.512887479652136</v>
      </c>
      <c r="V73" s="22">
        <f t="shared" si="15"/>
        <v>93.978697033445542</v>
      </c>
      <c r="W73" s="22">
        <f t="shared" si="15"/>
        <v>109.39050423583564</v>
      </c>
      <c r="X73" s="22">
        <f t="shared" si="15"/>
        <v>110.59714778715559</v>
      </c>
      <c r="Y73" s="22">
        <f t="shared" si="15"/>
        <v>98.05895368356073</v>
      </c>
      <c r="Z73" s="84">
        <f t="shared" si="15"/>
        <v>80.404831202092836</v>
      </c>
      <c r="AA73" s="84">
        <f t="shared" si="15"/>
        <v>143.80616034604446</v>
      </c>
      <c r="AB73" s="85">
        <f t="shared" si="15"/>
        <v>88.875831198835755</v>
      </c>
      <c r="AC73" s="85">
        <f t="shared" si="15"/>
        <v>136.90547354015337</v>
      </c>
      <c r="AD73" s="85">
        <f t="shared" si="15"/>
        <v>103.61657010375063</v>
      </c>
      <c r="AE73" s="85">
        <f t="shared" si="15"/>
        <v>94.899688385221424</v>
      </c>
      <c r="AF73" s="85">
        <f t="shared" si="15"/>
        <v>88.337459725116602</v>
      </c>
      <c r="AG73" s="85">
        <f t="shared" si="15"/>
        <v>87.298215646365421</v>
      </c>
      <c r="AH73" s="85">
        <f t="shared" si="15"/>
        <v>87.604070581913646</v>
      </c>
      <c r="AI73" s="85">
        <f t="shared" si="15"/>
        <v>91.392993146788669</v>
      </c>
      <c r="AJ73" s="85">
        <f t="shared" si="15"/>
        <v>103.03652796252538</v>
      </c>
      <c r="AK73" s="22">
        <f t="shared" si="15"/>
        <v>106.85613067125919</v>
      </c>
      <c r="AL73" s="22">
        <f t="shared" si="15"/>
        <v>92.089931406279504</v>
      </c>
      <c r="AM73" s="22">
        <f t="shared" si="15"/>
        <v>83.435742473735331</v>
      </c>
      <c r="AN73" s="22">
        <f ca="1">IF(OR(Fixtures!$D$6&lt;=0,Fixtures!$D$6&gt;39),AVERAGE(B73:AM73),AVERAGE(OFFSET(A73,0,Fixtures!$D$6,1,38-Fixtures!$D$6+1)))</f>
        <v>99.24626790447158</v>
      </c>
      <c r="AO73" s="41" t="str">
        <f t="shared" si="11"/>
        <v>CRY</v>
      </c>
      <c r="AP73" s="66">
        <f ca="1">AVERAGE(OFFSET(A73,0,Fixtures!$D$6,1,9))</f>
        <v>102.17543864528264</v>
      </c>
      <c r="AQ73" s="66">
        <f ca="1">AVERAGE(OFFSET(A73,0,Fixtures!$D$6,1,6))</f>
        <v>101.64034022644523</v>
      </c>
      <c r="AR73" s="66">
        <f ca="1">AVERAGE(OFFSET(A73,0,Fixtures!$D$6,1,3))</f>
        <v>110.57331006766314</v>
      </c>
      <c r="AS73" s="76"/>
      <c r="AT73" s="65"/>
    </row>
    <row r="74" spans="1:46" x14ac:dyDescent="0.3">
      <c r="A74" s="41" t="str">
        <f t="shared" si="9"/>
        <v>EVE</v>
      </c>
      <c r="B74" s="22">
        <f t="shared" ref="B74:AM75" si="16">(VLOOKUP(B8,$AV$2:$AW$41,2,FALSE))</f>
        <v>88.875831198835755</v>
      </c>
      <c r="C74" s="22">
        <f t="shared" si="16"/>
        <v>136.90547354015337</v>
      </c>
      <c r="D74" s="22">
        <f t="shared" si="16"/>
        <v>98.520704227163492</v>
      </c>
      <c r="E74" s="22">
        <f t="shared" si="16"/>
        <v>90.669277738530226</v>
      </c>
      <c r="F74" s="22">
        <f t="shared" si="16"/>
        <v>94.087113853361132</v>
      </c>
      <c r="G74" s="22">
        <f t="shared" si="16"/>
        <v>87.298215646365421</v>
      </c>
      <c r="H74" s="22">
        <f t="shared" si="16"/>
        <v>109.39050423583564</v>
      </c>
      <c r="I74" s="22">
        <f t="shared" si="16"/>
        <v>103.61657010375063</v>
      </c>
      <c r="J74" s="22">
        <f t="shared" si="16"/>
        <v>127.52621766536016</v>
      </c>
      <c r="K74" s="22">
        <f t="shared" si="16"/>
        <v>124.7159326110478</v>
      </c>
      <c r="L74" s="22">
        <f t="shared" si="16"/>
        <v>86.957940059006688</v>
      </c>
      <c r="M74" s="22">
        <f t="shared" si="16"/>
        <v>88.337459725116602</v>
      </c>
      <c r="N74" s="22">
        <f t="shared" si="16"/>
        <v>87.604070581913646</v>
      </c>
      <c r="O74" s="22">
        <f t="shared" si="16"/>
        <v>92.089931406279504</v>
      </c>
      <c r="P74" s="22">
        <f t="shared" si="16"/>
        <v>103.03652796252538</v>
      </c>
      <c r="Q74" s="22">
        <f t="shared" si="16"/>
        <v>91.392993146788669</v>
      </c>
      <c r="R74" s="22">
        <f t="shared" si="16"/>
        <v>94.512887479652136</v>
      </c>
      <c r="S74" s="22">
        <f t="shared" si="16"/>
        <v>83.339599256074337</v>
      </c>
      <c r="T74" s="22">
        <f t="shared" si="16"/>
        <v>94.7592102179091</v>
      </c>
      <c r="U74" s="22">
        <f t="shared" si="16"/>
        <v>98.787568954072839</v>
      </c>
      <c r="V74" s="22">
        <f t="shared" si="16"/>
        <v>123.35524945743168</v>
      </c>
      <c r="W74" s="22">
        <f t="shared" si="16"/>
        <v>110.59714778715559</v>
      </c>
      <c r="X74" s="22">
        <f t="shared" si="16"/>
        <v>91.886392356156222</v>
      </c>
      <c r="Y74" s="22">
        <f t="shared" si="16"/>
        <v>143.80616034604446</v>
      </c>
      <c r="Z74" s="84">
        <f t="shared" si="16"/>
        <v>83.435742473735331</v>
      </c>
      <c r="AA74" s="84">
        <f t="shared" si="16"/>
        <v>98.442668707603573</v>
      </c>
      <c r="AB74" s="85">
        <f t="shared" si="16"/>
        <v>78.336992586424159</v>
      </c>
      <c r="AC74" s="85">
        <f t="shared" si="16"/>
        <v>98.05895368356073</v>
      </c>
      <c r="AD74" s="85">
        <f t="shared" si="16"/>
        <v>121.40674068655107</v>
      </c>
      <c r="AE74" s="85">
        <f t="shared" si="16"/>
        <v>111.09781540509925</v>
      </c>
      <c r="AF74" s="85">
        <f t="shared" si="16"/>
        <v>80.404831202092836</v>
      </c>
      <c r="AG74" s="85">
        <f t="shared" si="16"/>
        <v>100.22168199017651</v>
      </c>
      <c r="AH74" s="85">
        <f t="shared" si="16"/>
        <v>81.664656152738416</v>
      </c>
      <c r="AI74" s="85">
        <f t="shared" si="16"/>
        <v>106.85613067125919</v>
      </c>
      <c r="AJ74" s="85">
        <f t="shared" si="16"/>
        <v>83.81331531214434</v>
      </c>
      <c r="AK74" s="22">
        <f t="shared" si="16"/>
        <v>116.19012727689034</v>
      </c>
      <c r="AL74" s="22">
        <f t="shared" si="16"/>
        <v>93.978697033445542</v>
      </c>
      <c r="AM74" s="22">
        <f t="shared" si="16"/>
        <v>81.046616564133345</v>
      </c>
      <c r="AN74" s="22">
        <f ca="1">IF(OR(Fixtures!$D$6&lt;=0,Fixtures!$D$6&gt;39),AVERAGE(B74:AM74),AVERAGE(OFFSET(A74,0,Fixtures!$D$6,1,38-Fixtures!$D$6+1)))</f>
        <v>99.255341958612988</v>
      </c>
      <c r="AO74" s="41" t="str">
        <f t="shared" si="11"/>
        <v>EVE</v>
      </c>
      <c r="AP74" s="66">
        <f ca="1">AVERAGE(OFFSET(A74,0,Fixtures!$D$6,1,9))</f>
        <v>99.574884515298947</v>
      </c>
      <c r="AQ74" s="66">
        <f ca="1">AVERAGE(OFFSET(A74,0,Fixtures!$D$6,1,6))</f>
        <v>101.20525867478739</v>
      </c>
      <c r="AR74" s="66">
        <f ca="1">AVERAGE(OFFSET(A74,0,Fixtures!$D$6,1,3))</f>
        <v>113.06669677847155</v>
      </c>
      <c r="AS74" s="76"/>
      <c r="AT74" s="65"/>
    </row>
    <row r="75" spans="1:46" x14ac:dyDescent="0.3">
      <c r="A75" s="41" t="str">
        <f t="shared" si="9"/>
        <v>FUL</v>
      </c>
      <c r="B75" s="22">
        <f t="shared" ref="B75:AM75" si="17">(VLOOKUP(B9,$AV$2:$AW$41,2,FALSE))</f>
        <v>92.089931406279504</v>
      </c>
      <c r="C75" s="22">
        <f t="shared" si="17"/>
        <v>110.59714778715559</v>
      </c>
      <c r="D75" s="22">
        <f t="shared" si="17"/>
        <v>106.85613067125919</v>
      </c>
      <c r="E75" s="22">
        <f t="shared" si="17"/>
        <v>83.339599256074337</v>
      </c>
      <c r="F75" s="22">
        <f t="shared" si="17"/>
        <v>103.03652796252538</v>
      </c>
      <c r="G75" s="22">
        <f t="shared" si="17"/>
        <v>111.09781540509925</v>
      </c>
      <c r="H75" s="22">
        <f t="shared" si="17"/>
        <v>136.90547354015337</v>
      </c>
      <c r="I75" s="22">
        <f t="shared" si="17"/>
        <v>83.81331531214434</v>
      </c>
      <c r="J75" s="22">
        <f t="shared" si="17"/>
        <v>107.01454222163267</v>
      </c>
      <c r="K75" s="22">
        <f t="shared" si="17"/>
        <v>87.604070581913646</v>
      </c>
      <c r="L75" s="22">
        <f t="shared" si="17"/>
        <v>81.046616564133345</v>
      </c>
      <c r="M75" s="22">
        <f t="shared" si="17"/>
        <v>94.087113853361132</v>
      </c>
      <c r="N75" s="22">
        <f t="shared" si="17"/>
        <v>90.669277738530226</v>
      </c>
      <c r="O75" s="22">
        <f t="shared" si="17"/>
        <v>109.39050423583564</v>
      </c>
      <c r="P75" s="22">
        <f t="shared" si="17"/>
        <v>98.442668707603573</v>
      </c>
      <c r="Q75" s="22">
        <f t="shared" si="17"/>
        <v>88.875831198835755</v>
      </c>
      <c r="R75" s="22">
        <f t="shared" si="17"/>
        <v>86.957940059006688</v>
      </c>
      <c r="S75" s="22">
        <f t="shared" si="17"/>
        <v>103.61657010375063</v>
      </c>
      <c r="T75" s="22">
        <f t="shared" si="17"/>
        <v>88.337459725116602</v>
      </c>
      <c r="U75" s="22">
        <f t="shared" si="17"/>
        <v>80.404831202092836</v>
      </c>
      <c r="V75" s="22">
        <f t="shared" si="17"/>
        <v>121.40674068655107</v>
      </c>
      <c r="W75" s="22">
        <f t="shared" si="17"/>
        <v>98.787568954072839</v>
      </c>
      <c r="X75" s="22">
        <f t="shared" si="17"/>
        <v>94.512887479652136</v>
      </c>
      <c r="Y75" s="22">
        <f t="shared" si="17"/>
        <v>94.899688385221424</v>
      </c>
      <c r="Z75" s="84">
        <f t="shared" si="17"/>
        <v>116.19012727689034</v>
      </c>
      <c r="AA75" s="84">
        <f t="shared" si="17"/>
        <v>98.520704227163492</v>
      </c>
      <c r="AB75" s="85">
        <f t="shared" si="17"/>
        <v>83.435742473735331</v>
      </c>
      <c r="AC75" s="85">
        <f t="shared" si="16"/>
        <v>91.392993146788669</v>
      </c>
      <c r="AD75" s="85">
        <f t="shared" si="17"/>
        <v>124.7159326110478</v>
      </c>
      <c r="AE75" s="85">
        <f t="shared" si="17"/>
        <v>94.7592102179091</v>
      </c>
      <c r="AF75" s="85">
        <f t="shared" si="17"/>
        <v>93.978697033445542</v>
      </c>
      <c r="AG75" s="85">
        <f t="shared" si="17"/>
        <v>81.664656152738416</v>
      </c>
      <c r="AH75" s="85">
        <f t="shared" si="17"/>
        <v>100.22168199017651</v>
      </c>
      <c r="AI75" s="85">
        <f t="shared" si="17"/>
        <v>78.336992586424159</v>
      </c>
      <c r="AJ75" s="85">
        <f t="shared" si="17"/>
        <v>98.05895368356073</v>
      </c>
      <c r="AK75" s="22">
        <f t="shared" si="17"/>
        <v>87.298215646365421</v>
      </c>
      <c r="AL75" s="22">
        <f t="shared" si="17"/>
        <v>91.886392356156222</v>
      </c>
      <c r="AM75" s="22">
        <f t="shared" si="17"/>
        <v>123.35524945743168</v>
      </c>
      <c r="AN75" s="22">
        <f ca="1">IF(OR(Fixtures!$D$6&lt;=0,Fixtures!$D$6&gt;39),AVERAGE(B75:AM75),AVERAGE(OFFSET(A75,0,Fixtures!$D$6,1,38-Fixtures!$D$6+1)))</f>
        <v>96.32899535190478</v>
      </c>
      <c r="AO75" s="41" t="str">
        <f t="shared" si="11"/>
        <v>FUL</v>
      </c>
      <c r="AP75" s="66">
        <f ca="1">AVERAGE(OFFSET(A75,0,Fixtures!$D$6,1,9))</f>
        <v>93.78761835120585</v>
      </c>
      <c r="AQ75" s="66">
        <f ca="1">AVERAGE(OFFSET(A75,0,Fixtures!$D$6,1,6))</f>
        <v>94.968687532567785</v>
      </c>
      <c r="AR75" s="66">
        <f ca="1">AVERAGE(OFFSET(A75,0,Fixtures!$D$6,1,3))</f>
        <v>91.888409789226557</v>
      </c>
      <c r="AS75" s="76"/>
      <c r="AT75" s="65"/>
    </row>
    <row r="76" spans="1:46" x14ac:dyDescent="0.3">
      <c r="A76" s="41" t="str">
        <f t="shared" si="9"/>
        <v>LEE</v>
      </c>
      <c r="B76" s="22">
        <f t="shared" ref="B76:AM76" si="18">(VLOOKUP(B10,$AV$2:$AW$41,2,FALSE))</f>
        <v>83.435742473735331</v>
      </c>
      <c r="C76" s="22">
        <f t="shared" si="18"/>
        <v>143.80616034604446</v>
      </c>
      <c r="D76" s="22">
        <f t="shared" si="18"/>
        <v>103.03652796252538</v>
      </c>
      <c r="E76" s="22">
        <f t="shared" si="18"/>
        <v>91.392993146788669</v>
      </c>
      <c r="F76" s="22">
        <f t="shared" si="18"/>
        <v>93.978697033445542</v>
      </c>
      <c r="G76" s="22">
        <f t="shared" si="18"/>
        <v>94.7592102179091</v>
      </c>
      <c r="H76" s="22">
        <f t="shared" si="18"/>
        <v>98.787568954072839</v>
      </c>
      <c r="I76" s="22">
        <f t="shared" si="18"/>
        <v>98.520704227163492</v>
      </c>
      <c r="J76" s="22">
        <f t="shared" si="18"/>
        <v>92.089931406279504</v>
      </c>
      <c r="K76" s="22">
        <f t="shared" si="18"/>
        <v>94.899688385221424</v>
      </c>
      <c r="L76" s="22">
        <f t="shared" si="18"/>
        <v>78.336992586424159</v>
      </c>
      <c r="M76" s="22">
        <f t="shared" si="18"/>
        <v>94.512887479652136</v>
      </c>
      <c r="N76" s="22">
        <f t="shared" si="18"/>
        <v>123.35524945743168</v>
      </c>
      <c r="O76" s="22">
        <f t="shared" si="18"/>
        <v>91.886392356156222</v>
      </c>
      <c r="P76" s="22">
        <f t="shared" si="18"/>
        <v>98.05895368356073</v>
      </c>
      <c r="Q76" s="22">
        <f t="shared" si="18"/>
        <v>121.40674068655107</v>
      </c>
      <c r="R76" s="22">
        <f t="shared" si="18"/>
        <v>88.875831198835755</v>
      </c>
      <c r="S76" s="22">
        <f t="shared" si="18"/>
        <v>98.442668707603573</v>
      </c>
      <c r="T76" s="22">
        <f t="shared" si="18"/>
        <v>90.669277738530226</v>
      </c>
      <c r="U76" s="22">
        <f t="shared" si="18"/>
        <v>109.39050423583564</v>
      </c>
      <c r="V76" s="22">
        <f t="shared" si="18"/>
        <v>87.604070581913646</v>
      </c>
      <c r="W76" s="22">
        <f t="shared" si="18"/>
        <v>107.01454222163267</v>
      </c>
      <c r="X76" s="22">
        <f t="shared" si="18"/>
        <v>111.09781540509925</v>
      </c>
      <c r="Y76" s="22">
        <f t="shared" si="18"/>
        <v>81.664656152738416</v>
      </c>
      <c r="Z76" s="84">
        <f t="shared" si="18"/>
        <v>83.339599256074337</v>
      </c>
      <c r="AA76" s="84">
        <f t="shared" si="18"/>
        <v>106.85613067125919</v>
      </c>
      <c r="AB76" s="85">
        <f t="shared" si="18"/>
        <v>83.81331531214434</v>
      </c>
      <c r="AC76" s="85">
        <f t="shared" si="18"/>
        <v>88.337459725116602</v>
      </c>
      <c r="AD76" s="85">
        <f t="shared" si="18"/>
        <v>127.52621766536016</v>
      </c>
      <c r="AE76" s="85">
        <f t="shared" si="18"/>
        <v>116.19012727689034</v>
      </c>
      <c r="AF76" s="85">
        <f t="shared" si="18"/>
        <v>81.046616564133345</v>
      </c>
      <c r="AG76" s="85">
        <f t="shared" si="18"/>
        <v>94.087113853361132</v>
      </c>
      <c r="AH76" s="85">
        <f t="shared" si="18"/>
        <v>103.61657010375063</v>
      </c>
      <c r="AI76" s="85">
        <f t="shared" si="18"/>
        <v>80.404831202092836</v>
      </c>
      <c r="AJ76" s="85">
        <f t="shared" si="18"/>
        <v>100.22168199017651</v>
      </c>
      <c r="AK76" s="22">
        <f t="shared" si="18"/>
        <v>86.957940059006688</v>
      </c>
      <c r="AL76" s="22">
        <f t="shared" si="18"/>
        <v>87.298215646365421</v>
      </c>
      <c r="AM76" s="22">
        <f t="shared" si="18"/>
        <v>136.90547354015337</v>
      </c>
      <c r="AN76" s="22">
        <f ca="1">IF(OR(Fixtures!$D$6&lt;=0,Fixtures!$D$6&gt;39),AVERAGE(B76:AM76),AVERAGE(OFFSET(A76,0,Fixtures!$D$6,1,38-Fixtures!$D$6+1)))</f>
        <v>98.196916504978375</v>
      </c>
      <c r="AO76" s="41" t="str">
        <f t="shared" si="11"/>
        <v>LEE</v>
      </c>
      <c r="AP76" s="66">
        <f ca="1">AVERAGE(OFFSET(A76,0,Fixtures!$D$6,1,9))</f>
        <v>98.158074137790294</v>
      </c>
      <c r="AQ76" s="66">
        <f ca="1">AVERAGE(OFFSET(A76,0,Fixtures!$D$6,1,6))</f>
        <v>95.84685694519419</v>
      </c>
      <c r="AR76" s="66">
        <f ca="1">AVERAGE(OFFSET(A76,0,Fixtures!$D$6,1,3))</f>
        <v>88.442204125975024</v>
      </c>
      <c r="AS76" s="76"/>
      <c r="AT76" s="65"/>
    </row>
    <row r="77" spans="1:46" x14ac:dyDescent="0.3">
      <c r="A77" s="41" t="str">
        <f t="shared" si="9"/>
        <v>LEI</v>
      </c>
      <c r="B77" s="22">
        <f t="shared" ref="B77:AM77" si="19">(VLOOKUP(B11,$AV$2:$AW$41,2,FALSE))</f>
        <v>121.40674068655107</v>
      </c>
      <c r="C77" s="22">
        <f t="shared" si="19"/>
        <v>98.05895368356073</v>
      </c>
      <c r="D77" s="22">
        <f t="shared" si="19"/>
        <v>81.046616564133345</v>
      </c>
      <c r="E77" s="22">
        <f t="shared" si="19"/>
        <v>94.512887479652136</v>
      </c>
      <c r="F77" s="22">
        <f t="shared" si="19"/>
        <v>106.85613067125919</v>
      </c>
      <c r="G77" s="22">
        <f t="shared" si="19"/>
        <v>81.664656152738416</v>
      </c>
      <c r="H77" s="22">
        <f t="shared" si="19"/>
        <v>110.59714778715559</v>
      </c>
      <c r="I77" s="22">
        <f t="shared" si="19"/>
        <v>93.978697033445542</v>
      </c>
      <c r="J77" s="22">
        <f t="shared" si="19"/>
        <v>83.435742473735331</v>
      </c>
      <c r="K77" s="22">
        <f t="shared" si="19"/>
        <v>143.80616034604446</v>
      </c>
      <c r="L77" s="22">
        <f t="shared" si="19"/>
        <v>103.03652796252538</v>
      </c>
      <c r="M77" s="22">
        <f t="shared" si="19"/>
        <v>90.669277738530226</v>
      </c>
      <c r="N77" s="22">
        <f t="shared" si="19"/>
        <v>107.01454222163267</v>
      </c>
      <c r="O77" s="22">
        <f t="shared" si="19"/>
        <v>88.875831198835755</v>
      </c>
      <c r="P77" s="22">
        <f t="shared" si="19"/>
        <v>103.61657010375063</v>
      </c>
      <c r="Q77" s="22">
        <f t="shared" si="19"/>
        <v>98.520704227163492</v>
      </c>
      <c r="R77" s="22">
        <f t="shared" si="19"/>
        <v>109.39050423583564</v>
      </c>
      <c r="S77" s="84">
        <f t="shared" si="19"/>
        <v>88.337459725116602</v>
      </c>
      <c r="T77" s="84">
        <f t="shared" si="19"/>
        <v>98.442668707603573</v>
      </c>
      <c r="U77" s="84">
        <f t="shared" si="19"/>
        <v>94.899688385221424</v>
      </c>
      <c r="V77" s="84">
        <f t="shared" si="19"/>
        <v>124.7159326110478</v>
      </c>
      <c r="W77" s="84">
        <f t="shared" si="19"/>
        <v>127.52621766536016</v>
      </c>
      <c r="X77" s="84">
        <f t="shared" si="19"/>
        <v>83.339599256074337</v>
      </c>
      <c r="Y77" s="84">
        <f t="shared" si="19"/>
        <v>94.087113853361132</v>
      </c>
      <c r="Z77" s="84">
        <f t="shared" si="19"/>
        <v>94.7592102179091</v>
      </c>
      <c r="AA77" s="84">
        <f t="shared" si="19"/>
        <v>92.089931406279504</v>
      </c>
      <c r="AB77" s="85">
        <f t="shared" si="19"/>
        <v>80.404831202092836</v>
      </c>
      <c r="AC77" s="85">
        <f t="shared" si="19"/>
        <v>116.19012727689034</v>
      </c>
      <c r="AD77" s="85">
        <f t="shared" si="19"/>
        <v>86.957940059006688</v>
      </c>
      <c r="AE77" s="85">
        <f t="shared" si="19"/>
        <v>91.392993146788669</v>
      </c>
      <c r="AF77" s="85">
        <f t="shared" si="19"/>
        <v>83.81331531214434</v>
      </c>
      <c r="AG77" s="85">
        <f t="shared" si="19"/>
        <v>136.90547354015337</v>
      </c>
      <c r="AH77" s="85">
        <f t="shared" si="19"/>
        <v>111.09781540509925</v>
      </c>
      <c r="AI77" s="85">
        <f t="shared" si="19"/>
        <v>87.298215646365421</v>
      </c>
      <c r="AJ77" s="85">
        <f t="shared" si="19"/>
        <v>123.35524945743168</v>
      </c>
      <c r="AK77" s="22">
        <f t="shared" si="19"/>
        <v>91.886392356156222</v>
      </c>
      <c r="AL77" s="22">
        <f t="shared" si="19"/>
        <v>78.336992586424159</v>
      </c>
      <c r="AM77" s="22">
        <f t="shared" si="19"/>
        <v>100.22168199017651</v>
      </c>
      <c r="AN77" s="22">
        <f ca="1">IF(OR(Fixtures!$D$6&lt;=0,Fixtures!$D$6&gt;39),AVERAGE(B77:AM77),AVERAGE(OFFSET(A77,0,Fixtures!$D$6,1,38-Fixtures!$D$6+1)))</f>
        <v>100.48082367715855</v>
      </c>
      <c r="AO77" s="41" t="str">
        <f t="shared" si="11"/>
        <v>LEI</v>
      </c>
      <c r="AP77" s="66">
        <f ca="1">AVERAGE(OFFSET(A77,0,Fixtures!$D$6,1,9))</f>
        <v>103.15176227867262</v>
      </c>
      <c r="AQ77" s="66">
        <f ca="1">AVERAGE(OFFSET(A77,0,Fixtures!$D$6,1,6))</f>
        <v>102.80634699021731</v>
      </c>
      <c r="AR77" s="66">
        <f ca="1">AVERAGE(OFFSET(A77,0,Fixtures!$D$6,1,3))</f>
        <v>110.09281026076839</v>
      </c>
      <c r="AS77" s="76"/>
      <c r="AT77" s="65"/>
    </row>
    <row r="78" spans="1:46" x14ac:dyDescent="0.3">
      <c r="A78" s="41" t="str">
        <f t="shared" si="9"/>
        <v>LIV</v>
      </c>
      <c r="B78" s="22">
        <f t="shared" ref="B78:AM78" si="20">(VLOOKUP(B12,$AV$2:$AW$41,2,FALSE))</f>
        <v>124.7159326110478</v>
      </c>
      <c r="C78" s="22">
        <f t="shared" si="20"/>
        <v>78.336992586424159</v>
      </c>
      <c r="D78" s="22">
        <f t="shared" si="20"/>
        <v>92.089931406279504</v>
      </c>
      <c r="E78" s="22">
        <f t="shared" si="20"/>
        <v>94.7592102179091</v>
      </c>
      <c r="F78" s="22">
        <f t="shared" si="20"/>
        <v>94.899688385221424</v>
      </c>
      <c r="G78" s="22">
        <f t="shared" si="20"/>
        <v>116.19012727689034</v>
      </c>
      <c r="H78" s="22">
        <f t="shared" si="20"/>
        <v>94.512887479652136</v>
      </c>
      <c r="I78" s="22">
        <f t="shared" si="20"/>
        <v>81.046616564133345</v>
      </c>
      <c r="J78" s="22">
        <f t="shared" si="20"/>
        <v>98.787568954072839</v>
      </c>
      <c r="K78" s="22">
        <f t="shared" si="20"/>
        <v>80.404831202092836</v>
      </c>
      <c r="L78" s="22">
        <f t="shared" si="20"/>
        <v>93.978697033445542</v>
      </c>
      <c r="M78" s="22">
        <f t="shared" si="20"/>
        <v>127.52621766536016</v>
      </c>
      <c r="N78" s="22">
        <f t="shared" si="20"/>
        <v>100.22168199017651</v>
      </c>
      <c r="O78" s="22">
        <f t="shared" si="20"/>
        <v>98.520704227163492</v>
      </c>
      <c r="P78" s="22">
        <f t="shared" si="20"/>
        <v>136.90547354015337</v>
      </c>
      <c r="Q78" s="22">
        <f t="shared" si="20"/>
        <v>109.39050423583564</v>
      </c>
      <c r="R78" s="22">
        <f t="shared" si="20"/>
        <v>87.298215646365421</v>
      </c>
      <c r="S78" s="84">
        <f t="shared" si="20"/>
        <v>98.05895368356073</v>
      </c>
      <c r="T78" s="84">
        <f t="shared" si="20"/>
        <v>103.61657010375063</v>
      </c>
      <c r="U78" s="84">
        <f t="shared" si="20"/>
        <v>88.875831198835755</v>
      </c>
      <c r="V78" s="84">
        <f t="shared" si="20"/>
        <v>83.81331531214434</v>
      </c>
      <c r="W78" s="84">
        <f t="shared" si="20"/>
        <v>90.669277738530226</v>
      </c>
      <c r="X78" s="84">
        <f t="shared" si="20"/>
        <v>91.392993146788669</v>
      </c>
      <c r="Y78" s="84">
        <f t="shared" si="20"/>
        <v>87.604070581913646</v>
      </c>
      <c r="Z78" s="84">
        <f t="shared" si="20"/>
        <v>107.01454222163267</v>
      </c>
      <c r="AA78" s="84">
        <f t="shared" si="20"/>
        <v>103.03652796252538</v>
      </c>
      <c r="AB78" s="85">
        <f t="shared" si="20"/>
        <v>143.80616034604446</v>
      </c>
      <c r="AC78" s="85">
        <f t="shared" si="20"/>
        <v>83.339599256074337</v>
      </c>
      <c r="AD78" s="85">
        <f t="shared" si="20"/>
        <v>88.337459725116602</v>
      </c>
      <c r="AE78" s="85">
        <f t="shared" si="20"/>
        <v>81.664656152738416</v>
      </c>
      <c r="AF78" s="85">
        <f t="shared" si="20"/>
        <v>106.85613067125919</v>
      </c>
      <c r="AG78" s="85">
        <f t="shared" si="20"/>
        <v>110.59714778715559</v>
      </c>
      <c r="AH78" s="85">
        <f t="shared" si="20"/>
        <v>123.35524945743168</v>
      </c>
      <c r="AI78" s="85">
        <f t="shared" si="20"/>
        <v>91.886392356156222</v>
      </c>
      <c r="AJ78" s="85">
        <f t="shared" si="20"/>
        <v>98.442668707603573</v>
      </c>
      <c r="AK78" s="22">
        <f t="shared" si="20"/>
        <v>121.40674068655107</v>
      </c>
      <c r="AL78" s="22">
        <f t="shared" si="20"/>
        <v>86.957940059006688</v>
      </c>
      <c r="AM78" s="22">
        <f t="shared" si="20"/>
        <v>111.09781540509925</v>
      </c>
      <c r="AN78" s="22">
        <f ca="1">IF(OR(Fixtures!$D$6&lt;=0,Fixtures!$D$6&gt;39),AVERAGE(B78:AM78),AVERAGE(OFFSET(A78,0,Fixtures!$D$6,1,38-Fixtures!$D$6+1)))</f>
        <v>101.16213123515284</v>
      </c>
      <c r="AO78" s="41" t="str">
        <f t="shared" si="11"/>
        <v>LIV</v>
      </c>
      <c r="AP78" s="66">
        <f ca="1">AVERAGE(OFFSET(A78,0,Fixtures!$D$6,1,9))</f>
        <v>103.67043272162952</v>
      </c>
      <c r="AQ78" s="66">
        <f ca="1">AVERAGE(OFFSET(A78,0,Fixtures!$D$6,1,6))</f>
        <v>99.906616845385216</v>
      </c>
      <c r="AR78" s="66">
        <f ca="1">AVERAGE(OFFSET(A78,0,Fixtures!$D$6,1,3))</f>
        <v>91.057032396537068</v>
      </c>
      <c r="AS78" s="76"/>
      <c r="AT78" s="65"/>
    </row>
    <row r="79" spans="1:46" x14ac:dyDescent="0.3">
      <c r="A79" s="41" t="str">
        <f t="shared" si="9"/>
        <v>MCI</v>
      </c>
      <c r="B79" s="93">
        <f t="shared" ref="B79:AM79" si="21">(VLOOKUP(B13,$AV$2:$AW$41,2,FALSE))</f>
        <v>106.85613067125919</v>
      </c>
      <c r="C79" s="22">
        <f t="shared" si="21"/>
        <v>83.339599256074337</v>
      </c>
      <c r="D79" s="22">
        <f t="shared" si="21"/>
        <v>98.787568954072839</v>
      </c>
      <c r="E79" s="22">
        <f t="shared" si="21"/>
        <v>110.59714778715559</v>
      </c>
      <c r="F79" s="22">
        <f t="shared" si="21"/>
        <v>92.089931406279504</v>
      </c>
      <c r="G79" s="22">
        <f t="shared" si="21"/>
        <v>83.81331531214434</v>
      </c>
      <c r="H79" s="22">
        <f t="shared" si="21"/>
        <v>103.03652796252538</v>
      </c>
      <c r="I79" s="22">
        <f t="shared" si="21"/>
        <v>94.087113853361132</v>
      </c>
      <c r="J79" s="22">
        <f t="shared" si="21"/>
        <v>88.875831198835755</v>
      </c>
      <c r="K79" s="22">
        <f t="shared" si="21"/>
        <v>98.05895368356073</v>
      </c>
      <c r="L79" s="22">
        <f t="shared" si="21"/>
        <v>143.80616034604446</v>
      </c>
      <c r="M79" s="22">
        <f t="shared" si="21"/>
        <v>91.886392356156222</v>
      </c>
      <c r="N79" s="22">
        <f t="shared" si="21"/>
        <v>136.90547354015337</v>
      </c>
      <c r="O79" s="22">
        <f t="shared" si="21"/>
        <v>87.298215646365421</v>
      </c>
      <c r="P79" s="22">
        <f t="shared" si="21"/>
        <v>123.35524945743168</v>
      </c>
      <c r="Q79" s="22">
        <f t="shared" si="21"/>
        <v>94.899688385221424</v>
      </c>
      <c r="R79" s="22">
        <f t="shared" si="21"/>
        <v>78.336992586424159</v>
      </c>
      <c r="S79" s="84">
        <f t="shared" si="21"/>
        <v>90.669277738530226</v>
      </c>
      <c r="T79" s="84">
        <f t="shared" si="21"/>
        <v>111.09781540509925</v>
      </c>
      <c r="U79" s="84">
        <f t="shared" si="21"/>
        <v>121.40674068655107</v>
      </c>
      <c r="V79" s="84">
        <f t="shared" si="21"/>
        <v>116.19012727689034</v>
      </c>
      <c r="W79" s="84">
        <f t="shared" si="21"/>
        <v>86.957940059006688</v>
      </c>
      <c r="X79" s="84">
        <f t="shared" si="21"/>
        <v>83.435742473735331</v>
      </c>
      <c r="Y79" s="84">
        <f t="shared" si="21"/>
        <v>100.22168199017651</v>
      </c>
      <c r="Z79" s="84">
        <f t="shared" si="21"/>
        <v>81.664656152738416</v>
      </c>
      <c r="AA79" s="84">
        <f t="shared" si="21"/>
        <v>94.512887479652136</v>
      </c>
      <c r="AB79" s="85">
        <f t="shared" si="21"/>
        <v>103.61657010375063</v>
      </c>
      <c r="AC79" s="85">
        <f t="shared" ref="B79:AM80" si="22">(VLOOKUP(AC13,$AV$2:$AW$41,2,FALSE))</f>
        <v>127.52621766536016</v>
      </c>
      <c r="AD79" s="85">
        <f t="shared" si="21"/>
        <v>93.978697033445542</v>
      </c>
      <c r="AE79" s="85">
        <f t="shared" si="21"/>
        <v>87.604070581913646</v>
      </c>
      <c r="AF79" s="85">
        <f t="shared" si="21"/>
        <v>124.7159326110478</v>
      </c>
      <c r="AG79" s="85">
        <f t="shared" si="21"/>
        <v>94.7592102179091</v>
      </c>
      <c r="AH79" s="85">
        <f t="shared" si="21"/>
        <v>98.442668707603573</v>
      </c>
      <c r="AI79" s="85">
        <f t="shared" si="21"/>
        <v>98.520704227163492</v>
      </c>
      <c r="AJ79" s="85">
        <f t="shared" si="21"/>
        <v>88.337459725116602</v>
      </c>
      <c r="AK79" s="22">
        <f t="shared" si="21"/>
        <v>109.39050423583564</v>
      </c>
      <c r="AL79" s="22">
        <f t="shared" si="21"/>
        <v>80.404831202092836</v>
      </c>
      <c r="AM79" s="22">
        <f t="shared" si="21"/>
        <v>107.01454222163267</v>
      </c>
      <c r="AN79" s="22">
        <f ca="1">IF(OR(Fixtures!$D$6&lt;=0,Fixtures!$D$6&gt;39),AVERAGE(B79:AM79),AVERAGE(OFFSET(A79,0,Fixtures!$D$6,1,38-Fixtures!$D$6+1)))</f>
        <v>101.46304116651483</v>
      </c>
      <c r="AO79" s="41" t="str">
        <f t="shared" si="11"/>
        <v>MCI</v>
      </c>
      <c r="AP79" s="66">
        <f ca="1">AVERAGE(OFFSET(A79,0,Fixtures!$D$6,1,9))</f>
        <v>104.82477302224369</v>
      </c>
      <c r="AQ79" s="66">
        <f ca="1">AVERAGE(OFFSET(A79,0,Fixtures!$D$6,1,6))</f>
        <v>107.80517112851932</v>
      </c>
      <c r="AR79" s="66">
        <f ca="1">AVERAGE(OFFSET(A79,0,Fixtures!$D$6,1,3))</f>
        <v>110.24698174281366</v>
      </c>
      <c r="AS79" s="76"/>
      <c r="AT79" s="65"/>
    </row>
    <row r="80" spans="1:46" x14ac:dyDescent="0.3">
      <c r="A80" s="41" t="str">
        <f t="shared" si="9"/>
        <v>MUN</v>
      </c>
      <c r="B80" s="93">
        <f t="shared" si="22"/>
        <v>86.957940059006688</v>
      </c>
      <c r="C80" s="22">
        <f t="shared" si="22"/>
        <v>111.09781540509925</v>
      </c>
      <c r="D80" s="22">
        <f t="shared" si="22"/>
        <v>80.404831202092836</v>
      </c>
      <c r="E80" s="22">
        <f t="shared" si="22"/>
        <v>100.22168199017651</v>
      </c>
      <c r="F80" s="22">
        <f t="shared" si="22"/>
        <v>109.39050423583564</v>
      </c>
      <c r="G80" s="22">
        <f t="shared" si="22"/>
        <v>88.337459725116602</v>
      </c>
      <c r="H80" s="22">
        <f t="shared" si="22"/>
        <v>92.089931406279504</v>
      </c>
      <c r="I80" s="22">
        <f t="shared" si="22"/>
        <v>94.899688385221424</v>
      </c>
      <c r="J80" s="22">
        <f t="shared" si="22"/>
        <v>136.90547354015337</v>
      </c>
      <c r="K80" s="22">
        <f t="shared" si="22"/>
        <v>87.298215646365421</v>
      </c>
      <c r="L80" s="22">
        <f t="shared" si="22"/>
        <v>83.81331531214434</v>
      </c>
      <c r="M80" s="22">
        <f t="shared" si="22"/>
        <v>91.392993146788669</v>
      </c>
      <c r="N80" s="22">
        <f t="shared" si="22"/>
        <v>103.03652796252538</v>
      </c>
      <c r="O80" s="22">
        <f t="shared" si="22"/>
        <v>124.7159326110478</v>
      </c>
      <c r="P80" s="22">
        <f t="shared" si="22"/>
        <v>87.604070581913646</v>
      </c>
      <c r="Q80" s="22">
        <f t="shared" si="22"/>
        <v>93.978697033445542</v>
      </c>
      <c r="R80" s="22">
        <f t="shared" si="22"/>
        <v>106.85613067125919</v>
      </c>
      <c r="S80" s="84">
        <f t="shared" si="22"/>
        <v>127.52621766536016</v>
      </c>
      <c r="T80" s="84">
        <f t="shared" si="22"/>
        <v>83.435742473735331</v>
      </c>
      <c r="U80" s="84">
        <f t="shared" si="22"/>
        <v>116.19012727689034</v>
      </c>
      <c r="V80" s="84">
        <f t="shared" si="22"/>
        <v>81.664656152738416</v>
      </c>
      <c r="W80" s="84">
        <f t="shared" si="22"/>
        <v>98.442668707603573</v>
      </c>
      <c r="X80" s="84">
        <f t="shared" si="22"/>
        <v>107.01454222163267</v>
      </c>
      <c r="Y80" s="84">
        <f t="shared" si="22"/>
        <v>121.40674068655107</v>
      </c>
      <c r="Z80" s="84">
        <f t="shared" si="22"/>
        <v>123.35524945743168</v>
      </c>
      <c r="AA80" s="84">
        <f t="shared" si="22"/>
        <v>78.336992586424159</v>
      </c>
      <c r="AB80" s="85">
        <f t="shared" si="22"/>
        <v>81.046616564133345</v>
      </c>
      <c r="AC80" s="85">
        <f t="shared" si="22"/>
        <v>94.512887479652136</v>
      </c>
      <c r="AD80" s="85">
        <f t="shared" si="22"/>
        <v>98.520704227163492</v>
      </c>
      <c r="AE80" s="85">
        <f t="shared" si="22"/>
        <v>90.669277738530226</v>
      </c>
      <c r="AF80" s="85">
        <f t="shared" si="22"/>
        <v>88.875831198835755</v>
      </c>
      <c r="AG80" s="85">
        <f t="shared" si="22"/>
        <v>98.05895368356073</v>
      </c>
      <c r="AH80" s="85">
        <f t="shared" si="22"/>
        <v>110.59714778715559</v>
      </c>
      <c r="AI80" s="85">
        <f t="shared" si="22"/>
        <v>94.087113853361132</v>
      </c>
      <c r="AJ80" s="85">
        <f t="shared" si="22"/>
        <v>94.7592102179091</v>
      </c>
      <c r="AK80" s="22">
        <f t="shared" si="22"/>
        <v>98.787568954072839</v>
      </c>
      <c r="AL80" s="22">
        <f t="shared" si="22"/>
        <v>143.80616034604446</v>
      </c>
      <c r="AM80" s="22">
        <f t="shared" si="22"/>
        <v>83.339599256074337</v>
      </c>
      <c r="AN80" s="22">
        <f ca="1">IF(OR(Fixtures!$D$6&lt;=0,Fixtures!$D$6&gt;39),AVERAGE(B80:AM80),AVERAGE(OFFSET(A80,0,Fixtures!$D$6,1,38-Fixtures!$D$6+1)))</f>
        <v>101.00117883468349</v>
      </c>
      <c r="AO80" s="41" t="str">
        <f t="shared" si="11"/>
        <v>MUN</v>
      </c>
      <c r="AP80" s="66">
        <f ca="1">AVERAGE(OFFSET(A80,0,Fixtures!$D$6,1,9))</f>
        <v>101.73348405618259</v>
      </c>
      <c r="AQ80" s="66">
        <f ca="1">AVERAGE(OFFSET(A80,0,Fixtures!$D$6,1,6))</f>
        <v>104.5270763698375</v>
      </c>
      <c r="AR80" s="66">
        <f ca="1">AVERAGE(OFFSET(A80,0,Fixtures!$D$6,1,3))</f>
        <v>102.67233483288771</v>
      </c>
      <c r="AS80" s="76"/>
      <c r="AT80" s="65"/>
    </row>
    <row r="81" spans="1:51" x14ac:dyDescent="0.3">
      <c r="A81" s="41" t="str">
        <f t="shared" si="9"/>
        <v>NEW</v>
      </c>
      <c r="B81" s="22">
        <f t="shared" ref="B81:AM81" si="23">(VLOOKUP(B15,$AV$2:$AW$41,2,FALSE))</f>
        <v>83.81331531214434</v>
      </c>
      <c r="C81" s="22">
        <f t="shared" si="23"/>
        <v>90.669277738530226</v>
      </c>
      <c r="D81" s="22">
        <f t="shared" si="23"/>
        <v>88.875831198835755</v>
      </c>
      <c r="E81" s="22">
        <f t="shared" si="23"/>
        <v>98.05895368356073</v>
      </c>
      <c r="F81" s="22">
        <f t="shared" si="23"/>
        <v>103.61657010375063</v>
      </c>
      <c r="G81" s="22">
        <f t="shared" si="23"/>
        <v>83.339599256074337</v>
      </c>
      <c r="H81" s="22">
        <f t="shared" si="23"/>
        <v>107.01454222163267</v>
      </c>
      <c r="I81" s="22">
        <f t="shared" si="23"/>
        <v>87.298215646365421</v>
      </c>
      <c r="J81" s="22">
        <f t="shared" si="23"/>
        <v>88.337459725116602</v>
      </c>
      <c r="K81" s="22">
        <f t="shared" si="23"/>
        <v>98.520704227163492</v>
      </c>
      <c r="L81" s="22">
        <f t="shared" si="23"/>
        <v>94.7592102179091</v>
      </c>
      <c r="M81" s="22">
        <f t="shared" si="23"/>
        <v>136.90547354015337</v>
      </c>
      <c r="N81" s="22">
        <f t="shared" si="23"/>
        <v>110.59714778715559</v>
      </c>
      <c r="O81" s="22">
        <f t="shared" si="23"/>
        <v>143.80616034604446</v>
      </c>
      <c r="P81" s="22">
        <f t="shared" si="23"/>
        <v>81.046616564133345</v>
      </c>
      <c r="Q81" s="22">
        <f t="shared" si="23"/>
        <v>94.087113853361132</v>
      </c>
      <c r="R81" s="22">
        <f t="shared" si="23"/>
        <v>98.787568954072839</v>
      </c>
      <c r="S81" s="84">
        <f t="shared" si="23"/>
        <v>103.03652796252538</v>
      </c>
      <c r="T81" s="84">
        <f t="shared" si="23"/>
        <v>81.664656152738416</v>
      </c>
      <c r="U81" s="84">
        <f t="shared" si="23"/>
        <v>124.7159326110478</v>
      </c>
      <c r="V81" s="84">
        <f t="shared" si="23"/>
        <v>94.899688385221424</v>
      </c>
      <c r="W81" s="84">
        <f t="shared" si="23"/>
        <v>111.09781540509925</v>
      </c>
      <c r="X81" s="84">
        <f t="shared" si="23"/>
        <v>98.442668707603573</v>
      </c>
      <c r="Y81" s="84">
        <f t="shared" si="23"/>
        <v>78.336992586424159</v>
      </c>
      <c r="Z81" s="84">
        <f t="shared" si="23"/>
        <v>91.886392356156222</v>
      </c>
      <c r="AA81" s="84">
        <f t="shared" si="23"/>
        <v>93.978697033445542</v>
      </c>
      <c r="AB81" s="85">
        <f t="shared" si="23"/>
        <v>121.40674068655107</v>
      </c>
      <c r="AC81" s="85">
        <f t="shared" si="23"/>
        <v>106.85613067125919</v>
      </c>
      <c r="AD81" s="85">
        <f t="shared" si="23"/>
        <v>80.404831202092836</v>
      </c>
      <c r="AE81" s="85">
        <f t="shared" si="23"/>
        <v>100.22168199017651</v>
      </c>
      <c r="AF81" s="85">
        <f t="shared" si="23"/>
        <v>86.957940059006688</v>
      </c>
      <c r="AG81" s="85">
        <f t="shared" si="23"/>
        <v>94.512887479652136</v>
      </c>
      <c r="AH81" s="85">
        <f t="shared" si="23"/>
        <v>83.435742473735331</v>
      </c>
      <c r="AI81" s="85">
        <f t="shared" si="23"/>
        <v>92.089931406279504</v>
      </c>
      <c r="AJ81" s="85">
        <f t="shared" si="23"/>
        <v>87.604070581913646</v>
      </c>
      <c r="AK81" s="22">
        <f t="shared" si="23"/>
        <v>91.392993146788669</v>
      </c>
      <c r="AL81" s="22">
        <f t="shared" si="23"/>
        <v>116.19012727689034</v>
      </c>
      <c r="AM81" s="22">
        <f t="shared" si="23"/>
        <v>127.52621766536016</v>
      </c>
      <c r="AN81" s="22">
        <f ca="1">IF(OR(Fixtures!$D$6&lt;=0,Fixtures!$D$6&gt;39),AVERAGE(B81:AM81),AVERAGE(OFFSET(A81,0,Fixtures!$D$6,1,38-Fixtures!$D$6+1)))</f>
        <v>100.45020403516926</v>
      </c>
      <c r="AO81" s="41" t="str">
        <f t="shared" si="11"/>
        <v>NEW</v>
      </c>
      <c r="AP81" s="66">
        <f ca="1">AVERAGE(OFFSET(A81,0,Fixtures!$D$6,1,9))</f>
        <v>105.20527280167887</v>
      </c>
      <c r="AQ81" s="66">
        <f ca="1">AVERAGE(OFFSET(A81,0,Fixtures!$D$6,1,6))</f>
        <v>112.1543593072571</v>
      </c>
      <c r="AR81" s="66">
        <f ca="1">AVERAGE(OFFSET(A81,0,Fixtures!$D$6,1,3))</f>
        <v>93.872458056729741</v>
      </c>
      <c r="AS81" s="76"/>
      <c r="AT81" s="65"/>
    </row>
    <row r="82" spans="1:51" x14ac:dyDescent="0.3">
      <c r="A82" s="41" t="str">
        <f t="shared" si="9"/>
        <v>SHU</v>
      </c>
      <c r="B82" s="22">
        <f t="shared" ref="B82:AM82" si="24">(VLOOKUP(B16,$AV$2:$AW$41,2,FALSE))</f>
        <v>93.978697033445542</v>
      </c>
      <c r="C82" s="22">
        <f t="shared" si="24"/>
        <v>94.7592102179091</v>
      </c>
      <c r="D82" s="22">
        <f t="shared" si="24"/>
        <v>124.7159326110478</v>
      </c>
      <c r="E82" s="22">
        <f t="shared" si="24"/>
        <v>81.664656152738416</v>
      </c>
      <c r="F82" s="22">
        <f t="shared" si="24"/>
        <v>143.80616034604446</v>
      </c>
      <c r="G82" s="22">
        <f t="shared" si="24"/>
        <v>83.435742473735331</v>
      </c>
      <c r="H82" s="22">
        <f t="shared" si="24"/>
        <v>91.392993146788669</v>
      </c>
      <c r="I82" s="22">
        <f t="shared" si="24"/>
        <v>78.336992586424159</v>
      </c>
      <c r="J82" s="22">
        <f t="shared" si="24"/>
        <v>94.512887479652136</v>
      </c>
      <c r="K82" s="22">
        <f t="shared" si="24"/>
        <v>121.40674068655107</v>
      </c>
      <c r="L82" s="22">
        <f t="shared" si="24"/>
        <v>98.787568954072839</v>
      </c>
      <c r="M82" s="22">
        <f t="shared" si="24"/>
        <v>87.298215646365421</v>
      </c>
      <c r="N82" s="22">
        <f t="shared" si="24"/>
        <v>103.61657010375063</v>
      </c>
      <c r="O82" s="22">
        <f t="shared" si="24"/>
        <v>80.404831202092836</v>
      </c>
      <c r="P82" s="22">
        <f t="shared" si="24"/>
        <v>107.01454222163267</v>
      </c>
      <c r="Q82" s="22">
        <f t="shared" si="24"/>
        <v>86.957940059006688</v>
      </c>
      <c r="R82" s="22">
        <f t="shared" si="24"/>
        <v>98.520704227163492</v>
      </c>
      <c r="S82" s="84">
        <f t="shared" si="24"/>
        <v>123.35524945743168</v>
      </c>
      <c r="T82" s="84">
        <f t="shared" si="24"/>
        <v>100.22168199017651</v>
      </c>
      <c r="U82" s="84">
        <f t="shared" si="24"/>
        <v>91.886392356156222</v>
      </c>
      <c r="V82" s="84">
        <f t="shared" si="24"/>
        <v>81.046616564133345</v>
      </c>
      <c r="W82" s="84">
        <f t="shared" si="24"/>
        <v>136.90547354015337</v>
      </c>
      <c r="X82" s="84">
        <f t="shared" si="24"/>
        <v>88.337459725116602</v>
      </c>
      <c r="Y82" s="84">
        <f t="shared" si="24"/>
        <v>83.81331531214434</v>
      </c>
      <c r="Z82" s="84">
        <f t="shared" si="24"/>
        <v>127.52621766536016</v>
      </c>
      <c r="AA82" s="84">
        <f t="shared" si="24"/>
        <v>94.087113853361132</v>
      </c>
      <c r="AB82" s="85">
        <f t="shared" si="24"/>
        <v>98.442668707603573</v>
      </c>
      <c r="AC82" s="85">
        <f t="shared" si="24"/>
        <v>87.604070581913646</v>
      </c>
      <c r="AD82" s="85">
        <f t="shared" si="24"/>
        <v>106.85613067125919</v>
      </c>
      <c r="AE82" s="85">
        <f t="shared" si="24"/>
        <v>110.59714778715559</v>
      </c>
      <c r="AF82" s="85">
        <f t="shared" si="24"/>
        <v>92.089931406279504</v>
      </c>
      <c r="AG82" s="85">
        <f t="shared" si="24"/>
        <v>83.339599256074337</v>
      </c>
      <c r="AH82" s="85">
        <f t="shared" si="24"/>
        <v>90.669277738530226</v>
      </c>
      <c r="AI82" s="85">
        <f t="shared" si="24"/>
        <v>88.875831198835755</v>
      </c>
      <c r="AJ82" s="85">
        <f t="shared" si="24"/>
        <v>111.09781540509925</v>
      </c>
      <c r="AK82" s="22">
        <f t="shared" si="24"/>
        <v>94.899688385221424</v>
      </c>
      <c r="AL82" s="22">
        <f t="shared" si="24"/>
        <v>109.39050423583564</v>
      </c>
      <c r="AM82" s="22">
        <f t="shared" si="24"/>
        <v>98.05895368356073</v>
      </c>
      <c r="AN82" s="22">
        <f ca="1">IF(OR(Fixtures!$D$6&lt;=0,Fixtures!$D$6&gt;39),AVERAGE(B82:AM82),AVERAGE(OFFSET(A82,0,Fixtures!$D$6,1,38-Fixtures!$D$6+1)))</f>
        <v>99.254038003389667</v>
      </c>
      <c r="AO82" s="41" t="str">
        <f t="shared" si="11"/>
        <v>SHU</v>
      </c>
      <c r="AP82" s="66">
        <f ca="1">AVERAGE(OFFSET(A82,0,Fixtures!$D$6,1,9))</f>
        <v>97.613333397809754</v>
      </c>
      <c r="AQ82" s="66">
        <f ca="1">AVERAGE(OFFSET(A82,0,Fixtures!$D$6,1,6))</f>
        <v>97.67113567874749</v>
      </c>
      <c r="AR82" s="66">
        <f ca="1">AVERAGE(OFFSET(A82,0,Fixtures!$D$6,1,3))</f>
        <v>104.90239904009202</v>
      </c>
      <c r="AS82" s="76"/>
      <c r="AT82" s="65"/>
    </row>
    <row r="83" spans="1:51" x14ac:dyDescent="0.3">
      <c r="A83" s="41" t="str">
        <f t="shared" si="9"/>
        <v>SOU</v>
      </c>
      <c r="B83" s="22">
        <f t="shared" ref="B83:AM83" si="25">(VLOOKUP(B17,$AV$2:$AW$41,2,FALSE))</f>
        <v>98.520704227163492</v>
      </c>
      <c r="C83" s="22">
        <f t="shared" si="25"/>
        <v>100.22168199017651</v>
      </c>
      <c r="D83" s="22">
        <f t="shared" si="25"/>
        <v>86.957940059006688</v>
      </c>
      <c r="E83" s="22">
        <f t="shared" si="25"/>
        <v>136.90547354015337</v>
      </c>
      <c r="F83" s="22">
        <f t="shared" si="25"/>
        <v>78.336992586424159</v>
      </c>
      <c r="G83" s="22">
        <f t="shared" si="25"/>
        <v>107.01454222163267</v>
      </c>
      <c r="H83" s="22">
        <f t="shared" si="25"/>
        <v>94.7592102179091</v>
      </c>
      <c r="I83" s="22">
        <f t="shared" si="25"/>
        <v>123.35524945743168</v>
      </c>
      <c r="J83" s="22">
        <f t="shared" si="25"/>
        <v>83.339599256074337</v>
      </c>
      <c r="K83" s="22">
        <f t="shared" si="25"/>
        <v>103.61657010375063</v>
      </c>
      <c r="L83" s="22">
        <f t="shared" si="25"/>
        <v>80.404831202092836</v>
      </c>
      <c r="M83" s="22">
        <f t="shared" si="25"/>
        <v>116.19012727689034</v>
      </c>
      <c r="N83" s="22">
        <f t="shared" si="25"/>
        <v>81.664656152738416</v>
      </c>
      <c r="O83" s="22">
        <f t="shared" si="25"/>
        <v>91.392993146788669</v>
      </c>
      <c r="P83" s="22">
        <f t="shared" si="25"/>
        <v>127.52621766536016</v>
      </c>
      <c r="Q83" s="22">
        <f t="shared" si="25"/>
        <v>94.512887479652136</v>
      </c>
      <c r="R83" s="22">
        <f t="shared" si="25"/>
        <v>94.087113853361132</v>
      </c>
      <c r="S83" s="84">
        <f t="shared" si="25"/>
        <v>110.59714778715559</v>
      </c>
      <c r="T83" s="84">
        <f t="shared" si="25"/>
        <v>87.604070581913646</v>
      </c>
      <c r="U83" s="84">
        <f t="shared" si="25"/>
        <v>92.089931406279504</v>
      </c>
      <c r="V83" s="84">
        <f t="shared" si="25"/>
        <v>106.85613067125919</v>
      </c>
      <c r="W83" s="84">
        <f t="shared" si="25"/>
        <v>91.886392356156222</v>
      </c>
      <c r="X83" s="84">
        <f t="shared" si="25"/>
        <v>109.39050423583564</v>
      </c>
      <c r="Y83" s="84">
        <f t="shared" si="25"/>
        <v>93.978697033445542</v>
      </c>
      <c r="Z83" s="84">
        <f t="shared" si="25"/>
        <v>88.337459725116602</v>
      </c>
      <c r="AA83" s="84">
        <f t="shared" si="25"/>
        <v>94.899688385221424</v>
      </c>
      <c r="AB83" s="85">
        <f t="shared" si="25"/>
        <v>103.03652796252538</v>
      </c>
      <c r="AC83" s="85">
        <f t="shared" si="25"/>
        <v>90.669277738530226</v>
      </c>
      <c r="AD83" s="85">
        <f t="shared" si="25"/>
        <v>88.875831198835755</v>
      </c>
      <c r="AE83" s="85">
        <f t="shared" si="25"/>
        <v>98.05895368356073</v>
      </c>
      <c r="AF83" s="85">
        <f t="shared" si="25"/>
        <v>121.40674068655107</v>
      </c>
      <c r="AG83" s="85">
        <f t="shared" si="25"/>
        <v>111.09781540509925</v>
      </c>
      <c r="AH83" s="85">
        <f t="shared" si="25"/>
        <v>81.046616564133345</v>
      </c>
      <c r="AI83" s="85">
        <f t="shared" si="25"/>
        <v>98.787568954072839</v>
      </c>
      <c r="AJ83" s="85">
        <f t="shared" si="25"/>
        <v>83.435742473735331</v>
      </c>
      <c r="AK83" s="22">
        <f t="shared" si="25"/>
        <v>143.80616034604446</v>
      </c>
      <c r="AL83" s="22">
        <f t="shared" si="25"/>
        <v>124.7159326110478</v>
      </c>
      <c r="AM83" s="22">
        <f t="shared" si="25"/>
        <v>83.81331531214434</v>
      </c>
      <c r="AN83" s="22">
        <f ca="1">IF(OR(Fixtures!$D$6&lt;=0,Fixtures!$D$6&gt;39),AVERAGE(B83:AM83),AVERAGE(OFFSET(A83,0,Fixtures!$D$6,1,38-Fixtures!$D$6+1)))</f>
        <v>99.23751670851243</v>
      </c>
      <c r="AO83" s="41" t="str">
        <f t="shared" si="11"/>
        <v>SOU</v>
      </c>
      <c r="AP83" s="66">
        <f ca="1">AVERAGE(OFFSET(A83,0,Fixtures!$D$6,1,9))</f>
        <v>96.970555126300951</v>
      </c>
      <c r="AQ83" s="66">
        <f ca="1">AVERAGE(OFFSET(A83,0,Fixtures!$D$6,1,6))</f>
        <v>92.768129523055862</v>
      </c>
      <c r="AR83" s="66">
        <f ca="1">AVERAGE(OFFSET(A83,0,Fixtures!$D$6,1,3))</f>
        <v>89.120333520639278</v>
      </c>
      <c r="AS83" s="76"/>
      <c r="AT83" s="65"/>
    </row>
    <row r="84" spans="1:51" x14ac:dyDescent="0.3">
      <c r="A84" s="41" t="str">
        <f t="shared" si="9"/>
        <v>TOT</v>
      </c>
      <c r="B84" s="22">
        <f t="shared" ref="B84:AM84" si="26">(VLOOKUP(B18,$AV$2:$AW$41,2,FALSE))</f>
        <v>107.01454222163267</v>
      </c>
      <c r="C84" s="22">
        <f t="shared" si="26"/>
        <v>87.298215646365421</v>
      </c>
      <c r="D84" s="22">
        <f t="shared" si="26"/>
        <v>123.35524945743168</v>
      </c>
      <c r="E84" s="22">
        <f t="shared" si="26"/>
        <v>91.886392356156222</v>
      </c>
      <c r="F84" s="22">
        <f t="shared" si="26"/>
        <v>94.512887479652136</v>
      </c>
      <c r="G84" s="22">
        <f t="shared" si="26"/>
        <v>86.957940059006688</v>
      </c>
      <c r="H84" s="22">
        <f t="shared" si="26"/>
        <v>90.669277738530226</v>
      </c>
      <c r="I84" s="22">
        <f t="shared" si="26"/>
        <v>121.40674068655107</v>
      </c>
      <c r="J84" s="22">
        <f t="shared" si="26"/>
        <v>91.392993146788669</v>
      </c>
      <c r="K84" s="22">
        <f t="shared" si="26"/>
        <v>78.336992586424159</v>
      </c>
      <c r="L84" s="22">
        <f t="shared" si="26"/>
        <v>92.089931406279504</v>
      </c>
      <c r="M84" s="22">
        <f t="shared" si="26"/>
        <v>98.520704227163492</v>
      </c>
      <c r="N84" s="22">
        <f t="shared" si="26"/>
        <v>83.435742473735331</v>
      </c>
      <c r="O84" s="22">
        <f t="shared" si="26"/>
        <v>98.787568954072839</v>
      </c>
      <c r="P84" s="22">
        <f t="shared" si="26"/>
        <v>83.339599256074337</v>
      </c>
      <c r="Q84" s="22">
        <f t="shared" si="26"/>
        <v>143.80616034604446</v>
      </c>
      <c r="R84" s="22">
        <f t="shared" si="26"/>
        <v>124.7159326110478</v>
      </c>
      <c r="S84" s="84">
        <f t="shared" si="26"/>
        <v>94.7592102179091</v>
      </c>
      <c r="T84" s="84">
        <f t="shared" si="26"/>
        <v>103.03652796252538</v>
      </c>
      <c r="U84" s="84">
        <f t="shared" si="26"/>
        <v>94.087113853361132</v>
      </c>
      <c r="V84" s="84">
        <f t="shared" si="26"/>
        <v>80.404831202092836</v>
      </c>
      <c r="W84" s="84">
        <f t="shared" si="26"/>
        <v>88.337459725116602</v>
      </c>
      <c r="X84" s="84">
        <f t="shared" si="26"/>
        <v>136.90547354015337</v>
      </c>
      <c r="Y84" s="84">
        <f t="shared" si="26"/>
        <v>81.046616564133345</v>
      </c>
      <c r="Z84" s="84">
        <f t="shared" si="26"/>
        <v>83.81331531214434</v>
      </c>
      <c r="AA84" s="84">
        <f t="shared" si="26"/>
        <v>98.05895368356073</v>
      </c>
      <c r="AB84" s="85">
        <f t="shared" si="26"/>
        <v>111.09781540509925</v>
      </c>
      <c r="AC84" s="85">
        <f t="shared" si="26"/>
        <v>81.664656152738416</v>
      </c>
      <c r="AD84" s="85">
        <f t="shared" si="26"/>
        <v>98.442668707603573</v>
      </c>
      <c r="AE84" s="85">
        <f t="shared" si="26"/>
        <v>109.39050423583564</v>
      </c>
      <c r="AF84" s="85">
        <f t="shared" si="26"/>
        <v>103.61657010375063</v>
      </c>
      <c r="AG84" s="85">
        <f t="shared" si="26"/>
        <v>94.899688385221424</v>
      </c>
      <c r="AH84" s="85">
        <f t="shared" si="26"/>
        <v>127.52621766536016</v>
      </c>
      <c r="AI84" s="85">
        <f t="shared" si="26"/>
        <v>116.19012727689034</v>
      </c>
      <c r="AJ84" s="85">
        <f t="shared" si="26"/>
        <v>110.59714778715559</v>
      </c>
      <c r="AK84" s="22">
        <f t="shared" si="26"/>
        <v>93.978697033445542</v>
      </c>
      <c r="AL84" s="22">
        <f t="shared" si="26"/>
        <v>106.85613067125919</v>
      </c>
      <c r="AM84" s="22">
        <f t="shared" si="26"/>
        <v>87.604070581913646</v>
      </c>
      <c r="AN84" s="22">
        <f ca="1">IF(OR(Fixtures!$D$6&lt;=0,Fixtures!$D$6&gt;39),AVERAGE(B84:AM84),AVERAGE(OFFSET(A84,0,Fixtures!$D$6,1,38-Fixtures!$D$6+1)))</f>
        <v>99.891314035830035</v>
      </c>
      <c r="AO84" s="41" t="str">
        <f t="shared" si="11"/>
        <v>TOT</v>
      </c>
      <c r="AP84" s="66">
        <f ca="1">AVERAGE(OFFSET(A84,0,Fixtures!$D$6,1,9))</f>
        <v>99.380625000847843</v>
      </c>
      <c r="AQ84" s="66">
        <f ca="1">AVERAGE(OFFSET(A84,0,Fixtures!$D$6,1,6))</f>
        <v>90.427322132410666</v>
      </c>
      <c r="AR84" s="66">
        <f ca="1">AVERAGE(OFFSET(A84,0,Fixtures!$D$6,1,3))</f>
        <v>87.273305713164106</v>
      </c>
      <c r="AS84" s="76"/>
      <c r="AT84" s="65"/>
    </row>
    <row r="85" spans="1:51" x14ac:dyDescent="0.3">
      <c r="A85" s="41" t="str">
        <f t="shared" si="9"/>
        <v>WBA</v>
      </c>
      <c r="B85" s="22">
        <f t="shared" ref="B85:AM85" si="27">(VLOOKUP(B19,$AV$2:$AW$41,2,FALSE))</f>
        <v>98.787568954072839</v>
      </c>
      <c r="C85" s="22">
        <f t="shared" si="27"/>
        <v>94.899688385221424</v>
      </c>
      <c r="D85" s="22">
        <f t="shared" si="27"/>
        <v>88.337459725116602</v>
      </c>
      <c r="E85" s="22">
        <f t="shared" si="27"/>
        <v>87.298215646365421</v>
      </c>
      <c r="F85" s="22">
        <f t="shared" si="27"/>
        <v>98.05895368356073</v>
      </c>
      <c r="G85" s="22">
        <f t="shared" si="27"/>
        <v>80.404831202092836</v>
      </c>
      <c r="H85" s="22">
        <f t="shared" si="27"/>
        <v>127.52621766536016</v>
      </c>
      <c r="I85" s="22">
        <f t="shared" si="27"/>
        <v>100.22168199017651</v>
      </c>
      <c r="J85" s="22">
        <f t="shared" si="27"/>
        <v>91.886392356156222</v>
      </c>
      <c r="K85" s="22">
        <f t="shared" si="27"/>
        <v>116.19012727689034</v>
      </c>
      <c r="L85" s="22">
        <f t="shared" si="27"/>
        <v>111.09781540509925</v>
      </c>
      <c r="M85" s="22">
        <f t="shared" si="27"/>
        <v>109.39050423583564</v>
      </c>
      <c r="N85" s="22">
        <f t="shared" si="27"/>
        <v>81.046616564133345</v>
      </c>
      <c r="O85" s="22">
        <f t="shared" si="27"/>
        <v>106.85613067125919</v>
      </c>
      <c r="P85" s="22">
        <f t="shared" si="27"/>
        <v>83.435742473735331</v>
      </c>
      <c r="Q85" s="22">
        <f t="shared" si="27"/>
        <v>124.7159326110478</v>
      </c>
      <c r="R85" s="22">
        <f t="shared" si="27"/>
        <v>92.089931406279504</v>
      </c>
      <c r="S85" s="84">
        <f t="shared" si="27"/>
        <v>83.81331531214434</v>
      </c>
      <c r="T85" s="84">
        <f t="shared" si="27"/>
        <v>83.339599256074337</v>
      </c>
      <c r="U85" s="84">
        <f t="shared" si="27"/>
        <v>91.392993146788669</v>
      </c>
      <c r="V85" s="84">
        <f t="shared" si="27"/>
        <v>143.80616034604446</v>
      </c>
      <c r="W85" s="84">
        <f t="shared" si="27"/>
        <v>103.03652796252538</v>
      </c>
      <c r="X85" s="84">
        <f t="shared" si="27"/>
        <v>88.875831198835755</v>
      </c>
      <c r="Y85" s="84">
        <f t="shared" si="27"/>
        <v>103.61657010375063</v>
      </c>
      <c r="Z85" s="84">
        <f t="shared" si="27"/>
        <v>86.957940059006688</v>
      </c>
      <c r="AA85" s="84">
        <f t="shared" si="27"/>
        <v>90.669277738530226</v>
      </c>
      <c r="AB85" s="85">
        <f t="shared" si="27"/>
        <v>123.35524945743168</v>
      </c>
      <c r="AC85" s="85">
        <f t="shared" si="27"/>
        <v>98.520704227163492</v>
      </c>
      <c r="AD85" s="85">
        <f t="shared" si="27"/>
        <v>107.01454222163267</v>
      </c>
      <c r="AE85" s="85">
        <f t="shared" si="27"/>
        <v>78.336992586424159</v>
      </c>
      <c r="AF85" s="85">
        <f t="shared" si="27"/>
        <v>98.442668707603573</v>
      </c>
      <c r="AG85" s="85">
        <f t="shared" si="27"/>
        <v>87.604070581913646</v>
      </c>
      <c r="AH85" s="85">
        <f t="shared" si="27"/>
        <v>94.7592102179091</v>
      </c>
      <c r="AI85" s="85">
        <f t="shared" si="27"/>
        <v>93.978697033445542</v>
      </c>
      <c r="AJ85" s="85">
        <f t="shared" si="27"/>
        <v>81.664656152738416</v>
      </c>
      <c r="AK85" s="22">
        <f t="shared" si="27"/>
        <v>94.087113853361132</v>
      </c>
      <c r="AL85" s="22">
        <f t="shared" si="27"/>
        <v>94.512887479652136</v>
      </c>
      <c r="AM85" s="22">
        <f t="shared" si="27"/>
        <v>110.59714778715559</v>
      </c>
      <c r="AN85" s="22">
        <f ca="1">IF(OR(Fixtures!$D$6&lt;=0,Fixtures!$D$6&gt;39),AVERAGE(B85:AM85),AVERAGE(OFFSET(A85,0,Fixtures!$D$6,1,38-Fixtures!$D$6+1)))</f>
        <v>98.503044947685623</v>
      </c>
      <c r="AO85" s="41" t="str">
        <f t="shared" si="11"/>
        <v>WBA</v>
      </c>
      <c r="AP85" s="66">
        <f ca="1">AVERAGE(OFFSET(A85,0,Fixtures!$D$6,1,9))</f>
        <v>101.85657700004852</v>
      </c>
      <c r="AQ85" s="66">
        <f ca="1">AVERAGE(OFFSET(A85,0,Fixtures!$D$6,1,6))</f>
        <v>102.74459775156232</v>
      </c>
      <c r="AR85" s="66">
        <f ca="1">AVERAGE(OFFSET(A85,0,Fixtures!$D$6,1,3))</f>
        <v>106.39144501271528</v>
      </c>
      <c r="AS85" s="76"/>
      <c r="AT85" s="65"/>
    </row>
    <row r="86" spans="1:51" x14ac:dyDescent="0.3">
      <c r="A86" s="41" t="str">
        <f t="shared" si="9"/>
        <v>WHU</v>
      </c>
      <c r="B86" s="22">
        <f t="shared" ref="B86:AM86" si="28">(VLOOKUP(B20,$AV$2:$AW$41,2,FALSE))</f>
        <v>123.35524945743168</v>
      </c>
      <c r="C86" s="22">
        <f t="shared" si="28"/>
        <v>81.664656152738416</v>
      </c>
      <c r="D86" s="22">
        <f t="shared" si="28"/>
        <v>93.978697033445542</v>
      </c>
      <c r="E86" s="22">
        <f t="shared" si="28"/>
        <v>87.604070581913646</v>
      </c>
      <c r="F86" s="22">
        <f t="shared" si="28"/>
        <v>88.875831198835755</v>
      </c>
      <c r="G86" s="22">
        <f t="shared" si="28"/>
        <v>91.392993146788669</v>
      </c>
      <c r="H86" s="22">
        <f t="shared" si="28"/>
        <v>83.435742473735331</v>
      </c>
      <c r="I86" s="22">
        <f t="shared" si="28"/>
        <v>143.80616034604446</v>
      </c>
      <c r="J86" s="22">
        <f t="shared" si="28"/>
        <v>103.03652796252538</v>
      </c>
      <c r="K86" s="22">
        <f t="shared" si="28"/>
        <v>106.85613067125919</v>
      </c>
      <c r="L86" s="22">
        <f t="shared" si="28"/>
        <v>103.61657010375063</v>
      </c>
      <c r="M86" s="22">
        <f t="shared" si="28"/>
        <v>110.59714778715559</v>
      </c>
      <c r="N86" s="22">
        <f t="shared" si="28"/>
        <v>111.09781540509925</v>
      </c>
      <c r="O86" s="22">
        <f t="shared" si="28"/>
        <v>78.336992586424159</v>
      </c>
      <c r="P86" s="22">
        <f t="shared" si="28"/>
        <v>90.669277738530226</v>
      </c>
      <c r="Q86" s="22">
        <f t="shared" si="28"/>
        <v>87.298215646365421</v>
      </c>
      <c r="R86" s="22">
        <f t="shared" si="28"/>
        <v>94.899688385221424</v>
      </c>
      <c r="S86" s="84">
        <f t="shared" si="28"/>
        <v>136.90547354015337</v>
      </c>
      <c r="T86" s="84">
        <f t="shared" si="28"/>
        <v>98.05895368356073</v>
      </c>
      <c r="U86" s="84">
        <f t="shared" si="28"/>
        <v>98.520704227163492</v>
      </c>
      <c r="V86" s="84">
        <f t="shared" si="28"/>
        <v>94.087113853361132</v>
      </c>
      <c r="W86" s="84">
        <f t="shared" si="28"/>
        <v>94.7592102179091</v>
      </c>
      <c r="X86" s="84">
        <f t="shared" si="28"/>
        <v>127.52621766536016</v>
      </c>
      <c r="Y86" s="84">
        <f t="shared" si="28"/>
        <v>116.19012727689034</v>
      </c>
      <c r="Z86" s="84">
        <f t="shared" si="28"/>
        <v>100.22168199017651</v>
      </c>
      <c r="AA86" s="84">
        <f t="shared" si="28"/>
        <v>81.046616564133345</v>
      </c>
      <c r="AB86" s="85">
        <f t="shared" si="28"/>
        <v>124.7159326110478</v>
      </c>
      <c r="AC86" s="85">
        <f t="shared" si="28"/>
        <v>91.886392356156222</v>
      </c>
      <c r="AD86" s="85">
        <f t="shared" si="28"/>
        <v>92.089931406279504</v>
      </c>
      <c r="AE86" s="85">
        <f t="shared" si="28"/>
        <v>83.339599256074337</v>
      </c>
      <c r="AF86" s="85">
        <f t="shared" si="28"/>
        <v>98.787568954072839</v>
      </c>
      <c r="AG86" s="85">
        <f t="shared" si="28"/>
        <v>109.39050423583564</v>
      </c>
      <c r="AH86" s="85">
        <f t="shared" si="28"/>
        <v>88.337459725116602</v>
      </c>
      <c r="AI86" s="85">
        <f t="shared" si="28"/>
        <v>86.957940059006688</v>
      </c>
      <c r="AJ86" s="85">
        <f t="shared" si="28"/>
        <v>107.01454222163267</v>
      </c>
      <c r="AK86" s="22">
        <f t="shared" si="28"/>
        <v>80.404831202092836</v>
      </c>
      <c r="AL86" s="22">
        <f t="shared" si="28"/>
        <v>121.40674068655107</v>
      </c>
      <c r="AM86" s="22">
        <f t="shared" si="28"/>
        <v>98.442668707603573</v>
      </c>
      <c r="AN86" s="22">
        <f ca="1">IF(OR(Fixtures!$D$6&lt;=0,Fixtures!$D$6&gt;39),AVERAGE(B86:AM86),AVERAGE(OFFSET(A86,0,Fixtures!$D$6,1,38-Fixtures!$D$6+1)))</f>
        <v>100.54995255755031</v>
      </c>
      <c r="AO86" s="41" t="str">
        <f t="shared" si="11"/>
        <v>WHU</v>
      </c>
      <c r="AP86" s="66">
        <f ca="1">AVERAGE(OFFSET(A86,0,Fixtures!$D$6,1,9))</f>
        <v>98.489818476259018</v>
      </c>
      <c r="AQ86" s="66">
        <f ca="1">AVERAGE(OFFSET(A86,0,Fixtures!$D$6,1,6))</f>
        <v>102.25686408603569</v>
      </c>
      <c r="AR86" s="66">
        <f ca="1">AVERAGE(OFFSET(A86,0,Fixtures!$D$6,1,3))</f>
        <v>104.50307624584507</v>
      </c>
      <c r="AS86" s="76"/>
      <c r="AT86" s="65"/>
    </row>
    <row r="87" spans="1:51" x14ac:dyDescent="0.3">
      <c r="A87" s="41" t="str">
        <f t="shared" si="9"/>
        <v>WOL</v>
      </c>
      <c r="B87" s="22">
        <f t="shared" ref="B87:AM87" si="29">(VLOOKUP(B21,$AV$2:$AW$41,2,FALSE))</f>
        <v>103.03652796252538</v>
      </c>
      <c r="C87" s="22">
        <f t="shared" si="29"/>
        <v>91.392993146788669</v>
      </c>
      <c r="D87" s="22">
        <f t="shared" si="29"/>
        <v>83.81331531214434</v>
      </c>
      <c r="E87" s="22">
        <f t="shared" si="29"/>
        <v>143.80616034604446</v>
      </c>
      <c r="F87" s="22">
        <f t="shared" si="29"/>
        <v>110.59714778715559</v>
      </c>
      <c r="G87" s="22">
        <f t="shared" si="29"/>
        <v>123.35524945743168</v>
      </c>
      <c r="H87" s="22">
        <f t="shared" si="29"/>
        <v>111.09781540509925</v>
      </c>
      <c r="I87" s="22">
        <f t="shared" si="29"/>
        <v>87.604070581913646</v>
      </c>
      <c r="J87" s="22">
        <f t="shared" si="29"/>
        <v>98.442668707603573</v>
      </c>
      <c r="K87" s="22">
        <f t="shared" si="29"/>
        <v>81.664656152738416</v>
      </c>
      <c r="L87" s="22">
        <f t="shared" si="29"/>
        <v>83.435742473735331</v>
      </c>
      <c r="M87" s="22">
        <f t="shared" si="29"/>
        <v>106.85613067125919</v>
      </c>
      <c r="N87" s="22">
        <f t="shared" si="29"/>
        <v>88.337459725116602</v>
      </c>
      <c r="O87" s="22">
        <f t="shared" si="29"/>
        <v>86.957940059006688</v>
      </c>
      <c r="P87" s="22">
        <f t="shared" si="29"/>
        <v>100.22168199017651</v>
      </c>
      <c r="Q87" s="22">
        <f t="shared" si="29"/>
        <v>91.886392356156222</v>
      </c>
      <c r="R87" s="22">
        <f t="shared" si="29"/>
        <v>80.404831202092836</v>
      </c>
      <c r="S87" s="22">
        <f t="shared" si="29"/>
        <v>107.01454222163267</v>
      </c>
      <c r="T87" s="22">
        <f t="shared" si="29"/>
        <v>136.90547354015337</v>
      </c>
      <c r="U87" s="22">
        <f t="shared" si="29"/>
        <v>78.336992586424159</v>
      </c>
      <c r="V87" s="22">
        <f t="shared" si="29"/>
        <v>98.520704227163492</v>
      </c>
      <c r="W87" s="22">
        <f t="shared" si="29"/>
        <v>92.089931406279504</v>
      </c>
      <c r="X87" s="22">
        <f t="shared" si="29"/>
        <v>98.787568954072839</v>
      </c>
      <c r="Y87" s="22">
        <f t="shared" si="29"/>
        <v>87.298215646365421</v>
      </c>
      <c r="Z87" s="84">
        <f t="shared" si="29"/>
        <v>124.7159326110478</v>
      </c>
      <c r="AA87" s="84">
        <f t="shared" si="29"/>
        <v>109.39050423583564</v>
      </c>
      <c r="AB87" s="85">
        <f t="shared" si="29"/>
        <v>94.7592102179091</v>
      </c>
      <c r="AC87" s="85">
        <f t="shared" si="29"/>
        <v>94.087113853361132</v>
      </c>
      <c r="AD87" s="85">
        <f t="shared" si="29"/>
        <v>81.046616564133345</v>
      </c>
      <c r="AE87" s="85">
        <f t="shared" si="29"/>
        <v>94.512887479652136</v>
      </c>
      <c r="AF87" s="85">
        <f t="shared" si="29"/>
        <v>127.52621766536016</v>
      </c>
      <c r="AG87" s="85">
        <f t="shared" si="29"/>
        <v>116.19012727689034</v>
      </c>
      <c r="AH87" s="85">
        <f t="shared" si="29"/>
        <v>98.05895368356073</v>
      </c>
      <c r="AI87" s="85">
        <f t="shared" si="29"/>
        <v>121.40674068655107</v>
      </c>
      <c r="AJ87" s="85">
        <f t="shared" si="29"/>
        <v>90.669277738530226</v>
      </c>
      <c r="AK87" s="22">
        <f t="shared" si="29"/>
        <v>88.875831198835755</v>
      </c>
      <c r="AL87" s="22">
        <f t="shared" si="29"/>
        <v>94.899688385221424</v>
      </c>
      <c r="AM87" s="22">
        <f t="shared" si="29"/>
        <v>103.61657010375063</v>
      </c>
      <c r="AN87" s="22">
        <f ca="1">IF(OR(Fixtures!$D$6&lt;=0,Fixtures!$D$6&gt;39),AVERAGE(B87:AM87),AVERAGE(OFFSET(A87,0,Fixtures!$D$6,1,38-Fixtures!$D$6+1)))</f>
        <v>98.563886787353866</v>
      </c>
      <c r="AO87" s="41" t="str">
        <f t="shared" si="11"/>
        <v>WOL</v>
      </c>
      <c r="AP87" s="66">
        <f ca="1">AVERAGE(OFFSET(A87,0,Fixtures!$D$6,1,9))</f>
        <v>90.911944815320609</v>
      </c>
      <c r="AQ87" s="66">
        <f ca="1">AVERAGE(OFFSET(A87,0,Fixtures!$D$6,1,6))</f>
        <v>90.949099631576644</v>
      </c>
      <c r="AR87" s="66">
        <f ca="1">AVERAGE(OFFSET(A87,0,Fixtures!$D$6,1,3))</f>
        <v>87.847689111359102</v>
      </c>
      <c r="AS87" s="76"/>
      <c r="AT87" s="65"/>
    </row>
    <row r="88" spans="1:51" x14ac:dyDescent="0.25">
      <c r="A88" s="67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5"/>
      <c r="W88" s="65"/>
      <c r="X88" s="65"/>
      <c r="Y88" s="65"/>
      <c r="Z88" s="65"/>
      <c r="AD88" s="65"/>
      <c r="AE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1"/>
    </row>
    <row r="89" spans="1:51" x14ac:dyDescent="0.3">
      <c r="A89" s="58" t="s">
        <v>0</v>
      </c>
      <c r="B89" s="58">
        <v>1</v>
      </c>
      <c r="C89" s="58">
        <v>2</v>
      </c>
      <c r="D89" s="58">
        <v>3</v>
      </c>
      <c r="E89" s="58">
        <v>4</v>
      </c>
      <c r="F89" s="58">
        <v>5</v>
      </c>
      <c r="G89" s="58">
        <v>6</v>
      </c>
      <c r="H89" s="58">
        <v>7</v>
      </c>
      <c r="I89" s="58">
        <v>8</v>
      </c>
      <c r="J89" s="58">
        <v>9</v>
      </c>
      <c r="K89" s="58">
        <v>10</v>
      </c>
      <c r="L89" s="58">
        <v>11</v>
      </c>
      <c r="M89" s="58">
        <v>12</v>
      </c>
      <c r="N89" s="58">
        <v>13</v>
      </c>
      <c r="O89" s="58">
        <v>14</v>
      </c>
      <c r="P89" s="58">
        <v>15</v>
      </c>
      <c r="Q89" s="58">
        <v>16</v>
      </c>
      <c r="R89" s="58">
        <v>17</v>
      </c>
      <c r="S89" s="58">
        <v>18</v>
      </c>
      <c r="T89" s="58">
        <v>19</v>
      </c>
      <c r="U89" s="58">
        <v>20</v>
      </c>
      <c r="V89" s="58">
        <v>21</v>
      </c>
      <c r="W89" s="58">
        <v>22</v>
      </c>
      <c r="X89" s="58">
        <v>23</v>
      </c>
      <c r="Y89" s="58">
        <v>24</v>
      </c>
      <c r="Z89" s="58">
        <v>25</v>
      </c>
      <c r="AA89" s="58">
        <v>26</v>
      </c>
      <c r="AB89" s="58">
        <v>27</v>
      </c>
      <c r="AC89" s="58">
        <v>28</v>
      </c>
      <c r="AD89" s="58">
        <v>29</v>
      </c>
      <c r="AE89" s="58">
        <v>30</v>
      </c>
      <c r="AF89" s="33">
        <v>31</v>
      </c>
      <c r="AG89" s="58">
        <v>32</v>
      </c>
      <c r="AH89" s="58">
        <v>33</v>
      </c>
      <c r="AI89" s="58">
        <v>34</v>
      </c>
      <c r="AJ89" s="58">
        <v>35</v>
      </c>
      <c r="AK89" s="58">
        <v>36</v>
      </c>
      <c r="AL89" s="58">
        <v>37</v>
      </c>
      <c r="AM89" s="58">
        <v>38</v>
      </c>
    </row>
    <row r="90" spans="1:51" x14ac:dyDescent="0.3">
      <c r="A90" s="41" t="str">
        <f>$A68</f>
        <v>ARS</v>
      </c>
      <c r="B90" s="9">
        <f t="shared" ref="B90:AH90" si="30">AVERAGE(B24:G24)</f>
        <v>1.3299823541068754</v>
      </c>
      <c r="C90" s="9">
        <f t="shared" si="30"/>
        <v>1.2560358594518453</v>
      </c>
      <c r="D90" s="9">
        <f t="shared" si="30"/>
        <v>1.2849153363417736</v>
      </c>
      <c r="E90" s="9">
        <f t="shared" si="30"/>
        <v>1.3412705708415691</v>
      </c>
      <c r="F90" s="9">
        <f t="shared" si="30"/>
        <v>1.2893025040660573</v>
      </c>
      <c r="G90" s="9">
        <f t="shared" si="30"/>
        <v>1.3055467749937433</v>
      </c>
      <c r="H90" s="9">
        <f t="shared" si="30"/>
        <v>1.3038420343887205</v>
      </c>
      <c r="I90" s="9">
        <f t="shared" si="30"/>
        <v>1.3435198462975764</v>
      </c>
      <c r="J90" s="9">
        <f t="shared" si="30"/>
        <v>1.2904091335972259</v>
      </c>
      <c r="K90" s="9">
        <f t="shared" si="30"/>
        <v>1.2676222030427804</v>
      </c>
      <c r="L90" s="9">
        <f t="shared" si="30"/>
        <v>1.2145664818919311</v>
      </c>
      <c r="M90" s="9">
        <f t="shared" si="30"/>
        <v>1.2820625120684701</v>
      </c>
      <c r="N90" s="9">
        <f t="shared" si="30"/>
        <v>1.3125695271140934</v>
      </c>
      <c r="O90" s="9">
        <f t="shared" si="30"/>
        <v>1.3708574737148975</v>
      </c>
      <c r="P90" s="9">
        <f t="shared" si="30"/>
        <v>1.3550857279676194</v>
      </c>
      <c r="Q90" s="9">
        <f t="shared" si="30"/>
        <v>1.3908342511254925</v>
      </c>
      <c r="R90" s="9">
        <f t="shared" si="30"/>
        <v>1.396923389002424</v>
      </c>
      <c r="S90" s="9">
        <f t="shared" si="30"/>
        <v>1.3416343562343453</v>
      </c>
      <c r="T90" s="9">
        <f t="shared" si="30"/>
        <v>1.3734966549048393</v>
      </c>
      <c r="U90" s="9">
        <f t="shared" si="30"/>
        <v>1.2987145876519781</v>
      </c>
      <c r="V90" s="9">
        <f t="shared" si="30"/>
        <v>1.2993491839262445</v>
      </c>
      <c r="W90" s="9">
        <f t="shared" si="30"/>
        <v>1.237340309728334</v>
      </c>
      <c r="X90" s="9">
        <f t="shared" si="30"/>
        <v>1.2989136002495554</v>
      </c>
      <c r="Y90" s="9">
        <f t="shared" si="30"/>
        <v>1.2762027549487893</v>
      </c>
      <c r="Z90" s="9">
        <f t="shared" si="30"/>
        <v>1.204540530544115</v>
      </c>
      <c r="AA90" s="9">
        <f t="shared" si="30"/>
        <v>1.2044914488390159</v>
      </c>
      <c r="AB90" s="9">
        <f t="shared" si="30"/>
        <v>1.3591912678854887</v>
      </c>
      <c r="AC90" s="9">
        <f t="shared" si="30"/>
        <v>1.4291503749134324</v>
      </c>
      <c r="AD90" s="9">
        <f t="shared" si="30"/>
        <v>1.4216282221049183</v>
      </c>
      <c r="AE90" s="9">
        <f t="shared" si="30"/>
        <v>1.568047673190299</v>
      </c>
      <c r="AF90" s="9">
        <f t="shared" si="30"/>
        <v>1.5104478805708146</v>
      </c>
      <c r="AG90" s="9">
        <f t="shared" si="30"/>
        <v>1.5010783246649453</v>
      </c>
      <c r="AH90" s="9">
        <f t="shared" si="30"/>
        <v>1.3767540000571319</v>
      </c>
      <c r="AX90" s="79"/>
      <c r="AY90" s="65"/>
    </row>
    <row r="91" spans="1:51" x14ac:dyDescent="0.3">
      <c r="A91" s="41" t="str">
        <f t="shared" ref="A91:A109" si="31">$A69</f>
        <v>AVL</v>
      </c>
      <c r="B91" s="9">
        <f t="shared" ref="B91:B109" si="32">AVERAGE(B25:G25)</f>
        <v>1.9659161530944627</v>
      </c>
      <c r="C91" s="9">
        <f t="shared" ref="C91:C109" si="33">AVERAGE(C25:H25)</f>
        <v>2.0533209133896988</v>
      </c>
      <c r="D91" s="9">
        <f t="shared" ref="D91:D109" si="34">AVERAGE(D25:I25)</f>
        <v>1.9093394258345266</v>
      </c>
      <c r="E91" s="9">
        <f t="shared" ref="E91:E109" si="35">AVERAGE(E25:J25)</f>
        <v>1.8355896541921002</v>
      </c>
      <c r="F91" s="9">
        <f t="shared" ref="F91:F109" si="36">AVERAGE(F25:K25)</f>
        <v>1.7705829807939841</v>
      </c>
      <c r="G91" s="9">
        <f t="shared" ref="G91:G109" si="37">AVERAGE(G25:L25)</f>
        <v>1.9208081775545631</v>
      </c>
      <c r="H91" s="9">
        <f t="shared" ref="H91:H109" si="38">AVERAGE(H25:M25)</f>
        <v>1.753667303128599</v>
      </c>
      <c r="I91" s="9">
        <f t="shared" ref="I91:I109" si="39">AVERAGE(I25:N25)</f>
        <v>1.7524050871049603</v>
      </c>
      <c r="J91" s="9">
        <f t="shared" ref="J91:J109" si="40">AVERAGE(J25:O25)</f>
        <v>1.8683355356866398</v>
      </c>
      <c r="K91" s="9">
        <f t="shared" ref="K91:K109" si="41">AVERAGE(K25:P25)</f>
        <v>1.935534435825027</v>
      </c>
      <c r="L91" s="9">
        <f t="shared" ref="L91:L109" si="42">AVERAGE(L25:Q25)</f>
        <v>1.9195596182577541</v>
      </c>
      <c r="M91" s="9">
        <f t="shared" ref="M91:M109" si="43">AVERAGE(M25:R25)</f>
        <v>1.7818262545271375</v>
      </c>
      <c r="N91" s="9">
        <f t="shared" ref="N91:N109" si="44">AVERAGE(N25:S25)</f>
        <v>1.8683942201966326</v>
      </c>
      <c r="O91" s="9">
        <f t="shared" ref="O91:O109" si="45">AVERAGE(O25:T25)</f>
        <v>1.897853289155603</v>
      </c>
      <c r="P91" s="9">
        <f t="shared" ref="P91:P109" si="46">AVERAGE(P25:U25)</f>
        <v>1.7973637210642703</v>
      </c>
      <c r="Q91" s="9">
        <f t="shared" ref="Q91:Q109" si="47">AVERAGE(Q25:V25)</f>
        <v>1.6865666885941499</v>
      </c>
      <c r="R91" s="9">
        <f t="shared" ref="R91:R109" si="48">AVERAGE(R25:W25)</f>
        <v>1.7689487457606876</v>
      </c>
      <c r="S91" s="9">
        <f t="shared" ref="S91:S109" si="49">AVERAGE(S25:X25)</f>
        <v>1.8038360311372708</v>
      </c>
      <c r="T91" s="9">
        <f t="shared" ref="T91:T109" si="50">AVERAGE(T25:Y25)</f>
        <v>1.7087071411737369</v>
      </c>
      <c r="U91" s="9">
        <f t="shared" ref="U91:U109" si="51">AVERAGE(U25:Z25)</f>
        <v>1.6816448245228166</v>
      </c>
      <c r="V91" s="9">
        <f t="shared" ref="V91:V109" si="52">AVERAGE(V25:AA25)</f>
        <v>1.750602051809377</v>
      </c>
      <c r="W91" s="9">
        <f t="shared" ref="W91:W109" si="53">AVERAGE(W25:AB25)</f>
        <v>1.8050863934403203</v>
      </c>
      <c r="X91" s="9">
        <f t="shared" ref="X91:X109" si="54">AVERAGE(X25:AC25)</f>
        <v>1.8132896082287493</v>
      </c>
      <c r="Y91" s="9">
        <f t="shared" ref="Y91:Y109" si="55">AVERAGE(Y25:AD25)</f>
        <v>1.8109280506230172</v>
      </c>
      <c r="Z91" s="9">
        <f t="shared" ref="Z91:Z109" si="56">AVERAGE(Z25:AE25)</f>
        <v>2.0494264297014104</v>
      </c>
      <c r="AA91" s="9">
        <f t="shared" ref="AA91:AA109" si="57">AVERAGE(AA25:AF25)</f>
        <v>1.9678563810026237</v>
      </c>
      <c r="AB91" s="9">
        <f t="shared" ref="AB91:AB109" si="58">AVERAGE(AB25:AG25)</f>
        <v>1.9458705282041568</v>
      </c>
      <c r="AC91" s="9">
        <f t="shared" ref="AC91:AC109" si="59">AVERAGE(AC25:AH25)</f>
        <v>2.0870765320219324</v>
      </c>
      <c r="AD91" s="9">
        <f t="shared" ref="AD91:AD109" si="60">AVERAGE(AD25:AI25)</f>
        <v>2.0448058056223917</v>
      </c>
      <c r="AE91" s="9">
        <f t="shared" ref="AE91:AE109" si="61">AVERAGE(AE25:AJ25)</f>
        <v>2.0850838042091251</v>
      </c>
      <c r="AF91" s="9">
        <f t="shared" ref="AF91:AH109" si="62">AVERAGE(AF25:AK25)</f>
        <v>1.8994306976140702</v>
      </c>
      <c r="AG91" s="9">
        <f t="shared" si="62"/>
        <v>1.9152998180596386</v>
      </c>
      <c r="AH91" s="9">
        <f t="shared" si="62"/>
        <v>1.9052487567147798</v>
      </c>
      <c r="AX91" s="79"/>
      <c r="AY91" s="65"/>
    </row>
    <row r="92" spans="1:51" x14ac:dyDescent="0.3">
      <c r="A92" s="41" t="str">
        <f t="shared" si="31"/>
        <v>BHA</v>
      </c>
      <c r="B92" s="9">
        <f t="shared" si="32"/>
        <v>1.4884967385044117</v>
      </c>
      <c r="C92" s="9">
        <f t="shared" si="33"/>
        <v>1.464768485810229</v>
      </c>
      <c r="D92" s="9">
        <f t="shared" si="34"/>
        <v>1.4673904174241328</v>
      </c>
      <c r="E92" s="9">
        <f t="shared" si="35"/>
        <v>1.4185915740724273</v>
      </c>
      <c r="F92" s="9">
        <f t="shared" si="36"/>
        <v>1.4433357866299807</v>
      </c>
      <c r="G92" s="9">
        <f t="shared" si="37"/>
        <v>1.4709316256650034</v>
      </c>
      <c r="H92" s="9">
        <f t="shared" si="38"/>
        <v>1.3233779854699643</v>
      </c>
      <c r="I92" s="9">
        <f t="shared" si="39"/>
        <v>1.4087795496756439</v>
      </c>
      <c r="J92" s="9">
        <f t="shared" si="40"/>
        <v>1.4539563961462021</v>
      </c>
      <c r="K92" s="9">
        <f t="shared" si="41"/>
        <v>1.4297704401430729</v>
      </c>
      <c r="L92" s="9">
        <f t="shared" si="42"/>
        <v>1.4247941265955211</v>
      </c>
      <c r="M92" s="9">
        <f t="shared" si="43"/>
        <v>1.4136713957952078</v>
      </c>
      <c r="N92" s="9">
        <f t="shared" si="44"/>
        <v>1.3991821013398908</v>
      </c>
      <c r="O92" s="9">
        <f t="shared" si="45"/>
        <v>1.3617757729607913</v>
      </c>
      <c r="P92" s="9">
        <f t="shared" si="46"/>
        <v>1.4305857305550438</v>
      </c>
      <c r="Q92" s="9">
        <f t="shared" si="47"/>
        <v>1.4951115993115802</v>
      </c>
      <c r="R92" s="9">
        <f t="shared" si="48"/>
        <v>1.4500130632157591</v>
      </c>
      <c r="S92" s="9">
        <f t="shared" si="49"/>
        <v>1.4079909699183204</v>
      </c>
      <c r="T92" s="9">
        <f t="shared" si="50"/>
        <v>1.4951609493051163</v>
      </c>
      <c r="U92" s="9">
        <f t="shared" si="51"/>
        <v>1.5276051927724223</v>
      </c>
      <c r="V92" s="9">
        <f t="shared" si="52"/>
        <v>1.4375474306433571</v>
      </c>
      <c r="W92" s="9">
        <f t="shared" si="53"/>
        <v>1.4339740985520846</v>
      </c>
      <c r="X92" s="9">
        <f t="shared" si="54"/>
        <v>1.4425085863231388</v>
      </c>
      <c r="Y92" s="9">
        <f t="shared" si="55"/>
        <v>1.5577272651510909</v>
      </c>
      <c r="Z92" s="9">
        <f t="shared" si="56"/>
        <v>1.4945087618790138</v>
      </c>
      <c r="AA92" s="9">
        <f t="shared" si="57"/>
        <v>1.4843346049355999</v>
      </c>
      <c r="AB92" s="9">
        <f t="shared" si="58"/>
        <v>1.3891680569663787</v>
      </c>
      <c r="AC92" s="9">
        <f t="shared" si="59"/>
        <v>1.3706909669780281</v>
      </c>
      <c r="AD92" s="9">
        <f t="shared" si="60"/>
        <v>1.4885481450491407</v>
      </c>
      <c r="AE92" s="9">
        <f t="shared" si="61"/>
        <v>1.3653344112514978</v>
      </c>
      <c r="AF92" s="9">
        <f t="shared" si="62"/>
        <v>1.397797663091801</v>
      </c>
      <c r="AG92" s="9">
        <f t="shared" si="62"/>
        <v>1.358873965154997</v>
      </c>
      <c r="AH92" s="9">
        <f t="shared" si="62"/>
        <v>1.3662267421824563</v>
      </c>
    </row>
    <row r="93" spans="1:51" x14ac:dyDescent="0.3">
      <c r="A93" s="41" t="str">
        <f t="shared" si="31"/>
        <v>BUR</v>
      </c>
      <c r="B93" s="9">
        <f t="shared" si="32"/>
        <v>1.0968154464232565</v>
      </c>
      <c r="C93" s="9">
        <f t="shared" si="33"/>
        <v>1.0681508735707463</v>
      </c>
      <c r="D93" s="9">
        <f t="shared" si="34"/>
        <v>1.0561736540652762</v>
      </c>
      <c r="E93" s="9">
        <f t="shared" si="35"/>
        <v>1.0799155058799494</v>
      </c>
      <c r="F93" s="9">
        <f t="shared" si="36"/>
        <v>1.0327603904056784</v>
      </c>
      <c r="G93" s="9">
        <f t="shared" si="37"/>
        <v>1.0315446281829896</v>
      </c>
      <c r="H93" s="9">
        <f t="shared" si="38"/>
        <v>0.97938617368397418</v>
      </c>
      <c r="I93" s="9">
        <f t="shared" si="39"/>
        <v>0.97130839581610251</v>
      </c>
      <c r="J93" s="9">
        <f t="shared" si="40"/>
        <v>1.0138505611932482</v>
      </c>
      <c r="K93" s="9">
        <f t="shared" si="41"/>
        <v>0.98942215899236785</v>
      </c>
      <c r="L93" s="9">
        <f t="shared" si="42"/>
        <v>1.0725666411761601</v>
      </c>
      <c r="M93" s="9">
        <f t="shared" si="43"/>
        <v>1.1415900327188824</v>
      </c>
      <c r="N93" s="9">
        <f t="shared" si="44"/>
        <v>1.144536550887062</v>
      </c>
      <c r="O93" s="9">
        <f t="shared" si="45"/>
        <v>1.1263261012751731</v>
      </c>
      <c r="P93" s="9">
        <f t="shared" si="46"/>
        <v>1.1504849773822958</v>
      </c>
      <c r="Q93" s="9">
        <f t="shared" si="47"/>
        <v>1.096814451965024</v>
      </c>
      <c r="R93" s="9">
        <f t="shared" si="48"/>
        <v>1.0502934674187161</v>
      </c>
      <c r="S93" s="9">
        <f t="shared" si="49"/>
        <v>0.95060533081173837</v>
      </c>
      <c r="T93" s="9">
        <f t="shared" si="50"/>
        <v>0.97570185679458854</v>
      </c>
      <c r="U93" s="9">
        <f t="shared" si="51"/>
        <v>1.0931067354276538</v>
      </c>
      <c r="V93" s="9">
        <f t="shared" si="52"/>
        <v>1.0404987141971935</v>
      </c>
      <c r="W93" s="9">
        <f t="shared" si="53"/>
        <v>1.0829376549342944</v>
      </c>
      <c r="X93" s="9">
        <f t="shared" si="54"/>
        <v>1.0693612145305624</v>
      </c>
      <c r="Y93" s="9">
        <f t="shared" si="55"/>
        <v>1.0845916398772648</v>
      </c>
      <c r="Z93" s="9">
        <f t="shared" si="56"/>
        <v>1.0659210273252486</v>
      </c>
      <c r="AA93" s="9">
        <f t="shared" si="57"/>
        <v>1.0404999539929849</v>
      </c>
      <c r="AB93" s="9">
        <f t="shared" si="58"/>
        <v>1.0455085597516625</v>
      </c>
      <c r="AC93" s="9">
        <f t="shared" si="59"/>
        <v>1.0113923479892193</v>
      </c>
      <c r="AD93" s="9">
        <f t="shared" si="60"/>
        <v>1.0308219065510313</v>
      </c>
      <c r="AE93" s="9">
        <f t="shared" si="61"/>
        <v>1.0576528305451307</v>
      </c>
      <c r="AF93" s="9">
        <f t="shared" si="62"/>
        <v>1.1463916094623567</v>
      </c>
      <c r="AG93" s="9">
        <f t="shared" si="62"/>
        <v>1.0914827447124036</v>
      </c>
      <c r="AH93" s="9">
        <f t="shared" si="62"/>
        <v>1.1100329851791353</v>
      </c>
    </row>
    <row r="94" spans="1:51" x14ac:dyDescent="0.3">
      <c r="A94" s="41" t="str">
        <f t="shared" si="31"/>
        <v>CHE</v>
      </c>
      <c r="B94" s="9">
        <f t="shared" si="32"/>
        <v>1.9553448575968284</v>
      </c>
      <c r="C94" s="9">
        <f t="shared" si="33"/>
        <v>1.9754892672906583</v>
      </c>
      <c r="D94" s="9">
        <f t="shared" si="34"/>
        <v>2.0521082995453983</v>
      </c>
      <c r="E94" s="9">
        <f t="shared" si="35"/>
        <v>2.0151701080203543</v>
      </c>
      <c r="F94" s="9">
        <f t="shared" si="36"/>
        <v>1.9774685149860882</v>
      </c>
      <c r="G94" s="9">
        <f t="shared" si="37"/>
        <v>2.0685435198228661</v>
      </c>
      <c r="H94" s="9">
        <f t="shared" si="38"/>
        <v>2.0778064622008547</v>
      </c>
      <c r="I94" s="9">
        <f t="shared" si="39"/>
        <v>2.0666835980553482</v>
      </c>
      <c r="J94" s="9">
        <f t="shared" si="40"/>
        <v>1.9915404895844333</v>
      </c>
      <c r="K94" s="9">
        <f t="shared" si="41"/>
        <v>1.9063105849559558</v>
      </c>
      <c r="L94" s="9">
        <f t="shared" si="42"/>
        <v>1.9293085820049545</v>
      </c>
      <c r="M94" s="9">
        <f t="shared" si="43"/>
        <v>1.8137962161247028</v>
      </c>
      <c r="N94" s="9">
        <f t="shared" si="44"/>
        <v>1.7913693165861158</v>
      </c>
      <c r="O94" s="9">
        <f t="shared" si="45"/>
        <v>1.9272000136883725</v>
      </c>
      <c r="P94" s="9">
        <f t="shared" si="46"/>
        <v>1.925348268216214</v>
      </c>
      <c r="Q94" s="9">
        <f t="shared" si="47"/>
        <v>2.0142258512222408</v>
      </c>
      <c r="R94" s="9">
        <f t="shared" si="48"/>
        <v>1.9170205981110267</v>
      </c>
      <c r="S94" s="9">
        <f t="shared" si="49"/>
        <v>1.9169478796331261</v>
      </c>
      <c r="T94" s="9">
        <f t="shared" si="50"/>
        <v>2.0752559557861963</v>
      </c>
      <c r="U94" s="9">
        <f t="shared" si="51"/>
        <v>1.9515941379331523</v>
      </c>
      <c r="V94" s="9">
        <f t="shared" si="52"/>
        <v>1.9850033610780249</v>
      </c>
      <c r="W94" s="9">
        <f t="shared" si="53"/>
        <v>2.0160474777290274</v>
      </c>
      <c r="X94" s="9">
        <f t="shared" si="54"/>
        <v>2.0828193122885659</v>
      </c>
      <c r="Y94" s="9">
        <f t="shared" si="55"/>
        <v>2.0225660398603988</v>
      </c>
      <c r="Z94" s="9">
        <f t="shared" si="56"/>
        <v>2.0695372394954599</v>
      </c>
      <c r="AA94" s="9">
        <f t="shared" si="57"/>
        <v>2.1040354315279948</v>
      </c>
      <c r="AB94" s="9">
        <f t="shared" si="58"/>
        <v>2.0591542656736439</v>
      </c>
      <c r="AC94" s="9">
        <f t="shared" si="59"/>
        <v>1.9458375944610615</v>
      </c>
      <c r="AD94" s="9">
        <f t="shared" si="60"/>
        <v>2.1043565125425077</v>
      </c>
      <c r="AE94" s="9">
        <f t="shared" si="61"/>
        <v>2.09701228369113</v>
      </c>
      <c r="AF94" s="9">
        <f t="shared" si="62"/>
        <v>1.9416613637747684</v>
      </c>
      <c r="AG94" s="9">
        <f t="shared" si="62"/>
        <v>1.9812487710443296</v>
      </c>
      <c r="AH94" s="9">
        <f t="shared" si="62"/>
        <v>1.9582401091093067</v>
      </c>
    </row>
    <row r="95" spans="1:51" x14ac:dyDescent="0.3">
      <c r="A95" s="41" t="str">
        <f t="shared" si="31"/>
        <v>CRY</v>
      </c>
      <c r="B95" s="9">
        <f t="shared" si="32"/>
        <v>1.27909141612196</v>
      </c>
      <c r="C95" s="9">
        <f t="shared" si="33"/>
        <v>1.2230618304242171</v>
      </c>
      <c r="D95" s="9">
        <f t="shared" si="34"/>
        <v>1.3217774515330425</v>
      </c>
      <c r="E95" s="9">
        <f t="shared" si="35"/>
        <v>1.2535016114218471</v>
      </c>
      <c r="F95" s="9">
        <f t="shared" si="36"/>
        <v>1.3765465005632862</v>
      </c>
      <c r="G95" s="9">
        <f t="shared" si="37"/>
        <v>1.4153490846808261</v>
      </c>
      <c r="H95" s="9">
        <f t="shared" si="38"/>
        <v>1.3859671380674901</v>
      </c>
      <c r="I95" s="9">
        <f t="shared" si="39"/>
        <v>1.3869263684478998</v>
      </c>
      <c r="J95" s="9">
        <f t="shared" si="40"/>
        <v>1.316988389200797</v>
      </c>
      <c r="K95" s="9">
        <f t="shared" si="41"/>
        <v>1.3327852262433983</v>
      </c>
      <c r="L95" s="9">
        <f t="shared" si="42"/>
        <v>1.2766872767016075</v>
      </c>
      <c r="M95" s="9">
        <f t="shared" si="43"/>
        <v>1.2961591124858904</v>
      </c>
      <c r="N95" s="9">
        <f t="shared" si="44"/>
        <v>1.2326757180742918</v>
      </c>
      <c r="O95" s="9">
        <f t="shared" si="45"/>
        <v>1.227073413785621</v>
      </c>
      <c r="P95" s="9">
        <f t="shared" si="46"/>
        <v>1.2280456271535305</v>
      </c>
      <c r="Q95" s="9">
        <f t="shared" si="47"/>
        <v>1.2507585240770396</v>
      </c>
      <c r="R95" s="9">
        <f t="shared" si="48"/>
        <v>1.2466920197314486</v>
      </c>
      <c r="S95" s="9">
        <f t="shared" si="49"/>
        <v>1.2053317767967286</v>
      </c>
      <c r="T95" s="9">
        <f t="shared" si="50"/>
        <v>1.2638767878961321</v>
      </c>
      <c r="U95" s="9">
        <f t="shared" si="51"/>
        <v>1.2625772330064824</v>
      </c>
      <c r="V95" s="9">
        <f t="shared" si="52"/>
        <v>1.37513370872386</v>
      </c>
      <c r="W95" s="9">
        <f t="shared" si="53"/>
        <v>1.3405075236137975</v>
      </c>
      <c r="X95" s="9">
        <f t="shared" si="54"/>
        <v>1.4316126186727607</v>
      </c>
      <c r="Y95" s="9">
        <f t="shared" si="55"/>
        <v>1.4442623459459318</v>
      </c>
      <c r="Z95" s="9">
        <f t="shared" si="56"/>
        <v>1.4125170281235937</v>
      </c>
      <c r="AA95" s="9">
        <f t="shared" si="57"/>
        <v>1.4514149640551277</v>
      </c>
      <c r="AB95" s="9">
        <f t="shared" si="58"/>
        <v>1.2998180075649792</v>
      </c>
      <c r="AC95" s="9">
        <f t="shared" si="59"/>
        <v>1.297242812139938</v>
      </c>
      <c r="AD95" s="9">
        <f t="shared" si="60"/>
        <v>1.1933194145575061</v>
      </c>
      <c r="AE95" s="9">
        <f t="shared" si="61"/>
        <v>1.165360144494761</v>
      </c>
      <c r="AF95" s="9">
        <f t="shared" si="62"/>
        <v>1.2171929748805519</v>
      </c>
      <c r="AG95" s="9">
        <f t="shared" si="62"/>
        <v>1.2257613851949933</v>
      </c>
      <c r="AH95" s="9">
        <f t="shared" si="62"/>
        <v>1.217940240939422</v>
      </c>
    </row>
    <row r="96" spans="1:51" x14ac:dyDescent="0.3">
      <c r="A96" s="41" t="str">
        <f t="shared" si="31"/>
        <v>EVE</v>
      </c>
      <c r="B96" s="9">
        <f t="shared" si="32"/>
        <v>1.6887569235951216</v>
      </c>
      <c r="C96" s="9">
        <f t="shared" si="33"/>
        <v>1.7431077522504725</v>
      </c>
      <c r="D96" s="9">
        <f t="shared" si="34"/>
        <v>1.6436544812919269</v>
      </c>
      <c r="E96" s="9">
        <f t="shared" si="35"/>
        <v>1.7205006337066697</v>
      </c>
      <c r="F96" s="9">
        <f t="shared" si="36"/>
        <v>1.8222177479017194</v>
      </c>
      <c r="G96" s="9">
        <f t="shared" si="37"/>
        <v>1.771508147196996</v>
      </c>
      <c r="H96" s="9">
        <f t="shared" si="38"/>
        <v>1.8041386809303204</v>
      </c>
      <c r="I96" s="9">
        <f t="shared" si="39"/>
        <v>1.7464184959485836</v>
      </c>
      <c r="J96" s="9">
        <f t="shared" si="40"/>
        <v>1.7119817376513049</v>
      </c>
      <c r="K96" s="9">
        <f t="shared" si="41"/>
        <v>1.6470996444070767</v>
      </c>
      <c r="L96" s="9">
        <f t="shared" si="42"/>
        <v>1.5475446880834001</v>
      </c>
      <c r="M96" s="9">
        <f t="shared" si="43"/>
        <v>1.5995263216714959</v>
      </c>
      <c r="N96" s="9">
        <f t="shared" si="44"/>
        <v>1.556407973642866</v>
      </c>
      <c r="O96" s="9">
        <f t="shared" si="45"/>
        <v>1.5753645403724308</v>
      </c>
      <c r="P96" s="9">
        <f t="shared" si="46"/>
        <v>1.5953742701340428</v>
      </c>
      <c r="Q96" s="9">
        <f t="shared" si="47"/>
        <v>1.6909267491335858</v>
      </c>
      <c r="R96" s="9">
        <f t="shared" si="48"/>
        <v>1.7108949075153206</v>
      </c>
      <c r="S96" s="9">
        <f t="shared" si="49"/>
        <v>1.6719705362026376</v>
      </c>
      <c r="T96" s="9">
        <f t="shared" si="50"/>
        <v>1.8808060795456381</v>
      </c>
      <c r="U96" s="9">
        <f t="shared" si="51"/>
        <v>1.8508060959223072</v>
      </c>
      <c r="V96" s="9">
        <f t="shared" si="52"/>
        <v>1.8497756787524746</v>
      </c>
      <c r="W96" s="9">
        <f t="shared" si="53"/>
        <v>1.6887851490137338</v>
      </c>
      <c r="X96" s="9">
        <f t="shared" si="54"/>
        <v>1.6887320827806214</v>
      </c>
      <c r="Y96" s="9">
        <f t="shared" si="55"/>
        <v>1.766942220034956</v>
      </c>
      <c r="Z96" s="9">
        <f t="shared" si="56"/>
        <v>1.6692234141802655</v>
      </c>
      <c r="AA96" s="9">
        <f t="shared" si="57"/>
        <v>1.6611934280870191</v>
      </c>
      <c r="AB96" s="9">
        <f t="shared" si="58"/>
        <v>1.6665083730616586</v>
      </c>
      <c r="AC96" s="9">
        <f t="shared" si="59"/>
        <v>1.6753245638919587</v>
      </c>
      <c r="AD96" s="9">
        <f t="shared" si="60"/>
        <v>1.7016068362503534</v>
      </c>
      <c r="AE96" s="9">
        <f t="shared" si="61"/>
        <v>1.6020081822817061</v>
      </c>
      <c r="AF96" s="9">
        <f t="shared" si="62"/>
        <v>1.6172218727343883</v>
      </c>
      <c r="AG96" s="9">
        <f t="shared" si="62"/>
        <v>1.6849691377659619</v>
      </c>
      <c r="AH96" s="9">
        <f t="shared" si="62"/>
        <v>1.6002707768787687</v>
      </c>
    </row>
    <row r="97" spans="1:39" x14ac:dyDescent="0.3">
      <c r="A97" s="41" t="str">
        <f t="shared" si="31"/>
        <v>FUL</v>
      </c>
      <c r="B97" s="9">
        <f t="shared" si="32"/>
        <v>1.250894585154865</v>
      </c>
      <c r="C97" s="9">
        <f t="shared" si="33"/>
        <v>1.3486618677510125</v>
      </c>
      <c r="D97" s="9">
        <f t="shared" si="34"/>
        <v>1.2968463791050426</v>
      </c>
      <c r="E97" s="9">
        <f t="shared" si="35"/>
        <v>1.2971919615988481</v>
      </c>
      <c r="F97" s="9">
        <f t="shared" si="36"/>
        <v>1.3054419260418098</v>
      </c>
      <c r="G97" s="9">
        <f t="shared" si="37"/>
        <v>1.2629006651728767</v>
      </c>
      <c r="H97" s="9">
        <f t="shared" si="38"/>
        <v>1.225790993247019</v>
      </c>
      <c r="I97" s="9">
        <f t="shared" si="39"/>
        <v>1.1249244856500626</v>
      </c>
      <c r="J97" s="9">
        <f t="shared" si="40"/>
        <v>1.174405624822652</v>
      </c>
      <c r="K97" s="9">
        <f t="shared" si="41"/>
        <v>1.1557056662743188</v>
      </c>
      <c r="L97" s="9">
        <f t="shared" si="42"/>
        <v>1.1581659899739987</v>
      </c>
      <c r="M97" s="9">
        <f t="shared" si="43"/>
        <v>1.169601923039852</v>
      </c>
      <c r="N97" s="9">
        <f t="shared" si="44"/>
        <v>1.1903908948531654</v>
      </c>
      <c r="O97" s="9">
        <f t="shared" si="45"/>
        <v>1.185303920561988</v>
      </c>
      <c r="P97" s="9">
        <f t="shared" si="46"/>
        <v>1.1292287933979819</v>
      </c>
      <c r="Q97" s="9">
        <f t="shared" si="47"/>
        <v>1.1493424808203621</v>
      </c>
      <c r="R97" s="9">
        <f t="shared" si="48"/>
        <v>1.1929148836604928</v>
      </c>
      <c r="S97" s="9">
        <f t="shared" si="49"/>
        <v>1.2308721765900987</v>
      </c>
      <c r="T97" s="9">
        <f t="shared" si="50"/>
        <v>1.1884187117048819</v>
      </c>
      <c r="U97" s="9">
        <f t="shared" si="51"/>
        <v>1.2491806592331829</v>
      </c>
      <c r="V97" s="9">
        <f t="shared" si="52"/>
        <v>1.2842272797613747</v>
      </c>
      <c r="W97" s="9">
        <f t="shared" si="53"/>
        <v>1.2107693148264493</v>
      </c>
      <c r="X97" s="9">
        <f t="shared" si="54"/>
        <v>1.1946376884261756</v>
      </c>
      <c r="Y97" s="9">
        <f t="shared" si="55"/>
        <v>1.2605270988410822</v>
      </c>
      <c r="Z97" s="9">
        <f t="shared" si="56"/>
        <v>1.2602553324726893</v>
      </c>
      <c r="AA97" s="9">
        <f t="shared" si="57"/>
        <v>1.2118000182205804</v>
      </c>
      <c r="AB97" s="9">
        <f t="shared" si="58"/>
        <v>1.1791906308809919</v>
      </c>
      <c r="AC97" s="9">
        <f t="shared" si="59"/>
        <v>1.2364159123055289</v>
      </c>
      <c r="AD97" s="9">
        <f t="shared" si="60"/>
        <v>1.1885869007998877</v>
      </c>
      <c r="AE97" s="9">
        <f t="shared" si="61"/>
        <v>1.1304334060998136</v>
      </c>
      <c r="AF97" s="9">
        <f t="shared" si="62"/>
        <v>1.1159995090886168</v>
      </c>
      <c r="AG97" s="9">
        <f t="shared" si="62"/>
        <v>1.0887420678680992</v>
      </c>
      <c r="AH97" s="9">
        <f t="shared" si="62"/>
        <v>1.1998606603326407</v>
      </c>
    </row>
    <row r="98" spans="1:39" x14ac:dyDescent="0.3">
      <c r="A98" s="41" t="str">
        <f t="shared" si="31"/>
        <v>LEE</v>
      </c>
      <c r="B98" s="9">
        <f t="shared" si="32"/>
        <v>1.75078088283445</v>
      </c>
      <c r="C98" s="9">
        <f t="shared" si="33"/>
        <v>1.8258187301265669</v>
      </c>
      <c r="D98" s="9">
        <f t="shared" si="34"/>
        <v>1.6550328879673959</v>
      </c>
      <c r="E98" s="9">
        <f t="shared" si="35"/>
        <v>1.6572053299582645</v>
      </c>
      <c r="F98" s="9">
        <f t="shared" si="36"/>
        <v>1.6353068968320692</v>
      </c>
      <c r="G98" s="9">
        <f t="shared" si="37"/>
        <v>1.5611385485833662</v>
      </c>
      <c r="H98" s="9">
        <f t="shared" si="38"/>
        <v>1.5928548725843321</v>
      </c>
      <c r="I98" s="9">
        <f t="shared" si="39"/>
        <v>1.6671976334725185</v>
      </c>
      <c r="J98" s="9">
        <f t="shared" si="40"/>
        <v>1.649394665864456</v>
      </c>
      <c r="K98" s="9">
        <f t="shared" si="41"/>
        <v>1.6674571604428721</v>
      </c>
      <c r="L98" s="9">
        <f t="shared" si="42"/>
        <v>1.7385880030503866</v>
      </c>
      <c r="M98" s="9">
        <f t="shared" si="43"/>
        <v>1.7668686455784071</v>
      </c>
      <c r="N98" s="9">
        <f t="shared" si="44"/>
        <v>1.7787603170828674</v>
      </c>
      <c r="O98" s="9">
        <f t="shared" si="45"/>
        <v>1.6798512898523932</v>
      </c>
      <c r="P98" s="9">
        <f t="shared" si="46"/>
        <v>1.7268230245041316</v>
      </c>
      <c r="Q98" s="9">
        <f t="shared" si="47"/>
        <v>1.6651755730875275</v>
      </c>
      <c r="R98" s="9">
        <f t="shared" si="48"/>
        <v>1.6632145813298076</v>
      </c>
      <c r="S98" s="9">
        <f t="shared" si="49"/>
        <v>1.7609054079656457</v>
      </c>
      <c r="T98" s="9">
        <f t="shared" si="50"/>
        <v>1.6821585877566321</v>
      </c>
      <c r="U98" s="9">
        <f t="shared" si="51"/>
        <v>1.6314290095008224</v>
      </c>
      <c r="V98" s="9">
        <f t="shared" si="52"/>
        <v>1.6612338514448393</v>
      </c>
      <c r="W98" s="9">
        <f t="shared" si="53"/>
        <v>1.6510614786969253</v>
      </c>
      <c r="X98" s="9">
        <f t="shared" si="54"/>
        <v>1.5945438974813289</v>
      </c>
      <c r="Y98" s="9">
        <f t="shared" si="55"/>
        <v>1.6005701694205008</v>
      </c>
      <c r="Z98" s="9">
        <f t="shared" si="56"/>
        <v>1.7330214925275023</v>
      </c>
      <c r="AA98" s="9">
        <f t="shared" si="57"/>
        <v>1.7268683454665588</v>
      </c>
      <c r="AB98" s="9">
        <f t="shared" si="58"/>
        <v>1.6882288017806806</v>
      </c>
      <c r="AC98" s="9">
        <f t="shared" si="59"/>
        <v>1.7768661903293468</v>
      </c>
      <c r="AD98" s="9">
        <f t="shared" si="60"/>
        <v>1.7253174265399014</v>
      </c>
      <c r="AE98" s="9">
        <f t="shared" si="61"/>
        <v>1.6863795500337835</v>
      </c>
      <c r="AF98" s="9">
        <f t="shared" si="62"/>
        <v>1.5681325880957822</v>
      </c>
      <c r="AG98" s="9">
        <f t="shared" si="62"/>
        <v>1.584908557951217</v>
      </c>
      <c r="AH98" s="9">
        <f t="shared" si="62"/>
        <v>1.7144785869730585</v>
      </c>
    </row>
    <row r="99" spans="1:39" x14ac:dyDescent="0.3">
      <c r="A99" s="41" t="str">
        <f t="shared" si="31"/>
        <v>LEI</v>
      </c>
      <c r="B99" s="9">
        <f t="shared" si="32"/>
        <v>1.8389083008826814</v>
      </c>
      <c r="C99" s="9">
        <f t="shared" si="33"/>
        <v>1.8069385636961577</v>
      </c>
      <c r="D99" s="9">
        <f t="shared" si="34"/>
        <v>1.7933305348645232</v>
      </c>
      <c r="E99" s="9">
        <f t="shared" si="35"/>
        <v>1.8003964556763759</v>
      </c>
      <c r="F99" s="9">
        <f t="shared" si="36"/>
        <v>1.9647940257048588</v>
      </c>
      <c r="G99" s="9">
        <f t="shared" si="37"/>
        <v>1.9131530860249306</v>
      </c>
      <c r="H99" s="9">
        <f t="shared" si="38"/>
        <v>1.9740174266951698</v>
      </c>
      <c r="I99" s="9">
        <f t="shared" si="39"/>
        <v>2.0038258941177127</v>
      </c>
      <c r="J99" s="9">
        <f t="shared" si="40"/>
        <v>1.9532516321290554</v>
      </c>
      <c r="K99" s="9">
        <f t="shared" si="41"/>
        <v>2.052058328326622</v>
      </c>
      <c r="L99" s="9">
        <f t="shared" si="42"/>
        <v>1.8638299610622651</v>
      </c>
      <c r="M99" s="9">
        <f t="shared" si="43"/>
        <v>1.8826220611383457</v>
      </c>
      <c r="N99" s="9">
        <f t="shared" si="44"/>
        <v>1.8748452349537084</v>
      </c>
      <c r="O99" s="9">
        <f t="shared" si="45"/>
        <v>1.8462572533823189</v>
      </c>
      <c r="P99" s="9">
        <f t="shared" si="46"/>
        <v>1.8640730150756821</v>
      </c>
      <c r="Q99" s="9">
        <f t="shared" si="47"/>
        <v>1.9344413173539967</v>
      </c>
      <c r="R99" s="9">
        <f t="shared" si="48"/>
        <v>2.0202261059403628</v>
      </c>
      <c r="S99" s="9">
        <f t="shared" si="49"/>
        <v>1.9431796719603518</v>
      </c>
      <c r="T99" s="9">
        <f t="shared" si="50"/>
        <v>1.9623552939514024</v>
      </c>
      <c r="U99" s="9">
        <f t="shared" si="51"/>
        <v>1.9142935712120679</v>
      </c>
      <c r="V99" s="9">
        <f t="shared" si="52"/>
        <v>1.940752865522378</v>
      </c>
      <c r="W99" s="9">
        <f t="shared" si="53"/>
        <v>1.7626138442852417</v>
      </c>
      <c r="X99" s="9">
        <f t="shared" si="54"/>
        <v>1.7729554287884757</v>
      </c>
      <c r="Y99" s="9">
        <f t="shared" si="55"/>
        <v>1.7836567942883266</v>
      </c>
      <c r="Z99" s="9">
        <f t="shared" si="56"/>
        <v>1.7746716555103761</v>
      </c>
      <c r="AA99" s="9">
        <f t="shared" si="57"/>
        <v>1.7422988005226381</v>
      </c>
      <c r="AB99" s="9">
        <f t="shared" si="58"/>
        <v>1.8917627293286536</v>
      </c>
      <c r="AC99" s="9">
        <f t="shared" si="59"/>
        <v>2.024484085094699</v>
      </c>
      <c r="AD99" s="9">
        <f t="shared" si="60"/>
        <v>1.8951668218535422</v>
      </c>
      <c r="AE99" s="9">
        <f t="shared" si="61"/>
        <v>2.049386798979667</v>
      </c>
      <c r="AF99" s="9">
        <f t="shared" si="62"/>
        <v>2.0163399323748594</v>
      </c>
      <c r="AG99" s="9">
        <f t="shared" si="62"/>
        <v>2.0001435223972321</v>
      </c>
      <c r="AH99" s="9">
        <f t="shared" si="62"/>
        <v>1.8777997249668266</v>
      </c>
    </row>
    <row r="100" spans="1:39" x14ac:dyDescent="0.3">
      <c r="A100" s="41" t="str">
        <f t="shared" si="31"/>
        <v>LIV</v>
      </c>
      <c r="B100" s="9">
        <f t="shared" si="32"/>
        <v>2.446309312420619</v>
      </c>
      <c r="C100" s="9">
        <f t="shared" si="33"/>
        <v>2.3168330349357293</v>
      </c>
      <c r="D100" s="9">
        <f t="shared" si="34"/>
        <v>2.3271338238638006</v>
      </c>
      <c r="E100" s="9">
        <f t="shared" si="35"/>
        <v>2.355845669767374</v>
      </c>
      <c r="F100" s="9">
        <f t="shared" si="36"/>
        <v>2.3012766854168341</v>
      </c>
      <c r="G100" s="9">
        <f t="shared" si="37"/>
        <v>2.3433838254761112</v>
      </c>
      <c r="H100" s="9">
        <f t="shared" si="38"/>
        <v>2.3300909536050791</v>
      </c>
      <c r="I100" s="9">
        <f t="shared" si="39"/>
        <v>2.3545637661620002</v>
      </c>
      <c r="J100" s="9">
        <f t="shared" si="40"/>
        <v>2.4209924995243557</v>
      </c>
      <c r="K100" s="9">
        <f t="shared" si="41"/>
        <v>2.5843986848894094</v>
      </c>
      <c r="L100" s="9">
        <f t="shared" si="42"/>
        <v>2.6945893616456353</v>
      </c>
      <c r="M100" s="9">
        <f t="shared" si="43"/>
        <v>2.6235847926923164</v>
      </c>
      <c r="N100" s="9">
        <f t="shared" si="44"/>
        <v>2.5591518308573824</v>
      </c>
      <c r="O100" s="9">
        <f t="shared" si="45"/>
        <v>2.5737052466971102</v>
      </c>
      <c r="P100" s="9">
        <f t="shared" si="46"/>
        <v>2.5370397159370648</v>
      </c>
      <c r="Q100" s="9">
        <f t="shared" si="47"/>
        <v>2.2687659468665267</v>
      </c>
      <c r="R100" s="9">
        <f t="shared" si="48"/>
        <v>2.2415984073906183</v>
      </c>
      <c r="S100" s="9">
        <f t="shared" si="49"/>
        <v>2.301518421377176</v>
      </c>
      <c r="T100" s="9">
        <f t="shared" si="50"/>
        <v>2.2141850813026958</v>
      </c>
      <c r="U100" s="9">
        <f t="shared" si="51"/>
        <v>2.2287517178423832</v>
      </c>
      <c r="V100" s="9">
        <f t="shared" si="52"/>
        <v>2.2825844081481832</v>
      </c>
      <c r="W100" s="9">
        <f t="shared" si="53"/>
        <v>2.580440467210638</v>
      </c>
      <c r="X100" s="9">
        <f t="shared" si="54"/>
        <v>2.5085740168084993</v>
      </c>
      <c r="Y100" s="9">
        <f t="shared" si="55"/>
        <v>2.4954753676011872</v>
      </c>
      <c r="Z100" s="9">
        <f t="shared" si="56"/>
        <v>2.4728963474513139</v>
      </c>
      <c r="AA100" s="9">
        <f t="shared" si="57"/>
        <v>2.4722172590427203</v>
      </c>
      <c r="AB100" s="9">
        <f t="shared" si="58"/>
        <v>2.5009593832708763</v>
      </c>
      <c r="AC100" s="9">
        <f t="shared" si="59"/>
        <v>2.4132891565929602</v>
      </c>
      <c r="AD100" s="9">
        <f t="shared" si="60"/>
        <v>2.4457802743495543</v>
      </c>
      <c r="AE100" s="9">
        <f t="shared" si="61"/>
        <v>2.4890999077364291</v>
      </c>
      <c r="AF100" s="9">
        <f t="shared" si="62"/>
        <v>2.6401816916710668</v>
      </c>
      <c r="AG100" s="9">
        <f t="shared" si="62"/>
        <v>2.5126797687176428</v>
      </c>
      <c r="AH100" s="9">
        <f t="shared" si="62"/>
        <v>2.5684994212491477</v>
      </c>
    </row>
    <row r="101" spans="1:39" x14ac:dyDescent="0.3">
      <c r="A101" s="41" t="str">
        <f t="shared" si="31"/>
        <v>MCI</v>
      </c>
      <c r="B101" s="9">
        <f t="shared" si="32"/>
        <v>1.9238976202276745</v>
      </c>
      <c r="C101" s="9">
        <f t="shared" si="33"/>
        <v>1.8691409172133706</v>
      </c>
      <c r="D101" s="9">
        <f t="shared" si="34"/>
        <v>1.940511476947913</v>
      </c>
      <c r="E101" s="9">
        <f t="shared" si="35"/>
        <v>1.8698801257961735</v>
      </c>
      <c r="F101" s="9">
        <f t="shared" si="36"/>
        <v>1.8698173127909328</v>
      </c>
      <c r="G101" s="9">
        <f t="shared" si="37"/>
        <v>2.0527021681861197</v>
      </c>
      <c r="H101" s="9">
        <f t="shared" si="38"/>
        <v>2.0780191528989382</v>
      </c>
      <c r="I101" s="9">
        <f t="shared" si="39"/>
        <v>2.2390397857852156</v>
      </c>
      <c r="J101" s="9">
        <f t="shared" si="40"/>
        <v>2.1800833563866711</v>
      </c>
      <c r="K101" s="9">
        <f t="shared" si="41"/>
        <v>2.3375937547613836</v>
      </c>
      <c r="L101" s="9">
        <f t="shared" si="42"/>
        <v>2.2884296946001368</v>
      </c>
      <c r="M101" s="9">
        <f t="shared" si="43"/>
        <v>2.0255488849728924</v>
      </c>
      <c r="N101" s="9">
        <f t="shared" si="44"/>
        <v>2.0580303535430482</v>
      </c>
      <c r="O101" s="9">
        <f t="shared" si="45"/>
        <v>1.9667663553189103</v>
      </c>
      <c r="P101" s="9">
        <f t="shared" si="46"/>
        <v>2.0737299086594154</v>
      </c>
      <c r="Q101" s="9">
        <f t="shared" si="47"/>
        <v>2.0483917824900963</v>
      </c>
      <c r="R101" s="9">
        <f t="shared" si="48"/>
        <v>2.0234866416284762</v>
      </c>
      <c r="S101" s="9">
        <f t="shared" si="49"/>
        <v>2.0394762044987189</v>
      </c>
      <c r="T101" s="9">
        <f t="shared" si="50"/>
        <v>2.073256511107568</v>
      </c>
      <c r="U101" s="9">
        <f t="shared" si="51"/>
        <v>1.9364781759286434</v>
      </c>
      <c r="V101" s="9">
        <f t="shared" si="52"/>
        <v>1.889976721477125</v>
      </c>
      <c r="W101" s="9">
        <f t="shared" si="53"/>
        <v>1.8455126676867553</v>
      </c>
      <c r="X101" s="9">
        <f t="shared" si="54"/>
        <v>1.9727338571274349</v>
      </c>
      <c r="Y101" s="9">
        <f t="shared" si="55"/>
        <v>2.0434195179503303</v>
      </c>
      <c r="Z101" s="9">
        <f t="shared" si="56"/>
        <v>1.9637284797650612</v>
      </c>
      <c r="AA101" s="9">
        <f t="shared" si="57"/>
        <v>2.1486647616277126</v>
      </c>
      <c r="AB101" s="9">
        <f t="shared" si="58"/>
        <v>2.1116001708363727</v>
      </c>
      <c r="AC101" s="9">
        <f t="shared" si="59"/>
        <v>2.0933036277963648</v>
      </c>
      <c r="AD101" s="9">
        <f t="shared" si="60"/>
        <v>2.0023430019657265</v>
      </c>
      <c r="AE101" s="9">
        <f t="shared" si="61"/>
        <v>1.9823938121169207</v>
      </c>
      <c r="AF101" s="9">
        <f t="shared" si="62"/>
        <v>2.0507155690822279</v>
      </c>
      <c r="AG101" s="9">
        <f t="shared" si="62"/>
        <v>1.8618285050280476</v>
      </c>
      <c r="AH101" s="9">
        <f t="shared" si="62"/>
        <v>1.943102879992759</v>
      </c>
    </row>
    <row r="102" spans="1:39" x14ac:dyDescent="0.3">
      <c r="A102" s="41" t="str">
        <f t="shared" si="31"/>
        <v>MUN</v>
      </c>
      <c r="B102" s="9">
        <f t="shared" si="32"/>
        <v>1.6612751534156558</v>
      </c>
      <c r="C102" s="9">
        <f t="shared" si="33"/>
        <v>1.7069193661676181</v>
      </c>
      <c r="D102" s="9">
        <f t="shared" si="34"/>
        <v>1.6248080221462537</v>
      </c>
      <c r="E102" s="9">
        <f t="shared" si="35"/>
        <v>1.8247508298082937</v>
      </c>
      <c r="F102" s="9">
        <f t="shared" si="36"/>
        <v>1.7552426211821324</v>
      </c>
      <c r="G102" s="9">
        <f t="shared" si="37"/>
        <v>1.6861142406883518</v>
      </c>
      <c r="H102" s="9">
        <f t="shared" si="38"/>
        <v>1.6954267907688445</v>
      </c>
      <c r="I102" s="9">
        <f t="shared" si="39"/>
        <v>1.6932387508478068</v>
      </c>
      <c r="J102" s="9">
        <f t="shared" si="40"/>
        <v>1.8168549259349753</v>
      </c>
      <c r="K102" s="9">
        <f t="shared" si="41"/>
        <v>1.6363697592435227</v>
      </c>
      <c r="L102" s="9">
        <f t="shared" si="42"/>
        <v>1.6868508122022112</v>
      </c>
      <c r="M102" s="9">
        <f t="shared" si="43"/>
        <v>1.7859980306156376</v>
      </c>
      <c r="N102" s="9">
        <f t="shared" si="44"/>
        <v>1.8521232528181812</v>
      </c>
      <c r="O102" s="9">
        <f t="shared" si="45"/>
        <v>1.7991475109847619</v>
      </c>
      <c r="P102" s="9">
        <f t="shared" si="46"/>
        <v>1.7731628535800243</v>
      </c>
      <c r="Q102" s="9">
        <f t="shared" si="47"/>
        <v>1.7571101864243321</v>
      </c>
      <c r="R102" s="9">
        <f t="shared" si="48"/>
        <v>1.7707153263578854</v>
      </c>
      <c r="S102" s="9">
        <f t="shared" si="49"/>
        <v>1.7711981276539597</v>
      </c>
      <c r="T102" s="9">
        <f t="shared" si="50"/>
        <v>1.7546587990249949</v>
      </c>
      <c r="U102" s="9">
        <f t="shared" si="51"/>
        <v>1.9051119459910311</v>
      </c>
      <c r="V102" s="9">
        <f t="shared" si="52"/>
        <v>1.7627158398075757</v>
      </c>
      <c r="W102" s="9">
        <f t="shared" si="53"/>
        <v>1.7610454421744042</v>
      </c>
      <c r="X102" s="9">
        <f t="shared" si="54"/>
        <v>1.7490683895815213</v>
      </c>
      <c r="Y102" s="9">
        <f t="shared" si="55"/>
        <v>1.6891885543047487</v>
      </c>
      <c r="Z102" s="9">
        <f t="shared" si="56"/>
        <v>1.6373969457042523</v>
      </c>
      <c r="AA102" s="9">
        <f t="shared" si="57"/>
        <v>1.5016469205093637</v>
      </c>
      <c r="AB102" s="9">
        <f t="shared" si="58"/>
        <v>1.5887834569861337</v>
      </c>
      <c r="AC102" s="9">
        <f t="shared" si="59"/>
        <v>1.6686507313872803</v>
      </c>
      <c r="AD102" s="9">
        <f t="shared" si="60"/>
        <v>1.6673530731160062</v>
      </c>
      <c r="AE102" s="9">
        <f t="shared" si="61"/>
        <v>1.6571867491359706</v>
      </c>
      <c r="AF102" s="9">
        <f t="shared" si="62"/>
        <v>1.681929398971362</v>
      </c>
      <c r="AG102" s="9">
        <f t="shared" si="62"/>
        <v>1.880009009727676</v>
      </c>
      <c r="AH102" s="9">
        <f t="shared" si="62"/>
        <v>1.8063931966717657</v>
      </c>
    </row>
    <row r="103" spans="1:39" x14ac:dyDescent="0.3">
      <c r="A103" s="41" t="str">
        <f t="shared" si="31"/>
        <v>NEW</v>
      </c>
      <c r="B103" s="9">
        <f t="shared" si="32"/>
        <v>1.1513860209728792</v>
      </c>
      <c r="C103" s="9">
        <f t="shared" si="33"/>
        <v>1.2238524237531265</v>
      </c>
      <c r="D103" s="9">
        <f t="shared" si="34"/>
        <v>1.1944711195170428</v>
      </c>
      <c r="E103" s="9">
        <f t="shared" si="35"/>
        <v>1.2155818777835303</v>
      </c>
      <c r="F103" s="9">
        <f t="shared" si="36"/>
        <v>1.1918807941732672</v>
      </c>
      <c r="G103" s="9">
        <f t="shared" si="37"/>
        <v>1.1484650147242133</v>
      </c>
      <c r="H103" s="9">
        <f t="shared" si="38"/>
        <v>1.2881251256972079</v>
      </c>
      <c r="I103" s="9">
        <f t="shared" si="39"/>
        <v>1.2683116813935358</v>
      </c>
      <c r="J103" s="9">
        <f t="shared" si="40"/>
        <v>1.4154872494085791</v>
      </c>
      <c r="K103" s="9">
        <f t="shared" si="41"/>
        <v>1.3789854408340456</v>
      </c>
      <c r="L103" s="9">
        <f t="shared" si="42"/>
        <v>1.3938817183343588</v>
      </c>
      <c r="M103" s="9">
        <f t="shared" si="43"/>
        <v>1.4265925296463919</v>
      </c>
      <c r="N103" s="9">
        <f t="shared" si="44"/>
        <v>1.3256535975884918</v>
      </c>
      <c r="O103" s="9">
        <f t="shared" si="45"/>
        <v>1.2687767005995301</v>
      </c>
      <c r="P103" s="9">
        <f t="shared" si="46"/>
        <v>1.2264573319977561</v>
      </c>
      <c r="Q103" s="9">
        <f t="shared" si="47"/>
        <v>1.2536903732755222</v>
      </c>
      <c r="R103" s="9">
        <f t="shared" si="48"/>
        <v>1.2913998317029394</v>
      </c>
      <c r="S103" s="9">
        <f t="shared" si="49"/>
        <v>1.2906352540947623</v>
      </c>
      <c r="T103" s="9">
        <f t="shared" si="50"/>
        <v>1.2420797080666914</v>
      </c>
      <c r="U103" s="9">
        <f t="shared" si="51"/>
        <v>1.2621740934530694</v>
      </c>
      <c r="V103" s="9">
        <f t="shared" si="52"/>
        <v>1.1940355452772662</v>
      </c>
      <c r="W103" s="9">
        <f t="shared" si="53"/>
        <v>1.2461443958482381</v>
      </c>
      <c r="X103" s="9">
        <f t="shared" si="54"/>
        <v>1.2367413954107513</v>
      </c>
      <c r="Y103" s="9">
        <f t="shared" si="55"/>
        <v>1.176576626402736</v>
      </c>
      <c r="Z103" s="9">
        <f t="shared" si="56"/>
        <v>1.2447501837608645</v>
      </c>
      <c r="AA103" s="9">
        <f t="shared" si="57"/>
        <v>1.2350615929142148</v>
      </c>
      <c r="AB103" s="9">
        <f t="shared" si="58"/>
        <v>1.2362457905419426</v>
      </c>
      <c r="AC103" s="9">
        <f t="shared" si="59"/>
        <v>1.1616005584199607</v>
      </c>
      <c r="AD103" s="9">
        <f t="shared" si="60"/>
        <v>1.1288667305046263</v>
      </c>
      <c r="AE103" s="9">
        <f t="shared" si="61"/>
        <v>1.1430193448656325</v>
      </c>
      <c r="AF103" s="9">
        <f t="shared" si="62"/>
        <v>1.1234478372534542</v>
      </c>
      <c r="AG103" s="9">
        <f t="shared" si="62"/>
        <v>1.2100728938986822</v>
      </c>
      <c r="AH103" s="9">
        <f t="shared" si="62"/>
        <v>1.2512532048355955</v>
      </c>
    </row>
    <row r="104" spans="1:39" x14ac:dyDescent="0.3">
      <c r="A104" s="41" t="str">
        <f t="shared" si="31"/>
        <v>SHU</v>
      </c>
      <c r="B104" s="9">
        <f t="shared" si="32"/>
        <v>1.1498659258335036</v>
      </c>
      <c r="C104" s="9">
        <f t="shared" si="33"/>
        <v>1.1448515886145405</v>
      </c>
      <c r="D104" s="9">
        <f t="shared" si="34"/>
        <v>1.1166100378388717</v>
      </c>
      <c r="E104" s="9">
        <f t="shared" si="35"/>
        <v>1.0580386545842388</v>
      </c>
      <c r="F104" s="9">
        <f t="shared" si="36"/>
        <v>1.1263837540999553</v>
      </c>
      <c r="G104" s="9">
        <f t="shared" si="37"/>
        <v>1.0390812599795205</v>
      </c>
      <c r="H104" s="9">
        <f t="shared" si="38"/>
        <v>1.0457236169785751</v>
      </c>
      <c r="I104" s="9">
        <f t="shared" si="39"/>
        <v>1.0694282403890303</v>
      </c>
      <c r="J104" s="9">
        <f t="shared" si="40"/>
        <v>1.0729843355870585</v>
      </c>
      <c r="K104" s="9">
        <f t="shared" si="41"/>
        <v>1.0972282225204488</v>
      </c>
      <c r="L104" s="9">
        <f t="shared" si="42"/>
        <v>1.0379860681467028</v>
      </c>
      <c r="M104" s="9">
        <f t="shared" si="43"/>
        <v>1.0158394899925556</v>
      </c>
      <c r="N104" s="9">
        <f t="shared" si="44"/>
        <v>1.1049285400846656</v>
      </c>
      <c r="O104" s="9">
        <f t="shared" si="45"/>
        <v>1.0983449889247843</v>
      </c>
      <c r="P104" s="9">
        <f t="shared" si="46"/>
        <v>1.1180900135976248</v>
      </c>
      <c r="Q104" s="9">
        <f t="shared" si="47"/>
        <v>1.0499387741512087</v>
      </c>
      <c r="R104" s="9">
        <f t="shared" si="48"/>
        <v>1.1658903310934259</v>
      </c>
      <c r="S104" s="9">
        <f t="shared" si="49"/>
        <v>1.167771490643615</v>
      </c>
      <c r="T104" s="9">
        <f t="shared" si="50"/>
        <v>1.0726894016120891</v>
      </c>
      <c r="U104" s="9">
        <f t="shared" si="51"/>
        <v>1.09764295985824</v>
      </c>
      <c r="V104" s="9">
        <f t="shared" si="52"/>
        <v>1.12208329295916</v>
      </c>
      <c r="W104" s="9">
        <f t="shared" si="53"/>
        <v>1.1736114903707004</v>
      </c>
      <c r="X104" s="9">
        <f t="shared" si="54"/>
        <v>1.0587710944409523</v>
      </c>
      <c r="Y104" s="9">
        <f t="shared" si="55"/>
        <v>1.0946835055450055</v>
      </c>
      <c r="Z104" s="9">
        <f t="shared" si="56"/>
        <v>1.1407440913796385</v>
      </c>
      <c r="AA104" s="9">
        <f t="shared" si="57"/>
        <v>1.1000210013558649</v>
      </c>
      <c r="AB104" s="9">
        <f t="shared" si="58"/>
        <v>1.0608826112250387</v>
      </c>
      <c r="AC104" s="9">
        <f t="shared" si="59"/>
        <v>1.0458080298489898</v>
      </c>
      <c r="AD104" s="9">
        <f t="shared" si="60"/>
        <v>1.047995096957907</v>
      </c>
      <c r="AE104" s="9">
        <f t="shared" si="61"/>
        <v>1.0562208020518886</v>
      </c>
      <c r="AF104" s="9">
        <f t="shared" si="62"/>
        <v>1.0292256296155677</v>
      </c>
      <c r="AG104" s="9">
        <f t="shared" si="62"/>
        <v>1.0387604426863595</v>
      </c>
      <c r="AH104" s="9">
        <f t="shared" si="62"/>
        <v>1.0856012400383308</v>
      </c>
    </row>
    <row r="105" spans="1:39" x14ac:dyDescent="0.3">
      <c r="A105" s="41" t="str">
        <f t="shared" si="31"/>
        <v>SOU</v>
      </c>
      <c r="B105" s="9">
        <f t="shared" si="32"/>
        <v>1.6131738856375228</v>
      </c>
      <c r="C105" s="9">
        <f t="shared" si="33"/>
        <v>1.6038656573274419</v>
      </c>
      <c r="D105" s="9">
        <f t="shared" si="34"/>
        <v>1.6684202693668404</v>
      </c>
      <c r="E105" s="9">
        <f t="shared" si="35"/>
        <v>1.6594662893220731</v>
      </c>
      <c r="F105" s="9">
        <f t="shared" si="36"/>
        <v>1.5665730401681863</v>
      </c>
      <c r="G105" s="9">
        <f t="shared" si="37"/>
        <v>1.5716901329764401</v>
      </c>
      <c r="H105" s="9">
        <f t="shared" si="38"/>
        <v>1.5972947585628348</v>
      </c>
      <c r="I105" s="9">
        <f t="shared" si="39"/>
        <v>1.5648908524134624</v>
      </c>
      <c r="J105" s="9">
        <f t="shared" si="40"/>
        <v>1.4756996345454041</v>
      </c>
      <c r="K105" s="9">
        <f t="shared" si="41"/>
        <v>1.5850442543672454</v>
      </c>
      <c r="L105" s="9">
        <f t="shared" si="42"/>
        <v>1.5596402737334609</v>
      </c>
      <c r="M105" s="9">
        <f t="shared" si="43"/>
        <v>1.6232214108806362</v>
      </c>
      <c r="N105" s="9">
        <f t="shared" si="44"/>
        <v>1.5726756296566482</v>
      </c>
      <c r="O105" s="9">
        <f t="shared" si="45"/>
        <v>1.5873733602389468</v>
      </c>
      <c r="P105" s="9">
        <f t="shared" si="46"/>
        <v>1.5893181782623895</v>
      </c>
      <c r="Q105" s="9">
        <f t="shared" si="47"/>
        <v>1.5719244488851212</v>
      </c>
      <c r="R105" s="9">
        <f t="shared" si="48"/>
        <v>1.5355675620008811</v>
      </c>
      <c r="S105" s="9">
        <f t="shared" si="49"/>
        <v>1.5437146428584756</v>
      </c>
      <c r="T105" s="9">
        <f t="shared" si="50"/>
        <v>1.5322790515926685</v>
      </c>
      <c r="U105" s="9">
        <f t="shared" si="51"/>
        <v>1.5620003762549555</v>
      </c>
      <c r="V105" s="9">
        <f t="shared" si="52"/>
        <v>1.539861519932699</v>
      </c>
      <c r="W105" s="9">
        <f t="shared" si="53"/>
        <v>1.4966528337707736</v>
      </c>
      <c r="X105" s="9">
        <f t="shared" si="54"/>
        <v>1.5222840625385043</v>
      </c>
      <c r="Y105" s="9">
        <f t="shared" si="55"/>
        <v>1.4715182604754815</v>
      </c>
      <c r="Z105" s="9">
        <f t="shared" si="56"/>
        <v>1.4829042858017611</v>
      </c>
      <c r="AA105" s="9">
        <f t="shared" si="57"/>
        <v>1.5368313652177994</v>
      </c>
      <c r="AB105" s="9">
        <f t="shared" si="58"/>
        <v>1.6120120439468479</v>
      </c>
      <c r="AC105" s="9">
        <f t="shared" si="59"/>
        <v>1.5575956032158267</v>
      </c>
      <c r="AD105" s="9">
        <f t="shared" si="60"/>
        <v>1.5802498324255678</v>
      </c>
      <c r="AE105" s="9">
        <f t="shared" si="61"/>
        <v>1.5667877379078714</v>
      </c>
      <c r="AF105" s="9">
        <f t="shared" si="62"/>
        <v>1.6944460933328609</v>
      </c>
      <c r="AG105" s="9">
        <f t="shared" si="62"/>
        <v>1.7420337589755412</v>
      </c>
      <c r="AH105" s="9">
        <f t="shared" si="62"/>
        <v>1.6394186375912481</v>
      </c>
    </row>
    <row r="106" spans="1:39" x14ac:dyDescent="0.3">
      <c r="A106" s="41" t="str">
        <f t="shared" si="31"/>
        <v>TOT</v>
      </c>
      <c r="B106" s="9">
        <f t="shared" si="32"/>
        <v>2.1560216696437604</v>
      </c>
      <c r="C106" s="9">
        <f t="shared" si="33"/>
        <v>2.0931922826885114</v>
      </c>
      <c r="D106" s="9">
        <f t="shared" si="34"/>
        <v>2.2094591036240683</v>
      </c>
      <c r="E106" s="9">
        <f t="shared" si="35"/>
        <v>2.0865997291685336</v>
      </c>
      <c r="F106" s="9">
        <f t="shared" si="36"/>
        <v>2.0404134565297816</v>
      </c>
      <c r="G106" s="9">
        <f t="shared" si="37"/>
        <v>2.0310998816490033</v>
      </c>
      <c r="H106" s="9">
        <f t="shared" si="38"/>
        <v>2.0705142459311081</v>
      </c>
      <c r="I106" s="9">
        <f t="shared" si="39"/>
        <v>2.0064016667419944</v>
      </c>
      <c r="J106" s="9">
        <f t="shared" si="40"/>
        <v>1.9722871016651287</v>
      </c>
      <c r="K106" s="9">
        <f t="shared" si="41"/>
        <v>1.9050649141120461</v>
      </c>
      <c r="L106" s="9">
        <f t="shared" si="42"/>
        <v>2.1908100587504946</v>
      </c>
      <c r="M106" s="9">
        <f t="shared" si="43"/>
        <v>2.3162207950904254</v>
      </c>
      <c r="N106" s="9">
        <f t="shared" si="44"/>
        <v>2.3033988700758168</v>
      </c>
      <c r="O106" s="9">
        <f t="shared" si="45"/>
        <v>2.3702126948875457</v>
      </c>
      <c r="P106" s="9">
        <f t="shared" si="46"/>
        <v>2.3521446659062044</v>
      </c>
      <c r="Q106" s="9">
        <f t="shared" si="47"/>
        <v>2.3421408281144012</v>
      </c>
      <c r="R106" s="9">
        <f t="shared" si="48"/>
        <v>2.1289252843206654</v>
      </c>
      <c r="S106" s="9">
        <f t="shared" si="49"/>
        <v>2.1757805300484638</v>
      </c>
      <c r="T106" s="9">
        <f t="shared" si="50"/>
        <v>2.1290379731942104</v>
      </c>
      <c r="U106" s="9">
        <f t="shared" si="51"/>
        <v>2.0635111930008496</v>
      </c>
      <c r="V106" s="9">
        <f t="shared" si="52"/>
        <v>2.0787785055532928</v>
      </c>
      <c r="W106" s="9">
        <f t="shared" si="53"/>
        <v>2.2317476859772332</v>
      </c>
      <c r="X106" s="9">
        <f t="shared" si="54"/>
        <v>2.1705611984316917</v>
      </c>
      <c r="Y106" s="9">
        <f t="shared" si="55"/>
        <v>2.0227144351867938</v>
      </c>
      <c r="Z106" s="9">
        <f t="shared" si="56"/>
        <v>2.1193311522292562</v>
      </c>
      <c r="AA106" s="9">
        <f t="shared" si="57"/>
        <v>2.2319246451513721</v>
      </c>
      <c r="AB106" s="9">
        <f t="shared" si="58"/>
        <v>2.1784844891289183</v>
      </c>
      <c r="AC106" s="9">
        <f t="shared" si="59"/>
        <v>2.186139486845343</v>
      </c>
      <c r="AD106" s="9">
        <f t="shared" si="60"/>
        <v>2.3543885446634785</v>
      </c>
      <c r="AE106" s="9">
        <f t="shared" si="61"/>
        <v>2.3529818628277455</v>
      </c>
      <c r="AF106" s="9">
        <f t="shared" si="62"/>
        <v>2.3413426562823738</v>
      </c>
      <c r="AG106" s="9">
        <f t="shared" si="62"/>
        <v>2.3537951684256542</v>
      </c>
      <c r="AH106" s="9">
        <f t="shared" si="62"/>
        <v>2.3289263625258956</v>
      </c>
    </row>
    <row r="107" spans="1:39" x14ac:dyDescent="0.3">
      <c r="A107" s="41" t="str">
        <f t="shared" si="31"/>
        <v>WBA</v>
      </c>
      <c r="B107" s="9">
        <f t="shared" si="32"/>
        <v>0.83086268231388616</v>
      </c>
      <c r="C107" s="9">
        <f t="shared" si="33"/>
        <v>0.85379980844017178</v>
      </c>
      <c r="D107" s="9">
        <f t="shared" si="34"/>
        <v>0.879565457932176</v>
      </c>
      <c r="E107" s="9">
        <f t="shared" si="35"/>
        <v>0.86857412020157432</v>
      </c>
      <c r="F107" s="9">
        <f t="shared" si="36"/>
        <v>0.93076111148193075</v>
      </c>
      <c r="G107" s="9">
        <f t="shared" si="37"/>
        <v>0.95167286539049967</v>
      </c>
      <c r="H107" s="9">
        <f t="shared" si="38"/>
        <v>0.99289743755015714</v>
      </c>
      <c r="I107" s="9">
        <f t="shared" si="39"/>
        <v>0.92679230804983304</v>
      </c>
      <c r="J107" s="9">
        <f t="shared" si="40"/>
        <v>0.93743265082673777</v>
      </c>
      <c r="K107" s="9">
        <f t="shared" si="41"/>
        <v>0.92541380187786881</v>
      </c>
      <c r="L107" s="9">
        <f t="shared" si="42"/>
        <v>0.93908750644103289</v>
      </c>
      <c r="M107" s="9">
        <f t="shared" si="43"/>
        <v>0.9086026220243707</v>
      </c>
      <c r="N107" s="9">
        <f t="shared" si="44"/>
        <v>0.87222573095827594</v>
      </c>
      <c r="O107" s="9">
        <f t="shared" si="45"/>
        <v>0.87548690175581889</v>
      </c>
      <c r="P107" s="9">
        <f t="shared" si="46"/>
        <v>0.85068708920531566</v>
      </c>
      <c r="Q107" s="9">
        <f t="shared" si="47"/>
        <v>0.96265809484161602</v>
      </c>
      <c r="R107" s="9">
        <f t="shared" si="48"/>
        <v>0.90918105008646177</v>
      </c>
      <c r="S107" s="9">
        <f t="shared" si="49"/>
        <v>0.88788975105469037</v>
      </c>
      <c r="T107" s="9">
        <f t="shared" si="50"/>
        <v>0.93486760811585912</v>
      </c>
      <c r="U107" s="9">
        <f t="shared" si="51"/>
        <v>0.94001375570936407</v>
      </c>
      <c r="V107" s="9">
        <f t="shared" si="52"/>
        <v>0.93885305941235986</v>
      </c>
      <c r="W107" s="9">
        <f t="shared" si="53"/>
        <v>0.90605384542865031</v>
      </c>
      <c r="X107" s="9">
        <f t="shared" si="54"/>
        <v>0.89963126206403399</v>
      </c>
      <c r="Y107" s="9">
        <f t="shared" si="55"/>
        <v>0.94485868337527423</v>
      </c>
      <c r="Z107" s="9">
        <f t="shared" si="56"/>
        <v>0.8900921832450549</v>
      </c>
      <c r="AA107" s="9">
        <f t="shared" si="57"/>
        <v>0.92429971648587639</v>
      </c>
      <c r="AB107" s="9">
        <f t="shared" si="58"/>
        <v>0.90347811648330678</v>
      </c>
      <c r="AC107" s="9">
        <f t="shared" si="59"/>
        <v>0.84041100911987598</v>
      </c>
      <c r="AD107" s="9">
        <f t="shared" si="60"/>
        <v>0.85101419404117651</v>
      </c>
      <c r="AE107" s="9">
        <f t="shared" si="61"/>
        <v>0.79553075398240891</v>
      </c>
      <c r="AF107" s="9">
        <f t="shared" si="62"/>
        <v>0.83501389209480437</v>
      </c>
      <c r="AG107" s="9">
        <f t="shared" si="62"/>
        <v>0.82871130067935239</v>
      </c>
      <c r="AH107" s="9">
        <f t="shared" si="62"/>
        <v>0.86141296571630432</v>
      </c>
    </row>
    <row r="108" spans="1:39" x14ac:dyDescent="0.3">
      <c r="A108" s="41" t="str">
        <f t="shared" si="31"/>
        <v>WHU</v>
      </c>
      <c r="B108" s="9">
        <f t="shared" si="32"/>
        <v>1.5154435135496997</v>
      </c>
      <c r="C108" s="9">
        <f t="shared" si="33"/>
        <v>1.3763003905142248</v>
      </c>
      <c r="D108" s="9">
        <f t="shared" si="34"/>
        <v>1.5775145346080899</v>
      </c>
      <c r="E108" s="9">
        <f t="shared" si="35"/>
        <v>1.5701671960595753</v>
      </c>
      <c r="F108" s="9">
        <f t="shared" si="36"/>
        <v>1.6523859837327002</v>
      </c>
      <c r="G108" s="9">
        <f t="shared" si="37"/>
        <v>1.7222947195999145</v>
      </c>
      <c r="H108" s="9">
        <f t="shared" si="38"/>
        <v>1.7411338340364366</v>
      </c>
      <c r="I108" s="9">
        <f t="shared" si="39"/>
        <v>1.8457274688319523</v>
      </c>
      <c r="J108" s="9">
        <f t="shared" si="40"/>
        <v>1.6361956208832262</v>
      </c>
      <c r="K108" s="9">
        <f t="shared" si="41"/>
        <v>1.6342148453645873</v>
      </c>
      <c r="L108" s="9">
        <f t="shared" si="42"/>
        <v>1.5512315540913415</v>
      </c>
      <c r="M108" s="9">
        <f t="shared" si="43"/>
        <v>1.4963798271860724</v>
      </c>
      <c r="N108" s="9">
        <f t="shared" si="44"/>
        <v>1.6058247320156134</v>
      </c>
      <c r="O108" s="9">
        <f t="shared" si="45"/>
        <v>1.5690726681017939</v>
      </c>
      <c r="P108" s="9">
        <f t="shared" si="46"/>
        <v>1.6195231216329276</v>
      </c>
      <c r="Q108" s="9">
        <f t="shared" si="47"/>
        <v>1.6291568254041493</v>
      </c>
      <c r="R108" s="9">
        <f t="shared" si="48"/>
        <v>1.6478060494233799</v>
      </c>
      <c r="S108" s="9">
        <f t="shared" si="49"/>
        <v>1.7293581062813177</v>
      </c>
      <c r="T108" s="9">
        <f t="shared" si="50"/>
        <v>1.6709686742800018</v>
      </c>
      <c r="U108" s="9">
        <f t="shared" si="51"/>
        <v>1.6770646610808797</v>
      </c>
      <c r="V108" s="9">
        <f t="shared" si="52"/>
        <v>1.6333870826783397</v>
      </c>
      <c r="W108" s="9">
        <f t="shared" si="53"/>
        <v>1.7197191819541391</v>
      </c>
      <c r="X108" s="9">
        <f t="shared" si="54"/>
        <v>1.7125383934739251</v>
      </c>
      <c r="Y108" s="9">
        <f t="shared" si="55"/>
        <v>1.6533484358859558</v>
      </c>
      <c r="Z108" s="9">
        <f t="shared" si="56"/>
        <v>1.5341610104210179</v>
      </c>
      <c r="AA108" s="9">
        <f t="shared" si="57"/>
        <v>1.5301187393172866</v>
      </c>
      <c r="AB108" s="9">
        <f t="shared" si="58"/>
        <v>1.6009660647906951</v>
      </c>
      <c r="AC108" s="9">
        <f t="shared" si="59"/>
        <v>1.4984276692509717</v>
      </c>
      <c r="AD108" s="9">
        <f t="shared" si="60"/>
        <v>1.4861086935331516</v>
      </c>
      <c r="AE108" s="9">
        <f t="shared" si="61"/>
        <v>1.5281760351684006</v>
      </c>
      <c r="AF108" s="9">
        <f t="shared" si="62"/>
        <v>1.5208403982960823</v>
      </c>
      <c r="AG108" s="9">
        <f t="shared" si="62"/>
        <v>1.5458560039735374</v>
      </c>
      <c r="AH108" s="9">
        <f t="shared" si="62"/>
        <v>1.5499035800803644</v>
      </c>
    </row>
    <row r="109" spans="1:39" x14ac:dyDescent="0.3">
      <c r="A109" s="41" t="str">
        <f t="shared" si="31"/>
        <v>WOL</v>
      </c>
      <c r="B109" s="9">
        <f t="shared" si="32"/>
        <v>1.2373350991607435</v>
      </c>
      <c r="C109" s="9">
        <f t="shared" si="33"/>
        <v>1.2765546407503103</v>
      </c>
      <c r="D109" s="9">
        <f t="shared" si="34"/>
        <v>1.2493031562939041</v>
      </c>
      <c r="E109" s="9">
        <f t="shared" si="35"/>
        <v>1.297254737591137</v>
      </c>
      <c r="F109" s="9">
        <f t="shared" si="36"/>
        <v>1.1553214250025572</v>
      </c>
      <c r="G109" s="9">
        <f t="shared" si="37"/>
        <v>1.1074317255597941</v>
      </c>
      <c r="H109" s="9">
        <f t="shared" si="38"/>
        <v>1.0746275871195647</v>
      </c>
      <c r="I109" s="9">
        <f t="shared" si="39"/>
        <v>1.0293746334102583</v>
      </c>
      <c r="J109" s="9">
        <f t="shared" si="40"/>
        <v>1.0282354067691564</v>
      </c>
      <c r="K109" s="9">
        <f t="shared" si="41"/>
        <v>1.0317725046447981</v>
      </c>
      <c r="L109" s="9">
        <f t="shared" si="42"/>
        <v>1.0497949842962109</v>
      </c>
      <c r="M109" s="9">
        <f t="shared" si="43"/>
        <v>1.0444510255370179</v>
      </c>
      <c r="N109" s="9">
        <f t="shared" si="44"/>
        <v>1.0447659850506943</v>
      </c>
      <c r="O109" s="9">
        <f t="shared" si="45"/>
        <v>1.1413306482671741</v>
      </c>
      <c r="P109" s="9">
        <f t="shared" si="46"/>
        <v>1.1261306032544134</v>
      </c>
      <c r="Q109" s="9">
        <f t="shared" si="47"/>
        <v>1.100573293486055</v>
      </c>
      <c r="R109" s="9">
        <f t="shared" si="48"/>
        <v>1.1216600692276069</v>
      </c>
      <c r="S109" s="9">
        <f t="shared" si="49"/>
        <v>1.1763070707879835</v>
      </c>
      <c r="T109" s="9">
        <f t="shared" si="50"/>
        <v>1.1174569945062716</v>
      </c>
      <c r="U109" s="9">
        <f t="shared" si="51"/>
        <v>1.0932213129923991</v>
      </c>
      <c r="V109" s="9">
        <f t="shared" si="52"/>
        <v>1.1479733894174682</v>
      </c>
      <c r="W109" s="9">
        <f t="shared" si="53"/>
        <v>1.1413413018844294</v>
      </c>
      <c r="X109" s="9">
        <f t="shared" si="54"/>
        <v>1.1453121715007735</v>
      </c>
      <c r="Y109" s="9">
        <f t="shared" si="55"/>
        <v>1.0917967354002924</v>
      </c>
      <c r="Z109" s="9">
        <f t="shared" si="56"/>
        <v>1.1257905743154621</v>
      </c>
      <c r="AA109" s="9">
        <f t="shared" si="57"/>
        <v>1.102674062140784</v>
      </c>
      <c r="AB109" s="9">
        <f t="shared" si="58"/>
        <v>1.1408152913419325</v>
      </c>
      <c r="AC109" s="9">
        <f t="shared" si="59"/>
        <v>1.1687046748245138</v>
      </c>
      <c r="AD109" s="9">
        <f t="shared" si="60"/>
        <v>1.1956959051663512</v>
      </c>
      <c r="AE109" s="9">
        <f t="shared" si="61"/>
        <v>1.2330702641351283</v>
      </c>
      <c r="AF109" s="9">
        <f t="shared" si="62"/>
        <v>1.2018580020114475</v>
      </c>
      <c r="AG109" s="9">
        <f t="shared" si="62"/>
        <v>1.1443324556320653</v>
      </c>
      <c r="AH109" s="9">
        <f t="shared" si="62"/>
        <v>1.119333259278652</v>
      </c>
    </row>
    <row r="111" spans="1:39" x14ac:dyDescent="0.3">
      <c r="A111" s="58" t="s">
        <v>0</v>
      </c>
      <c r="B111" s="58">
        <v>1</v>
      </c>
      <c r="C111" s="58">
        <v>2</v>
      </c>
      <c r="D111" s="58">
        <v>3</v>
      </c>
      <c r="E111" s="58">
        <v>4</v>
      </c>
      <c r="F111" s="58">
        <v>5</v>
      </c>
      <c r="G111" s="58">
        <v>6</v>
      </c>
      <c r="H111" s="58">
        <v>7</v>
      </c>
      <c r="I111" s="58">
        <v>8</v>
      </c>
      <c r="J111" s="58">
        <v>9</v>
      </c>
      <c r="K111" s="58">
        <v>10</v>
      </c>
      <c r="L111" s="58">
        <v>11</v>
      </c>
      <c r="M111" s="58">
        <v>12</v>
      </c>
      <c r="N111" s="58">
        <v>13</v>
      </c>
      <c r="O111" s="58">
        <v>14</v>
      </c>
      <c r="P111" s="58">
        <v>15</v>
      </c>
      <c r="Q111" s="58">
        <v>16</v>
      </c>
      <c r="R111" s="58">
        <v>17</v>
      </c>
      <c r="S111" s="58">
        <v>18</v>
      </c>
      <c r="T111" s="58">
        <v>19</v>
      </c>
      <c r="U111" s="58">
        <v>20</v>
      </c>
      <c r="V111" s="58">
        <v>21</v>
      </c>
      <c r="W111" s="58">
        <v>22</v>
      </c>
      <c r="X111" s="58">
        <v>23</v>
      </c>
      <c r="Y111" s="58">
        <v>24</v>
      </c>
      <c r="Z111" s="58">
        <v>25</v>
      </c>
      <c r="AA111" s="58">
        <v>26</v>
      </c>
      <c r="AB111" s="58">
        <v>27</v>
      </c>
      <c r="AC111" s="58">
        <v>28</v>
      </c>
      <c r="AD111" s="58">
        <v>29</v>
      </c>
      <c r="AE111" s="58">
        <v>30</v>
      </c>
      <c r="AF111" s="33">
        <v>31</v>
      </c>
      <c r="AG111" s="58">
        <v>32</v>
      </c>
      <c r="AH111" s="58">
        <v>33</v>
      </c>
      <c r="AI111" s="58">
        <v>34</v>
      </c>
      <c r="AJ111" s="58">
        <v>35</v>
      </c>
      <c r="AK111" s="58">
        <v>36</v>
      </c>
      <c r="AL111" s="58">
        <v>37</v>
      </c>
      <c r="AM111" s="58">
        <v>38</v>
      </c>
    </row>
    <row r="112" spans="1:39" x14ac:dyDescent="0.3">
      <c r="A112" s="41" t="str">
        <f>$A90</f>
        <v>ARS</v>
      </c>
      <c r="B112" s="9">
        <f t="shared" ref="B112:AH112" si="63">AVERAGE(B68:G68)</f>
        <v>100.24986006897403</v>
      </c>
      <c r="C112" s="9">
        <f t="shared" si="63"/>
        <v>94.309889184106694</v>
      </c>
      <c r="D112" s="9">
        <f t="shared" si="63"/>
        <v>96.367096382707871</v>
      </c>
      <c r="E112" s="9">
        <f t="shared" si="63"/>
        <v>100.89399726827791</v>
      </c>
      <c r="F112" s="9">
        <f t="shared" si="63"/>
        <v>97.192092227703782</v>
      </c>
      <c r="G112" s="9">
        <f t="shared" si="63"/>
        <v>98.496961333487505</v>
      </c>
      <c r="H112" s="9">
        <f t="shared" si="63"/>
        <v>98.375525455068839</v>
      </c>
      <c r="I112" s="9">
        <f t="shared" si="63"/>
        <v>99.468238180310081</v>
      </c>
      <c r="J112" s="9">
        <f t="shared" si="63"/>
        <v>97.475497799303767</v>
      </c>
      <c r="K112" s="9">
        <f t="shared" si="63"/>
        <v>93.765549788963924</v>
      </c>
      <c r="L112" s="9">
        <f t="shared" si="63"/>
        <v>91.503238817071818</v>
      </c>
      <c r="M112" s="9">
        <f t="shared" si="63"/>
        <v>96.925057065024362</v>
      </c>
      <c r="N112" s="9">
        <f t="shared" si="63"/>
        <v>99.098200685280801</v>
      </c>
      <c r="O112" s="9">
        <f t="shared" si="63"/>
        <v>103.25029747691882</v>
      </c>
      <c r="P112" s="9">
        <f t="shared" si="63"/>
        <v>101.98338535377614</v>
      </c>
      <c r="Q112" s="9">
        <f t="shared" si="63"/>
        <v>104.52990375021515</v>
      </c>
      <c r="R112" s="9">
        <f t="shared" si="63"/>
        <v>105.01903175921207</v>
      </c>
      <c r="S112" s="9">
        <f t="shared" si="63"/>
        <v>100.57777668110508</v>
      </c>
      <c r="T112" s="9">
        <f t="shared" si="63"/>
        <v>102.84746288209651</v>
      </c>
      <c r="U112" s="9">
        <f t="shared" si="63"/>
        <v>97.520420163655999</v>
      </c>
      <c r="V112" s="9">
        <f t="shared" si="63"/>
        <v>97.571395986247367</v>
      </c>
      <c r="W112" s="9">
        <f t="shared" si="63"/>
        <v>94.794957645456705</v>
      </c>
      <c r="X112" s="9">
        <f t="shared" si="63"/>
        <v>97.6086381011404</v>
      </c>
      <c r="Y112" s="9">
        <f t="shared" si="63"/>
        <v>95.78432228351295</v>
      </c>
      <c r="Z112" s="9">
        <f t="shared" si="63"/>
        <v>90.679519157231837</v>
      </c>
      <c r="AA112" s="9">
        <f t="shared" si="63"/>
        <v>92.620108293187968</v>
      </c>
      <c r="AB112" s="9">
        <f t="shared" si="63"/>
        <v>101.98712325387642</v>
      </c>
      <c r="AC112" s="9">
        <f t="shared" si="63"/>
        <v>105.32989028098075</v>
      </c>
      <c r="AD112" s="9">
        <f t="shared" si="63"/>
        <v>106.85802732192394</v>
      </c>
      <c r="AE112" s="9">
        <f t="shared" si="63"/>
        <v>115.70672035992544</v>
      </c>
      <c r="AF112" s="9">
        <f t="shared" si="63"/>
        <v>113.08170014876929</v>
      </c>
      <c r="AG112" s="9">
        <f t="shared" si="63"/>
        <v>112.3290628595423</v>
      </c>
      <c r="AH112" s="9">
        <f t="shared" si="63"/>
        <v>103.47291575828991</v>
      </c>
    </row>
    <row r="113" spans="1:34" x14ac:dyDescent="0.3">
      <c r="A113" s="41" t="str">
        <f t="shared" ref="A113:A131" si="64">$A91</f>
        <v>AVL</v>
      </c>
      <c r="B113" s="9">
        <f t="shared" ref="B113:B131" si="65">AVERAGE(B69:G69)</f>
        <v>105.19501309211773</v>
      </c>
      <c r="C113" s="9">
        <f t="shared" ref="C113:C131" si="66">AVERAGE(C69:H69)</f>
        <v>108.09435511602946</v>
      </c>
      <c r="D113" s="9">
        <f t="shared" ref="D113:D131" si="67">AVERAGE(D69:I69)</f>
        <v>102.3401099286708</v>
      </c>
      <c r="E113" s="9">
        <f t="shared" ref="E113:E131" si="68">AVERAGE(E69:J69)</f>
        <v>96.197286607532462</v>
      </c>
      <c r="F113" s="9">
        <f t="shared" ref="F113:F131" si="69">AVERAGE(F69:K69)</f>
        <v>94.484986850663006</v>
      </c>
      <c r="G113" s="9">
        <f t="shared" ref="G113:G131" si="70">AVERAGE(G69:L69)</f>
        <v>100.44351666324934</v>
      </c>
      <c r="H113" s="9">
        <f t="shared" ref="H113:H131" si="71">AVERAGE(H69:M69)</f>
        <v>93.547461104087077</v>
      </c>
      <c r="I113" s="9">
        <f t="shared" ref="I113:I131" si="72">AVERAGE(I69:N69)</f>
        <v>93.483508600079972</v>
      </c>
      <c r="J113" s="9">
        <f t="shared" ref="J113:J131" si="73">AVERAGE(J69:O69)</f>
        <v>100.10718935571539</v>
      </c>
      <c r="K113" s="9">
        <f t="shared" ref="K113:K131" si="74">AVERAGE(K69:P69)</f>
        <v>103.5119456334769</v>
      </c>
      <c r="L113" s="9">
        <f t="shared" ref="L113:L131" si="75">AVERAGE(L69:Q69)</f>
        <v>102.59922517919019</v>
      </c>
      <c r="M113" s="9">
        <f t="shared" ref="M113:M131" si="76">AVERAGE(M69:R69)</f>
        <v>97.354415662310956</v>
      </c>
      <c r="N113" s="9">
        <f t="shared" ref="N113:N131" si="77">AVERAGE(N69:S69)</f>
        <v>100.16809611799466</v>
      </c>
      <c r="O113" s="9">
        <f t="shared" ref="O113:O131" si="78">AVERAGE(O69:T69)</f>
        <v>101.66069420767333</v>
      </c>
      <c r="P113" s="9">
        <f t="shared" ref="P113:P131" si="79">AVERAGE(P69:U69)</f>
        <v>95.919227436415937</v>
      </c>
      <c r="Q113" s="9">
        <f t="shared" ref="Q113:Q131" si="80">AVERAGE(Q69:V69)</f>
        <v>91.952627476626944</v>
      </c>
      <c r="R113" s="9">
        <f t="shared" ref="R113:R131" si="81">AVERAGE(R69:W69)</f>
        <v>94.648609958831614</v>
      </c>
      <c r="S113" s="9">
        <f t="shared" ref="S113:S131" si="82">AVERAGE(S69:X69)</f>
        <v>94.682533133852147</v>
      </c>
      <c r="T113" s="9">
        <f t="shared" ref="T113:T131" si="83">AVERAGE(T69:Y69)</f>
        <v>91.379724669171537</v>
      </c>
      <c r="U113" s="9">
        <f t="shared" ref="U113:U131" si="84">AVERAGE(U69:Z69)</f>
        <v>90.00856245791158</v>
      </c>
      <c r="V113" s="9">
        <f t="shared" ref="V113:V131" si="85">AVERAGE(V69:AA69)</f>
        <v>93.948430412603045</v>
      </c>
      <c r="W113" s="9">
        <f t="shared" ref="W113:W131" si="86">AVERAGE(W69:AB69)</f>
        <v>95.061843977116396</v>
      </c>
      <c r="X113" s="9">
        <f t="shared" ref="X113:X131" si="87">AVERAGE(X69:AC69)</f>
        <v>97.54144676981366</v>
      </c>
      <c r="Y113" s="9">
        <f t="shared" ref="Y113:Y131" si="88">AVERAGE(Y69:AD69)</f>
        <v>99.365879529187964</v>
      </c>
      <c r="Z113" s="9">
        <f t="shared" ref="Z113:Z131" si="89">AVERAGE(Z69:AE69)</f>
        <v>109.93276771984658</v>
      </c>
      <c r="AA113" s="9">
        <f t="shared" ref="AA113:AA131" si="90">AVERAGE(AA69:AF69)</f>
        <v>107.37412997312366</v>
      </c>
      <c r="AB113" s="9">
        <f t="shared" ref="AB113:AB131" si="91">AVERAGE(AB69:AG69)</f>
        <v>104.1734375330625</v>
      </c>
      <c r="AC113" s="9">
        <f t="shared" ref="AC113:AC131" si="92">AVERAGE(AC69:AH69)</f>
        <v>111.32790028418047</v>
      </c>
      <c r="AD113" s="9">
        <f t="shared" ref="AD113:AD131" si="93">AVERAGE(AD69:AI69)</f>
        <v>108.91276430907811</v>
      </c>
      <c r="AE113" s="9">
        <f t="shared" ref="AE113:AE131" si="94">AVERAGE(AE69:AJ69)</f>
        <v>109.00943799928233</v>
      </c>
      <c r="AF113" s="9">
        <f t="shared" ref="AF113:AH131" si="95">AVERAGE(AF69:AK69)</f>
        <v>101.46186197946882</v>
      </c>
      <c r="AG113" s="9">
        <f t="shared" si="95"/>
        <v>102.36854343365222</v>
      </c>
      <c r="AH113" s="9">
        <f t="shared" si="95"/>
        <v>101.85928786337354</v>
      </c>
    </row>
    <row r="114" spans="1:34" x14ac:dyDescent="0.3">
      <c r="A114" s="41" t="str">
        <f t="shared" si="64"/>
        <v>BHA</v>
      </c>
      <c r="B114" s="9">
        <f t="shared" si="65"/>
        <v>105.27840003620686</v>
      </c>
      <c r="C114" s="9">
        <f t="shared" si="66"/>
        <v>105.36812861516005</v>
      </c>
      <c r="D114" s="9">
        <f t="shared" si="67"/>
        <v>103.47953685644757</v>
      </c>
      <c r="E114" s="9">
        <f t="shared" si="68"/>
        <v>102.00331020880731</v>
      </c>
      <c r="F114" s="9">
        <f t="shared" si="69"/>
        <v>101.86788112016393</v>
      </c>
      <c r="G114" s="9">
        <f t="shared" si="70"/>
        <v>101.85487520023726</v>
      </c>
      <c r="H114" s="9">
        <f t="shared" si="71"/>
        <v>93.637974707197316</v>
      </c>
      <c r="I114" s="9">
        <f t="shared" si="72"/>
        <v>100.07970578495139</v>
      </c>
      <c r="J114" s="9">
        <f t="shared" si="73"/>
        <v>103.10156805050633</v>
      </c>
      <c r="K114" s="9">
        <f t="shared" si="74"/>
        <v>101.27725223287887</v>
      </c>
      <c r="L114" s="9">
        <f t="shared" si="75"/>
        <v>100.9443884916986</v>
      </c>
      <c r="M114" s="9">
        <f t="shared" si="76"/>
        <v>100.20039321267227</v>
      </c>
      <c r="N114" s="9">
        <f t="shared" si="77"/>
        <v>99.107484209708886</v>
      </c>
      <c r="O114" s="9">
        <f t="shared" si="78"/>
        <v>96.285972563341446</v>
      </c>
      <c r="P114" s="9">
        <f t="shared" si="79"/>
        <v>100.88864474153381</v>
      </c>
      <c r="Q114" s="9">
        <f t="shared" si="80"/>
        <v>103.62337252120584</v>
      </c>
      <c r="R114" s="9">
        <f t="shared" si="81"/>
        <v>102.18100769911513</v>
      </c>
      <c r="S114" s="9">
        <f t="shared" si="82"/>
        <v>101.01088153670865</v>
      </c>
      <c r="T114" s="9">
        <f t="shared" si="83"/>
        <v>105.31246722122962</v>
      </c>
      <c r="U114" s="9">
        <f t="shared" si="84"/>
        <v>105.39591182422022</v>
      </c>
      <c r="V114" s="9">
        <f t="shared" si="85"/>
        <v>101.66267521430467</v>
      </c>
      <c r="W114" s="9">
        <f t="shared" si="86"/>
        <v>101.42365637495406</v>
      </c>
      <c r="X114" s="9">
        <f t="shared" si="87"/>
        <v>102.06740190372574</v>
      </c>
      <c r="Y114" s="9">
        <f t="shared" si="88"/>
        <v>108.13362013679658</v>
      </c>
      <c r="Z114" s="9">
        <f t="shared" si="89"/>
        <v>105.63866375094608</v>
      </c>
      <c r="AA114" s="9">
        <f t="shared" si="90"/>
        <v>104.95811822036831</v>
      </c>
      <c r="AB114" s="9">
        <f t="shared" si="91"/>
        <v>97.779826870347165</v>
      </c>
      <c r="AC114" s="9">
        <f t="shared" si="92"/>
        <v>98.487986705089256</v>
      </c>
      <c r="AD114" s="9">
        <f t="shared" si="93"/>
        <v>104.72427286586965</v>
      </c>
      <c r="AE114" s="9">
        <f t="shared" si="94"/>
        <v>98.054997832310093</v>
      </c>
      <c r="AF114" s="9">
        <f t="shared" si="95"/>
        <v>98.492747019559417</v>
      </c>
      <c r="AG114" s="9">
        <f t="shared" si="95"/>
        <v>95.88915550708542</v>
      </c>
      <c r="AH114" s="9">
        <f t="shared" si="95"/>
        <v>96.443766101471127</v>
      </c>
    </row>
    <row r="115" spans="1:34" x14ac:dyDescent="0.3">
      <c r="A115" s="41" t="str">
        <f t="shared" si="64"/>
        <v>BUR</v>
      </c>
      <c r="B115" s="9">
        <f t="shared" si="65"/>
        <v>103.44703938430519</v>
      </c>
      <c r="C115" s="9">
        <f t="shared" si="66"/>
        <v>100.90052098786617</v>
      </c>
      <c r="D115" s="9">
        <f t="shared" si="67"/>
        <v>99.700647757896036</v>
      </c>
      <c r="E115" s="9">
        <f t="shared" si="68"/>
        <v>101.80983887414531</v>
      </c>
      <c r="F115" s="9">
        <f t="shared" si="69"/>
        <v>97.085857595528282</v>
      </c>
      <c r="G115" s="9">
        <f t="shared" si="70"/>
        <v>94.687157851375204</v>
      </c>
      <c r="H115" s="9">
        <f t="shared" si="71"/>
        <v>91.594320211802184</v>
      </c>
      <c r="I115" s="9">
        <f t="shared" si="72"/>
        <v>92.664611960600936</v>
      </c>
      <c r="J115" s="9">
        <f t="shared" si="73"/>
        <v>94.926922932493042</v>
      </c>
      <c r="K115" s="9">
        <f t="shared" si="74"/>
        <v>94.843478329502432</v>
      </c>
      <c r="L115" s="9">
        <f t="shared" si="75"/>
        <v>100.70073011496193</v>
      </c>
      <c r="M115" s="9">
        <f t="shared" si="76"/>
        <v>106.83266646903057</v>
      </c>
      <c r="N115" s="9">
        <f t="shared" si="77"/>
        <v>107.12784752253005</v>
      </c>
      <c r="O115" s="9">
        <f t="shared" si="78"/>
        <v>105.3035317049026</v>
      </c>
      <c r="P115" s="9">
        <f t="shared" si="79"/>
        <v>107.44977064453821</v>
      </c>
      <c r="Q115" s="9">
        <f t="shared" si="80"/>
        <v>102.07307811108296</v>
      </c>
      <c r="R115" s="9">
        <f t="shared" si="81"/>
        <v>97.940222422732688</v>
      </c>
      <c r="S115" s="9">
        <f t="shared" si="82"/>
        <v>89.084075321480327</v>
      </c>
      <c r="T115" s="9">
        <f t="shared" si="83"/>
        <v>91.598235613718359</v>
      </c>
      <c r="U115" s="9">
        <f t="shared" si="84"/>
        <v>100.44692865171986</v>
      </c>
      <c r="V115" s="9">
        <f t="shared" si="85"/>
        <v>97.450212072982609</v>
      </c>
      <c r="W115" s="9">
        <f t="shared" si="86"/>
        <v>99.742368542958502</v>
      </c>
      <c r="X115" s="9">
        <f t="shared" si="87"/>
        <v>100.32681774936395</v>
      </c>
      <c r="Y115" s="9">
        <f t="shared" si="88"/>
        <v>101.67986628528773</v>
      </c>
      <c r="Z115" s="9">
        <f t="shared" si="89"/>
        <v>99.809451521821401</v>
      </c>
      <c r="AA115" s="9">
        <f t="shared" si="90"/>
        <v>97.551080841367764</v>
      </c>
      <c r="AB115" s="9">
        <f t="shared" si="91"/>
        <v>98.052841034254513</v>
      </c>
      <c r="AC115" s="9">
        <f t="shared" si="92"/>
        <v>96.594452342553652</v>
      </c>
      <c r="AD115" s="9">
        <f t="shared" si="93"/>
        <v>96.529985524958761</v>
      </c>
      <c r="AE115" s="9">
        <f t="shared" si="94"/>
        <v>101.31976031017332</v>
      </c>
      <c r="AF115" s="9">
        <f t="shared" si="95"/>
        <v>107.55604647095373</v>
      </c>
      <c r="AG115" s="9">
        <f t="shared" si="95"/>
        <v>102.6780238702753</v>
      </c>
      <c r="AH115" s="9">
        <f t="shared" si="95"/>
        <v>104.53637980467016</v>
      </c>
    </row>
    <row r="116" spans="1:34" x14ac:dyDescent="0.3">
      <c r="A116" s="41" t="str">
        <f t="shared" si="64"/>
        <v>CHE</v>
      </c>
      <c r="B116" s="9">
        <f t="shared" si="65"/>
        <v>99.554260368477344</v>
      </c>
      <c r="C116" s="9">
        <f t="shared" si="66"/>
        <v>100.64644517796297</v>
      </c>
      <c r="D116" s="9">
        <f t="shared" si="67"/>
        <v>104.33028074855117</v>
      </c>
      <c r="E116" s="9">
        <f t="shared" si="68"/>
        <v>102.32757467343195</v>
      </c>
      <c r="F116" s="9">
        <f t="shared" si="69"/>
        <v>100.51488577094483</v>
      </c>
      <c r="G116" s="9">
        <f t="shared" si="70"/>
        <v>104.89376308818554</v>
      </c>
      <c r="H116" s="9">
        <f t="shared" si="71"/>
        <v>105.39597909302974</v>
      </c>
      <c r="I116" s="9">
        <f t="shared" si="72"/>
        <v>104.79292229254104</v>
      </c>
      <c r="J116" s="9">
        <f t="shared" si="73"/>
        <v>101.18004899300131</v>
      </c>
      <c r="K116" s="9">
        <f t="shared" si="74"/>
        <v>96.559074312485109</v>
      </c>
      <c r="L116" s="9">
        <f t="shared" si="75"/>
        <v>97.664815759332214</v>
      </c>
      <c r="M116" s="9">
        <f t="shared" si="76"/>
        <v>92.110992515289013</v>
      </c>
      <c r="N116" s="9">
        <f t="shared" si="77"/>
        <v>90.895056214737735</v>
      </c>
      <c r="O116" s="9">
        <f t="shared" si="78"/>
        <v>98.259492616285357</v>
      </c>
      <c r="P116" s="9">
        <f t="shared" si="79"/>
        <v>98.170460875250924</v>
      </c>
      <c r="Q116" s="9">
        <f t="shared" si="80"/>
        <v>100.90284379705464</v>
      </c>
      <c r="R116" s="9">
        <f t="shared" si="81"/>
        <v>97.906127218317408</v>
      </c>
      <c r="S116" s="9">
        <f t="shared" si="82"/>
        <v>99.846716354273539</v>
      </c>
      <c r="T116" s="9">
        <f t="shared" si="83"/>
        <v>105.80524616685987</v>
      </c>
      <c r="U116" s="9">
        <f t="shared" si="84"/>
        <v>99.100579163694078</v>
      </c>
      <c r="V116" s="9">
        <f t="shared" si="85"/>
        <v>100.70689134207826</v>
      </c>
      <c r="W116" s="9">
        <f t="shared" si="86"/>
        <v>102.19948943175693</v>
      </c>
      <c r="X116" s="9">
        <f t="shared" si="87"/>
        <v>105.81970886314355</v>
      </c>
      <c r="Y116" s="9">
        <f t="shared" si="88"/>
        <v>102.55291128167856</v>
      </c>
      <c r="Z116" s="9">
        <f t="shared" si="89"/>
        <v>104.81128196213217</v>
      </c>
      <c r="AA116" s="9">
        <f t="shared" si="90"/>
        <v>106.68169672559851</v>
      </c>
      <c r="AB116" s="9">
        <f t="shared" si="91"/>
        <v>104.52381466472845</v>
      </c>
      <c r="AC116" s="9">
        <f t="shared" si="92"/>
        <v>100.65694351314706</v>
      </c>
      <c r="AD116" s="9">
        <f t="shared" si="93"/>
        <v>106.19177893962853</v>
      </c>
      <c r="AE116" s="9">
        <f t="shared" si="94"/>
        <v>105.79359128802822</v>
      </c>
      <c r="AF116" s="9">
        <f t="shared" si="95"/>
        <v>98.324334265715905</v>
      </c>
      <c r="AG116" s="9">
        <f t="shared" si="95"/>
        <v>98.368811720200782</v>
      </c>
      <c r="AH116" s="9">
        <f t="shared" si="95"/>
        <v>99.050467133430587</v>
      </c>
    </row>
    <row r="117" spans="1:34" x14ac:dyDescent="0.3">
      <c r="A117" s="41" t="str">
        <f t="shared" si="64"/>
        <v>CRY</v>
      </c>
      <c r="B117" s="9">
        <f t="shared" si="65"/>
        <v>98.979348545951169</v>
      </c>
      <c r="C117" s="9">
        <f t="shared" si="66"/>
        <v>96.462170304029613</v>
      </c>
      <c r="D117" s="9">
        <f t="shared" si="67"/>
        <v>101.93376034651156</v>
      </c>
      <c r="E117" s="9">
        <f t="shared" si="68"/>
        <v>98.590993319407232</v>
      </c>
      <c r="F117" s="9">
        <f t="shared" si="69"/>
        <v>106.09403613124181</v>
      </c>
      <c r="G117" s="9">
        <f t="shared" si="70"/>
        <v>111.21694662257862</v>
      </c>
      <c r="H117" s="9">
        <f t="shared" si="71"/>
        <v>106.66619067671469</v>
      </c>
      <c r="I117" s="9">
        <f t="shared" si="72"/>
        <v>106.74514335272636</v>
      </c>
      <c r="J117" s="9">
        <f t="shared" si="73"/>
        <v>101.64034022644523</v>
      </c>
      <c r="K117" s="9">
        <f t="shared" si="74"/>
        <v>102.94055191959563</v>
      </c>
      <c r="L117" s="9">
        <f t="shared" si="75"/>
        <v>98.845938502369165</v>
      </c>
      <c r="M117" s="9">
        <f t="shared" si="76"/>
        <v>97.97650293409238</v>
      </c>
      <c r="N117" s="9">
        <f t="shared" si="77"/>
        <v>94.883665294519346</v>
      </c>
      <c r="O117" s="9">
        <f t="shared" si="78"/>
        <v>94.422548836517535</v>
      </c>
      <c r="P117" s="9">
        <f t="shared" si="79"/>
        <v>94.493511107566022</v>
      </c>
      <c r="Q117" s="9">
        <f t="shared" si="80"/>
        <v>94.363425576822081</v>
      </c>
      <c r="R117" s="9">
        <f t="shared" si="81"/>
        <v>96.130581457115909</v>
      </c>
      <c r="S117" s="9">
        <f t="shared" si="82"/>
        <v>95.198418208826766</v>
      </c>
      <c r="T117" s="9">
        <f t="shared" si="83"/>
        <v>97.930801130630485</v>
      </c>
      <c r="U117" s="9">
        <f t="shared" si="84"/>
        <v>97.823836903623757</v>
      </c>
      <c r="V117" s="9">
        <f t="shared" si="85"/>
        <v>106.03938238135579</v>
      </c>
      <c r="W117" s="9">
        <f t="shared" si="86"/>
        <v>105.18890474225417</v>
      </c>
      <c r="X117" s="9">
        <f t="shared" si="87"/>
        <v>109.77473295964046</v>
      </c>
      <c r="Y117" s="9">
        <f t="shared" si="88"/>
        <v>108.61130334573964</v>
      </c>
      <c r="Z117" s="9">
        <f t="shared" si="89"/>
        <v>108.08475912934976</v>
      </c>
      <c r="AA117" s="9">
        <f t="shared" si="90"/>
        <v>109.40686388318704</v>
      </c>
      <c r="AB117" s="9">
        <f t="shared" si="91"/>
        <v>99.988873099907195</v>
      </c>
      <c r="AC117" s="9">
        <f t="shared" si="92"/>
        <v>99.776912997086853</v>
      </c>
      <c r="AD117" s="9">
        <f t="shared" si="93"/>
        <v>92.191499598192721</v>
      </c>
      <c r="AE117" s="9">
        <f t="shared" si="94"/>
        <v>92.094825907988522</v>
      </c>
      <c r="AF117" s="9">
        <f t="shared" si="95"/>
        <v>94.087566288994822</v>
      </c>
      <c r="AG117" s="9">
        <f t="shared" si="95"/>
        <v>94.712978235855303</v>
      </c>
      <c r="AH117" s="9">
        <f t="shared" si="95"/>
        <v>94.0692327070836</v>
      </c>
    </row>
    <row r="118" spans="1:34" x14ac:dyDescent="0.3">
      <c r="A118" s="41" t="str">
        <f t="shared" si="64"/>
        <v>EVE</v>
      </c>
      <c r="B118" s="9">
        <f t="shared" si="65"/>
        <v>99.39276936740157</v>
      </c>
      <c r="C118" s="9">
        <f t="shared" si="66"/>
        <v>102.81188154023488</v>
      </c>
      <c r="D118" s="9">
        <f t="shared" si="67"/>
        <v>97.26373096750109</v>
      </c>
      <c r="E118" s="9">
        <f t="shared" si="68"/>
        <v>102.09798320720053</v>
      </c>
      <c r="F118" s="9">
        <f t="shared" si="69"/>
        <v>107.77242568595346</v>
      </c>
      <c r="G118" s="9">
        <f t="shared" si="70"/>
        <v>106.58423005356104</v>
      </c>
      <c r="H118" s="9">
        <f t="shared" si="71"/>
        <v>106.75743740001957</v>
      </c>
      <c r="I118" s="9">
        <f t="shared" si="72"/>
        <v>103.12636512436592</v>
      </c>
      <c r="J118" s="9">
        <f t="shared" si="73"/>
        <v>101.20525867478739</v>
      </c>
      <c r="K118" s="9">
        <f t="shared" si="74"/>
        <v>97.123643724314931</v>
      </c>
      <c r="L118" s="9">
        <f t="shared" si="75"/>
        <v>91.569820480271744</v>
      </c>
      <c r="M118" s="9">
        <f t="shared" si="76"/>
        <v>92.828978383712652</v>
      </c>
      <c r="N118" s="9">
        <f t="shared" si="77"/>
        <v>91.996001638872272</v>
      </c>
      <c r="O118" s="9">
        <f t="shared" si="78"/>
        <v>93.188524911538195</v>
      </c>
      <c r="P118" s="9">
        <f t="shared" si="79"/>
        <v>94.304797836170408</v>
      </c>
      <c r="Q118" s="9">
        <f t="shared" si="80"/>
        <v>97.691251418654801</v>
      </c>
      <c r="R118" s="9">
        <f t="shared" si="81"/>
        <v>100.89194385871595</v>
      </c>
      <c r="S118" s="9">
        <f t="shared" si="82"/>
        <v>100.45419467146662</v>
      </c>
      <c r="T118" s="9">
        <f t="shared" si="83"/>
        <v>110.53195485312831</v>
      </c>
      <c r="U118" s="9">
        <f t="shared" si="84"/>
        <v>108.64471022909935</v>
      </c>
      <c r="V118" s="9">
        <f t="shared" si="85"/>
        <v>108.58722685468781</v>
      </c>
      <c r="W118" s="9">
        <f t="shared" si="86"/>
        <v>101.08418404285322</v>
      </c>
      <c r="X118" s="9">
        <f t="shared" si="87"/>
        <v>98.994485025587423</v>
      </c>
      <c r="Y118" s="9">
        <f t="shared" si="88"/>
        <v>103.91454308065322</v>
      </c>
      <c r="Z118" s="9">
        <f t="shared" si="89"/>
        <v>98.463152257162349</v>
      </c>
      <c r="AA118" s="9">
        <f t="shared" si="90"/>
        <v>97.958000378555269</v>
      </c>
      <c r="AB118" s="9">
        <f t="shared" si="91"/>
        <v>98.254502592317422</v>
      </c>
      <c r="AC118" s="9">
        <f t="shared" si="92"/>
        <v>98.809113186703144</v>
      </c>
      <c r="AD118" s="9">
        <f t="shared" si="93"/>
        <v>100.27530935131955</v>
      </c>
      <c r="AE118" s="9">
        <f t="shared" si="94"/>
        <v>94.009738455585094</v>
      </c>
      <c r="AF118" s="9">
        <f t="shared" si="95"/>
        <v>94.858457100883626</v>
      </c>
      <c r="AG118" s="9">
        <f t="shared" si="95"/>
        <v>97.120768072775718</v>
      </c>
      <c r="AH118" s="9">
        <f t="shared" si="95"/>
        <v>93.924923835101865</v>
      </c>
    </row>
    <row r="119" spans="1:34" x14ac:dyDescent="0.3">
      <c r="A119" s="41" t="str">
        <f t="shared" si="64"/>
        <v>FUL</v>
      </c>
      <c r="B119" s="9">
        <f t="shared" si="65"/>
        <v>101.16952541473222</v>
      </c>
      <c r="C119" s="9">
        <f t="shared" si="66"/>
        <v>108.63878243704453</v>
      </c>
      <c r="D119" s="9">
        <f t="shared" si="67"/>
        <v>104.17481035787598</v>
      </c>
      <c r="E119" s="9">
        <f t="shared" si="68"/>
        <v>104.20121228293822</v>
      </c>
      <c r="F119" s="9">
        <f t="shared" si="69"/>
        <v>104.91195750391144</v>
      </c>
      <c r="G119" s="9">
        <f t="shared" si="70"/>
        <v>101.24697227084611</v>
      </c>
      <c r="H119" s="9">
        <f t="shared" si="71"/>
        <v>98.411855345556418</v>
      </c>
      <c r="I119" s="9">
        <f t="shared" si="72"/>
        <v>90.705822711952564</v>
      </c>
      <c r="J119" s="9">
        <f t="shared" si="73"/>
        <v>94.968687532567785</v>
      </c>
      <c r="K119" s="9">
        <f t="shared" si="74"/>
        <v>93.540041946896267</v>
      </c>
      <c r="L119" s="9">
        <f t="shared" si="75"/>
        <v>93.752002049716609</v>
      </c>
      <c r="M119" s="9">
        <f t="shared" si="76"/>
        <v>94.737222632195497</v>
      </c>
      <c r="N119" s="9">
        <f t="shared" si="77"/>
        <v>96.325465340593738</v>
      </c>
      <c r="O119" s="9">
        <f t="shared" si="78"/>
        <v>95.936829005024791</v>
      </c>
      <c r="P119" s="9">
        <f t="shared" si="79"/>
        <v>91.105883499401003</v>
      </c>
      <c r="Q119" s="9">
        <f t="shared" si="80"/>
        <v>94.933228829225598</v>
      </c>
      <c r="R119" s="9">
        <f t="shared" si="81"/>
        <v>96.585185121765107</v>
      </c>
      <c r="S119" s="9">
        <f t="shared" si="82"/>
        <v>97.844343025206015</v>
      </c>
      <c r="T119" s="9">
        <f t="shared" si="83"/>
        <v>96.391529405451152</v>
      </c>
      <c r="U119" s="9">
        <f t="shared" si="84"/>
        <v>101.03364066408012</v>
      </c>
      <c r="V119" s="9">
        <f t="shared" si="85"/>
        <v>104.05295283492522</v>
      </c>
      <c r="W119" s="9">
        <f t="shared" si="86"/>
        <v>97.724453132789264</v>
      </c>
      <c r="X119" s="9">
        <f t="shared" si="87"/>
        <v>96.492023831575224</v>
      </c>
      <c r="Y119" s="9">
        <f t="shared" si="88"/>
        <v>101.52586468680784</v>
      </c>
      <c r="Z119" s="9">
        <f t="shared" si="89"/>
        <v>101.50245165892245</v>
      </c>
      <c r="AA119" s="9">
        <f t="shared" si="90"/>
        <v>97.800546618348321</v>
      </c>
      <c r="AB119" s="9">
        <f t="shared" si="91"/>
        <v>94.991205272610799</v>
      </c>
      <c r="AC119" s="9">
        <f t="shared" si="92"/>
        <v>97.788861858684342</v>
      </c>
      <c r="AD119" s="9">
        <f t="shared" si="93"/>
        <v>95.612861765290248</v>
      </c>
      <c r="AE119" s="9">
        <f t="shared" si="94"/>
        <v>91.170031944042421</v>
      </c>
      <c r="AF119" s="9">
        <f t="shared" si="95"/>
        <v>89.926532848785143</v>
      </c>
      <c r="AG119" s="9">
        <f t="shared" si="95"/>
        <v>89.577815402570238</v>
      </c>
      <c r="AH119" s="9">
        <f t="shared" si="95"/>
        <v>96.526247620019106</v>
      </c>
    </row>
    <row r="120" spans="1:34" x14ac:dyDescent="0.3">
      <c r="A120" s="41" t="str">
        <f t="shared" si="64"/>
        <v>LEE</v>
      </c>
      <c r="B120" s="9">
        <f t="shared" si="65"/>
        <v>101.73488853007474</v>
      </c>
      <c r="C120" s="9">
        <f t="shared" si="66"/>
        <v>104.29352627679766</v>
      </c>
      <c r="D120" s="9">
        <f t="shared" si="67"/>
        <v>96.745950256984187</v>
      </c>
      <c r="E120" s="9">
        <f t="shared" si="68"/>
        <v>94.921517497609855</v>
      </c>
      <c r="F120" s="9">
        <f t="shared" si="69"/>
        <v>95.505966704015307</v>
      </c>
      <c r="G120" s="9">
        <f t="shared" si="70"/>
        <v>92.89901596284507</v>
      </c>
      <c r="H120" s="9">
        <f t="shared" si="71"/>
        <v>92.85796217313559</v>
      </c>
      <c r="I120" s="9">
        <f t="shared" si="72"/>
        <v>96.952575590362059</v>
      </c>
      <c r="J120" s="9">
        <f t="shared" si="73"/>
        <v>95.84685694519419</v>
      </c>
      <c r="K120" s="9">
        <f t="shared" si="74"/>
        <v>96.841693991407723</v>
      </c>
      <c r="L120" s="9">
        <f t="shared" si="75"/>
        <v>101.25953604162935</v>
      </c>
      <c r="M120" s="9">
        <f t="shared" si="76"/>
        <v>103.01600914369793</v>
      </c>
      <c r="N120" s="9">
        <f t="shared" si="77"/>
        <v>103.67097268168983</v>
      </c>
      <c r="O120" s="9">
        <f t="shared" si="78"/>
        <v>98.223310728539573</v>
      </c>
      <c r="P120" s="9">
        <f t="shared" si="79"/>
        <v>101.14066270848616</v>
      </c>
      <c r="Q120" s="9">
        <f t="shared" si="80"/>
        <v>99.39818219154499</v>
      </c>
      <c r="R120" s="9">
        <f t="shared" si="81"/>
        <v>96.999482447391912</v>
      </c>
      <c r="S120" s="9">
        <f t="shared" si="82"/>
        <v>100.70314648176918</v>
      </c>
      <c r="T120" s="9">
        <f t="shared" si="83"/>
        <v>97.906811055958315</v>
      </c>
      <c r="U120" s="9">
        <f t="shared" si="84"/>
        <v>96.685197975549002</v>
      </c>
      <c r="V120" s="9">
        <f t="shared" si="85"/>
        <v>96.262802381452914</v>
      </c>
      <c r="W120" s="9">
        <f t="shared" si="86"/>
        <v>95.631009836491373</v>
      </c>
      <c r="X120" s="9">
        <f t="shared" si="87"/>
        <v>92.518162753738693</v>
      </c>
      <c r="Y120" s="9">
        <f t="shared" si="88"/>
        <v>95.256229797115523</v>
      </c>
      <c r="Z120" s="9">
        <f t="shared" si="89"/>
        <v>101.01047498447417</v>
      </c>
      <c r="AA120" s="9">
        <f t="shared" si="90"/>
        <v>100.628311202484</v>
      </c>
      <c r="AB120" s="9">
        <f t="shared" si="91"/>
        <v>98.500141732834322</v>
      </c>
      <c r="AC120" s="9">
        <f t="shared" si="92"/>
        <v>101.80068419810203</v>
      </c>
      <c r="AD120" s="9">
        <f t="shared" si="93"/>
        <v>100.47857944426472</v>
      </c>
      <c r="AE120" s="9">
        <f t="shared" si="94"/>
        <v>95.927823498400798</v>
      </c>
      <c r="AF120" s="9">
        <f t="shared" si="95"/>
        <v>91.05579229542019</v>
      </c>
      <c r="AG120" s="9">
        <f t="shared" si="95"/>
        <v>92.097725475792188</v>
      </c>
      <c r="AH120" s="9">
        <f t="shared" si="95"/>
        <v>99.234118756924246</v>
      </c>
    </row>
    <row r="121" spans="1:34" x14ac:dyDescent="0.3">
      <c r="A121" s="41" t="str">
        <f t="shared" si="64"/>
        <v>LEI</v>
      </c>
      <c r="B121" s="9">
        <f t="shared" si="65"/>
        <v>97.257664206315823</v>
      </c>
      <c r="C121" s="9">
        <f t="shared" si="66"/>
        <v>95.456065389749895</v>
      </c>
      <c r="D121" s="9">
        <f t="shared" si="67"/>
        <v>94.776022614730707</v>
      </c>
      <c r="E121" s="9">
        <f t="shared" si="68"/>
        <v>95.174210266331031</v>
      </c>
      <c r="F121" s="9">
        <f t="shared" si="69"/>
        <v>103.38975574406309</v>
      </c>
      <c r="G121" s="9">
        <f t="shared" si="70"/>
        <v>102.75315529260746</v>
      </c>
      <c r="H121" s="9">
        <f t="shared" si="71"/>
        <v>104.25392555690608</v>
      </c>
      <c r="I121" s="9">
        <f t="shared" si="72"/>
        <v>103.65682462931893</v>
      </c>
      <c r="J121" s="9">
        <f t="shared" si="73"/>
        <v>102.80634699021731</v>
      </c>
      <c r="K121" s="9">
        <f t="shared" si="74"/>
        <v>106.16981826188652</v>
      </c>
      <c r="L121" s="9">
        <f t="shared" si="75"/>
        <v>98.622242242073028</v>
      </c>
      <c r="M121" s="9">
        <f t="shared" si="76"/>
        <v>99.681238287624751</v>
      </c>
      <c r="N121" s="9">
        <f t="shared" si="77"/>
        <v>99.292601952055804</v>
      </c>
      <c r="O121" s="9">
        <f t="shared" si="78"/>
        <v>97.863956366384286</v>
      </c>
      <c r="P121" s="9">
        <f t="shared" si="79"/>
        <v>98.867932564115222</v>
      </c>
      <c r="Q121" s="9">
        <f t="shared" si="80"/>
        <v>102.38449298199809</v>
      </c>
      <c r="R121" s="9">
        <f t="shared" si="81"/>
        <v>107.21874522169753</v>
      </c>
      <c r="S121" s="9">
        <f t="shared" si="82"/>
        <v>102.87692772507064</v>
      </c>
      <c r="T121" s="9">
        <f t="shared" si="83"/>
        <v>103.83520341311142</v>
      </c>
      <c r="U121" s="9">
        <f t="shared" si="84"/>
        <v>103.22129366482899</v>
      </c>
      <c r="V121" s="9">
        <f t="shared" si="85"/>
        <v>102.75300083500535</v>
      </c>
      <c r="W121" s="9">
        <f t="shared" si="86"/>
        <v>95.36781726684616</v>
      </c>
      <c r="X121" s="9">
        <f t="shared" si="87"/>
        <v>93.478468868767877</v>
      </c>
      <c r="Y121" s="9">
        <f t="shared" si="88"/>
        <v>94.081525669256607</v>
      </c>
      <c r="Z121" s="9">
        <f t="shared" si="89"/>
        <v>93.632505551494503</v>
      </c>
      <c r="AA121" s="9">
        <f t="shared" si="90"/>
        <v>91.808189733867053</v>
      </c>
      <c r="AB121" s="9">
        <f t="shared" si="91"/>
        <v>99.277446756179373</v>
      </c>
      <c r="AC121" s="9">
        <f t="shared" si="92"/>
        <v>104.39294412334711</v>
      </c>
      <c r="AD121" s="9">
        <f t="shared" si="93"/>
        <v>99.577625518259609</v>
      </c>
      <c r="AE121" s="9">
        <f t="shared" si="94"/>
        <v>105.64384375133045</v>
      </c>
      <c r="AF121" s="9">
        <f t="shared" si="95"/>
        <v>105.72607695289172</v>
      </c>
      <c r="AG121" s="9">
        <f t="shared" si="95"/>
        <v>104.813356498605</v>
      </c>
      <c r="AH121" s="9">
        <f t="shared" si="95"/>
        <v>98.699391240275531</v>
      </c>
    </row>
    <row r="122" spans="1:34" x14ac:dyDescent="0.3">
      <c r="A122" s="41" t="str">
        <f t="shared" si="64"/>
        <v>LIV</v>
      </c>
      <c r="B122" s="9">
        <f t="shared" si="65"/>
        <v>100.16531374729539</v>
      </c>
      <c r="C122" s="9">
        <f t="shared" si="66"/>
        <v>95.131472892062789</v>
      </c>
      <c r="D122" s="9">
        <f t="shared" si="67"/>
        <v>95.583076888347648</v>
      </c>
      <c r="E122" s="9">
        <f t="shared" si="68"/>
        <v>96.699349812979861</v>
      </c>
      <c r="F122" s="9">
        <f t="shared" si="69"/>
        <v>94.306953310343815</v>
      </c>
      <c r="G122" s="9">
        <f t="shared" si="70"/>
        <v>94.153454751714506</v>
      </c>
      <c r="H122" s="9">
        <f t="shared" si="71"/>
        <v>96.042803149792803</v>
      </c>
      <c r="I122" s="9">
        <f t="shared" si="72"/>
        <v>96.994268901546874</v>
      </c>
      <c r="J122" s="9">
        <f t="shared" si="73"/>
        <v>99.906616845385216</v>
      </c>
      <c r="K122" s="9">
        <f t="shared" si="74"/>
        <v>106.25960094306532</v>
      </c>
      <c r="L122" s="9">
        <f t="shared" si="75"/>
        <v>111.09054644868911</v>
      </c>
      <c r="M122" s="9">
        <f t="shared" si="76"/>
        <v>109.97713288417576</v>
      </c>
      <c r="N122" s="9">
        <f t="shared" si="77"/>
        <v>105.06592222054253</v>
      </c>
      <c r="O122" s="9">
        <f t="shared" si="78"/>
        <v>105.6317369061382</v>
      </c>
      <c r="P122" s="9">
        <f t="shared" si="79"/>
        <v>104.02425806808357</v>
      </c>
      <c r="Q122" s="9">
        <f t="shared" si="80"/>
        <v>95.175565030082097</v>
      </c>
      <c r="R122" s="9">
        <f t="shared" si="81"/>
        <v>92.055360613864522</v>
      </c>
      <c r="S122" s="9">
        <f t="shared" si="82"/>
        <v>92.737823530601716</v>
      </c>
      <c r="T122" s="9">
        <f t="shared" si="83"/>
        <v>90.995343013660545</v>
      </c>
      <c r="U122" s="9">
        <f t="shared" si="84"/>
        <v>91.561671699974227</v>
      </c>
      <c r="V122" s="9">
        <f t="shared" si="85"/>
        <v>93.921787827255841</v>
      </c>
      <c r="W122" s="9">
        <f t="shared" si="86"/>
        <v>103.92059533290585</v>
      </c>
      <c r="X122" s="9">
        <f t="shared" si="87"/>
        <v>102.69898225249653</v>
      </c>
      <c r="Y122" s="9">
        <f t="shared" si="88"/>
        <v>102.18972668221784</v>
      </c>
      <c r="Z122" s="9">
        <f t="shared" si="89"/>
        <v>101.19982427735532</v>
      </c>
      <c r="AA122" s="9">
        <f t="shared" si="90"/>
        <v>101.17342235229307</v>
      </c>
      <c r="AB122" s="9">
        <f t="shared" si="91"/>
        <v>102.4335256563981</v>
      </c>
      <c r="AC122" s="9">
        <f t="shared" si="92"/>
        <v>99.025040508295959</v>
      </c>
      <c r="AD122" s="9">
        <f t="shared" si="93"/>
        <v>100.44950602497629</v>
      </c>
      <c r="AE122" s="9">
        <f t="shared" si="94"/>
        <v>102.13370752205746</v>
      </c>
      <c r="AF122" s="9">
        <f t="shared" si="95"/>
        <v>108.7573882776929</v>
      </c>
      <c r="AG122" s="9">
        <f t="shared" si="95"/>
        <v>105.4410231756508</v>
      </c>
      <c r="AH122" s="9">
        <f t="shared" si="95"/>
        <v>105.52446777864141</v>
      </c>
    </row>
    <row r="123" spans="1:34" x14ac:dyDescent="0.3">
      <c r="A123" s="41" t="str">
        <f t="shared" si="64"/>
        <v>MCI</v>
      </c>
      <c r="B123" s="9">
        <f t="shared" si="65"/>
        <v>95.913948897830963</v>
      </c>
      <c r="C123" s="9">
        <f t="shared" si="66"/>
        <v>95.277348446375342</v>
      </c>
      <c r="D123" s="9">
        <f t="shared" si="67"/>
        <v>97.068600879256451</v>
      </c>
      <c r="E123" s="9">
        <f t="shared" si="68"/>
        <v>95.416644586716941</v>
      </c>
      <c r="F123" s="9">
        <f t="shared" si="69"/>
        <v>93.326945569451141</v>
      </c>
      <c r="G123" s="9">
        <f t="shared" si="70"/>
        <v>101.94631705941197</v>
      </c>
      <c r="H123" s="9">
        <f t="shared" si="71"/>
        <v>103.2918299000806</v>
      </c>
      <c r="I123" s="9">
        <f t="shared" si="72"/>
        <v>108.93665416301862</v>
      </c>
      <c r="J123" s="9">
        <f t="shared" si="73"/>
        <v>107.80517112851932</v>
      </c>
      <c r="K123" s="9">
        <f t="shared" si="74"/>
        <v>113.55174083828531</v>
      </c>
      <c r="L123" s="9">
        <f t="shared" si="75"/>
        <v>113.02519662189543</v>
      </c>
      <c r="M123" s="9">
        <f t="shared" si="76"/>
        <v>102.1136686619587</v>
      </c>
      <c r="N123" s="9">
        <f t="shared" si="77"/>
        <v>101.91081622568771</v>
      </c>
      <c r="O123" s="9">
        <f t="shared" si="78"/>
        <v>97.609539869845364</v>
      </c>
      <c r="P123" s="9">
        <f t="shared" si="79"/>
        <v>103.29429404320963</v>
      </c>
      <c r="Q123" s="9">
        <f t="shared" si="80"/>
        <v>102.1001070131194</v>
      </c>
      <c r="R123" s="9">
        <f t="shared" si="81"/>
        <v>100.7764822920836</v>
      </c>
      <c r="S123" s="9">
        <f t="shared" si="82"/>
        <v>101.62627393996883</v>
      </c>
      <c r="T123" s="9">
        <f t="shared" si="83"/>
        <v>103.21834131524321</v>
      </c>
      <c r="U123" s="9">
        <f t="shared" si="84"/>
        <v>98.312814773183064</v>
      </c>
      <c r="V123" s="9">
        <f t="shared" si="85"/>
        <v>93.830505905366579</v>
      </c>
      <c r="W123" s="9">
        <f t="shared" si="86"/>
        <v>91.734913043176618</v>
      </c>
      <c r="X123" s="9">
        <f t="shared" si="87"/>
        <v>98.496292644235538</v>
      </c>
      <c r="Y123" s="9">
        <f t="shared" si="88"/>
        <v>100.25345173752056</v>
      </c>
      <c r="Z123" s="9">
        <f t="shared" si="89"/>
        <v>98.150516502810092</v>
      </c>
      <c r="AA123" s="9">
        <f t="shared" si="90"/>
        <v>105.32572924586167</v>
      </c>
      <c r="AB123" s="9">
        <f t="shared" si="91"/>
        <v>105.36678303557115</v>
      </c>
      <c r="AC123" s="9">
        <f t="shared" si="92"/>
        <v>104.50446613621331</v>
      </c>
      <c r="AD123" s="9">
        <f t="shared" si="93"/>
        <v>99.670213896513857</v>
      </c>
      <c r="AE123" s="9">
        <f t="shared" si="94"/>
        <v>98.730007678459046</v>
      </c>
      <c r="AF123" s="9">
        <f t="shared" si="95"/>
        <v>102.36107995411271</v>
      </c>
      <c r="AG123" s="9">
        <f t="shared" si="95"/>
        <v>94.975896385953547</v>
      </c>
      <c r="AH123" s="9">
        <f t="shared" si="95"/>
        <v>97.018451719907475</v>
      </c>
    </row>
    <row r="124" spans="1:34" x14ac:dyDescent="0.3">
      <c r="A124" s="41" t="str">
        <f t="shared" si="64"/>
        <v>MUN</v>
      </c>
      <c r="B124" s="9">
        <f t="shared" si="65"/>
        <v>96.068372102887921</v>
      </c>
      <c r="C124" s="9">
        <f t="shared" si="66"/>
        <v>96.92370399410008</v>
      </c>
      <c r="D124" s="9">
        <f t="shared" si="67"/>
        <v>94.224016157453761</v>
      </c>
      <c r="E124" s="9">
        <f t="shared" si="68"/>
        <v>103.64078988046384</v>
      </c>
      <c r="F124" s="9">
        <f t="shared" si="69"/>
        <v>101.48687882316199</v>
      </c>
      <c r="G124" s="9">
        <f t="shared" si="70"/>
        <v>97.224014002546781</v>
      </c>
      <c r="H124" s="9">
        <f t="shared" si="71"/>
        <v>97.733269572825449</v>
      </c>
      <c r="I124" s="9">
        <f t="shared" si="72"/>
        <v>99.557702332199781</v>
      </c>
      <c r="J124" s="9">
        <f t="shared" si="73"/>
        <v>104.5270763698375</v>
      </c>
      <c r="K124" s="9">
        <f t="shared" si="74"/>
        <v>96.310175876797544</v>
      </c>
      <c r="L124" s="9">
        <f t="shared" si="75"/>
        <v>97.423589441310909</v>
      </c>
      <c r="M124" s="9">
        <f t="shared" si="76"/>
        <v>101.26405866783004</v>
      </c>
      <c r="N124" s="9">
        <f t="shared" si="77"/>
        <v>107.28626275425863</v>
      </c>
      <c r="O124" s="9">
        <f t="shared" si="78"/>
        <v>104.01946517279362</v>
      </c>
      <c r="P124" s="9">
        <f t="shared" si="79"/>
        <v>102.5984976171007</v>
      </c>
      <c r="Q124" s="9">
        <f t="shared" si="80"/>
        <v>101.60859521223817</v>
      </c>
      <c r="R124" s="9">
        <f t="shared" si="81"/>
        <v>102.35259049126451</v>
      </c>
      <c r="S124" s="9">
        <f t="shared" si="82"/>
        <v>102.37899241632674</v>
      </c>
      <c r="T124" s="9">
        <f t="shared" si="83"/>
        <v>101.35907958652524</v>
      </c>
      <c r="U124" s="9">
        <f t="shared" si="84"/>
        <v>108.01233075047462</v>
      </c>
      <c r="V124" s="9">
        <f t="shared" si="85"/>
        <v>101.70347496873025</v>
      </c>
      <c r="W124" s="9">
        <f t="shared" si="86"/>
        <v>101.60046837062941</v>
      </c>
      <c r="X124" s="9">
        <f t="shared" si="87"/>
        <v>100.9455048326375</v>
      </c>
      <c r="Y124" s="9">
        <f t="shared" si="88"/>
        <v>99.529865166892648</v>
      </c>
      <c r="Z124" s="9">
        <f t="shared" si="89"/>
        <v>94.406954675555838</v>
      </c>
      <c r="AA124" s="9">
        <f t="shared" si="90"/>
        <v>88.660384965789845</v>
      </c>
      <c r="AB124" s="9">
        <f t="shared" si="91"/>
        <v>91.947378481979285</v>
      </c>
      <c r="AC124" s="9">
        <f t="shared" si="92"/>
        <v>96.872467019149653</v>
      </c>
      <c r="AD124" s="9">
        <f t="shared" si="93"/>
        <v>96.801504748101138</v>
      </c>
      <c r="AE124" s="9">
        <f t="shared" si="94"/>
        <v>96.174589079892087</v>
      </c>
      <c r="AF124" s="9">
        <f t="shared" si="95"/>
        <v>97.527637615815863</v>
      </c>
      <c r="AG124" s="9">
        <f t="shared" si="95"/>
        <v>106.68269247368399</v>
      </c>
      <c r="AH124" s="9">
        <f t="shared" si="95"/>
        <v>104.22946673576958</v>
      </c>
    </row>
    <row r="125" spans="1:34" x14ac:dyDescent="0.3">
      <c r="A125" s="41" t="str">
        <f t="shared" si="64"/>
        <v>NEW</v>
      </c>
      <c r="B125" s="9">
        <f t="shared" si="65"/>
        <v>91.395591215482682</v>
      </c>
      <c r="C125" s="9">
        <f t="shared" si="66"/>
        <v>95.26246236706406</v>
      </c>
      <c r="D125" s="9">
        <f t="shared" si="67"/>
        <v>94.700618685036588</v>
      </c>
      <c r="E125" s="9">
        <f t="shared" si="68"/>
        <v>94.610890106083389</v>
      </c>
      <c r="F125" s="9">
        <f t="shared" si="69"/>
        <v>94.687848530017206</v>
      </c>
      <c r="G125" s="9">
        <f t="shared" si="70"/>
        <v>93.211621882376946</v>
      </c>
      <c r="H125" s="9">
        <f t="shared" si="71"/>
        <v>102.1392675963901</v>
      </c>
      <c r="I125" s="9">
        <f t="shared" si="72"/>
        <v>102.73636852397726</v>
      </c>
      <c r="J125" s="9">
        <f t="shared" si="73"/>
        <v>112.1543593072571</v>
      </c>
      <c r="K125" s="9">
        <f t="shared" si="74"/>
        <v>110.93921878042657</v>
      </c>
      <c r="L125" s="9">
        <f t="shared" si="75"/>
        <v>110.20028705145951</v>
      </c>
      <c r="M125" s="9">
        <f t="shared" si="76"/>
        <v>110.87168017415347</v>
      </c>
      <c r="N125" s="9">
        <f t="shared" si="77"/>
        <v>105.22685591121547</v>
      </c>
      <c r="O125" s="9">
        <f t="shared" si="78"/>
        <v>100.40477397214592</v>
      </c>
      <c r="P125" s="9">
        <f t="shared" si="79"/>
        <v>97.223069349646494</v>
      </c>
      <c r="Q125" s="9">
        <f t="shared" si="80"/>
        <v>99.531914653161166</v>
      </c>
      <c r="R125" s="9">
        <f t="shared" si="81"/>
        <v>102.36703157845086</v>
      </c>
      <c r="S125" s="9">
        <f t="shared" si="82"/>
        <v>102.30954820403933</v>
      </c>
      <c r="T125" s="9">
        <f t="shared" si="83"/>
        <v>98.192958974689091</v>
      </c>
      <c r="U125" s="9">
        <f t="shared" si="84"/>
        <v>99.896581675258744</v>
      </c>
      <c r="V125" s="9">
        <f t="shared" si="85"/>
        <v>94.7737090789917</v>
      </c>
      <c r="W125" s="9">
        <f t="shared" si="86"/>
        <v>99.191551129213295</v>
      </c>
      <c r="X125" s="9">
        <f t="shared" si="87"/>
        <v>98.484603673573289</v>
      </c>
      <c r="Y125" s="9">
        <f t="shared" si="88"/>
        <v>95.478297422654848</v>
      </c>
      <c r="Z125" s="9">
        <f t="shared" si="89"/>
        <v>99.12574565661356</v>
      </c>
      <c r="AA125" s="9">
        <f t="shared" si="90"/>
        <v>98.304336940421976</v>
      </c>
      <c r="AB125" s="9">
        <f t="shared" si="91"/>
        <v>98.393368681456408</v>
      </c>
      <c r="AC125" s="9">
        <f t="shared" si="92"/>
        <v>92.064868979320451</v>
      </c>
      <c r="AD125" s="9">
        <f t="shared" si="93"/>
        <v>89.603835768490512</v>
      </c>
      <c r="AE125" s="9">
        <f t="shared" si="94"/>
        <v>90.803708998460635</v>
      </c>
      <c r="AF125" s="9">
        <f t="shared" si="95"/>
        <v>89.332260857895974</v>
      </c>
      <c r="AG125" s="9">
        <f t="shared" si="95"/>
        <v>94.204292060876597</v>
      </c>
      <c r="AH125" s="9">
        <f t="shared" si="95"/>
        <v>99.706513758494609</v>
      </c>
    </row>
    <row r="126" spans="1:34" x14ac:dyDescent="0.3">
      <c r="A126" s="41" t="str">
        <f t="shared" si="64"/>
        <v>SHU</v>
      </c>
      <c r="B126" s="9">
        <f t="shared" si="65"/>
        <v>103.72673313915344</v>
      </c>
      <c r="C126" s="9">
        <f t="shared" si="66"/>
        <v>103.2957824913773</v>
      </c>
      <c r="D126" s="9">
        <f t="shared" si="67"/>
        <v>100.55874621946312</v>
      </c>
      <c r="E126" s="9">
        <f t="shared" si="68"/>
        <v>95.52490536423052</v>
      </c>
      <c r="F126" s="9">
        <f t="shared" si="69"/>
        <v>102.14858611986597</v>
      </c>
      <c r="G126" s="9">
        <f t="shared" si="70"/>
        <v>94.645487554537382</v>
      </c>
      <c r="H126" s="9">
        <f t="shared" si="71"/>
        <v>95.289233083309057</v>
      </c>
      <c r="I126" s="9">
        <f t="shared" si="72"/>
        <v>97.326495909469372</v>
      </c>
      <c r="J126" s="9">
        <f t="shared" si="73"/>
        <v>97.67113567874749</v>
      </c>
      <c r="K126" s="9">
        <f t="shared" si="74"/>
        <v>99.754744802410912</v>
      </c>
      <c r="L126" s="9">
        <f t="shared" si="75"/>
        <v>94.013278031153519</v>
      </c>
      <c r="M126" s="9">
        <f t="shared" si="76"/>
        <v>93.968800576668627</v>
      </c>
      <c r="N126" s="9">
        <f t="shared" si="77"/>
        <v>99.978306211846345</v>
      </c>
      <c r="O126" s="9">
        <f t="shared" si="78"/>
        <v>99.412491526250662</v>
      </c>
      <c r="P126" s="9">
        <f t="shared" si="79"/>
        <v>101.32608505192788</v>
      </c>
      <c r="Q126" s="9">
        <f t="shared" si="80"/>
        <v>96.998097442344658</v>
      </c>
      <c r="R126" s="9">
        <f t="shared" si="81"/>
        <v>105.32268635586911</v>
      </c>
      <c r="S126" s="9">
        <f t="shared" si="82"/>
        <v>103.62547893886126</v>
      </c>
      <c r="T126" s="9">
        <f t="shared" si="83"/>
        <v>97.035156581313402</v>
      </c>
      <c r="U126" s="9">
        <f t="shared" si="84"/>
        <v>101.58591252717734</v>
      </c>
      <c r="V126" s="9">
        <f t="shared" si="85"/>
        <v>101.95269944337815</v>
      </c>
      <c r="W126" s="9">
        <f t="shared" si="86"/>
        <v>104.85204146728988</v>
      </c>
      <c r="X126" s="9">
        <f t="shared" si="87"/>
        <v>96.635140974249907</v>
      </c>
      <c r="Y126" s="9">
        <f t="shared" si="88"/>
        <v>99.721586131940342</v>
      </c>
      <c r="Z126" s="9">
        <f t="shared" si="89"/>
        <v>104.18555821110887</v>
      </c>
      <c r="AA126" s="9">
        <f t="shared" si="90"/>
        <v>98.279510501262095</v>
      </c>
      <c r="AB126" s="9">
        <f t="shared" si="91"/>
        <v>96.488258068380972</v>
      </c>
      <c r="AC126" s="9">
        <f t="shared" si="92"/>
        <v>95.192692906868743</v>
      </c>
      <c r="AD126" s="9">
        <f t="shared" si="93"/>
        <v>95.404653009689113</v>
      </c>
      <c r="AE126" s="9">
        <f t="shared" si="94"/>
        <v>96.111600465329104</v>
      </c>
      <c r="AF126" s="9">
        <f t="shared" si="95"/>
        <v>93.495357231673424</v>
      </c>
      <c r="AG126" s="9">
        <f t="shared" si="95"/>
        <v>96.378786036599465</v>
      </c>
      <c r="AH126" s="9">
        <f t="shared" si="95"/>
        <v>98.83201177451383</v>
      </c>
    </row>
    <row r="127" spans="1:34" x14ac:dyDescent="0.3">
      <c r="A127" s="41" t="str">
        <f t="shared" si="64"/>
        <v>SOU</v>
      </c>
      <c r="B127" s="9">
        <f t="shared" si="65"/>
        <v>101.32622243742615</v>
      </c>
      <c r="C127" s="9">
        <f t="shared" si="66"/>
        <v>100.69930676921707</v>
      </c>
      <c r="D127" s="9">
        <f t="shared" si="67"/>
        <v>104.55490134709294</v>
      </c>
      <c r="E127" s="9">
        <f t="shared" si="68"/>
        <v>103.95184454660421</v>
      </c>
      <c r="F127" s="9">
        <f t="shared" si="69"/>
        <v>98.403693973870418</v>
      </c>
      <c r="G127" s="9">
        <f t="shared" si="70"/>
        <v>98.748333743148564</v>
      </c>
      <c r="H127" s="9">
        <f t="shared" si="71"/>
        <v>100.27759791902481</v>
      </c>
      <c r="I127" s="9">
        <f t="shared" si="72"/>
        <v>98.095172241496371</v>
      </c>
      <c r="J127" s="9">
        <f t="shared" si="73"/>
        <v>92.768129523055862</v>
      </c>
      <c r="K127" s="9">
        <f t="shared" si="74"/>
        <v>100.13256592460351</v>
      </c>
      <c r="L127" s="9">
        <f t="shared" si="75"/>
        <v>98.615285487253757</v>
      </c>
      <c r="M127" s="9">
        <f t="shared" si="76"/>
        <v>100.89566592913179</v>
      </c>
      <c r="N127" s="9">
        <f t="shared" si="77"/>
        <v>99.96350268084268</v>
      </c>
      <c r="O127" s="9">
        <f t="shared" si="78"/>
        <v>100.95340508570523</v>
      </c>
      <c r="P127" s="9">
        <f t="shared" si="79"/>
        <v>101.06956146228704</v>
      </c>
      <c r="Q127" s="9">
        <f t="shared" si="80"/>
        <v>97.62454696327022</v>
      </c>
      <c r="R127" s="9">
        <f t="shared" si="81"/>
        <v>97.186797776020867</v>
      </c>
      <c r="S127" s="9">
        <f t="shared" si="82"/>
        <v>99.737362839766618</v>
      </c>
      <c r="T127" s="9">
        <f t="shared" si="83"/>
        <v>96.967621047481614</v>
      </c>
      <c r="U127" s="9">
        <f t="shared" si="84"/>
        <v>97.089852571348786</v>
      </c>
      <c r="V127" s="9">
        <f t="shared" si="85"/>
        <v>97.558145401172439</v>
      </c>
      <c r="W127" s="9">
        <f t="shared" si="86"/>
        <v>96.921544949716804</v>
      </c>
      <c r="X127" s="9">
        <f t="shared" si="87"/>
        <v>96.718692513445816</v>
      </c>
      <c r="Y127" s="9">
        <f t="shared" si="88"/>
        <v>93.299580340612479</v>
      </c>
      <c r="Z127" s="9">
        <f t="shared" si="89"/>
        <v>93.979623115631682</v>
      </c>
      <c r="AA127" s="9">
        <f t="shared" si="90"/>
        <v>99.491169942537439</v>
      </c>
      <c r="AB127" s="9">
        <f t="shared" si="91"/>
        <v>102.19085777918373</v>
      </c>
      <c r="AC127" s="9">
        <f t="shared" si="92"/>
        <v>98.525872546118407</v>
      </c>
      <c r="AD127" s="9">
        <f t="shared" si="93"/>
        <v>99.878921082042154</v>
      </c>
      <c r="AE127" s="9">
        <f t="shared" si="94"/>
        <v>98.972239627858755</v>
      </c>
      <c r="AF127" s="9">
        <f t="shared" si="95"/>
        <v>106.59677407160605</v>
      </c>
      <c r="AG127" s="9">
        <f t="shared" si="95"/>
        <v>107.14830605902218</v>
      </c>
      <c r="AH127" s="9">
        <f t="shared" si="95"/>
        <v>102.60088937686304</v>
      </c>
    </row>
    <row r="128" spans="1:34" x14ac:dyDescent="0.3">
      <c r="A128" s="41" t="str">
        <f t="shared" si="64"/>
        <v>TOT</v>
      </c>
      <c r="B128" s="9">
        <f t="shared" si="65"/>
        <v>98.504204536707462</v>
      </c>
      <c r="C128" s="9">
        <f t="shared" si="66"/>
        <v>95.779993789523715</v>
      </c>
      <c r="D128" s="9">
        <f t="shared" si="67"/>
        <v>101.464747962888</v>
      </c>
      <c r="E128" s="9">
        <f t="shared" si="68"/>
        <v>96.137705244447503</v>
      </c>
      <c r="F128" s="9">
        <f t="shared" si="69"/>
        <v>93.879471949492157</v>
      </c>
      <c r="G128" s="9">
        <f t="shared" si="70"/>
        <v>93.47564593726338</v>
      </c>
      <c r="H128" s="9">
        <f t="shared" si="71"/>
        <v>95.402773298622876</v>
      </c>
      <c r="I128" s="9">
        <f t="shared" si="72"/>
        <v>94.197184087823715</v>
      </c>
      <c r="J128" s="9">
        <f t="shared" si="73"/>
        <v>90.427322132410666</v>
      </c>
      <c r="K128" s="9">
        <f t="shared" si="74"/>
        <v>89.085089817291603</v>
      </c>
      <c r="L128" s="9">
        <f t="shared" si="75"/>
        <v>99.996617777228323</v>
      </c>
      <c r="M128" s="9">
        <f t="shared" si="76"/>
        <v>105.43428464468973</v>
      </c>
      <c r="N128" s="9">
        <f t="shared" si="77"/>
        <v>104.80736897648063</v>
      </c>
      <c r="O128" s="9">
        <f t="shared" si="78"/>
        <v>108.07416655794566</v>
      </c>
      <c r="P128" s="9">
        <f t="shared" si="79"/>
        <v>107.29075737449371</v>
      </c>
      <c r="Q128" s="9">
        <f t="shared" si="80"/>
        <v>106.80162936549677</v>
      </c>
      <c r="R128" s="9">
        <f t="shared" si="81"/>
        <v>97.556845928675486</v>
      </c>
      <c r="S128" s="9">
        <f t="shared" si="82"/>
        <v>99.588436083526403</v>
      </c>
      <c r="T128" s="9">
        <f t="shared" si="83"/>
        <v>97.303003807897127</v>
      </c>
      <c r="U128" s="9">
        <f t="shared" si="84"/>
        <v>94.099135032833601</v>
      </c>
      <c r="V128" s="9">
        <f t="shared" si="85"/>
        <v>94.761108337866858</v>
      </c>
      <c r="W128" s="9">
        <f t="shared" si="86"/>
        <v>99.876605705034606</v>
      </c>
      <c r="X128" s="9">
        <f t="shared" si="87"/>
        <v>98.764471776304902</v>
      </c>
      <c r="Y128" s="9">
        <f t="shared" si="88"/>
        <v>92.354004304213277</v>
      </c>
      <c r="Z128" s="9">
        <f t="shared" si="89"/>
        <v>97.077985582830323</v>
      </c>
      <c r="AA128" s="9">
        <f t="shared" si="90"/>
        <v>100.37852804809803</v>
      </c>
      <c r="AB128" s="9">
        <f t="shared" si="91"/>
        <v>99.851983831708154</v>
      </c>
      <c r="AC128" s="9">
        <f t="shared" si="92"/>
        <v>102.59005087508497</v>
      </c>
      <c r="AD128" s="9">
        <f t="shared" si="93"/>
        <v>108.34429606244362</v>
      </c>
      <c r="AE128" s="9">
        <f t="shared" si="94"/>
        <v>110.37004257570227</v>
      </c>
      <c r="AF128" s="9">
        <f t="shared" si="95"/>
        <v>107.80140804197062</v>
      </c>
      <c r="AG128" s="9">
        <f t="shared" si="95"/>
        <v>108.34133480322204</v>
      </c>
      <c r="AH128" s="9">
        <f t="shared" si="95"/>
        <v>107.12539850267075</v>
      </c>
    </row>
    <row r="129" spans="1:34" x14ac:dyDescent="0.3">
      <c r="A129" s="41" t="str">
        <f t="shared" si="64"/>
        <v>WBA</v>
      </c>
      <c r="B129" s="9">
        <f t="shared" si="65"/>
        <v>91.29778626607164</v>
      </c>
      <c r="C129" s="9">
        <f t="shared" si="66"/>
        <v>96.087561051286187</v>
      </c>
      <c r="D129" s="9">
        <f t="shared" si="67"/>
        <v>96.974559985445367</v>
      </c>
      <c r="E129" s="9">
        <f t="shared" si="68"/>
        <v>97.566048757285316</v>
      </c>
      <c r="F129" s="9">
        <f t="shared" si="69"/>
        <v>102.38136736237281</v>
      </c>
      <c r="G129" s="9">
        <f t="shared" si="70"/>
        <v>104.55451098262922</v>
      </c>
      <c r="H129" s="9">
        <f t="shared" si="71"/>
        <v>109.385456488253</v>
      </c>
      <c r="I129" s="9">
        <f t="shared" si="72"/>
        <v>101.63885630471522</v>
      </c>
      <c r="J129" s="9">
        <f t="shared" si="73"/>
        <v>102.74459775156232</v>
      </c>
      <c r="K129" s="9">
        <f t="shared" si="74"/>
        <v>101.33615610449219</v>
      </c>
      <c r="L129" s="9">
        <f t="shared" si="75"/>
        <v>102.75712366018509</v>
      </c>
      <c r="M129" s="9">
        <f t="shared" si="76"/>
        <v>99.589142993715129</v>
      </c>
      <c r="N129" s="9">
        <f t="shared" si="77"/>
        <v>95.326278173099922</v>
      </c>
      <c r="O129" s="9">
        <f t="shared" si="78"/>
        <v>95.708441955090095</v>
      </c>
      <c r="P129" s="9">
        <f t="shared" si="79"/>
        <v>93.131252367678329</v>
      </c>
      <c r="Q129" s="9">
        <f t="shared" si="80"/>
        <v>103.19298867972986</v>
      </c>
      <c r="R129" s="9">
        <f t="shared" si="81"/>
        <v>99.579754571642795</v>
      </c>
      <c r="S129" s="9">
        <f t="shared" si="82"/>
        <v>99.044071203735484</v>
      </c>
      <c r="T129" s="9">
        <f t="shared" si="83"/>
        <v>102.34461366900321</v>
      </c>
      <c r="U129" s="9">
        <f t="shared" si="84"/>
        <v>102.94767046949192</v>
      </c>
      <c r="V129" s="9">
        <f t="shared" si="85"/>
        <v>102.82705123478219</v>
      </c>
      <c r="W129" s="9">
        <f t="shared" si="86"/>
        <v>99.418566086680059</v>
      </c>
      <c r="X129" s="9">
        <f t="shared" si="87"/>
        <v>98.665928797453077</v>
      </c>
      <c r="Y129" s="9">
        <f t="shared" si="88"/>
        <v>101.68904730125257</v>
      </c>
      <c r="Z129" s="9">
        <f t="shared" si="89"/>
        <v>97.475784381698148</v>
      </c>
      <c r="AA129" s="9">
        <f t="shared" si="90"/>
        <v>99.389905823130974</v>
      </c>
      <c r="AB129" s="9">
        <f t="shared" si="91"/>
        <v>98.87903796369487</v>
      </c>
      <c r="AC129" s="9">
        <f t="shared" si="92"/>
        <v>94.11303142377443</v>
      </c>
      <c r="AD129" s="9">
        <f t="shared" si="93"/>
        <v>93.356030224821438</v>
      </c>
      <c r="AE129" s="9">
        <f t="shared" si="94"/>
        <v>89.131049213339068</v>
      </c>
      <c r="AF129" s="9">
        <f t="shared" si="95"/>
        <v>91.756069424495237</v>
      </c>
      <c r="AG129" s="9">
        <f t="shared" si="95"/>
        <v>91.101105886503319</v>
      </c>
      <c r="AH129" s="9">
        <f t="shared" si="95"/>
        <v>94.93328542071032</v>
      </c>
    </row>
    <row r="130" spans="1:34" x14ac:dyDescent="0.3">
      <c r="A130" s="41" t="str">
        <f t="shared" si="64"/>
        <v>WHU</v>
      </c>
      <c r="B130" s="9">
        <f t="shared" si="65"/>
        <v>94.478582928525611</v>
      </c>
      <c r="C130" s="9">
        <f t="shared" si="66"/>
        <v>87.825331764576234</v>
      </c>
      <c r="D130" s="9">
        <f t="shared" si="67"/>
        <v>98.182249130127232</v>
      </c>
      <c r="E130" s="9">
        <f t="shared" si="68"/>
        <v>99.691887618307206</v>
      </c>
      <c r="F130" s="9">
        <f t="shared" si="69"/>
        <v>102.9005642998648</v>
      </c>
      <c r="G130" s="9">
        <f t="shared" si="70"/>
        <v>105.35735411735061</v>
      </c>
      <c r="H130" s="9">
        <f t="shared" si="71"/>
        <v>108.55804655741177</v>
      </c>
      <c r="I130" s="9">
        <f t="shared" si="72"/>
        <v>113.16839204597242</v>
      </c>
      <c r="J130" s="9">
        <f t="shared" si="73"/>
        <v>102.25686408603569</v>
      </c>
      <c r="K130" s="9">
        <f t="shared" si="74"/>
        <v>100.19565571536985</v>
      </c>
      <c r="L130" s="9">
        <f t="shared" si="75"/>
        <v>96.936003211220893</v>
      </c>
      <c r="M130" s="9">
        <f t="shared" si="76"/>
        <v>95.483189591466001</v>
      </c>
      <c r="N130" s="9">
        <f t="shared" si="77"/>
        <v>99.867910550298973</v>
      </c>
      <c r="O130" s="9">
        <f t="shared" si="78"/>
        <v>97.694766930042547</v>
      </c>
      <c r="P130" s="9">
        <f t="shared" si="79"/>
        <v>101.05871887016578</v>
      </c>
      <c r="Q130" s="9">
        <f t="shared" si="80"/>
        <v>101.6283582226376</v>
      </c>
      <c r="R130" s="9">
        <f t="shared" si="81"/>
        <v>102.87185731789488</v>
      </c>
      <c r="S130" s="9">
        <f t="shared" si="82"/>
        <v>108.309612197918</v>
      </c>
      <c r="T130" s="9">
        <f t="shared" si="83"/>
        <v>104.85705448737417</v>
      </c>
      <c r="U130" s="9">
        <f t="shared" si="84"/>
        <v>105.21750920514347</v>
      </c>
      <c r="V130" s="9">
        <f t="shared" si="85"/>
        <v>102.3051612613051</v>
      </c>
      <c r="W130" s="9">
        <f t="shared" si="86"/>
        <v>107.40996438758623</v>
      </c>
      <c r="X130" s="9">
        <f t="shared" si="87"/>
        <v>106.93116141062738</v>
      </c>
      <c r="Y130" s="9">
        <f t="shared" si="88"/>
        <v>101.02511370078064</v>
      </c>
      <c r="Z130" s="9">
        <f t="shared" si="89"/>
        <v>95.550025697311284</v>
      </c>
      <c r="AA130" s="9">
        <f t="shared" si="90"/>
        <v>95.311006857960692</v>
      </c>
      <c r="AB130" s="9">
        <f t="shared" si="91"/>
        <v>100.03498813657772</v>
      </c>
      <c r="AC130" s="9">
        <f t="shared" si="92"/>
        <v>93.971909322255854</v>
      </c>
      <c r="AD130" s="9">
        <f t="shared" si="93"/>
        <v>93.15050060606427</v>
      </c>
      <c r="AE130" s="9">
        <f t="shared" si="94"/>
        <v>95.637935741956468</v>
      </c>
      <c r="AF130" s="9">
        <f t="shared" si="95"/>
        <v>95.14880773295954</v>
      </c>
      <c r="AG130" s="9">
        <f t="shared" si="95"/>
        <v>98.918669688372574</v>
      </c>
      <c r="AH130" s="9">
        <f t="shared" si="95"/>
        <v>97.094030433667243</v>
      </c>
    </row>
    <row r="131" spans="1:34" x14ac:dyDescent="0.3">
      <c r="A131" s="41" t="str">
        <f t="shared" si="64"/>
        <v>WOL</v>
      </c>
      <c r="B131" s="9">
        <f t="shared" si="65"/>
        <v>109.33356566868169</v>
      </c>
      <c r="C131" s="9">
        <f t="shared" si="66"/>
        <v>110.67711357577734</v>
      </c>
      <c r="D131" s="9">
        <f t="shared" si="67"/>
        <v>110.04562648163149</v>
      </c>
      <c r="E131" s="9">
        <f t="shared" si="68"/>
        <v>112.48385204754139</v>
      </c>
      <c r="F131" s="9">
        <f t="shared" si="69"/>
        <v>102.12693468199036</v>
      </c>
      <c r="G131" s="9">
        <f t="shared" si="70"/>
        <v>97.600033796420306</v>
      </c>
      <c r="H131" s="9">
        <f t="shared" si="71"/>
        <v>94.850180665391576</v>
      </c>
      <c r="I131" s="9">
        <f t="shared" si="72"/>
        <v>91.056788052061123</v>
      </c>
      <c r="J131" s="9">
        <f t="shared" si="73"/>
        <v>90.949099631576644</v>
      </c>
      <c r="K131" s="9">
        <f t="shared" si="74"/>
        <v>91.245601845338797</v>
      </c>
      <c r="L131" s="9">
        <f t="shared" si="75"/>
        <v>92.949224545908422</v>
      </c>
      <c r="M131" s="9">
        <f t="shared" si="76"/>
        <v>92.444072667301342</v>
      </c>
      <c r="N131" s="9">
        <f t="shared" si="77"/>
        <v>92.470474592363573</v>
      </c>
      <c r="O131" s="9">
        <f t="shared" si="78"/>
        <v>100.56514356153639</v>
      </c>
      <c r="P131" s="9">
        <f t="shared" si="79"/>
        <v>99.128318982772626</v>
      </c>
      <c r="Q131" s="9">
        <f t="shared" si="80"/>
        <v>98.844822688937128</v>
      </c>
      <c r="R131" s="9">
        <f t="shared" si="81"/>
        <v>98.87874586395769</v>
      </c>
      <c r="S131" s="9">
        <f t="shared" si="82"/>
        <v>101.94253548928766</v>
      </c>
      <c r="T131" s="9">
        <f t="shared" si="83"/>
        <v>98.656481060076473</v>
      </c>
      <c r="U131" s="9">
        <f t="shared" si="84"/>
        <v>96.624890905225541</v>
      </c>
      <c r="V131" s="9">
        <f t="shared" si="85"/>
        <v>101.80047618012743</v>
      </c>
      <c r="W131" s="9">
        <f t="shared" si="86"/>
        <v>101.17356051191838</v>
      </c>
      <c r="X131" s="9">
        <f t="shared" si="87"/>
        <v>101.50642425309866</v>
      </c>
      <c r="Y131" s="9">
        <f t="shared" si="88"/>
        <v>98.549598854775411</v>
      </c>
      <c r="Z131" s="9">
        <f t="shared" si="89"/>
        <v>99.75204416032318</v>
      </c>
      <c r="AA131" s="9">
        <f t="shared" si="90"/>
        <v>100.22042500270858</v>
      </c>
      <c r="AB131" s="9">
        <f t="shared" si="91"/>
        <v>101.35369550955103</v>
      </c>
      <c r="AC131" s="9">
        <f t="shared" si="92"/>
        <v>101.90365275382631</v>
      </c>
      <c r="AD131" s="9">
        <f t="shared" si="93"/>
        <v>106.45692389269129</v>
      </c>
      <c r="AE131" s="9">
        <f t="shared" si="94"/>
        <v>108.06070075509079</v>
      </c>
      <c r="AF131" s="9">
        <f t="shared" si="95"/>
        <v>107.12119137495471</v>
      </c>
      <c r="AG131" s="9">
        <f t="shared" si="95"/>
        <v>101.6834364949316</v>
      </c>
      <c r="AH131" s="9">
        <f t="shared" si="95"/>
        <v>99.587843632741638</v>
      </c>
    </row>
  </sheetData>
  <sortState xmlns:xlrd2="http://schemas.microsoft.com/office/spreadsheetml/2017/richdata2" ref="AZ22:BA41">
    <sortCondition descending="1" ref="BA22:BA41"/>
  </sortState>
  <conditionalFormatting sqref="B90">
    <cfRule type="cellIs" dxfId="667" priority="67" operator="lessThan">
      <formula>1.15</formula>
    </cfRule>
    <cfRule type="cellIs" dxfId="666" priority="68" operator="greaterThanOrEqual">
      <formula>1.6</formula>
    </cfRule>
  </conditionalFormatting>
  <conditionalFormatting sqref="C90:AE90">
    <cfRule type="cellIs" dxfId="665" priority="61" operator="lessThan">
      <formula>1.15</formula>
    </cfRule>
    <cfRule type="cellIs" dxfId="664" priority="62" operator="greaterThanOrEqual">
      <formula>1.6</formula>
    </cfRule>
  </conditionalFormatting>
  <conditionalFormatting sqref="B91:B109">
    <cfRule type="cellIs" dxfId="663" priority="59" operator="lessThan">
      <formula>1.15</formula>
    </cfRule>
    <cfRule type="cellIs" dxfId="662" priority="60" operator="greaterThanOrEqual">
      <formula>1.6</formula>
    </cfRule>
  </conditionalFormatting>
  <conditionalFormatting sqref="C91:AE109">
    <cfRule type="cellIs" dxfId="661" priority="57" operator="lessThan">
      <formula>1.15</formula>
    </cfRule>
    <cfRule type="cellIs" dxfId="660" priority="58" operator="greaterThanOrEqual">
      <formula>1.6</formula>
    </cfRule>
  </conditionalFormatting>
  <conditionalFormatting sqref="B112">
    <cfRule type="cellIs" dxfId="659" priority="55" operator="greaterThanOrEqual">
      <formula>105</formula>
    </cfRule>
    <cfRule type="cellIs" dxfId="658" priority="56" operator="lessThanOrEqual">
      <formula>95</formula>
    </cfRule>
  </conditionalFormatting>
  <conditionalFormatting sqref="C112:AE112">
    <cfRule type="cellIs" dxfId="657" priority="51" operator="greaterThanOrEqual">
      <formula>105</formula>
    </cfRule>
    <cfRule type="cellIs" dxfId="656" priority="52" operator="lessThanOrEqual">
      <formula>95</formula>
    </cfRule>
  </conditionalFormatting>
  <conditionalFormatting sqref="B113:B131">
    <cfRule type="cellIs" dxfId="655" priority="49" operator="greaterThanOrEqual">
      <formula>105</formula>
    </cfRule>
    <cfRule type="cellIs" dxfId="654" priority="50" operator="lessThanOrEqual">
      <formula>95</formula>
    </cfRule>
  </conditionalFormatting>
  <conditionalFormatting sqref="C113:AE131">
    <cfRule type="cellIs" dxfId="653" priority="47" operator="greaterThanOrEqual">
      <formula>105</formula>
    </cfRule>
    <cfRule type="cellIs" dxfId="652" priority="48" operator="lessThanOrEqual">
      <formula>95</formula>
    </cfRule>
  </conditionalFormatting>
  <conditionalFormatting sqref="AF90">
    <cfRule type="cellIs" dxfId="651" priority="23" operator="lessThan">
      <formula>1.15</formula>
    </cfRule>
    <cfRule type="cellIs" dxfId="650" priority="24" operator="greaterThanOrEqual">
      <formula>1.6</formula>
    </cfRule>
  </conditionalFormatting>
  <conditionalFormatting sqref="AF91:AF109">
    <cfRule type="cellIs" dxfId="649" priority="21" operator="lessThan">
      <formula>1.15</formula>
    </cfRule>
    <cfRule type="cellIs" dxfId="648" priority="22" operator="greaterThanOrEqual">
      <formula>1.6</formula>
    </cfRule>
  </conditionalFormatting>
  <conditionalFormatting sqref="AF112">
    <cfRule type="cellIs" dxfId="647" priority="19" operator="greaterThanOrEqual">
      <formula>105</formula>
    </cfRule>
    <cfRule type="cellIs" dxfId="646" priority="20" operator="lessThanOrEqual">
      <formula>95</formula>
    </cfRule>
  </conditionalFormatting>
  <conditionalFormatting sqref="AF113:AF131">
    <cfRule type="cellIs" dxfId="645" priority="17" operator="greaterThanOrEqual">
      <formula>105</formula>
    </cfRule>
    <cfRule type="cellIs" dxfId="644" priority="18" operator="lessThanOrEqual">
      <formula>95</formula>
    </cfRule>
  </conditionalFormatting>
  <conditionalFormatting sqref="AG90">
    <cfRule type="cellIs" dxfId="643" priority="15" operator="lessThan">
      <formula>1.15</formula>
    </cfRule>
    <cfRule type="cellIs" dxfId="642" priority="16" operator="greaterThanOrEqual">
      <formula>1.6</formula>
    </cfRule>
  </conditionalFormatting>
  <conditionalFormatting sqref="AG91:AG109">
    <cfRule type="cellIs" dxfId="641" priority="13" operator="lessThan">
      <formula>1.15</formula>
    </cfRule>
    <cfRule type="cellIs" dxfId="640" priority="14" operator="greaterThanOrEqual">
      <formula>1.6</formula>
    </cfRule>
  </conditionalFormatting>
  <conditionalFormatting sqref="AH90">
    <cfRule type="cellIs" dxfId="639" priority="11" operator="lessThan">
      <formula>1.15</formula>
    </cfRule>
    <cfRule type="cellIs" dxfId="638" priority="12" operator="greaterThanOrEqual">
      <formula>1.6</formula>
    </cfRule>
  </conditionalFormatting>
  <conditionalFormatting sqref="AH91:AH109">
    <cfRule type="cellIs" dxfId="637" priority="9" operator="lessThan">
      <formula>1.15</formula>
    </cfRule>
    <cfRule type="cellIs" dxfId="636" priority="10" operator="greaterThanOrEqual">
      <formula>1.6</formula>
    </cfRule>
  </conditionalFormatting>
  <conditionalFormatting sqref="AG112">
    <cfRule type="cellIs" dxfId="635" priority="7" operator="greaterThanOrEqual">
      <formula>105</formula>
    </cfRule>
    <cfRule type="cellIs" dxfId="634" priority="8" operator="lessThanOrEqual">
      <formula>95</formula>
    </cfRule>
  </conditionalFormatting>
  <conditionalFormatting sqref="AG113:AG131">
    <cfRule type="cellIs" dxfId="633" priority="5" operator="greaterThanOrEqual">
      <formula>105</formula>
    </cfRule>
    <cfRule type="cellIs" dxfId="632" priority="6" operator="lessThanOrEqual">
      <formula>95</formula>
    </cfRule>
  </conditionalFormatting>
  <conditionalFormatting sqref="AH112">
    <cfRule type="cellIs" dxfId="631" priority="3" operator="greaterThanOrEqual">
      <formula>105</formula>
    </cfRule>
    <cfRule type="cellIs" dxfId="630" priority="4" operator="lessThanOrEqual">
      <formula>95</formula>
    </cfRule>
  </conditionalFormatting>
  <conditionalFormatting sqref="AH113:AH131">
    <cfRule type="cellIs" dxfId="629" priority="1" operator="greaterThanOrEqual">
      <formula>105</formula>
    </cfRule>
    <cfRule type="cellIs" dxfId="628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G131"/>
  <sheetViews>
    <sheetView tabSelected="1" zoomScaleNormal="100" workbookViewId="0">
      <selection activeCell="J12" sqref="J12"/>
    </sheetView>
  </sheetViews>
  <sheetFormatPr defaultColWidth="9.109375" defaultRowHeight="12" x14ac:dyDescent="0.3"/>
  <cols>
    <col min="1" max="1" width="4.5546875" style="59" bestFit="1" customWidth="1"/>
    <col min="2" max="2" width="5.6640625" style="59" customWidth="1"/>
    <col min="3" max="3" width="5.44140625" style="59" hidden="1" customWidth="1"/>
    <col min="4" max="8" width="5.6640625" style="59" hidden="1" customWidth="1"/>
    <col min="9" max="9" width="5.44140625" style="59" hidden="1" customWidth="1"/>
    <col min="10" max="14" width="5.6640625" style="59" customWidth="1"/>
    <col min="15" max="16" width="5.5546875" style="59" customWidth="1"/>
    <col min="17" max="18" width="5.6640625" style="59" customWidth="1"/>
    <col min="19" max="19" width="5.5546875" style="59" hidden="1" customWidth="1"/>
    <col min="20" max="29" width="5.6640625" style="59" hidden="1" customWidth="1"/>
    <col min="30" max="30" width="5.44140625" style="59" hidden="1" customWidth="1"/>
    <col min="31" max="31" width="5.6640625" style="59" hidden="1" customWidth="1"/>
    <col min="32" max="32" width="5.6640625" style="34" hidden="1" customWidth="1"/>
    <col min="33" max="33" width="5.6640625" style="59" hidden="1" customWidth="1"/>
    <col min="34" max="34" width="5.5546875" style="59" hidden="1" customWidth="1"/>
    <col min="35" max="35" width="5.6640625" style="59" hidden="1" customWidth="1"/>
    <col min="36" max="36" width="5.5546875" style="59" hidden="1" customWidth="1"/>
    <col min="37" max="37" width="5.6640625" style="59" hidden="1" customWidth="1"/>
    <col min="38" max="38" width="5.5546875" style="59" hidden="1" customWidth="1"/>
    <col min="39" max="39" width="3.21875" style="59" hidden="1" customWidth="1"/>
    <col min="40" max="40" width="5" style="59" customWidth="1"/>
    <col min="41" max="41" width="4.5546875" style="59" bestFit="1" customWidth="1"/>
    <col min="42" max="44" width="7.44140625" style="59" bestFit="1" customWidth="1"/>
    <col min="45" max="45" width="6.44140625" style="59" customWidth="1"/>
    <col min="46" max="46" width="5.6640625" style="59" bestFit="1" customWidth="1"/>
    <col min="47" max="47" width="5.109375" style="59" bestFit="1" customWidth="1"/>
    <col min="48" max="48" width="5.6640625" style="59" bestFit="1" customWidth="1"/>
    <col min="49" max="49" width="5.109375" style="59" bestFit="1" customWidth="1"/>
    <col min="50" max="50" width="9.109375" style="59"/>
    <col min="51" max="52" width="9.6640625" style="59" bestFit="1" customWidth="1"/>
    <col min="53" max="16384" width="9.109375" style="59"/>
  </cols>
  <sheetData>
    <row r="1" spans="1:59" x14ac:dyDescent="0.3">
      <c r="A1" s="35" t="s">
        <v>0</v>
      </c>
      <c r="B1" s="58">
        <v>1</v>
      </c>
      <c r="C1" s="58">
        <v>2</v>
      </c>
      <c r="D1" s="58">
        <v>3</v>
      </c>
      <c r="E1" s="58">
        <v>4</v>
      </c>
      <c r="F1" s="58">
        <v>5</v>
      </c>
      <c r="G1" s="58">
        <v>6</v>
      </c>
      <c r="H1" s="58">
        <v>7</v>
      </c>
      <c r="I1" s="58">
        <v>8</v>
      </c>
      <c r="J1" s="58">
        <v>9</v>
      </c>
      <c r="K1" s="58">
        <v>10</v>
      </c>
      <c r="L1" s="58">
        <v>11</v>
      </c>
      <c r="M1" s="58">
        <v>12</v>
      </c>
      <c r="N1" s="58">
        <v>13</v>
      </c>
      <c r="O1" s="58">
        <v>14</v>
      </c>
      <c r="P1" s="58">
        <v>15</v>
      </c>
      <c r="Q1" s="58">
        <v>16</v>
      </c>
      <c r="R1" s="58">
        <v>17</v>
      </c>
      <c r="S1" s="58">
        <v>18</v>
      </c>
      <c r="T1" s="58">
        <v>19</v>
      </c>
      <c r="U1" s="58">
        <v>20</v>
      </c>
      <c r="V1" s="58">
        <v>21</v>
      </c>
      <c r="W1" s="58">
        <v>22</v>
      </c>
      <c r="X1" s="58">
        <v>23</v>
      </c>
      <c r="Y1" s="58">
        <v>24</v>
      </c>
      <c r="Z1" s="58">
        <v>25</v>
      </c>
      <c r="AA1" s="58">
        <v>26</v>
      </c>
      <c r="AB1" s="58">
        <v>27</v>
      </c>
      <c r="AC1" s="58">
        <v>28</v>
      </c>
      <c r="AD1" s="58">
        <v>29</v>
      </c>
      <c r="AE1" s="58">
        <v>30</v>
      </c>
      <c r="AF1" s="33">
        <v>31</v>
      </c>
      <c r="AG1" s="33">
        <v>32</v>
      </c>
      <c r="AH1" s="33">
        <v>33</v>
      </c>
      <c r="AI1" s="33">
        <v>34</v>
      </c>
      <c r="AJ1" s="33">
        <v>35</v>
      </c>
      <c r="AK1" s="33">
        <v>36</v>
      </c>
      <c r="AL1" s="33">
        <v>37</v>
      </c>
      <c r="AM1" s="33">
        <v>38</v>
      </c>
      <c r="AT1" s="8" t="s">
        <v>0</v>
      </c>
      <c r="AU1" s="8" t="s">
        <v>35</v>
      </c>
      <c r="AV1" s="8" t="s">
        <v>0</v>
      </c>
      <c r="AW1" s="8" t="s">
        <v>9</v>
      </c>
    </row>
    <row r="2" spans="1:59" x14ac:dyDescent="0.25">
      <c r="A2" s="41" t="str">
        <f>Schedule!A2</f>
        <v>ARS</v>
      </c>
      <c r="B2" s="60" t="str">
        <f>Schedule!B2</f>
        <v>@FUL</v>
      </c>
      <c r="C2" s="60" t="str">
        <f>Schedule!C2</f>
        <v>WHU</v>
      </c>
      <c r="D2" s="60" t="str">
        <f>Schedule!D2</f>
        <v>@LIV</v>
      </c>
      <c r="E2" s="60" t="str">
        <f>Schedule!E2</f>
        <v>SHU</v>
      </c>
      <c r="F2" s="60" t="str">
        <f>Schedule!F2</f>
        <v>@MCI</v>
      </c>
      <c r="G2" s="60" t="str">
        <f>Schedule!G2</f>
        <v>LEI</v>
      </c>
      <c r="H2" s="60" t="str">
        <f>Schedule!H2</f>
        <v>@MUN</v>
      </c>
      <c r="I2" s="60" t="str">
        <f>Schedule!I2</f>
        <v>AVL</v>
      </c>
      <c r="J2" s="60" t="str">
        <f>Schedule!J2</f>
        <v>@LEE</v>
      </c>
      <c r="K2" s="60" t="str">
        <f>Schedule!K2</f>
        <v>WOL</v>
      </c>
      <c r="L2" s="60" t="str">
        <f>Schedule!L2</f>
        <v>@TOT</v>
      </c>
      <c r="M2" s="60" t="str">
        <f>Schedule!M2</f>
        <v>BUR</v>
      </c>
      <c r="N2" s="60" t="str">
        <f>Schedule!N2</f>
        <v>SOU</v>
      </c>
      <c r="O2" s="60" t="str">
        <f>Schedule!O2</f>
        <v>@EVE</v>
      </c>
      <c r="P2" s="60" t="str">
        <f>Schedule!P2</f>
        <v>CHE</v>
      </c>
      <c r="Q2" s="60" t="str">
        <f>Schedule!Q2</f>
        <v>@BHA</v>
      </c>
      <c r="R2" s="60" t="str">
        <f>Schedule!R2</f>
        <v>@WBA</v>
      </c>
      <c r="S2" s="60" t="str">
        <f>Schedule!S2</f>
        <v>CRY</v>
      </c>
      <c r="T2" s="60" t="str">
        <f>Schedule!T2</f>
        <v>NEW</v>
      </c>
      <c r="U2" s="60" t="str">
        <f>Schedule!U2</f>
        <v>@SOU</v>
      </c>
      <c r="V2" s="60" t="str">
        <f>Schedule!V2</f>
        <v>MUN</v>
      </c>
      <c r="W2" s="60" t="str">
        <f>Schedule!W2</f>
        <v>@WOL</v>
      </c>
      <c r="X2" s="60" t="str">
        <f>Schedule!X2</f>
        <v>@AVL</v>
      </c>
      <c r="Y2" s="60" t="str">
        <f>Schedule!Y2</f>
        <v>LEE</v>
      </c>
      <c r="Z2" s="81" t="str">
        <f>Schedule!Z2</f>
        <v>MCI</v>
      </c>
      <c r="AA2" s="81" t="str">
        <f>Schedule!AA2</f>
        <v>@LEI</v>
      </c>
      <c r="AB2" s="81" t="str">
        <f>Schedule!AB2</f>
        <v>@BUR</v>
      </c>
      <c r="AC2" s="81" t="str">
        <f>Schedule!AC2</f>
        <v>TOT</v>
      </c>
      <c r="AD2" s="81" t="str">
        <f>Schedule!AD2</f>
        <v>@WHU</v>
      </c>
      <c r="AE2" s="81" t="str">
        <f>Schedule!AE2</f>
        <v>LIV</v>
      </c>
      <c r="AF2" s="81" t="str">
        <f>Schedule!AF2</f>
        <v>@SHU</v>
      </c>
      <c r="AG2" s="81" t="str">
        <f>Schedule!AG2</f>
        <v>FUL</v>
      </c>
      <c r="AH2" s="81" t="str">
        <f>Schedule!AH2</f>
        <v>EVE</v>
      </c>
      <c r="AI2" s="81" t="str">
        <f>Schedule!AI2</f>
        <v>@NEW</v>
      </c>
      <c r="AJ2" s="81" t="str">
        <f>Schedule!AJ2</f>
        <v>WBA</v>
      </c>
      <c r="AK2" s="60" t="str">
        <f>Schedule!AK2</f>
        <v>@CHE</v>
      </c>
      <c r="AL2" s="60" t="str">
        <f>Schedule!AL2</f>
        <v>@CRY</v>
      </c>
      <c r="AM2" s="60" t="str">
        <f>Schedule!AM2</f>
        <v>BHA</v>
      </c>
      <c r="AO2" s="61"/>
      <c r="AT2" s="71" t="str">
        <f>Schedule!A2</f>
        <v>ARS</v>
      </c>
      <c r="AU2" s="3">
        <f>VLOOKUP(AT2,'Team Ratings'!$A$2:$H$21,7,FALSE)*(1-Fixtures!$D$3)</f>
        <v>79.266884552314167</v>
      </c>
      <c r="AV2" s="71" t="str">
        <f>Schedule!A2</f>
        <v>ARS</v>
      </c>
      <c r="AW2" s="3">
        <f>VLOOKUP(AV2,'Team Ratings'!$A$2:$H$21,4,FALSE)*(1+Fixtures!$D$3)</f>
        <v>92.089931406279504</v>
      </c>
    </row>
    <row r="3" spans="1:59" x14ac:dyDescent="0.25">
      <c r="A3" s="41" t="str">
        <f>Schedule!A3</f>
        <v>AVL</v>
      </c>
      <c r="B3" s="91" t="str">
        <f>Schedule!B3</f>
        <v>@MCI</v>
      </c>
      <c r="C3" s="60" t="str">
        <f>Schedule!C3</f>
        <v>SHU</v>
      </c>
      <c r="D3" s="60" t="str">
        <f>Schedule!D3</f>
        <v>@FUL</v>
      </c>
      <c r="E3" s="60" t="str">
        <f>Schedule!E3</f>
        <v>LIV</v>
      </c>
      <c r="F3" s="60" t="str">
        <f>Schedule!F3</f>
        <v>@LEI</v>
      </c>
      <c r="G3" s="60" t="str">
        <f>Schedule!G3</f>
        <v>LEE</v>
      </c>
      <c r="H3" s="60" t="str">
        <f>Schedule!H3</f>
        <v>SOU</v>
      </c>
      <c r="I3" s="60" t="str">
        <f>Schedule!I3</f>
        <v>@ARS</v>
      </c>
      <c r="J3" s="60" t="str">
        <f>Schedule!J3</f>
        <v>BHA</v>
      </c>
      <c r="K3" s="60" t="str">
        <f>Schedule!K3</f>
        <v>@WHU</v>
      </c>
      <c r="L3" s="60" t="str">
        <f>Schedule!L3</f>
        <v>NEW</v>
      </c>
      <c r="M3" s="60" t="str">
        <f>Schedule!M3</f>
        <v>@WOL</v>
      </c>
      <c r="N3" s="60" t="str">
        <f>Schedule!N3</f>
        <v>BUR</v>
      </c>
      <c r="O3" s="60" t="str">
        <f>Schedule!O3</f>
        <v>@WBA</v>
      </c>
      <c r="P3" s="60" t="str">
        <f>Schedule!P3</f>
        <v>CRY</v>
      </c>
      <c r="Q3" s="60" t="str">
        <f>Schedule!Q3</f>
        <v>@CHE</v>
      </c>
      <c r="R3" s="60" t="str">
        <f>Schedule!R3</f>
        <v>@MUN</v>
      </c>
      <c r="S3" s="60" t="str">
        <f>Schedule!S3</f>
        <v>TOT</v>
      </c>
      <c r="T3" s="60" t="str">
        <f>Schedule!T3</f>
        <v>EVE</v>
      </c>
      <c r="U3" s="60" t="str">
        <f>Schedule!U3</f>
        <v>@BUR</v>
      </c>
      <c r="V3" s="60" t="str">
        <f>Schedule!V3</f>
        <v>@SOU</v>
      </c>
      <c r="W3" s="60" t="str">
        <f>Schedule!W3</f>
        <v>WHU</v>
      </c>
      <c r="X3" s="60" t="str">
        <f>Schedule!X3</f>
        <v>ARS</v>
      </c>
      <c r="Y3" s="60" t="str">
        <f>Schedule!Y3</f>
        <v>@BHA</v>
      </c>
      <c r="Z3" s="81" t="str">
        <f>Schedule!Z3</f>
        <v>LEI</v>
      </c>
      <c r="AA3" s="81" t="str">
        <f>Schedule!AA3</f>
        <v>@LEE</v>
      </c>
      <c r="AB3" s="81" t="str">
        <f>Schedule!AB3</f>
        <v>WOL</v>
      </c>
      <c r="AC3" s="81" t="str">
        <f>Schedule!AC3</f>
        <v>@NEW</v>
      </c>
      <c r="AD3" s="81" t="str">
        <f>Schedule!AD3</f>
        <v>@SHU</v>
      </c>
      <c r="AE3" s="81" t="str">
        <f>Schedule!AE3</f>
        <v>FUL</v>
      </c>
      <c r="AF3" s="81" t="str">
        <f>Schedule!AF3</f>
        <v>@LIV</v>
      </c>
      <c r="AG3" s="81" t="str">
        <f>Schedule!AG3</f>
        <v>MCI</v>
      </c>
      <c r="AH3" s="81" t="str">
        <f>Schedule!AH3</f>
        <v>WBA</v>
      </c>
      <c r="AI3" s="81" t="str">
        <f>Schedule!AI3</f>
        <v>@EVE</v>
      </c>
      <c r="AJ3" s="81" t="str">
        <f>Schedule!AJ3</f>
        <v>MUN</v>
      </c>
      <c r="AK3" s="60" t="str">
        <f>Schedule!AK3</f>
        <v>@CRY</v>
      </c>
      <c r="AL3" s="60" t="str">
        <f>Schedule!AL3</f>
        <v>@TOT</v>
      </c>
      <c r="AM3" s="60" t="str">
        <f>Schedule!AM3</f>
        <v>CHE</v>
      </c>
      <c r="AO3" s="61"/>
      <c r="AT3" s="71" t="str">
        <f>Schedule!A3</f>
        <v>AVL</v>
      </c>
      <c r="AU3" s="3">
        <f>VLOOKUP(AT3,'Team Ratings'!$A$2:$H$21,7,FALSE)*(1-Fixtures!$D$3)</f>
        <v>111.44398622463707</v>
      </c>
      <c r="AV3" s="71" t="str">
        <f>Schedule!A3</f>
        <v>AVL</v>
      </c>
      <c r="AW3" s="3">
        <f>VLOOKUP(AV3,'Team Ratings'!$A$2:$H$21,4,FALSE)*(1+Fixtures!$D$3)</f>
        <v>106.85613067125919</v>
      </c>
    </row>
    <row r="4" spans="1:59" x14ac:dyDescent="0.25">
      <c r="A4" s="41" t="str">
        <f>Schedule!A4</f>
        <v>BHA</v>
      </c>
      <c r="B4" s="60" t="str">
        <f>Schedule!B4</f>
        <v>CHE</v>
      </c>
      <c r="C4" s="60" t="str">
        <f>Schedule!C4</f>
        <v>@NEW</v>
      </c>
      <c r="D4" s="60" t="str">
        <f>Schedule!D4</f>
        <v>MUN</v>
      </c>
      <c r="E4" s="60" t="str">
        <f>Schedule!E4</f>
        <v>@EVE</v>
      </c>
      <c r="F4" s="60" t="str">
        <f>Schedule!F4</f>
        <v>@CRY</v>
      </c>
      <c r="G4" s="60" t="str">
        <f>Schedule!G4</f>
        <v>WBA</v>
      </c>
      <c r="H4" s="60" t="str">
        <f>Schedule!H4</f>
        <v>@TOT</v>
      </c>
      <c r="I4" s="60" t="str">
        <f>Schedule!I4</f>
        <v>BUR</v>
      </c>
      <c r="J4" s="60" t="str">
        <f>Schedule!J4</f>
        <v>@AVL</v>
      </c>
      <c r="K4" s="60" t="str">
        <f>Schedule!K4</f>
        <v>LIV</v>
      </c>
      <c r="L4" s="60" t="str">
        <f>Schedule!L4</f>
        <v>SOU</v>
      </c>
      <c r="M4" s="60" t="str">
        <f>Schedule!M4</f>
        <v>@LEI</v>
      </c>
      <c r="N4" s="60" t="str">
        <f>Schedule!N4</f>
        <v>@FUL</v>
      </c>
      <c r="O4" s="60" t="str">
        <f>Schedule!O4</f>
        <v>SHU</v>
      </c>
      <c r="P4" s="60" t="str">
        <f>Schedule!P4</f>
        <v>@WHU</v>
      </c>
      <c r="Q4" s="60" t="str">
        <f>Schedule!Q4</f>
        <v>ARS</v>
      </c>
      <c r="R4" s="60" t="str">
        <f>Schedule!R4</f>
        <v>WOL</v>
      </c>
      <c r="S4" s="60" t="str">
        <f>Schedule!S4</f>
        <v>@MCI</v>
      </c>
      <c r="T4" s="60" t="str">
        <f>Schedule!T4</f>
        <v>@LEE</v>
      </c>
      <c r="U4" s="60" t="str">
        <f>Schedule!U4</f>
        <v>FUL</v>
      </c>
      <c r="V4" s="60" t="str">
        <f>Schedule!V4</f>
        <v>TOT</v>
      </c>
      <c r="W4" s="60" t="str">
        <f>Schedule!W4</f>
        <v>@LIV</v>
      </c>
      <c r="X4" s="60" t="str">
        <f>Schedule!X4</f>
        <v>@BUR</v>
      </c>
      <c r="Y4" s="60" t="str">
        <f>Schedule!Y4</f>
        <v>AVL</v>
      </c>
      <c r="Z4" s="81" t="str">
        <f>Schedule!Z4</f>
        <v>CRY</v>
      </c>
      <c r="AA4" s="81" t="str">
        <f>Schedule!AA4</f>
        <v>@WBA</v>
      </c>
      <c r="AB4" s="81" t="str">
        <f>Schedule!AB4</f>
        <v>LEI</v>
      </c>
      <c r="AC4" s="81" t="str">
        <f>Schedule!AC4</f>
        <v>@SOU</v>
      </c>
      <c r="AD4" s="81" t="str">
        <f>Schedule!AD4</f>
        <v>NEW</v>
      </c>
      <c r="AE4" s="81" t="str">
        <f>Schedule!AE4</f>
        <v>@MUN</v>
      </c>
      <c r="AF4" s="81" t="str">
        <f>Schedule!AF4</f>
        <v>EVE</v>
      </c>
      <c r="AG4" s="81" t="str">
        <f>Schedule!AG4</f>
        <v>@CHE</v>
      </c>
      <c r="AH4" s="81" t="str">
        <f>Schedule!AH4</f>
        <v>@SHU</v>
      </c>
      <c r="AI4" s="81" t="str">
        <f>Schedule!AI4</f>
        <v>LEE</v>
      </c>
      <c r="AJ4" s="81" t="str">
        <f>Schedule!AJ4</f>
        <v>@WOL</v>
      </c>
      <c r="AK4" s="60" t="str">
        <f>Schedule!AK4</f>
        <v>WHU</v>
      </c>
      <c r="AL4" s="60" t="str">
        <f>Schedule!AL4</f>
        <v>MCI</v>
      </c>
      <c r="AM4" s="60" t="str">
        <f>Schedule!AM4</f>
        <v>@ARS</v>
      </c>
      <c r="AO4" s="61"/>
      <c r="AT4" s="71" t="str">
        <f>Schedule!A4</f>
        <v>BHA</v>
      </c>
      <c r="AU4" s="3">
        <f>VLOOKUP(AT4,'Team Ratings'!$A$2:$H$21,7,FALSE)*(1-Fixtures!$D$3)</f>
        <v>84.415412852233587</v>
      </c>
      <c r="AV4" s="71" t="str">
        <f>Schedule!A4</f>
        <v>BHA</v>
      </c>
      <c r="AW4" s="3">
        <f>VLOOKUP(AV4,'Team Ratings'!$A$2:$H$21,4,FALSE)*(1+Fixtures!$D$3)</f>
        <v>90.669277738530226</v>
      </c>
    </row>
    <row r="5" spans="1:59" x14ac:dyDescent="0.25">
      <c r="A5" s="41" t="str">
        <f>Schedule!A5</f>
        <v>BUR</v>
      </c>
      <c r="B5" s="91" t="str">
        <f>Schedule!B5</f>
        <v>MUN</v>
      </c>
      <c r="C5" s="60" t="str">
        <f>Schedule!C5</f>
        <v>@LEI</v>
      </c>
      <c r="D5" s="60" t="str">
        <f>Schedule!D5</f>
        <v>SOU</v>
      </c>
      <c r="E5" s="60" t="str">
        <f>Schedule!E5</f>
        <v>@NEW</v>
      </c>
      <c r="F5" s="60" t="str">
        <f>Schedule!F5</f>
        <v>@WBA</v>
      </c>
      <c r="G5" s="60" t="str">
        <f>Schedule!G5</f>
        <v>TOT</v>
      </c>
      <c r="H5" s="60" t="str">
        <f>Schedule!H5</f>
        <v>CHE</v>
      </c>
      <c r="I5" s="60" t="str">
        <f>Schedule!I5</f>
        <v>@BHA</v>
      </c>
      <c r="J5" s="60" t="str">
        <f>Schedule!J5</f>
        <v>CRY</v>
      </c>
      <c r="K5" s="60" t="str">
        <f>Schedule!K5</f>
        <v>@MCI</v>
      </c>
      <c r="L5" s="60" t="str">
        <f>Schedule!L5</f>
        <v>EVE</v>
      </c>
      <c r="M5" s="60" t="str">
        <f>Schedule!M5</f>
        <v>@ARS</v>
      </c>
      <c r="N5" s="60" t="str">
        <f>Schedule!N5</f>
        <v>@AVL</v>
      </c>
      <c r="O5" s="60" t="str">
        <f>Schedule!O5</f>
        <v>WOL</v>
      </c>
      <c r="P5" s="60" t="str">
        <f>Schedule!P5</f>
        <v>@LEE</v>
      </c>
      <c r="Q5" s="60" t="str">
        <f>Schedule!Q5</f>
        <v>SHU</v>
      </c>
      <c r="R5" s="60" t="str">
        <f>Schedule!R5</f>
        <v>FUL</v>
      </c>
      <c r="S5" s="60" t="str">
        <f>Schedule!S5</f>
        <v>@LIV</v>
      </c>
      <c r="T5" s="60" t="str">
        <f>Schedule!T5</f>
        <v>@WHU</v>
      </c>
      <c r="U5" s="60" t="str">
        <f>Schedule!U5</f>
        <v>AVL</v>
      </c>
      <c r="V5" s="60" t="str">
        <f>Schedule!V5</f>
        <v>@CHE</v>
      </c>
      <c r="W5" s="60" t="str">
        <f>Schedule!W5</f>
        <v>MCI</v>
      </c>
      <c r="X5" s="60" t="str">
        <f>Schedule!X5</f>
        <v>BHA</v>
      </c>
      <c r="Y5" s="60" t="str">
        <f>Schedule!Y5</f>
        <v>@CRY</v>
      </c>
      <c r="Z5" s="81" t="str">
        <f>Schedule!Z5</f>
        <v>WBA</v>
      </c>
      <c r="AA5" s="81" t="str">
        <f>Schedule!AA5</f>
        <v>@TOT</v>
      </c>
      <c r="AB5" s="81" t="str">
        <f>Schedule!AB5</f>
        <v>ARS</v>
      </c>
      <c r="AC5" s="81" t="str">
        <f>Schedule!AC5</f>
        <v>@EVE</v>
      </c>
      <c r="AD5" s="81" t="str">
        <f>Schedule!AD5</f>
        <v>LEI</v>
      </c>
      <c r="AE5" s="81" t="str">
        <f>Schedule!AE5</f>
        <v>@SOU</v>
      </c>
      <c r="AF5" s="81" t="str">
        <f>Schedule!AF5</f>
        <v>NEW</v>
      </c>
      <c r="AG5" s="81" t="str">
        <f>Schedule!AG5</f>
        <v>@MUN</v>
      </c>
      <c r="AH5" s="81" t="str">
        <f>Schedule!AH5</f>
        <v>@WOL</v>
      </c>
      <c r="AI5" s="81" t="str">
        <f>Schedule!AI5</f>
        <v>WHU</v>
      </c>
      <c r="AJ5" s="81" t="str">
        <f>Schedule!AJ5</f>
        <v>@FUL</v>
      </c>
      <c r="AK5" s="60" t="str">
        <f>Schedule!AK5</f>
        <v>LEE</v>
      </c>
      <c r="AL5" s="60" t="str">
        <f>Schedule!AL5</f>
        <v>LIV</v>
      </c>
      <c r="AM5" s="60" t="str">
        <f>Schedule!AM5</f>
        <v>@SHU</v>
      </c>
      <c r="AO5" s="61"/>
      <c r="AT5" s="71" t="str">
        <f>Schedule!A5</f>
        <v>BUR</v>
      </c>
      <c r="AU5" s="3">
        <f>VLOOKUP(AT5,'Team Ratings'!$A$2:$H$21,7,FALSE)*(1-Fixtures!$D$3)</f>
        <v>63.559307807122565</v>
      </c>
      <c r="AV5" s="71" t="str">
        <f>Schedule!A5</f>
        <v>BUR</v>
      </c>
      <c r="AW5" s="3">
        <f>VLOOKUP(AV5,'Team Ratings'!$A$2:$H$21,4,FALSE)*(1+Fixtures!$D$3)</f>
        <v>98.05895368356073</v>
      </c>
    </row>
    <row r="6" spans="1:59" x14ac:dyDescent="0.25">
      <c r="A6" s="41" t="str">
        <f>Schedule!A6</f>
        <v>CHE</v>
      </c>
      <c r="B6" s="60" t="str">
        <f>Schedule!B6</f>
        <v>@BHA</v>
      </c>
      <c r="C6" s="60" t="str">
        <f>Schedule!C6</f>
        <v>LIV</v>
      </c>
      <c r="D6" s="60" t="str">
        <f>Schedule!D6</f>
        <v>@WBA</v>
      </c>
      <c r="E6" s="60" t="str">
        <f>Schedule!E6</f>
        <v>CRY</v>
      </c>
      <c r="F6" s="60" t="str">
        <f>Schedule!F6</f>
        <v>SOU</v>
      </c>
      <c r="G6" s="60" t="str">
        <f>Schedule!G6</f>
        <v>@MUN</v>
      </c>
      <c r="H6" s="60" t="str">
        <f>Schedule!H6</f>
        <v>@BUR</v>
      </c>
      <c r="I6" s="60" t="str">
        <f>Schedule!I6</f>
        <v>SHU</v>
      </c>
      <c r="J6" s="60" t="str">
        <f>Schedule!J6</f>
        <v>@NEW</v>
      </c>
      <c r="K6" s="60" t="str">
        <f>Schedule!K6</f>
        <v>TOT</v>
      </c>
      <c r="L6" s="60" t="str">
        <f>Schedule!L6</f>
        <v>LEE</v>
      </c>
      <c r="M6" s="60" t="str">
        <f>Schedule!M6</f>
        <v>@EVE</v>
      </c>
      <c r="N6" s="60" t="str">
        <f>Schedule!N6</f>
        <v>@WOL</v>
      </c>
      <c r="O6" s="60" t="str">
        <f>Schedule!O6</f>
        <v>WHU</v>
      </c>
      <c r="P6" s="60" t="str">
        <f>Schedule!P6</f>
        <v>@ARS</v>
      </c>
      <c r="Q6" s="60" t="str">
        <f>Schedule!Q6</f>
        <v>AVL</v>
      </c>
      <c r="R6" s="60" t="str">
        <f>Schedule!R6</f>
        <v>MCI</v>
      </c>
      <c r="S6" s="60" t="str">
        <f>Schedule!S6</f>
        <v>@LEI</v>
      </c>
      <c r="T6" s="60" t="str">
        <f>Schedule!T6</f>
        <v>@FUL</v>
      </c>
      <c r="U6" s="60" t="str">
        <f>Schedule!U6</f>
        <v>WOL</v>
      </c>
      <c r="V6" s="60" t="str">
        <f>Schedule!V6</f>
        <v>BUR</v>
      </c>
      <c r="W6" s="60" t="str">
        <f>Schedule!W6</f>
        <v>@TOT</v>
      </c>
      <c r="X6" s="60" t="str">
        <f>Schedule!X6</f>
        <v>@SHU</v>
      </c>
      <c r="Y6" s="60" t="str">
        <f>Schedule!Y6</f>
        <v>NEW</v>
      </c>
      <c r="Z6" s="81" t="str">
        <f>Schedule!Z6</f>
        <v>@SOU</v>
      </c>
      <c r="AA6" s="81" t="str">
        <f>Schedule!AA6</f>
        <v>MUN</v>
      </c>
      <c r="AB6" s="81" t="str">
        <f>Schedule!AB6</f>
        <v>EVE</v>
      </c>
      <c r="AC6" s="81" t="str">
        <f>Schedule!AC6</f>
        <v>@LEE</v>
      </c>
      <c r="AD6" s="81" t="str">
        <f>Schedule!AD6</f>
        <v>@LIV</v>
      </c>
      <c r="AE6" s="81" t="str">
        <f>Schedule!AE6</f>
        <v>WBA</v>
      </c>
      <c r="AF6" s="81" t="str">
        <f>Schedule!AF6</f>
        <v>@CRY</v>
      </c>
      <c r="AG6" s="81" t="str">
        <f>Schedule!AG6</f>
        <v>BHA</v>
      </c>
      <c r="AH6" s="81" t="str">
        <f>Schedule!AH6</f>
        <v>@WHU</v>
      </c>
      <c r="AI6" s="81" t="str">
        <f>Schedule!AI6</f>
        <v>FUL</v>
      </c>
      <c r="AJ6" s="81" t="str">
        <f>Schedule!AJ6</f>
        <v>@MCI</v>
      </c>
      <c r="AK6" s="60" t="str">
        <f>Schedule!AK6</f>
        <v>ARS</v>
      </c>
      <c r="AL6" s="60" t="str">
        <f>Schedule!AL6</f>
        <v>LEI</v>
      </c>
      <c r="AM6" s="60" t="str">
        <f>Schedule!AM6</f>
        <v>@AVL</v>
      </c>
      <c r="AO6" s="61"/>
      <c r="AT6" s="71" t="str">
        <f>Schedule!A6</f>
        <v>CHE</v>
      </c>
      <c r="AU6" s="3">
        <f>VLOOKUP(AT6,'Team Ratings'!$A$2:$H$21,7,FALSE)*(1-Fixtures!$D$3)</f>
        <v>117.44023931064763</v>
      </c>
      <c r="AV6" s="71" t="str">
        <f>Schedule!A6</f>
        <v>CHE</v>
      </c>
      <c r="AW6" s="3">
        <f>VLOOKUP(AV6,'Team Ratings'!$A$2:$H$21,4,FALSE)*(1+Fixtures!$D$3)</f>
        <v>88.337459725116602</v>
      </c>
    </row>
    <row r="7" spans="1:59" x14ac:dyDescent="0.25">
      <c r="A7" s="41" t="str">
        <f>Schedule!A7</f>
        <v>CRY</v>
      </c>
      <c r="B7" s="60" t="str">
        <f>Schedule!B7</f>
        <v>SOU</v>
      </c>
      <c r="C7" s="60" t="str">
        <f>Schedule!C7</f>
        <v>@MUN</v>
      </c>
      <c r="D7" s="60" t="str">
        <f>Schedule!D7</f>
        <v>EVE</v>
      </c>
      <c r="E7" s="60" t="str">
        <f>Schedule!E7</f>
        <v>@CHE</v>
      </c>
      <c r="F7" s="60" t="str">
        <f>Schedule!F7</f>
        <v>BHA</v>
      </c>
      <c r="G7" s="60" t="str">
        <f>Schedule!G7</f>
        <v>@FUL</v>
      </c>
      <c r="H7" s="60" t="str">
        <f>Schedule!H7</f>
        <v>@WOL</v>
      </c>
      <c r="I7" s="60" t="str">
        <f>Schedule!I7</f>
        <v>LEE</v>
      </c>
      <c r="J7" s="60" t="str">
        <f>Schedule!J7</f>
        <v>@BUR</v>
      </c>
      <c r="K7" s="60" t="str">
        <f>Schedule!K7</f>
        <v>NEW</v>
      </c>
      <c r="L7" s="60" t="str">
        <f>Schedule!L7</f>
        <v>@WBA</v>
      </c>
      <c r="M7" s="60" t="str">
        <f>Schedule!M7</f>
        <v>TOT</v>
      </c>
      <c r="N7" s="60" t="str">
        <f>Schedule!N7</f>
        <v>@WHU</v>
      </c>
      <c r="O7" s="60" t="str">
        <f>Schedule!O7</f>
        <v>LIV</v>
      </c>
      <c r="P7" s="60" t="str">
        <f>Schedule!P7</f>
        <v>@AVL</v>
      </c>
      <c r="Q7" s="60" t="str">
        <f>Schedule!Q7</f>
        <v>LEI</v>
      </c>
      <c r="R7" s="60" t="str">
        <f>Schedule!R7</f>
        <v>SHU</v>
      </c>
      <c r="S7" s="60" t="str">
        <f>Schedule!S7</f>
        <v>@ARS</v>
      </c>
      <c r="T7" s="60" t="str">
        <f>Schedule!T7</f>
        <v>@MCI</v>
      </c>
      <c r="U7" s="60" t="str">
        <f>Schedule!U7</f>
        <v>WHU</v>
      </c>
      <c r="V7" s="60" t="str">
        <f>Schedule!V7</f>
        <v>WOL</v>
      </c>
      <c r="W7" s="60" t="str">
        <f>Schedule!W7</f>
        <v>@NEW</v>
      </c>
      <c r="X7" s="60" t="str">
        <f>Schedule!X7</f>
        <v>@LEE</v>
      </c>
      <c r="Y7" s="60" t="str">
        <f>Schedule!Y7</f>
        <v>BUR</v>
      </c>
      <c r="Z7" s="81" t="str">
        <f>Schedule!Z7</f>
        <v>@BHA</v>
      </c>
      <c r="AA7" s="81" t="str">
        <f>Schedule!AA7</f>
        <v>FUL</v>
      </c>
      <c r="AB7" s="81" t="str">
        <f>Schedule!AB7</f>
        <v>@TOT</v>
      </c>
      <c r="AC7" s="81" t="str">
        <f>Schedule!AC7</f>
        <v>WBA</v>
      </c>
      <c r="AD7" s="81" t="str">
        <f>Schedule!AD7</f>
        <v>MUN</v>
      </c>
      <c r="AE7" s="81" t="str">
        <f>Schedule!AE7</f>
        <v>@EVE</v>
      </c>
      <c r="AF7" s="81" t="str">
        <f>Schedule!AF7</f>
        <v>CHE</v>
      </c>
      <c r="AG7" s="81" t="str">
        <f>Schedule!AG7</f>
        <v>@SOU</v>
      </c>
      <c r="AH7" s="81" t="str">
        <f>Schedule!AH7</f>
        <v>@LEI</v>
      </c>
      <c r="AI7" s="81" t="str">
        <f>Schedule!AI7</f>
        <v>MCI</v>
      </c>
      <c r="AJ7" s="81" t="str">
        <f>Schedule!AJ7</f>
        <v>@SHU</v>
      </c>
      <c r="AK7" s="60" t="str">
        <f>Schedule!AK7</f>
        <v>AVL</v>
      </c>
      <c r="AL7" s="60" t="str">
        <f>Schedule!AL7</f>
        <v>ARS</v>
      </c>
      <c r="AM7" s="60" t="str">
        <f>Schedule!AM7</f>
        <v>@LIV</v>
      </c>
      <c r="AO7" s="61"/>
      <c r="AT7" s="71" t="str">
        <f>Schedule!A7</f>
        <v>CRY</v>
      </c>
      <c r="AU7" s="3">
        <f>VLOOKUP(AT7,'Team Ratings'!$A$2:$H$21,7,FALSE)*(1-Fixtures!$D$3)</f>
        <v>77.359665749373818</v>
      </c>
      <c r="AV7" s="71" t="str">
        <f>Schedule!A7</f>
        <v>CRY</v>
      </c>
      <c r="AW7" s="3">
        <f>VLOOKUP(AV7,'Team Ratings'!$A$2:$H$21,4,FALSE)*(1+Fixtures!$D$3)</f>
        <v>111.09781540509925</v>
      </c>
    </row>
    <row r="8" spans="1:59" x14ac:dyDescent="0.25">
      <c r="A8" s="41" t="str">
        <f>Schedule!A8</f>
        <v>EVE</v>
      </c>
      <c r="B8" s="60" t="str">
        <f>Schedule!B8</f>
        <v>@TOT</v>
      </c>
      <c r="C8" s="60" t="str">
        <f>Schedule!C8</f>
        <v>WBA</v>
      </c>
      <c r="D8" s="60" t="str">
        <f>Schedule!D8</f>
        <v>@CRY</v>
      </c>
      <c r="E8" s="60" t="str">
        <f>Schedule!E8</f>
        <v>BHA</v>
      </c>
      <c r="F8" s="60" t="str">
        <f>Schedule!F8</f>
        <v>LIV</v>
      </c>
      <c r="G8" s="60" t="str">
        <f>Schedule!G8</f>
        <v>@SOU</v>
      </c>
      <c r="H8" s="60" t="str">
        <f>Schedule!H8</f>
        <v>@NEW</v>
      </c>
      <c r="I8" s="60" t="str">
        <f>Schedule!I8</f>
        <v>MUN</v>
      </c>
      <c r="J8" s="60" t="str">
        <f>Schedule!J8</f>
        <v>@FUL</v>
      </c>
      <c r="K8" s="60" t="str">
        <f>Schedule!K8</f>
        <v>LEE</v>
      </c>
      <c r="L8" s="60" t="str">
        <f>Schedule!L8</f>
        <v>@BUR</v>
      </c>
      <c r="M8" s="60" t="str">
        <f>Schedule!M8</f>
        <v>CHE</v>
      </c>
      <c r="N8" s="60" t="str">
        <f>Schedule!N8</f>
        <v>@LEI</v>
      </c>
      <c r="O8" s="60" t="str">
        <f>Schedule!O8</f>
        <v>ARS</v>
      </c>
      <c r="P8" s="60" t="str">
        <f>Schedule!P8</f>
        <v>@SHU</v>
      </c>
      <c r="Q8" s="60" t="str">
        <f>Schedule!Q8</f>
        <v>MCI</v>
      </c>
      <c r="R8" s="60" t="str">
        <f>Schedule!R8</f>
        <v>WHU</v>
      </c>
      <c r="S8" s="60" t="str">
        <f>Schedule!S8</f>
        <v>@WOL</v>
      </c>
      <c r="T8" s="60" t="str">
        <f>Schedule!T8</f>
        <v>@AVL</v>
      </c>
      <c r="U8" s="60" t="str">
        <f>Schedule!U8</f>
        <v>LEI</v>
      </c>
      <c r="V8" s="60" t="str">
        <f>Schedule!V8</f>
        <v>NEW</v>
      </c>
      <c r="W8" s="60" t="str">
        <f>Schedule!W8</f>
        <v>@LEE</v>
      </c>
      <c r="X8" s="60" t="str">
        <f>Schedule!X8</f>
        <v>@MUN</v>
      </c>
      <c r="Y8" s="60" t="str">
        <f>Schedule!Y8</f>
        <v>FUL</v>
      </c>
      <c r="Z8" s="81" t="str">
        <f>Schedule!Z8</f>
        <v>@LIV</v>
      </c>
      <c r="AA8" s="81" t="str">
        <f>Schedule!AA8</f>
        <v>SOU</v>
      </c>
      <c r="AB8" s="81" t="str">
        <f>Schedule!AB8</f>
        <v>@CHE</v>
      </c>
      <c r="AC8" s="81" t="str">
        <f>Schedule!AC8</f>
        <v>BUR</v>
      </c>
      <c r="AD8" s="81" t="str">
        <f>Schedule!AD8</f>
        <v>@WBA</v>
      </c>
      <c r="AE8" s="81" t="str">
        <f>Schedule!AE8</f>
        <v>CRY</v>
      </c>
      <c r="AF8" s="81" t="str">
        <f>Schedule!AF8</f>
        <v>@BHA</v>
      </c>
      <c r="AG8" s="81" t="str">
        <f>Schedule!AG8</f>
        <v>TOT</v>
      </c>
      <c r="AH8" s="81" t="str">
        <f>Schedule!AH8</f>
        <v>@ARS</v>
      </c>
      <c r="AI8" s="81" t="str">
        <f>Schedule!AI8</f>
        <v>AVL</v>
      </c>
      <c r="AJ8" s="81" t="str">
        <f>Schedule!AJ8</f>
        <v>@WHU</v>
      </c>
      <c r="AK8" s="60" t="str">
        <f>Schedule!AK8</f>
        <v>SHU</v>
      </c>
      <c r="AL8" s="60" t="str">
        <f>Schedule!AL8</f>
        <v>WOL</v>
      </c>
      <c r="AM8" s="60" t="str">
        <f>Schedule!AM8</f>
        <v>@MCI</v>
      </c>
      <c r="AO8" s="61"/>
      <c r="AT8" s="71" t="str">
        <f>Schedule!A8</f>
        <v>EVE</v>
      </c>
      <c r="AU8" s="3">
        <f>VLOOKUP(AT8,'Team Ratings'!$A$2:$H$21,7,FALSE)*(1-Fixtures!$D$3)</f>
        <v>101.21650445056385</v>
      </c>
      <c r="AV8" s="71" t="str">
        <f>Schedule!A8</f>
        <v>EVE</v>
      </c>
      <c r="AW8" s="3">
        <f>VLOOKUP(AV8,'Team Ratings'!$A$2:$H$21,4,FALSE)*(1+Fixtures!$D$3)</f>
        <v>107.01454222163267</v>
      </c>
    </row>
    <row r="9" spans="1:59" x14ac:dyDescent="0.25">
      <c r="A9" s="41" t="str">
        <f>Schedule!A9</f>
        <v>FUL</v>
      </c>
      <c r="B9" s="60" t="str">
        <f>Schedule!B9</f>
        <v>ARS</v>
      </c>
      <c r="C9" s="60" t="str">
        <f>Schedule!C9</f>
        <v>@LEE</v>
      </c>
      <c r="D9" s="60" t="str">
        <f>Schedule!D9</f>
        <v>AVL</v>
      </c>
      <c r="E9" s="60" t="str">
        <f>Schedule!E9</f>
        <v>@WOL</v>
      </c>
      <c r="F9" s="60" t="str">
        <f>Schedule!F9</f>
        <v>@SHU</v>
      </c>
      <c r="G9" s="60" t="str">
        <f>Schedule!G9</f>
        <v>CRY</v>
      </c>
      <c r="H9" s="60" t="str">
        <f>Schedule!H9</f>
        <v>WBA</v>
      </c>
      <c r="I9" s="60" t="str">
        <f>Schedule!I9</f>
        <v>@WHU</v>
      </c>
      <c r="J9" s="60" t="str">
        <f>Schedule!J9</f>
        <v>EVE</v>
      </c>
      <c r="K9" s="60" t="str">
        <f>Schedule!K9</f>
        <v>@LEI</v>
      </c>
      <c r="L9" s="60" t="str">
        <f>Schedule!L9</f>
        <v>@MCI</v>
      </c>
      <c r="M9" s="60" t="str">
        <f>Schedule!M9</f>
        <v>LIV</v>
      </c>
      <c r="N9" s="60" t="str">
        <f>Schedule!N9</f>
        <v>BHA</v>
      </c>
      <c r="O9" s="60" t="str">
        <f>Schedule!O9</f>
        <v>@NEW</v>
      </c>
      <c r="P9" s="60" t="str">
        <f>Schedule!P9</f>
        <v>SOU</v>
      </c>
      <c r="Q9" s="60" t="str">
        <f>Schedule!Q9</f>
        <v>@TOT</v>
      </c>
      <c r="R9" s="60" t="str">
        <f>Schedule!R9</f>
        <v>@BUR</v>
      </c>
      <c r="S9" s="60" t="str">
        <f>Schedule!S9</f>
        <v>MUN</v>
      </c>
      <c r="T9" s="60" t="str">
        <f>Schedule!T9</f>
        <v>CHE</v>
      </c>
      <c r="U9" s="60" t="str">
        <f>Schedule!U9</f>
        <v>@BHA</v>
      </c>
      <c r="V9" s="60" t="str">
        <f>Schedule!V9</f>
        <v>@WBA</v>
      </c>
      <c r="W9" s="60" t="str">
        <f>Schedule!W9</f>
        <v>LEI</v>
      </c>
      <c r="X9" s="60" t="str">
        <f>Schedule!X9</f>
        <v>WHU</v>
      </c>
      <c r="Y9" s="60" t="str">
        <f>Schedule!Y9</f>
        <v>@EVE</v>
      </c>
      <c r="Z9" s="81" t="str">
        <f>Schedule!Z9</f>
        <v>SHU</v>
      </c>
      <c r="AA9" s="81" t="str">
        <f>Schedule!AA9</f>
        <v>@CRY</v>
      </c>
      <c r="AB9" s="81" t="str">
        <f>Schedule!AB9</f>
        <v>@LIV</v>
      </c>
      <c r="AC9" s="81" t="str">
        <f>Schedule!AC9</f>
        <v>MCI</v>
      </c>
      <c r="AD9" s="81" t="str">
        <f>Schedule!AD9</f>
        <v>LEE</v>
      </c>
      <c r="AE9" s="81" t="str">
        <f>Schedule!AE9</f>
        <v>@AVL</v>
      </c>
      <c r="AF9" s="81" t="str">
        <f>Schedule!AF9</f>
        <v>WOL</v>
      </c>
      <c r="AG9" s="81" t="str">
        <f>Schedule!AG9</f>
        <v>@ARS</v>
      </c>
      <c r="AH9" s="81" t="str">
        <f>Schedule!AH9</f>
        <v>TOT</v>
      </c>
      <c r="AI9" s="81" t="str">
        <f>Schedule!AI9</f>
        <v>@CHE</v>
      </c>
      <c r="AJ9" s="81" t="str">
        <f>Schedule!AJ9</f>
        <v>BUR</v>
      </c>
      <c r="AK9" s="60" t="str">
        <f>Schedule!AK9</f>
        <v>@SOU</v>
      </c>
      <c r="AL9" s="60" t="str">
        <f>Schedule!AL9</f>
        <v>@MUN</v>
      </c>
      <c r="AM9" s="60" t="str">
        <f>Schedule!AM9</f>
        <v>NEW</v>
      </c>
      <c r="AO9" s="61"/>
      <c r="AT9" s="71" t="str">
        <f>Schedule!A9</f>
        <v>FUL</v>
      </c>
      <c r="AU9" s="3">
        <f>VLOOKUP(AT9,'Team Ratings'!$A$2:$H$21,7,FALSE)*(1-Fixtures!$D$3)</f>
        <v>73.908883648870045</v>
      </c>
      <c r="AV9" s="71" t="str">
        <f>Schedule!A9</f>
        <v>FUL</v>
      </c>
      <c r="AW9" s="3">
        <f>VLOOKUP(AV9,'Team Ratings'!$A$2:$H$21,4,FALSE)*(1+Fixtures!$D$3)</f>
        <v>143.80616034604446</v>
      </c>
      <c r="BA9" s="1"/>
      <c r="BB9" s="1"/>
      <c r="BC9" s="1"/>
      <c r="BD9" s="1"/>
      <c r="BE9" s="1"/>
      <c r="BF9" s="1"/>
      <c r="BG9" s="1"/>
    </row>
    <row r="10" spans="1:59" x14ac:dyDescent="0.25">
      <c r="A10" s="41" t="str">
        <f>Schedule!A10</f>
        <v>LEE</v>
      </c>
      <c r="B10" s="60" t="str">
        <f>Schedule!B10</f>
        <v>@LIV</v>
      </c>
      <c r="C10" s="60" t="str">
        <f>Schedule!C10</f>
        <v>FUL</v>
      </c>
      <c r="D10" s="60" t="str">
        <f>Schedule!D10</f>
        <v>@SHU</v>
      </c>
      <c r="E10" s="60" t="str">
        <f>Schedule!E10</f>
        <v>MCI</v>
      </c>
      <c r="F10" s="60" t="str">
        <f>Schedule!F10</f>
        <v>WOL</v>
      </c>
      <c r="G10" s="60" t="str">
        <f>Schedule!G10</f>
        <v>@AVL</v>
      </c>
      <c r="H10" s="60" t="str">
        <f>Schedule!H10</f>
        <v>LEI</v>
      </c>
      <c r="I10" s="60" t="str">
        <f>Schedule!I10</f>
        <v>@CRY</v>
      </c>
      <c r="J10" s="60" t="str">
        <f>Schedule!J10</f>
        <v>ARS</v>
      </c>
      <c r="K10" s="60" t="str">
        <f>Schedule!K10</f>
        <v>@EVE</v>
      </c>
      <c r="L10" s="60" t="str">
        <f>Schedule!L10</f>
        <v>@CHE</v>
      </c>
      <c r="M10" s="60" t="str">
        <f>Schedule!M10</f>
        <v>WHU</v>
      </c>
      <c r="N10" s="60" t="str">
        <f>Schedule!N10</f>
        <v>NEW</v>
      </c>
      <c r="O10" s="60" t="str">
        <f>Schedule!O10</f>
        <v>@MUN</v>
      </c>
      <c r="P10" s="60" t="str">
        <f>Schedule!P10</f>
        <v>BUR</v>
      </c>
      <c r="Q10" s="60" t="str">
        <f>Schedule!Q10</f>
        <v>@WBA</v>
      </c>
      <c r="R10" s="60" t="str">
        <f>Schedule!R10</f>
        <v>@TOT</v>
      </c>
      <c r="S10" s="60" t="str">
        <f>Schedule!S10</f>
        <v>SOU</v>
      </c>
      <c r="T10" s="60" t="str">
        <f>Schedule!T10</f>
        <v>BHA</v>
      </c>
      <c r="U10" s="60" t="str">
        <f>Schedule!U10</f>
        <v>@NEW</v>
      </c>
      <c r="V10" s="60" t="str">
        <f>Schedule!V10</f>
        <v>@LEI</v>
      </c>
      <c r="W10" s="60" t="str">
        <f>Schedule!W10</f>
        <v>EVE</v>
      </c>
      <c r="X10" s="60" t="str">
        <f>Schedule!X10</f>
        <v>CRY</v>
      </c>
      <c r="Y10" s="60" t="str">
        <f>Schedule!Y10</f>
        <v>@ARS</v>
      </c>
      <c r="Z10" s="81" t="str">
        <f>Schedule!Z10</f>
        <v>@WOL</v>
      </c>
      <c r="AA10" s="81" t="str">
        <f>Schedule!AA10</f>
        <v>AVL</v>
      </c>
      <c r="AB10" s="81" t="str">
        <f>Schedule!AB10</f>
        <v>@WHU</v>
      </c>
      <c r="AC10" s="81" t="str">
        <f>Schedule!AC10</f>
        <v>CHE</v>
      </c>
      <c r="AD10" s="81" t="str">
        <f>Schedule!AD10</f>
        <v>@FUL</v>
      </c>
      <c r="AE10" s="81" t="str">
        <f>Schedule!AE10</f>
        <v>SHU</v>
      </c>
      <c r="AF10" s="81" t="str">
        <f>Schedule!AF10</f>
        <v>@MCI</v>
      </c>
      <c r="AG10" s="81" t="str">
        <f>Schedule!AG10</f>
        <v>LIV</v>
      </c>
      <c r="AH10" s="81" t="str">
        <f>Schedule!AH10</f>
        <v>MUN</v>
      </c>
      <c r="AI10" s="81" t="str">
        <f>Schedule!AI10</f>
        <v>@BHA</v>
      </c>
      <c r="AJ10" s="81" t="str">
        <f>Schedule!AJ10</f>
        <v>TOT</v>
      </c>
      <c r="AK10" s="60" t="str">
        <f>Schedule!AK10</f>
        <v>@BUR</v>
      </c>
      <c r="AL10" s="60" t="str">
        <f>Schedule!AL10</f>
        <v>@SOU</v>
      </c>
      <c r="AM10" s="60" t="str">
        <f>Schedule!AM10</f>
        <v>WBA</v>
      </c>
      <c r="AO10" s="61"/>
      <c r="AT10" s="71" t="str">
        <f>Schedule!A10</f>
        <v>LEE</v>
      </c>
      <c r="AU10" s="3">
        <f>VLOOKUP(AT10,'Team Ratings'!$A$2:$H$21,7,FALSE)*(1-Fixtures!$D$3)</f>
        <v>102.51945356596927</v>
      </c>
      <c r="AV10" s="71" t="str">
        <f>Schedule!A10</f>
        <v>LEE</v>
      </c>
      <c r="AW10" s="3">
        <f>VLOOKUP(AV10,'Team Ratings'!$A$2:$H$21,4,FALSE)*(1+Fixtures!$D$3)</f>
        <v>124.7159326110478</v>
      </c>
      <c r="BA10" s="1"/>
      <c r="BB10" s="1"/>
      <c r="BC10" s="1"/>
      <c r="BD10" s="1"/>
      <c r="BE10" s="1"/>
      <c r="BF10" s="1"/>
      <c r="BG10" s="21"/>
    </row>
    <row r="11" spans="1:59" x14ac:dyDescent="0.25">
      <c r="A11" s="41" t="str">
        <f>Schedule!A11</f>
        <v>LEI</v>
      </c>
      <c r="B11" s="60" t="str">
        <f>Schedule!B11</f>
        <v>@WBA</v>
      </c>
      <c r="C11" s="60" t="str">
        <f>Schedule!C11</f>
        <v>BUR</v>
      </c>
      <c r="D11" s="60" t="str">
        <f>Schedule!D11</f>
        <v>@MCI</v>
      </c>
      <c r="E11" s="60" t="str">
        <f>Schedule!E11</f>
        <v>WHU</v>
      </c>
      <c r="F11" s="60" t="str">
        <f>Schedule!F11</f>
        <v>AVL</v>
      </c>
      <c r="G11" s="60" t="str">
        <f>Schedule!G11</f>
        <v>@ARS</v>
      </c>
      <c r="H11" s="60" t="str">
        <f>Schedule!H11</f>
        <v>@LEE</v>
      </c>
      <c r="I11" s="60" t="str">
        <f>Schedule!I11</f>
        <v>WOL</v>
      </c>
      <c r="J11" s="60" t="str">
        <f>Schedule!J11</f>
        <v>@LIV</v>
      </c>
      <c r="K11" s="60" t="str">
        <f>Schedule!K11</f>
        <v>FUL</v>
      </c>
      <c r="L11" s="60" t="str">
        <f>Schedule!L11</f>
        <v>@SHU</v>
      </c>
      <c r="M11" s="60" t="str">
        <f>Schedule!M11</f>
        <v>BHA</v>
      </c>
      <c r="N11" s="60" t="str">
        <f>Schedule!N11</f>
        <v>EVE</v>
      </c>
      <c r="O11" s="60" t="str">
        <f>Schedule!O11</f>
        <v>@TOT</v>
      </c>
      <c r="P11" s="60" t="str">
        <f>Schedule!P11</f>
        <v>MUN</v>
      </c>
      <c r="Q11" s="60" t="str">
        <f>Schedule!Q11</f>
        <v>@CRY</v>
      </c>
      <c r="R11" s="60" t="str">
        <f>Schedule!R11</f>
        <v>@NEW</v>
      </c>
      <c r="S11" s="81" t="str">
        <f>Schedule!S11</f>
        <v>CHE</v>
      </c>
      <c r="T11" s="81" t="str">
        <f>Schedule!T11</f>
        <v>SOU</v>
      </c>
      <c r="U11" s="81" t="str">
        <f>Schedule!U11</f>
        <v>@EVE</v>
      </c>
      <c r="V11" s="81" t="str">
        <f>Schedule!V11</f>
        <v>LEE</v>
      </c>
      <c r="W11" s="81" t="str">
        <f>Schedule!W11</f>
        <v>@FUL</v>
      </c>
      <c r="X11" s="81" t="str">
        <f>Schedule!X11</f>
        <v>@WOL</v>
      </c>
      <c r="Y11" s="81" t="str">
        <f>Schedule!Y11</f>
        <v>LIV</v>
      </c>
      <c r="Z11" s="81" t="str">
        <f>Schedule!Z11</f>
        <v>@AVL</v>
      </c>
      <c r="AA11" s="81" t="str">
        <f>Schedule!AA11</f>
        <v>ARS</v>
      </c>
      <c r="AB11" s="81" t="str">
        <f>Schedule!AB11</f>
        <v>@BHA</v>
      </c>
      <c r="AC11" s="81" t="str">
        <f>Schedule!AC11</f>
        <v>SHU</v>
      </c>
      <c r="AD11" s="81" t="str">
        <f>Schedule!AD11</f>
        <v>@BUR</v>
      </c>
      <c r="AE11" s="81" t="str">
        <f>Schedule!AE11</f>
        <v>MCI</v>
      </c>
      <c r="AF11" s="81" t="str">
        <f>Schedule!AF11</f>
        <v>@WHU</v>
      </c>
      <c r="AG11" s="81" t="str">
        <f>Schedule!AG11</f>
        <v>WBA</v>
      </c>
      <c r="AH11" s="81" t="str">
        <f>Schedule!AH11</f>
        <v>CRY</v>
      </c>
      <c r="AI11" s="81" t="str">
        <f>Schedule!AI11</f>
        <v>@SOU</v>
      </c>
      <c r="AJ11" s="81" t="str">
        <f>Schedule!AJ11</f>
        <v>NEW</v>
      </c>
      <c r="AK11" s="60" t="str">
        <f>Schedule!AK11</f>
        <v>@MUN</v>
      </c>
      <c r="AL11" s="60" t="str">
        <f>Schedule!AL11</f>
        <v>@CHE</v>
      </c>
      <c r="AM11" s="60" t="str">
        <f>Schedule!AM11</f>
        <v>TOT</v>
      </c>
      <c r="AO11" s="61"/>
      <c r="AT11" s="71" t="str">
        <f>Schedule!A11</f>
        <v>LEI</v>
      </c>
      <c r="AU11" s="3">
        <f>VLOOKUP(AT11,'Team Ratings'!$A$2:$H$21,7,FALSE)*(1-Fixtures!$D$3)</f>
        <v>112.98986563284187</v>
      </c>
      <c r="AV11" s="71" t="str">
        <f>Schedule!A11</f>
        <v>LEI</v>
      </c>
      <c r="AW11" s="3">
        <f>VLOOKUP(AV11,'Team Ratings'!$A$2:$H$21,4,FALSE)*(1+Fixtures!$D$3)</f>
        <v>98.787568954072839</v>
      </c>
      <c r="BA11" s="1"/>
      <c r="BB11" s="1"/>
      <c r="BC11" s="1"/>
      <c r="BD11" s="1"/>
      <c r="BE11" s="1"/>
      <c r="BF11" s="1"/>
      <c r="BG11" s="21"/>
    </row>
    <row r="12" spans="1:59" x14ac:dyDescent="0.25">
      <c r="A12" s="41" t="str">
        <f>Schedule!A12</f>
        <v>LIV</v>
      </c>
      <c r="B12" s="60" t="str">
        <f>Schedule!B12</f>
        <v>LEE</v>
      </c>
      <c r="C12" s="60" t="str">
        <f>Schedule!C12</f>
        <v>@CHE</v>
      </c>
      <c r="D12" s="60" t="str">
        <f>Schedule!D12</f>
        <v>ARS</v>
      </c>
      <c r="E12" s="60" t="str">
        <f>Schedule!E12</f>
        <v>@AVL</v>
      </c>
      <c r="F12" s="60" t="str">
        <f>Schedule!F12</f>
        <v>@EVE</v>
      </c>
      <c r="G12" s="60" t="str">
        <f>Schedule!G12</f>
        <v>SHU</v>
      </c>
      <c r="H12" s="60" t="str">
        <f>Schedule!H12</f>
        <v>WHU</v>
      </c>
      <c r="I12" s="60" t="str">
        <f>Schedule!I12</f>
        <v>@MCI</v>
      </c>
      <c r="J12" s="60" t="str">
        <f>Schedule!J12</f>
        <v>LEI</v>
      </c>
      <c r="K12" s="60" t="str">
        <f>Schedule!K12</f>
        <v>@BHA</v>
      </c>
      <c r="L12" s="60" t="str">
        <f>Schedule!L12</f>
        <v>WOL</v>
      </c>
      <c r="M12" s="60" t="str">
        <f>Schedule!M12</f>
        <v>@FUL</v>
      </c>
      <c r="N12" s="60" t="str">
        <f>Schedule!N12</f>
        <v>TOT</v>
      </c>
      <c r="O12" s="60" t="str">
        <f>Schedule!O12</f>
        <v>@CRY</v>
      </c>
      <c r="P12" s="60" t="str">
        <f>Schedule!P12</f>
        <v>WBA</v>
      </c>
      <c r="Q12" s="60" t="str">
        <f>Schedule!Q12</f>
        <v>@NEW</v>
      </c>
      <c r="R12" s="60" t="str">
        <f>Schedule!R12</f>
        <v>@SOU</v>
      </c>
      <c r="S12" s="81" t="str">
        <f>Schedule!S12</f>
        <v>BUR</v>
      </c>
      <c r="T12" s="81" t="str">
        <f>Schedule!T12</f>
        <v>MUN</v>
      </c>
      <c r="U12" s="81" t="str">
        <f>Schedule!U12</f>
        <v>@TOT</v>
      </c>
      <c r="V12" s="81" t="str">
        <f>Schedule!V12</f>
        <v>@WHU</v>
      </c>
      <c r="W12" s="81" t="str">
        <f>Schedule!W12</f>
        <v>BHA</v>
      </c>
      <c r="X12" s="81" t="str">
        <f>Schedule!X12</f>
        <v>MCI</v>
      </c>
      <c r="Y12" s="81" t="str">
        <f>Schedule!Y12</f>
        <v>@LEI</v>
      </c>
      <c r="Z12" s="81" t="str">
        <f>Schedule!Z12</f>
        <v>EVE</v>
      </c>
      <c r="AA12" s="81" t="str">
        <f>Schedule!AA12</f>
        <v>@SHU</v>
      </c>
      <c r="AB12" s="81" t="str">
        <f>Schedule!AB12</f>
        <v>FUL</v>
      </c>
      <c r="AC12" s="81" t="str">
        <f>Schedule!AC12</f>
        <v>@WOL</v>
      </c>
      <c r="AD12" s="81" t="str">
        <f>Schedule!AD12</f>
        <v>CHE</v>
      </c>
      <c r="AE12" s="81" t="str">
        <f>Schedule!AE12</f>
        <v>@ARS</v>
      </c>
      <c r="AF12" s="81" t="str">
        <f>Schedule!AF12</f>
        <v>AVL</v>
      </c>
      <c r="AG12" s="81" t="str">
        <f>Schedule!AG12</f>
        <v>@LEE</v>
      </c>
      <c r="AH12" s="81" t="str">
        <f>Schedule!AH12</f>
        <v>NEW</v>
      </c>
      <c r="AI12" s="81" t="str">
        <f>Schedule!AI12</f>
        <v>@MUN</v>
      </c>
      <c r="AJ12" s="81" t="str">
        <f>Schedule!AJ12</f>
        <v>SOU</v>
      </c>
      <c r="AK12" s="60" t="str">
        <f>Schedule!AK12</f>
        <v>@WBA</v>
      </c>
      <c r="AL12" s="60" t="str">
        <f>Schedule!AL12</f>
        <v>@BUR</v>
      </c>
      <c r="AM12" s="60" t="str">
        <f>Schedule!AM12</f>
        <v>CRY</v>
      </c>
      <c r="AO12" s="61"/>
      <c r="AT12" s="71" t="str">
        <f>Schedule!A12</f>
        <v>LIV</v>
      </c>
      <c r="AU12" s="3">
        <f>VLOOKUP(AT12,'Team Ratings'!$A$2:$H$21,7,FALSE)*(1-Fixtures!$D$3)</f>
        <v>145.23497884805127</v>
      </c>
      <c r="AV12" s="71" t="str">
        <f>Schedule!A12</f>
        <v>LIV</v>
      </c>
      <c r="AW12" s="3">
        <f>VLOOKUP(AV12,'Team Ratings'!$A$2:$H$21,4,FALSE)*(1+Fixtures!$D$3)</f>
        <v>94.087113853361132</v>
      </c>
      <c r="BA12" s="1"/>
      <c r="BB12" s="1"/>
      <c r="BC12" s="1"/>
      <c r="BD12" s="1"/>
      <c r="BE12" s="1"/>
      <c r="BF12" s="1"/>
      <c r="BG12" s="21"/>
    </row>
    <row r="13" spans="1:59" x14ac:dyDescent="0.25">
      <c r="A13" s="41" t="str">
        <f>Schedule!A13</f>
        <v>MCI</v>
      </c>
      <c r="B13" s="91" t="str">
        <f>Schedule!B13</f>
        <v>AVL</v>
      </c>
      <c r="C13" s="60" t="str">
        <f>Schedule!C13</f>
        <v>@WOL</v>
      </c>
      <c r="D13" s="60" t="str">
        <f>Schedule!D13</f>
        <v>LEI</v>
      </c>
      <c r="E13" s="60" t="str">
        <f>Schedule!E13</f>
        <v>@LEE</v>
      </c>
      <c r="F13" s="60" t="str">
        <f>Schedule!F13</f>
        <v>ARS</v>
      </c>
      <c r="G13" s="60" t="str">
        <f>Schedule!G13</f>
        <v>@WHU</v>
      </c>
      <c r="H13" s="60" t="str">
        <f>Schedule!H13</f>
        <v>@SHU</v>
      </c>
      <c r="I13" s="60" t="str">
        <f>Schedule!I13</f>
        <v>LIV</v>
      </c>
      <c r="J13" s="60" t="str">
        <f>Schedule!J13</f>
        <v>@TOT</v>
      </c>
      <c r="K13" s="60" t="str">
        <f>Schedule!K13</f>
        <v>BUR</v>
      </c>
      <c r="L13" s="60" t="str">
        <f>Schedule!L13</f>
        <v>FUL</v>
      </c>
      <c r="M13" s="60" t="str">
        <f>Schedule!M13</f>
        <v>@MUN</v>
      </c>
      <c r="N13" s="60" t="str">
        <f>Schedule!N13</f>
        <v>WBA</v>
      </c>
      <c r="O13" s="60" t="str">
        <f>Schedule!O13</f>
        <v>@SOU</v>
      </c>
      <c r="P13" s="60" t="str">
        <f>Schedule!P13</f>
        <v>NEW</v>
      </c>
      <c r="Q13" s="60" t="str">
        <f>Schedule!Q13</f>
        <v>@EVE</v>
      </c>
      <c r="R13" s="60" t="str">
        <f>Schedule!R13</f>
        <v>@CHE</v>
      </c>
      <c r="S13" s="81" t="str">
        <f>Schedule!S13</f>
        <v>BHA</v>
      </c>
      <c r="T13" s="81" t="str">
        <f>Schedule!T13</f>
        <v>CRY</v>
      </c>
      <c r="U13" s="81" t="str">
        <f>Schedule!U13</f>
        <v>@WBA</v>
      </c>
      <c r="V13" s="81" t="str">
        <f>Schedule!V13</f>
        <v>SHU</v>
      </c>
      <c r="W13" s="81" t="str">
        <f>Schedule!W13</f>
        <v>@BUR</v>
      </c>
      <c r="X13" s="81" t="str">
        <f>Schedule!X13</f>
        <v>@LIV</v>
      </c>
      <c r="Y13" s="81" t="str">
        <f>Schedule!Y13</f>
        <v>TOT</v>
      </c>
      <c r="Z13" s="81" t="str">
        <f>Schedule!Z13</f>
        <v>@ARS</v>
      </c>
      <c r="AA13" s="81" t="str">
        <f>Schedule!AA13</f>
        <v>WHU</v>
      </c>
      <c r="AB13" s="81" t="str">
        <f>Schedule!AB13</f>
        <v>MUN</v>
      </c>
      <c r="AC13" s="81" t="str">
        <f>Schedule!AC13</f>
        <v>@FUL</v>
      </c>
      <c r="AD13" s="81" t="str">
        <f>Schedule!AD13</f>
        <v>WOL</v>
      </c>
      <c r="AE13" s="81" t="str">
        <f>Schedule!AE13</f>
        <v>@LEI</v>
      </c>
      <c r="AF13" s="81" t="str">
        <f>Schedule!AF13</f>
        <v>LEE</v>
      </c>
      <c r="AG13" s="81" t="str">
        <f>Schedule!AG13</f>
        <v>@AVL</v>
      </c>
      <c r="AH13" s="81" t="str">
        <f>Schedule!AH13</f>
        <v>SOU</v>
      </c>
      <c r="AI13" s="81" t="str">
        <f>Schedule!AI13</f>
        <v>@CRY</v>
      </c>
      <c r="AJ13" s="81" t="str">
        <f>Schedule!AJ13</f>
        <v>CHE</v>
      </c>
      <c r="AK13" s="60" t="str">
        <f>Schedule!AK13</f>
        <v>@NEW</v>
      </c>
      <c r="AL13" s="60" t="str">
        <f>Schedule!AL13</f>
        <v>@BHA</v>
      </c>
      <c r="AM13" s="60" t="str">
        <f>Schedule!AM13</f>
        <v>EVE</v>
      </c>
      <c r="AO13" s="61"/>
      <c r="AT13" s="71" t="str">
        <f>Schedule!A13</f>
        <v>MCI</v>
      </c>
      <c r="AU13" s="3">
        <f>VLOOKUP(AT13,'Team Ratings'!$A$2:$H$21,7,FALSE)*(1-Fixtures!$D$3)</f>
        <v>119.80712501419436</v>
      </c>
      <c r="AV13" s="71" t="str">
        <f>Schedule!A13</f>
        <v>MCI</v>
      </c>
      <c r="AW13" s="3">
        <f>VLOOKUP(AV13,'Team Ratings'!$A$2:$H$21,4,FALSE)*(1+Fixtures!$D$3)</f>
        <v>91.392993146788669</v>
      </c>
      <c r="BA13" s="1"/>
      <c r="BB13" s="1"/>
      <c r="BC13" s="1"/>
      <c r="BD13" s="1"/>
      <c r="BE13" s="1"/>
      <c r="BF13" s="1"/>
      <c r="BG13" s="21"/>
    </row>
    <row r="14" spans="1:59" x14ac:dyDescent="0.25">
      <c r="A14" s="41" t="str">
        <f>Schedule!A14</f>
        <v>MUN</v>
      </c>
      <c r="B14" s="91" t="str">
        <f>Schedule!B14</f>
        <v>@BUR</v>
      </c>
      <c r="C14" s="60" t="str">
        <f>Schedule!C14</f>
        <v>CRY</v>
      </c>
      <c r="D14" s="60" t="str">
        <f>Schedule!D14</f>
        <v>@BHA</v>
      </c>
      <c r="E14" s="60" t="str">
        <f>Schedule!E14</f>
        <v>TOT</v>
      </c>
      <c r="F14" s="60" t="str">
        <f>Schedule!F14</f>
        <v>@NEW</v>
      </c>
      <c r="G14" s="60" t="str">
        <f>Schedule!G14</f>
        <v>CHE</v>
      </c>
      <c r="H14" s="60" t="str">
        <f>Schedule!H14</f>
        <v>ARS</v>
      </c>
      <c r="I14" s="60" t="str">
        <f>Schedule!I14</f>
        <v>@EVE</v>
      </c>
      <c r="J14" s="60" t="str">
        <f>Schedule!J14</f>
        <v>WBA</v>
      </c>
      <c r="K14" s="60" t="str">
        <f>Schedule!K14</f>
        <v>@SOU</v>
      </c>
      <c r="L14" s="60" t="str">
        <f>Schedule!L14</f>
        <v>@WHU</v>
      </c>
      <c r="M14" s="60" t="str">
        <f>Schedule!M14</f>
        <v>MCI</v>
      </c>
      <c r="N14" s="60" t="str">
        <f>Schedule!N14</f>
        <v>@SHU</v>
      </c>
      <c r="O14" s="60" t="str">
        <f>Schedule!O14</f>
        <v>LEE</v>
      </c>
      <c r="P14" s="60" t="str">
        <f>Schedule!P14</f>
        <v>@LEI</v>
      </c>
      <c r="Q14" s="60" t="str">
        <f>Schedule!Q14</f>
        <v>WOL</v>
      </c>
      <c r="R14" s="60" t="str">
        <f>Schedule!R14</f>
        <v>AVL</v>
      </c>
      <c r="S14" s="81" t="str">
        <f>Schedule!S14</f>
        <v>@FUL</v>
      </c>
      <c r="T14" s="81" t="str">
        <f>Schedule!T14</f>
        <v>@LIV</v>
      </c>
      <c r="U14" s="81" t="str">
        <f>Schedule!U14</f>
        <v>SHU</v>
      </c>
      <c r="V14" s="81" t="str">
        <f>Schedule!V14</f>
        <v>@ARS</v>
      </c>
      <c r="W14" s="81" t="str">
        <f>Schedule!W14</f>
        <v>SOU</v>
      </c>
      <c r="X14" s="81" t="str">
        <f>Schedule!X14</f>
        <v>EVE</v>
      </c>
      <c r="Y14" s="81" t="str">
        <f>Schedule!Y14</f>
        <v>@WBA</v>
      </c>
      <c r="Z14" s="81" t="str">
        <f>Schedule!Z14</f>
        <v>NEW</v>
      </c>
      <c r="AA14" s="81" t="str">
        <f>Schedule!AA14</f>
        <v>@CHE</v>
      </c>
      <c r="AB14" s="81" t="str">
        <f>Schedule!AB14</f>
        <v>@MCI</v>
      </c>
      <c r="AC14" s="81" t="str">
        <f>Schedule!AC14</f>
        <v>WHU</v>
      </c>
      <c r="AD14" s="81" t="str">
        <f>Schedule!AD14</f>
        <v>@CRY</v>
      </c>
      <c r="AE14" s="81" t="str">
        <f>Schedule!AE14</f>
        <v>BHA</v>
      </c>
      <c r="AF14" s="81" t="str">
        <f>Schedule!AF14</f>
        <v>@TOT</v>
      </c>
      <c r="AG14" s="81" t="str">
        <f>Schedule!AG14</f>
        <v>BUR</v>
      </c>
      <c r="AH14" s="81" t="str">
        <f>Schedule!AH14</f>
        <v>@LEE</v>
      </c>
      <c r="AI14" s="81" t="str">
        <f>Schedule!AI14</f>
        <v>LIV</v>
      </c>
      <c r="AJ14" s="81" t="str">
        <f>Schedule!AJ14</f>
        <v>@AVL</v>
      </c>
      <c r="AK14" s="60" t="str">
        <f>Schedule!AK14</f>
        <v>LEI</v>
      </c>
      <c r="AL14" s="60" t="str">
        <f>Schedule!AL14</f>
        <v>FUL</v>
      </c>
      <c r="AM14" s="60" t="str">
        <f>Schedule!AM14</f>
        <v>@WOL</v>
      </c>
      <c r="AO14" s="61"/>
      <c r="AT14" s="71" t="str">
        <f>Schedule!A14</f>
        <v>MUN</v>
      </c>
      <c r="AU14" s="3">
        <f>VLOOKUP(AT14,'Team Ratings'!$A$2:$H$21,7,FALSE)*(1-Fixtures!$D$3)</f>
        <v>103.25553364745403</v>
      </c>
      <c r="AV14" s="71" t="str">
        <f>Schedule!A14</f>
        <v>MUN</v>
      </c>
      <c r="AW14" s="3">
        <f>VLOOKUP(AV14,'Team Ratings'!$A$2:$H$21,4,FALSE)*(1+Fixtures!$D$3)</f>
        <v>103.61657010375063</v>
      </c>
      <c r="BA14" s="1"/>
      <c r="BB14" s="1"/>
      <c r="BC14" s="1"/>
      <c r="BD14" s="1"/>
      <c r="BE14" s="1"/>
      <c r="BF14" s="1"/>
      <c r="BG14" s="21"/>
    </row>
    <row r="15" spans="1:59" x14ac:dyDescent="0.25">
      <c r="A15" s="41" t="str">
        <f>Schedule!A15</f>
        <v>NEW</v>
      </c>
      <c r="B15" s="60" t="str">
        <f>Schedule!B15</f>
        <v>@WHU</v>
      </c>
      <c r="C15" s="60" t="str">
        <f>Schedule!C15</f>
        <v>BHA</v>
      </c>
      <c r="D15" s="60" t="str">
        <f>Schedule!D15</f>
        <v>@TOT</v>
      </c>
      <c r="E15" s="60" t="str">
        <f>Schedule!E15</f>
        <v>BUR</v>
      </c>
      <c r="F15" s="60" t="str">
        <f>Schedule!F15</f>
        <v>MUN</v>
      </c>
      <c r="G15" s="60" t="str">
        <f>Schedule!G15</f>
        <v>@WOL</v>
      </c>
      <c r="H15" s="60" t="str">
        <f>Schedule!H15</f>
        <v>EVE</v>
      </c>
      <c r="I15" s="60" t="str">
        <f>Schedule!I15</f>
        <v>@SOU</v>
      </c>
      <c r="J15" s="60" t="str">
        <f>Schedule!J15</f>
        <v>CHE</v>
      </c>
      <c r="K15" s="60" t="str">
        <f>Schedule!K15</f>
        <v>@CRY</v>
      </c>
      <c r="L15" s="60" t="str">
        <f>Schedule!L15</f>
        <v>@AVL</v>
      </c>
      <c r="M15" s="60" t="str">
        <f>Schedule!M15</f>
        <v>WBA</v>
      </c>
      <c r="N15" s="60" t="str">
        <f>Schedule!N15</f>
        <v>@LEE</v>
      </c>
      <c r="O15" s="60" t="str">
        <f>Schedule!O15</f>
        <v>FUL</v>
      </c>
      <c r="P15" s="60" t="str">
        <f>Schedule!P15</f>
        <v>@MCI</v>
      </c>
      <c r="Q15" s="60" t="str">
        <f>Schedule!Q15</f>
        <v>LIV</v>
      </c>
      <c r="R15" s="60" t="str">
        <f>Schedule!R15</f>
        <v>LEI</v>
      </c>
      <c r="S15" s="81" t="str">
        <f>Schedule!S15</f>
        <v>@SHU</v>
      </c>
      <c r="T15" s="81" t="str">
        <f>Schedule!T15</f>
        <v>@ARS</v>
      </c>
      <c r="U15" s="81" t="str">
        <f>Schedule!U15</f>
        <v>LEE</v>
      </c>
      <c r="V15" s="81" t="str">
        <f>Schedule!V15</f>
        <v>@EVE</v>
      </c>
      <c r="W15" s="81" t="str">
        <f>Schedule!W15</f>
        <v>CRY</v>
      </c>
      <c r="X15" s="81" t="str">
        <f>Schedule!X15</f>
        <v>SOU</v>
      </c>
      <c r="Y15" s="81" t="str">
        <f>Schedule!Y15</f>
        <v>@CHE</v>
      </c>
      <c r="Z15" s="81" t="str">
        <f>Schedule!Z15</f>
        <v>@MUN</v>
      </c>
      <c r="AA15" s="81" t="str">
        <f>Schedule!AA15</f>
        <v>WOL</v>
      </c>
      <c r="AB15" s="81" t="str">
        <f>Schedule!AB15</f>
        <v>@WBA</v>
      </c>
      <c r="AC15" s="81" t="str">
        <f>Schedule!AC15</f>
        <v>AVL</v>
      </c>
      <c r="AD15" s="81" t="str">
        <f>Schedule!AD15</f>
        <v>@BHA</v>
      </c>
      <c r="AE15" s="81" t="str">
        <f>Schedule!AE15</f>
        <v>TOT</v>
      </c>
      <c r="AF15" s="81" t="str">
        <f>Schedule!AF15</f>
        <v>@BUR</v>
      </c>
      <c r="AG15" s="81" t="str">
        <f>Schedule!AG15</f>
        <v>WHU</v>
      </c>
      <c r="AH15" s="81" t="str">
        <f>Schedule!AH15</f>
        <v>@LIV</v>
      </c>
      <c r="AI15" s="81" t="str">
        <f>Schedule!AI15</f>
        <v>ARS</v>
      </c>
      <c r="AJ15" s="81" t="str">
        <f>Schedule!AJ15</f>
        <v>@LEI</v>
      </c>
      <c r="AK15" s="60" t="str">
        <f>Schedule!AK15</f>
        <v>MCI</v>
      </c>
      <c r="AL15" s="60" t="str">
        <f>Schedule!AL15</f>
        <v>SHU</v>
      </c>
      <c r="AM15" s="60" t="str">
        <f>Schedule!AM15</f>
        <v>@FUL</v>
      </c>
      <c r="AO15" s="61"/>
      <c r="AT15" s="71" t="str">
        <f>Schedule!A15</f>
        <v>NEW</v>
      </c>
      <c r="AU15" s="3">
        <f>VLOOKUP(AT15,'Team Ratings'!$A$2:$H$21,7,FALSE)*(1-Fixtures!$D$3)</f>
        <v>75.103438827005036</v>
      </c>
      <c r="AV15" s="71" t="str">
        <f>Schedule!A15</f>
        <v>NEW</v>
      </c>
      <c r="AW15" s="3">
        <f>VLOOKUP(AV15,'Team Ratings'!$A$2:$H$21,4,FALSE)*(1+Fixtures!$D$3)</f>
        <v>123.35524945743168</v>
      </c>
      <c r="BA15" s="1"/>
      <c r="BB15" s="1"/>
      <c r="BC15" s="1"/>
      <c r="BD15" s="1"/>
      <c r="BE15" s="1"/>
      <c r="BF15" s="1"/>
      <c r="BG15" s="21"/>
    </row>
    <row r="16" spans="1:59" x14ac:dyDescent="0.25">
      <c r="A16" s="41" t="str">
        <f>Schedule!A16</f>
        <v>SHU</v>
      </c>
      <c r="B16" s="60" t="str">
        <f>Schedule!B16</f>
        <v>WOL</v>
      </c>
      <c r="C16" s="60" t="str">
        <f>Schedule!C16</f>
        <v>@AVL</v>
      </c>
      <c r="D16" s="60" t="str">
        <f>Schedule!D16</f>
        <v>LEE</v>
      </c>
      <c r="E16" s="60" t="str">
        <f>Schedule!E16</f>
        <v>@ARS</v>
      </c>
      <c r="F16" s="60" t="str">
        <f>Schedule!F16</f>
        <v>FUL</v>
      </c>
      <c r="G16" s="60" t="str">
        <f>Schedule!G16</f>
        <v>@LIV</v>
      </c>
      <c r="H16" s="60" t="str">
        <f>Schedule!H16</f>
        <v>MCI</v>
      </c>
      <c r="I16" s="60" t="str">
        <f>Schedule!I16</f>
        <v>@CHE</v>
      </c>
      <c r="J16" s="60" t="str">
        <f>Schedule!J16</f>
        <v>WHU</v>
      </c>
      <c r="K16" s="60" t="str">
        <f>Schedule!K16</f>
        <v>@WBA</v>
      </c>
      <c r="L16" s="60" t="str">
        <f>Schedule!L16</f>
        <v>LEI</v>
      </c>
      <c r="M16" s="60" t="str">
        <f>Schedule!M16</f>
        <v>@SOU</v>
      </c>
      <c r="N16" s="60" t="str">
        <f>Schedule!N16</f>
        <v>MUN</v>
      </c>
      <c r="O16" s="60" t="str">
        <f>Schedule!O16</f>
        <v>@BHA</v>
      </c>
      <c r="P16" s="60" t="str">
        <f>Schedule!P16</f>
        <v>EVE</v>
      </c>
      <c r="Q16" s="60" t="str">
        <f>Schedule!Q16</f>
        <v>@BUR</v>
      </c>
      <c r="R16" s="60" t="str">
        <f>Schedule!R16</f>
        <v>@CRY</v>
      </c>
      <c r="S16" s="81" t="str">
        <f>Schedule!S16</f>
        <v>NEW</v>
      </c>
      <c r="T16" s="81" t="str">
        <f>Schedule!T16</f>
        <v>TOT</v>
      </c>
      <c r="U16" s="81" t="str">
        <f>Schedule!U16</f>
        <v>@MUN</v>
      </c>
      <c r="V16" s="81" t="str">
        <f>Schedule!V16</f>
        <v>@MCI</v>
      </c>
      <c r="W16" s="81" t="str">
        <f>Schedule!W16</f>
        <v>WBA</v>
      </c>
      <c r="X16" s="81" t="str">
        <f>Schedule!X16</f>
        <v>CHE</v>
      </c>
      <c r="Y16" s="81" t="str">
        <f>Schedule!Y16</f>
        <v>@WHU</v>
      </c>
      <c r="Z16" s="81" t="str">
        <f>Schedule!Z16</f>
        <v>@FUL</v>
      </c>
      <c r="AA16" s="81" t="str">
        <f>Schedule!AA16</f>
        <v>LIV</v>
      </c>
      <c r="AB16" s="81" t="str">
        <f>Schedule!AB16</f>
        <v>SOU</v>
      </c>
      <c r="AC16" s="81" t="str">
        <f>Schedule!AC16</f>
        <v>@LEI</v>
      </c>
      <c r="AD16" s="81" t="str">
        <f>Schedule!AD16</f>
        <v>AVL</v>
      </c>
      <c r="AE16" s="81" t="str">
        <f>Schedule!AE16</f>
        <v>@LEE</v>
      </c>
      <c r="AF16" s="81" t="str">
        <f>Schedule!AF16</f>
        <v>ARS</v>
      </c>
      <c r="AG16" s="81" t="str">
        <f>Schedule!AG16</f>
        <v>@WOL</v>
      </c>
      <c r="AH16" s="81" t="str">
        <f>Schedule!AH16</f>
        <v>BHA</v>
      </c>
      <c r="AI16" s="81" t="str">
        <f>Schedule!AI16</f>
        <v>@TOT</v>
      </c>
      <c r="AJ16" s="81" t="str">
        <f>Schedule!AJ16</f>
        <v>CRY</v>
      </c>
      <c r="AK16" s="60" t="str">
        <f>Schedule!AK16</f>
        <v>@EVE</v>
      </c>
      <c r="AL16" s="60" t="str">
        <f>Schedule!AL16</f>
        <v>@NEW</v>
      </c>
      <c r="AM16" s="60" t="str">
        <f>Schedule!AM16</f>
        <v>BUR</v>
      </c>
      <c r="AO16" s="61"/>
      <c r="AT16" s="71" t="str">
        <f>Schedule!A16</f>
        <v>SHU</v>
      </c>
      <c r="AU16" s="3">
        <f>VLOOKUP(AT16,'Team Ratings'!$A$2:$H$21,7,FALSE)*(1-Fixtures!$D$3)</f>
        <v>65.700171284893983</v>
      </c>
      <c r="AV16" s="71" t="str">
        <f>Schedule!A16</f>
        <v>SHU</v>
      </c>
      <c r="AW16" s="3">
        <f>VLOOKUP(AV16,'Team Ratings'!$A$2:$H$21,4,FALSE)*(1+Fixtures!$D$3)</f>
        <v>116.19012727689034</v>
      </c>
    </row>
    <row r="17" spans="1:56" x14ac:dyDescent="0.25">
      <c r="A17" s="41" t="str">
        <f>Schedule!A17</f>
        <v>SOU</v>
      </c>
      <c r="B17" s="60" t="str">
        <f>Schedule!B17</f>
        <v>@CRY</v>
      </c>
      <c r="C17" s="60" t="str">
        <f>Schedule!C17</f>
        <v>TOT</v>
      </c>
      <c r="D17" s="60" t="str">
        <f>Schedule!D17</f>
        <v>@BUR</v>
      </c>
      <c r="E17" s="60" t="str">
        <f>Schedule!E17</f>
        <v>WBA</v>
      </c>
      <c r="F17" s="60" t="str">
        <f>Schedule!F17</f>
        <v>@CHE</v>
      </c>
      <c r="G17" s="60" t="str">
        <f>Schedule!G17</f>
        <v>EVE</v>
      </c>
      <c r="H17" s="60" t="str">
        <f>Schedule!H17</f>
        <v>@AVL</v>
      </c>
      <c r="I17" s="60" t="str">
        <f>Schedule!I17</f>
        <v>NEW</v>
      </c>
      <c r="J17" s="60" t="str">
        <f>Schedule!J17</f>
        <v>@WOL</v>
      </c>
      <c r="K17" s="60" t="str">
        <f>Schedule!K17</f>
        <v>MUN</v>
      </c>
      <c r="L17" s="60" t="str">
        <f>Schedule!L17</f>
        <v>@BHA</v>
      </c>
      <c r="M17" s="60" t="str">
        <f>Schedule!M17</f>
        <v>SHU</v>
      </c>
      <c r="N17" s="60" t="str">
        <f>Schedule!N17</f>
        <v>@ARS</v>
      </c>
      <c r="O17" s="60" t="str">
        <f>Schedule!O17</f>
        <v>MCI</v>
      </c>
      <c r="P17" s="60" t="str">
        <f>Schedule!P17</f>
        <v>@FUL</v>
      </c>
      <c r="Q17" s="60" t="str">
        <f>Schedule!Q17</f>
        <v>WHU</v>
      </c>
      <c r="R17" s="60" t="str">
        <f>Schedule!R17</f>
        <v>LIV</v>
      </c>
      <c r="S17" s="81" t="str">
        <f>Schedule!S17</f>
        <v>@LEE</v>
      </c>
      <c r="T17" s="81" t="str">
        <f>Schedule!T17</f>
        <v>@LEI</v>
      </c>
      <c r="U17" s="81" t="str">
        <f>Schedule!U17</f>
        <v>ARS</v>
      </c>
      <c r="V17" s="81" t="str">
        <f>Schedule!V17</f>
        <v>AVL</v>
      </c>
      <c r="W17" s="81" t="str">
        <f>Schedule!W17</f>
        <v>@MUN</v>
      </c>
      <c r="X17" s="81" t="str">
        <f>Schedule!X17</f>
        <v>@NEW</v>
      </c>
      <c r="Y17" s="81" t="str">
        <f>Schedule!Y17</f>
        <v>WOL</v>
      </c>
      <c r="Z17" s="81" t="str">
        <f>Schedule!Z17</f>
        <v>CHE</v>
      </c>
      <c r="AA17" s="81" t="str">
        <f>Schedule!AA17</f>
        <v>@EVE</v>
      </c>
      <c r="AB17" s="81" t="str">
        <f>Schedule!AB17</f>
        <v>@SHU</v>
      </c>
      <c r="AC17" s="81" t="str">
        <f>Schedule!AC17</f>
        <v>BHA</v>
      </c>
      <c r="AD17" s="81" t="str">
        <f>Schedule!AD17</f>
        <v>@TOT</v>
      </c>
      <c r="AE17" s="81" t="str">
        <f>Schedule!AE17</f>
        <v>BUR</v>
      </c>
      <c r="AF17" s="81" t="str">
        <f>Schedule!AF17</f>
        <v>@WBA</v>
      </c>
      <c r="AG17" s="81" t="str">
        <f>Schedule!AG17</f>
        <v>CRY</v>
      </c>
      <c r="AH17" s="81" t="str">
        <f>Schedule!AH17</f>
        <v>@MCI</v>
      </c>
      <c r="AI17" s="81" t="str">
        <f>Schedule!AI17</f>
        <v>LEI</v>
      </c>
      <c r="AJ17" s="81" t="str">
        <f>Schedule!AJ17</f>
        <v>@LIV</v>
      </c>
      <c r="AK17" s="60" t="str">
        <f>Schedule!AK17</f>
        <v>FUL</v>
      </c>
      <c r="AL17" s="60" t="str">
        <f>Schedule!AL17</f>
        <v>LEE</v>
      </c>
      <c r="AM17" s="60" t="str">
        <f>Schedule!AM17</f>
        <v>@WHU</v>
      </c>
      <c r="AO17" s="61"/>
      <c r="AT17" s="71" t="str">
        <f>Schedule!A17</f>
        <v>SOU</v>
      </c>
      <c r="AU17" s="3">
        <f>VLOOKUP(AT17,'Team Ratings'!$A$2:$H$21,7,FALSE)*(1-Fixtures!$D$3)</f>
        <v>94.540178274587404</v>
      </c>
      <c r="AV17" s="71" t="str">
        <f>Schedule!A17</f>
        <v>SOU</v>
      </c>
      <c r="AW17" s="3">
        <f>VLOOKUP(AV17,'Team Ratings'!$A$2:$H$21,4,FALSE)*(1+Fixtures!$D$3)</f>
        <v>98.442668707603573</v>
      </c>
    </row>
    <row r="18" spans="1:56" x14ac:dyDescent="0.25">
      <c r="A18" s="41" t="str">
        <f>Schedule!A18</f>
        <v>TOT</v>
      </c>
      <c r="B18" s="60" t="str">
        <f>Schedule!B18</f>
        <v>EVE</v>
      </c>
      <c r="C18" s="60" t="str">
        <f>Schedule!C18</f>
        <v>@SOU</v>
      </c>
      <c r="D18" s="60" t="str">
        <f>Schedule!D18</f>
        <v>NEW</v>
      </c>
      <c r="E18" s="60" t="str">
        <f>Schedule!E18</f>
        <v>@MUN</v>
      </c>
      <c r="F18" s="60" t="str">
        <f>Schedule!F18</f>
        <v>WHU</v>
      </c>
      <c r="G18" s="60" t="str">
        <f>Schedule!G18</f>
        <v>@BUR</v>
      </c>
      <c r="H18" s="60" t="str">
        <f>Schedule!H18</f>
        <v>BHA</v>
      </c>
      <c r="I18" s="60" t="str">
        <f>Schedule!I18</f>
        <v>@WBA</v>
      </c>
      <c r="J18" s="60" t="str">
        <f>Schedule!J18</f>
        <v>MCI</v>
      </c>
      <c r="K18" s="60" t="str">
        <f>Schedule!K18</f>
        <v>@CHE</v>
      </c>
      <c r="L18" s="60" t="str">
        <f>Schedule!L18</f>
        <v>ARS</v>
      </c>
      <c r="M18" s="60" t="str">
        <f>Schedule!M18</f>
        <v>@CRY</v>
      </c>
      <c r="N18" s="60" t="str">
        <f>Schedule!N18</f>
        <v>@LIV</v>
      </c>
      <c r="O18" s="60" t="str">
        <f>Schedule!O18</f>
        <v>LEI</v>
      </c>
      <c r="P18" s="60" t="str">
        <f>Schedule!P18</f>
        <v>@WOL</v>
      </c>
      <c r="Q18" s="60" t="str">
        <f>Schedule!Q18</f>
        <v>FUL</v>
      </c>
      <c r="R18" s="60" t="str">
        <f>Schedule!R18</f>
        <v>LEE</v>
      </c>
      <c r="S18" s="81" t="str">
        <f>Schedule!S18</f>
        <v>@AVL</v>
      </c>
      <c r="T18" s="81" t="str">
        <f>Schedule!T18</f>
        <v>@SHU</v>
      </c>
      <c r="U18" s="81" t="str">
        <f>Schedule!U18</f>
        <v>LIV</v>
      </c>
      <c r="V18" s="81" t="str">
        <f>Schedule!V18</f>
        <v>@BHA</v>
      </c>
      <c r="W18" s="81" t="str">
        <f>Schedule!W18</f>
        <v>CHE</v>
      </c>
      <c r="X18" s="81" t="str">
        <f>Schedule!X18</f>
        <v>WBA</v>
      </c>
      <c r="Y18" s="81" t="str">
        <f>Schedule!Y18</f>
        <v>@MCI</v>
      </c>
      <c r="Z18" s="81" t="str">
        <f>Schedule!Z18</f>
        <v>@WHU</v>
      </c>
      <c r="AA18" s="81" t="str">
        <f>Schedule!AA18</f>
        <v>BUR</v>
      </c>
      <c r="AB18" s="81" t="str">
        <f>Schedule!AB18</f>
        <v>CRY</v>
      </c>
      <c r="AC18" s="81" t="str">
        <f>Schedule!AC18</f>
        <v>@ARS</v>
      </c>
      <c r="AD18" s="81" t="str">
        <f>Schedule!AD18</f>
        <v>SOU</v>
      </c>
      <c r="AE18" s="81" t="str">
        <f>Schedule!AE18</f>
        <v>@NEW</v>
      </c>
      <c r="AF18" s="81" t="str">
        <f>Schedule!AF18</f>
        <v>MUN</v>
      </c>
      <c r="AG18" s="81" t="str">
        <f>Schedule!AG18</f>
        <v>@EVE</v>
      </c>
      <c r="AH18" s="81" t="str">
        <f>Schedule!AH18</f>
        <v>@FUL</v>
      </c>
      <c r="AI18" s="81" t="str">
        <f>Schedule!AI18</f>
        <v>SHU</v>
      </c>
      <c r="AJ18" s="81" t="str">
        <f>Schedule!AJ18</f>
        <v>@LEE</v>
      </c>
      <c r="AK18" s="60" t="str">
        <f>Schedule!AK18</f>
        <v>WOL</v>
      </c>
      <c r="AL18" s="60" t="str">
        <f>Schedule!AL18</f>
        <v>AVL</v>
      </c>
      <c r="AM18" s="60" t="str">
        <f>Schedule!AM18</f>
        <v>@LEI</v>
      </c>
      <c r="AO18" s="61"/>
      <c r="AT18" s="71" t="str">
        <f>Schedule!A18</f>
        <v>TOT</v>
      </c>
      <c r="AU18" s="3">
        <f>VLOOKUP(AT18,'Team Ratings'!$A$2:$H$21,7,FALSE)*(1-Fixtures!$D$3)</f>
        <v>130.22747576911613</v>
      </c>
      <c r="AV18" s="71" t="str">
        <f>Schedule!A18</f>
        <v>TOT</v>
      </c>
      <c r="AW18" s="3">
        <f>VLOOKUP(AV18,'Team Ratings'!$A$2:$H$21,4,FALSE)*(1+Fixtures!$D$3)</f>
        <v>100.22168199017651</v>
      </c>
    </row>
    <row r="19" spans="1:56" x14ac:dyDescent="0.25">
      <c r="A19" s="41" t="str">
        <f>Schedule!A19</f>
        <v>WBA</v>
      </c>
      <c r="B19" s="60" t="str">
        <f>Schedule!B19</f>
        <v>LEI</v>
      </c>
      <c r="C19" s="60" t="str">
        <f>Schedule!C19</f>
        <v>@EVE</v>
      </c>
      <c r="D19" s="60" t="str">
        <f>Schedule!D19</f>
        <v>CHE</v>
      </c>
      <c r="E19" s="60" t="str">
        <f>Schedule!E19</f>
        <v>@SOU</v>
      </c>
      <c r="F19" s="60" t="str">
        <f>Schedule!F19</f>
        <v>BUR</v>
      </c>
      <c r="G19" s="60" t="str">
        <f>Schedule!G19</f>
        <v>@BHA</v>
      </c>
      <c r="H19" s="60" t="str">
        <f>Schedule!H19</f>
        <v>@FUL</v>
      </c>
      <c r="I19" s="60" t="str">
        <f>Schedule!I19</f>
        <v>TOT</v>
      </c>
      <c r="J19" s="60" t="str">
        <f>Schedule!J19</f>
        <v>@MUN</v>
      </c>
      <c r="K19" s="60" t="str">
        <f>Schedule!K19</f>
        <v>SHU</v>
      </c>
      <c r="L19" s="60" t="str">
        <f>Schedule!L19</f>
        <v>CRY</v>
      </c>
      <c r="M19" s="60" t="str">
        <f>Schedule!M19</f>
        <v>@NEW</v>
      </c>
      <c r="N19" s="60" t="str">
        <f>Schedule!N19</f>
        <v>@MCI</v>
      </c>
      <c r="O19" s="60" t="str">
        <f>Schedule!O19</f>
        <v>AVL</v>
      </c>
      <c r="P19" s="60" t="str">
        <f>Schedule!P19</f>
        <v>@LIV</v>
      </c>
      <c r="Q19" s="60" t="str">
        <f>Schedule!Q19</f>
        <v>LEE</v>
      </c>
      <c r="R19" s="60" t="str">
        <f>Schedule!R19</f>
        <v>ARS</v>
      </c>
      <c r="S19" s="81" t="str">
        <f>Schedule!S19</f>
        <v>@WHU</v>
      </c>
      <c r="T19" s="81" t="str">
        <f>Schedule!T19</f>
        <v>@WOL</v>
      </c>
      <c r="U19" s="81" t="str">
        <f>Schedule!U19</f>
        <v>MCI</v>
      </c>
      <c r="V19" s="81" t="str">
        <f>Schedule!V19</f>
        <v>FUL</v>
      </c>
      <c r="W19" s="81" t="str">
        <f>Schedule!W19</f>
        <v>@SHU</v>
      </c>
      <c r="X19" s="81" t="str">
        <f>Schedule!X19</f>
        <v>@TOT</v>
      </c>
      <c r="Y19" s="81" t="str">
        <f>Schedule!Y19</f>
        <v>MUN</v>
      </c>
      <c r="Z19" s="81" t="str">
        <f>Schedule!Z19</f>
        <v>@BUR</v>
      </c>
      <c r="AA19" s="81" t="str">
        <f>Schedule!AA19</f>
        <v>BHA</v>
      </c>
      <c r="AB19" s="81" t="str">
        <f>Schedule!AB19</f>
        <v>NEW</v>
      </c>
      <c r="AC19" s="81" t="str">
        <f>Schedule!AC19</f>
        <v>@CRY</v>
      </c>
      <c r="AD19" s="81" t="str">
        <f>Schedule!AD19</f>
        <v>EVE</v>
      </c>
      <c r="AE19" s="81" t="str">
        <f>Schedule!AE19</f>
        <v>@CHE</v>
      </c>
      <c r="AF19" s="81" t="str">
        <f>Schedule!AF19</f>
        <v>SOU</v>
      </c>
      <c r="AG19" s="81" t="str">
        <f>Schedule!AG19</f>
        <v>@LEI</v>
      </c>
      <c r="AH19" s="81" t="str">
        <f>Schedule!AH19</f>
        <v>@AVL</v>
      </c>
      <c r="AI19" s="81" t="str">
        <f>Schedule!AI19</f>
        <v>WOL</v>
      </c>
      <c r="AJ19" s="81" t="str">
        <f>Schedule!AJ19</f>
        <v>@ARS</v>
      </c>
      <c r="AK19" s="60" t="str">
        <f>Schedule!AK19</f>
        <v>LIV</v>
      </c>
      <c r="AL19" s="60" t="str">
        <f>Schedule!AL19</f>
        <v>WHU</v>
      </c>
      <c r="AM19" s="60" t="str">
        <f>Schedule!AM19</f>
        <v>@LEE</v>
      </c>
      <c r="AO19" s="61"/>
      <c r="AT19" s="71" t="str">
        <f>Schedule!A19</f>
        <v>WBA</v>
      </c>
      <c r="AU19" s="3">
        <f>VLOOKUP(AT19,'Team Ratings'!$A$2:$H$21,7,FALSE)*(1-Fixtures!$D$3)</f>
        <v>54.335357962028958</v>
      </c>
      <c r="AV19" s="71" t="str">
        <f>Schedule!A19</f>
        <v>WBA</v>
      </c>
      <c r="AW19" s="3">
        <f>VLOOKUP(AV19,'Team Ratings'!$A$2:$H$21,4,FALSE)*(1+Fixtures!$D$3)</f>
        <v>136.90547354015337</v>
      </c>
    </row>
    <row r="20" spans="1:56" x14ac:dyDescent="0.25">
      <c r="A20" s="41" t="str">
        <f>Schedule!A20</f>
        <v>WHU</v>
      </c>
      <c r="B20" s="60" t="str">
        <f>Schedule!B20</f>
        <v>NEW</v>
      </c>
      <c r="C20" s="60" t="str">
        <f>Schedule!C20</f>
        <v>@ARS</v>
      </c>
      <c r="D20" s="60" t="str">
        <f>Schedule!D20</f>
        <v>WOL</v>
      </c>
      <c r="E20" s="60" t="str">
        <f>Schedule!E20</f>
        <v>@LEI</v>
      </c>
      <c r="F20" s="60" t="str">
        <f>Schedule!F20</f>
        <v>@TOT</v>
      </c>
      <c r="G20" s="60" t="str">
        <f>Schedule!G20</f>
        <v>MCI</v>
      </c>
      <c r="H20" s="60" t="str">
        <f>Schedule!H20</f>
        <v>@LIV</v>
      </c>
      <c r="I20" s="60" t="str">
        <f>Schedule!I20</f>
        <v>FUL</v>
      </c>
      <c r="J20" s="60" t="str">
        <f>Schedule!J20</f>
        <v>@SHU</v>
      </c>
      <c r="K20" s="60" t="str">
        <f>Schedule!K20</f>
        <v>AVL</v>
      </c>
      <c r="L20" s="60" t="str">
        <f>Schedule!L20</f>
        <v>MUN</v>
      </c>
      <c r="M20" s="60" t="str">
        <f>Schedule!M20</f>
        <v>@LEE</v>
      </c>
      <c r="N20" s="60" t="str">
        <f>Schedule!N20</f>
        <v>CRY</v>
      </c>
      <c r="O20" s="60" t="str">
        <f>Schedule!O20</f>
        <v>@CHE</v>
      </c>
      <c r="P20" s="60" t="str">
        <f>Schedule!P20</f>
        <v>BHA</v>
      </c>
      <c r="Q20" s="60" t="str">
        <f>Schedule!Q20</f>
        <v>@SOU</v>
      </c>
      <c r="R20" s="60" t="str">
        <f>Schedule!R20</f>
        <v>@EVE</v>
      </c>
      <c r="S20" s="81" t="str">
        <f>Schedule!S20</f>
        <v>WBA</v>
      </c>
      <c r="T20" s="81" t="str">
        <f>Schedule!T20</f>
        <v>BUR</v>
      </c>
      <c r="U20" s="81" t="str">
        <f>Schedule!U20</f>
        <v>@CRY</v>
      </c>
      <c r="V20" s="81" t="str">
        <f>Schedule!V20</f>
        <v>LIV</v>
      </c>
      <c r="W20" s="81" t="str">
        <f>Schedule!W20</f>
        <v>@AVL</v>
      </c>
      <c r="X20" s="81" t="str">
        <f>Schedule!X20</f>
        <v>@FUL</v>
      </c>
      <c r="Y20" s="81" t="str">
        <f>Schedule!Y20</f>
        <v>SHU</v>
      </c>
      <c r="Z20" s="81" t="str">
        <f>Schedule!Z20</f>
        <v>TOT</v>
      </c>
      <c r="AA20" s="81" t="str">
        <f>Schedule!AA20</f>
        <v>@MCI</v>
      </c>
      <c r="AB20" s="81" t="str">
        <f>Schedule!AB20</f>
        <v>LEE</v>
      </c>
      <c r="AC20" s="81" t="str">
        <f>Schedule!AC20</f>
        <v>@MUN</v>
      </c>
      <c r="AD20" s="81" t="str">
        <f>Schedule!AD20</f>
        <v>ARS</v>
      </c>
      <c r="AE20" s="81" t="str">
        <f>Schedule!AE20</f>
        <v>@WOL</v>
      </c>
      <c r="AF20" s="81" t="str">
        <f>Schedule!AF20</f>
        <v>LEI</v>
      </c>
      <c r="AG20" s="81" t="str">
        <f>Schedule!AG20</f>
        <v>@NEW</v>
      </c>
      <c r="AH20" s="81" t="str">
        <f>Schedule!AH20</f>
        <v>CHE</v>
      </c>
      <c r="AI20" s="81" t="str">
        <f>Schedule!AI20</f>
        <v>@BUR</v>
      </c>
      <c r="AJ20" s="81" t="str">
        <f>Schedule!AJ20</f>
        <v>EVE</v>
      </c>
      <c r="AK20" s="60" t="str">
        <f>Schedule!AK20</f>
        <v>@BHA</v>
      </c>
      <c r="AL20" s="60" t="str">
        <f>Schedule!AL20</f>
        <v>@WBA</v>
      </c>
      <c r="AM20" s="60" t="str">
        <f>Schedule!AM20</f>
        <v>SOU</v>
      </c>
      <c r="AO20" s="61"/>
      <c r="AT20" s="71" t="str">
        <f>Schedule!A20</f>
        <v>WHU</v>
      </c>
      <c r="AU20" s="3">
        <f>VLOOKUP(AT20,'Team Ratings'!$A$2:$H$21,7,FALSE)*(1-Fixtures!$D$3)</f>
        <v>95.493498887362307</v>
      </c>
      <c r="AV20" s="71" t="str">
        <f>Schedule!A20</f>
        <v>WHU</v>
      </c>
      <c r="AW20" s="3">
        <f>VLOOKUP(AV20,'Team Ratings'!$A$2:$H$21,4,FALSE)*(1+Fixtures!$D$3)</f>
        <v>94.512887479652136</v>
      </c>
    </row>
    <row r="21" spans="1:56" x14ac:dyDescent="0.25">
      <c r="A21" s="41" t="str">
        <f>Schedule!A21</f>
        <v>WOL</v>
      </c>
      <c r="B21" s="60" t="str">
        <f>Schedule!B21</f>
        <v>@SHU</v>
      </c>
      <c r="C21" s="60" t="str">
        <f>Schedule!C21</f>
        <v>MCI</v>
      </c>
      <c r="D21" s="60" t="str">
        <f>Schedule!D21</f>
        <v>@WHU</v>
      </c>
      <c r="E21" s="60" t="str">
        <f>Schedule!E21</f>
        <v>FUL</v>
      </c>
      <c r="F21" s="60" t="str">
        <f>Schedule!F21</f>
        <v>@LEE</v>
      </c>
      <c r="G21" s="60" t="str">
        <f>Schedule!G21</f>
        <v>NEW</v>
      </c>
      <c r="H21" s="60" t="str">
        <f>Schedule!H21</f>
        <v>CRY</v>
      </c>
      <c r="I21" s="60" t="str">
        <f>Schedule!I21</f>
        <v>@LEI</v>
      </c>
      <c r="J21" s="60" t="str">
        <f>Schedule!J21</f>
        <v>SOU</v>
      </c>
      <c r="K21" s="60" t="str">
        <f>Schedule!K21</f>
        <v>@ARS</v>
      </c>
      <c r="L21" s="60" t="str">
        <f>Schedule!L21</f>
        <v>@LIV</v>
      </c>
      <c r="M21" s="60" t="str">
        <f>Schedule!M21</f>
        <v>AVL</v>
      </c>
      <c r="N21" s="60" t="str">
        <f>Schedule!N21</f>
        <v>CHE</v>
      </c>
      <c r="O21" s="60" t="str">
        <f>Schedule!O21</f>
        <v>@BUR</v>
      </c>
      <c r="P21" s="60" t="str">
        <f>Schedule!P21</f>
        <v>TOT</v>
      </c>
      <c r="Q21" s="60" t="str">
        <f>Schedule!Q21</f>
        <v>@MUN</v>
      </c>
      <c r="R21" s="60" t="str">
        <f>Schedule!R21</f>
        <v>@BHA</v>
      </c>
      <c r="S21" s="60" t="str">
        <f>Schedule!S21</f>
        <v>EVE</v>
      </c>
      <c r="T21" s="60" t="str">
        <f>Schedule!T21</f>
        <v>WBA</v>
      </c>
      <c r="U21" s="60" t="str">
        <f>Schedule!U21</f>
        <v>@CHE</v>
      </c>
      <c r="V21" s="60" t="str">
        <f>Schedule!V21</f>
        <v>@CRY</v>
      </c>
      <c r="W21" s="60" t="str">
        <f>Schedule!W21</f>
        <v>ARS</v>
      </c>
      <c r="X21" s="60" t="str">
        <f>Schedule!X21</f>
        <v>LEI</v>
      </c>
      <c r="Y21" s="60" t="str">
        <f>Schedule!Y21</f>
        <v>@SOU</v>
      </c>
      <c r="Z21" s="81" t="str">
        <f>Schedule!Z21</f>
        <v>LEE</v>
      </c>
      <c r="AA21" s="81" t="str">
        <f>Schedule!AA21</f>
        <v>@NEW</v>
      </c>
      <c r="AB21" s="81" t="str">
        <f>Schedule!AB21</f>
        <v>@AVL</v>
      </c>
      <c r="AC21" s="81" t="str">
        <f>Schedule!AC21</f>
        <v>LIV</v>
      </c>
      <c r="AD21" s="81" t="str">
        <f>Schedule!AD21</f>
        <v>@MCI</v>
      </c>
      <c r="AE21" s="81" t="str">
        <f>Schedule!AE21</f>
        <v>WHU</v>
      </c>
      <c r="AF21" s="81" t="str">
        <f>Schedule!AF21</f>
        <v>@FUL</v>
      </c>
      <c r="AG21" s="81" t="str">
        <f>Schedule!AG21</f>
        <v>SHU</v>
      </c>
      <c r="AH21" s="81" t="str">
        <f>Schedule!AH21</f>
        <v>BUR</v>
      </c>
      <c r="AI21" s="81" t="str">
        <f>Schedule!AI21</f>
        <v>@WBA</v>
      </c>
      <c r="AJ21" s="81" t="str">
        <f>Schedule!AJ21</f>
        <v>BHA</v>
      </c>
      <c r="AK21" s="60" t="str">
        <f>Schedule!AK21</f>
        <v>@TOT</v>
      </c>
      <c r="AL21" s="60" t="str">
        <f>Schedule!AL21</f>
        <v>@EVE</v>
      </c>
      <c r="AM21" s="60" t="str">
        <f>Schedule!AM21</f>
        <v>MUN</v>
      </c>
      <c r="AO21" s="61"/>
      <c r="AT21" s="71" t="str">
        <f>Schedule!A21</f>
        <v>WOL</v>
      </c>
      <c r="AU21" s="3">
        <f>VLOOKUP(AT21,'Team Ratings'!$A$2:$H$21,7,FALSE)*(1-Fixtures!$D$3)</f>
        <v>67.359621704498551</v>
      </c>
      <c r="AV21" s="71" t="str">
        <f>Schedule!A21</f>
        <v>WOL</v>
      </c>
      <c r="AW21" s="3">
        <f>VLOOKUP(AV21,'Team Ratings'!$A$2:$H$21,4,FALSE)*(1+Fixtures!$D$3)</f>
        <v>93.978697033445542</v>
      </c>
    </row>
    <row r="22" spans="1:56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G22" s="34"/>
      <c r="AH22" s="34"/>
      <c r="AI22" s="34"/>
      <c r="AJ22" s="34"/>
      <c r="AK22" s="34"/>
      <c r="AL22" s="34"/>
      <c r="AM22" s="34"/>
      <c r="AT22" s="71" t="str">
        <f>CONCATENATE("@",Schedule!A2)</f>
        <v>@ARS</v>
      </c>
      <c r="AU22" s="3">
        <f>VLOOKUP(RIGHT(AT22,3),'Team Ratings'!$A$2:$H$21,7,FALSE)*(1+Fixtures!$D$3)</f>
        <v>89.386061303673443</v>
      </c>
      <c r="AV22" s="71" t="str">
        <f>CONCATENATE("@",Schedule!A2)</f>
        <v>@ARS</v>
      </c>
      <c r="AW22" s="3">
        <f>VLOOKUP(RIGHT(AV22,3),'Team Ratings'!$A$2:$H$21,4,FALSE)*(1-Fixtures!$D$3)</f>
        <v>81.664656152738416</v>
      </c>
    </row>
    <row r="23" spans="1:56" x14ac:dyDescent="0.25">
      <c r="A23" s="35" t="s">
        <v>0</v>
      </c>
      <c r="B23" s="58">
        <v>1</v>
      </c>
      <c r="C23" s="58">
        <v>2</v>
      </c>
      <c r="D23" s="58">
        <v>3</v>
      </c>
      <c r="E23" s="58">
        <v>4</v>
      </c>
      <c r="F23" s="58">
        <v>5</v>
      </c>
      <c r="G23" s="58">
        <v>6</v>
      </c>
      <c r="H23" s="58">
        <v>7</v>
      </c>
      <c r="I23" s="58">
        <v>8</v>
      </c>
      <c r="J23" s="58">
        <v>9</v>
      </c>
      <c r="K23" s="58">
        <v>10</v>
      </c>
      <c r="L23" s="58">
        <v>11</v>
      </c>
      <c r="M23" s="58">
        <v>12</v>
      </c>
      <c r="N23" s="58">
        <v>13</v>
      </c>
      <c r="O23" s="58">
        <v>14</v>
      </c>
      <c r="P23" s="58">
        <v>15</v>
      </c>
      <c r="Q23" s="58">
        <v>16</v>
      </c>
      <c r="R23" s="58">
        <v>17</v>
      </c>
      <c r="S23" s="58">
        <v>18</v>
      </c>
      <c r="T23" s="58">
        <v>19</v>
      </c>
      <c r="U23" s="58">
        <v>20</v>
      </c>
      <c r="V23" s="58">
        <v>21</v>
      </c>
      <c r="W23" s="58">
        <v>22</v>
      </c>
      <c r="X23" s="58">
        <v>23</v>
      </c>
      <c r="Y23" s="58">
        <v>24</v>
      </c>
      <c r="Z23" s="58">
        <v>25</v>
      </c>
      <c r="AA23" s="58">
        <v>26</v>
      </c>
      <c r="AB23" s="58">
        <v>27</v>
      </c>
      <c r="AC23" s="58">
        <v>28</v>
      </c>
      <c r="AD23" s="58">
        <v>29</v>
      </c>
      <c r="AE23" s="58">
        <v>30</v>
      </c>
      <c r="AF23" s="33">
        <v>31</v>
      </c>
      <c r="AG23" s="33">
        <v>32</v>
      </c>
      <c r="AH23" s="33">
        <v>33</v>
      </c>
      <c r="AI23" s="33">
        <v>34</v>
      </c>
      <c r="AJ23" s="33">
        <v>35</v>
      </c>
      <c r="AK23" s="33">
        <v>36</v>
      </c>
      <c r="AL23" s="33">
        <v>37</v>
      </c>
      <c r="AM23" s="33">
        <v>38</v>
      </c>
      <c r="AN23" s="62" t="s">
        <v>17</v>
      </c>
      <c r="AO23" s="58" t="s">
        <v>0</v>
      </c>
      <c r="AP23" s="62" t="str">
        <f>CONCATENATE("GW ",Fixtures!$D$6,"-",Fixtures!$D$6+8)</f>
        <v>GW 9-17</v>
      </c>
      <c r="AQ23" s="62" t="str">
        <f>CONCATENATE("GW ",Fixtures!$D$6,"-",Fixtures!$D$6+5)</f>
        <v>GW 9-14</v>
      </c>
      <c r="AR23" s="62" t="str">
        <f>CONCATENATE("GW ",Fixtures!$D$6,"-",Fixtures!$D$6+2)</f>
        <v>GW 9-11</v>
      </c>
      <c r="AS23" s="63"/>
      <c r="AT23" s="71" t="str">
        <f>CONCATENATE("@",Schedule!A3)</f>
        <v>@AVL</v>
      </c>
      <c r="AU23" s="3">
        <f>VLOOKUP(RIGHT(AT23,3),'Team Ratings'!$A$2:$H$21,7,FALSE)*(1+Fixtures!$D$3)</f>
        <v>125.67087808310139</v>
      </c>
      <c r="AV23" s="71" t="str">
        <f>CONCATENATE("@",Schedule!A3)</f>
        <v>@AVL</v>
      </c>
      <c r="AW23" s="3">
        <f>VLOOKUP(RIGHT(AV23,3),'Team Ratings'!$A$2:$H$21,4,FALSE)*(1-Fixtures!$D$3)</f>
        <v>94.7592102179091</v>
      </c>
      <c r="BA23" s="61"/>
      <c r="BD23" s="65"/>
    </row>
    <row r="24" spans="1:56" x14ac:dyDescent="0.25">
      <c r="A24" s="41" t="str">
        <f>$A2</f>
        <v>ARS</v>
      </c>
      <c r="B24" s="9">
        <f>(VLOOKUP(B2,$AT$2:$AU$41,2,FALSE)*VLOOKUP(B46,$AV$2:$AW$41,2,FALSE))/(100*100)*'Formula Data'!$AB$22</f>
        <v>1.2053919581509229</v>
      </c>
      <c r="C24" s="9">
        <f>(VLOOKUP(C2,$AT$2:$AU$41,2,FALSE)*VLOOKUP(C46,$AV$2:$AW$41,2,FALSE))/(100*100)*'Formula Data'!$AB$22</f>
        <v>1.2247555891713438</v>
      </c>
      <c r="D24" s="9">
        <f>(VLOOKUP(D2,$AT$2:$AU$41,2,FALSE)*VLOOKUP(D46,$AV$2:$AW$41,2,FALSE))/(100*100)*'Formula Data'!$AB$22</f>
        <v>2.3686608010123407</v>
      </c>
      <c r="E24" s="9">
        <f>(VLOOKUP(E2,$AT$2:$AU$41,2,FALSE)*VLOOKUP(E46,$AV$2:$AW$41,2,FALSE))/(100*100)*'Formula Data'!$AB$22</f>
        <v>0.84264010564322878</v>
      </c>
      <c r="F24" s="9">
        <f>(VLOOKUP(F2,$AT$2:$AU$41,2,FALSE)*VLOOKUP(F46,$AV$2:$AW$41,2,FALSE))/(100*100)*'Formula Data'!$AB$22</f>
        <v>1.9539538130136545</v>
      </c>
      <c r="G24" s="9">
        <f>(VLOOKUP(G2,$AT$2:$AU$41,2,FALSE)*VLOOKUP(G46,$AV$2:$AW$41,2,FALSE))/(100*100)*'Formula Data'!$AB$22</f>
        <v>1.4491559222976191</v>
      </c>
      <c r="H24" s="9">
        <f>(VLOOKUP(H2,$AT$2:$AU$41,2,FALSE)*VLOOKUP(H46,$AV$2:$AW$41,2,FALSE))/(100*100)*'Formula Data'!$AB$22</f>
        <v>1.6840112277237189</v>
      </c>
      <c r="I24" s="9">
        <f>(VLOOKUP(I2,$AT$2:$AU$41,2,FALSE)*VLOOKUP(I46,$AV$2:$AW$41,2,FALSE))/(100*100)*'Formula Data'!$AB$22</f>
        <v>1.4293291857402233</v>
      </c>
      <c r="J24" s="9">
        <f>(VLOOKUP(J2,$AT$2:$AU$41,2,FALSE)*VLOOKUP(J46,$AV$2:$AW$41,2,FALSE))/(100*100)*'Formula Data'!$AB$22</f>
        <v>1.6720063784150474</v>
      </c>
      <c r="K24" s="9">
        <f>(VLOOKUP(K2,$AT$2:$AU$41,2,FALSE)*VLOOKUP(K46,$AV$2:$AW$41,2,FALSE))/(100*100)*'Formula Data'!$AB$22</f>
        <v>0.86392345163058992</v>
      </c>
      <c r="L24" s="9">
        <f>(VLOOKUP(L2,$AT$2:$AU$41,2,FALSE)*VLOOKUP(L46,$AV$2:$AW$41,2,FALSE))/(100*100)*'Formula Data'!$AB$22</f>
        <v>2.1239010017814914</v>
      </c>
      <c r="M24" s="9">
        <f>(VLOOKUP(M2,$AT$2:$AU$41,2,FALSE)*VLOOKUP(M46,$AV$2:$AW$41,2,FALSE))/(100*100)*'Formula Data'!$AB$22</f>
        <v>0.81518237772872315</v>
      </c>
      <c r="N24" s="9">
        <f>(VLOOKUP(N2,$AT$2:$AU$41,2,FALSE)*VLOOKUP(N46,$AV$2:$AW$41,2,FALSE))/(100*100)*'Formula Data'!$AB$22</f>
        <v>1.2125287385231596</v>
      </c>
      <c r="O24" s="9">
        <f>(VLOOKUP(O2,$AT$2:$AU$41,2,FALSE)*VLOOKUP(O46,$AV$2:$AW$41,2,FALSE))/(100*100)*'Formula Data'!$AB$22</f>
        <v>1.6507563701880112</v>
      </c>
      <c r="P24" s="9">
        <f>(VLOOKUP(P2,$AT$2:$AU$41,2,FALSE)*VLOOKUP(P46,$AV$2:$AW$41,2,FALSE))/(100*100)*'Formula Data'!$AB$22</f>
        <v>1.5062343632313082</v>
      </c>
      <c r="Q24" s="9">
        <f>(VLOOKUP(Q2,$AT$2:$AU$41,2,FALSE)*VLOOKUP(Q46,$AV$2:$AW$41,2,FALSE))/(100*100)*'Formula Data'!$AB$22</f>
        <v>1.3767446451970338</v>
      </c>
      <c r="R24" s="9">
        <f>(VLOOKUP(R2,$AT$2:$AU$41,2,FALSE)*VLOOKUP(R46,$AV$2:$AW$41,2,FALSE))/(100*100)*'Formula Data'!$AB$22</f>
        <v>0.88616415642049495</v>
      </c>
      <c r="S24" s="9">
        <f>(VLOOKUP(S2,$AT$2:$AU$41,2,FALSE)*VLOOKUP(S46,$AV$2:$AW$41,2,FALSE))/(100*100)*'Formula Data'!$AB$22</f>
        <v>0.99217940600050003</v>
      </c>
      <c r="T24" s="9">
        <f>(VLOOKUP(T2,$AT$2:$AU$41,2,FALSE)*VLOOKUP(T46,$AV$2:$AW$41,2,FALSE))/(100*100)*'Formula Data'!$AB$22</f>
        <v>0.96324207973424314</v>
      </c>
      <c r="U24" s="9">
        <f>(VLOOKUP(U2,$AT$2:$AU$41,2,FALSE)*VLOOKUP(U46,$AV$2:$AW$41,2,FALSE))/(100*100)*'Formula Data'!$AB$22</f>
        <v>1.5418710848852677</v>
      </c>
      <c r="V24" s="9">
        <f>(VLOOKUP(V2,$AT$2:$AU$41,2,FALSE)*VLOOKUP(V46,$AV$2:$AW$41,2,FALSE))/(100*100)*'Formula Data'!$AB$22</f>
        <v>1.3243078682953699</v>
      </c>
      <c r="W24" s="9">
        <f>(VLOOKUP(W2,$AT$2:$AU$41,2,FALSE)*VLOOKUP(W46,$AV$2:$AW$41,2,FALSE))/(100*100)*'Formula Data'!$AB$22</f>
        <v>1.0985789839883784</v>
      </c>
      <c r="X24" s="9">
        <f>(VLOOKUP(X2,$AT$2:$AU$41,2,FALSE)*VLOOKUP(X46,$AV$2:$AW$41,2,FALSE))/(100*100)*'Formula Data'!$AB$22</f>
        <v>1.8175580274985459</v>
      </c>
      <c r="Y24" s="9">
        <f>(VLOOKUP(Y2,$AT$2:$AU$41,2,FALSE)*VLOOKUP(Y46,$AV$2:$AW$41,2,FALSE))/(100*100)*'Formula Data'!$AB$22</f>
        <v>1.3148672445421286</v>
      </c>
      <c r="Z24" s="82">
        <f>(VLOOKUP(Z2,$AT$2:$AU$41,2,FALSE)*VLOOKUP(Z46,$AV$2:$AW$41,2,FALSE))/(100*100)*'Formula Data'!$AB$22</f>
        <v>1.5365909480053974</v>
      </c>
      <c r="AA24" s="82">
        <f>(VLOOKUP(AA2,$AT$2:$AU$41,2,FALSE)*VLOOKUP(AA46,$AV$2:$AW$41,2,FALSE))/(100*100)*'Formula Data'!$AB$22</f>
        <v>1.8427700252304269</v>
      </c>
      <c r="AB24" s="83">
        <f>(VLOOKUP(AB2,$AT$2:$AU$41,2,FALSE)*VLOOKUP(AB46,$AV$2:$AW$41,2,FALSE))/(100*100)*'Formula Data'!$AB$22</f>
        <v>1.0365990489090011</v>
      </c>
      <c r="AC24" s="83">
        <f>(VLOOKUP(AC2,$AT$2:$AU$41,2,FALSE)*VLOOKUP(AC46,$AV$2:$AW$41,2,FALSE))/(100*100)*'Formula Data'!$AB$22</f>
        <v>1.6702375624547217</v>
      </c>
      <c r="AD24" s="83">
        <f>(VLOOKUP(AD2,$AT$2:$AU$41,2,FALSE)*VLOOKUP(AD46,$AV$2:$AW$41,2,FALSE))/(100*100)*'Formula Data'!$AB$22</f>
        <v>1.5574189452160729</v>
      </c>
      <c r="AE24" s="83">
        <f>(VLOOKUP(AE2,$AT$2:$AU$41,2,FALSE)*VLOOKUP(AE46,$AV$2:$AW$41,2,FALSE))/(100*100)*'Formula Data'!$AB$22</f>
        <v>1.8627168776917975</v>
      </c>
      <c r="AF24" s="83">
        <f>(VLOOKUP(AF2,$AT$2:$AU$41,2,FALSE)*VLOOKUP(AF46,$AV$2:$AW$41,2,FALSE))/(100*100)*'Formula Data'!$AB$22</f>
        <v>1.0715147382307966</v>
      </c>
      <c r="AG24" s="83">
        <f>(VLOOKUP(AG2,$AT$2:$AU$41,2,FALSE)*VLOOKUP(AG46,$AV$2:$AW$41,2,FALSE))/(100*100)*'Formula Data'!$AB$22</f>
        <v>0.94792126577265523</v>
      </c>
      <c r="AH24" s="83">
        <f>(VLOOKUP(AH2,$AT$2:$AU$41,2,FALSE)*VLOOKUP(AH46,$AV$2:$AW$41,2,FALSE))/(100*100)*'Formula Data'!$AB$22</f>
        <v>1.2981562199164527</v>
      </c>
      <c r="AI24" s="83">
        <f>(VLOOKUP(AI2,$AT$2:$AU$41,2,FALSE)*VLOOKUP(AI46,$AV$2:$AW$41,2,FALSE))/(100*100)*'Formula Data'!$AB$22</f>
        <v>1.2248741520930237</v>
      </c>
      <c r="AJ24" s="83">
        <f>(VLOOKUP(AJ2,$AT$2:$AU$41,2,FALSE)*VLOOKUP(AJ46,$AV$2:$AW$41,2,FALSE))/(100*100)*'Formula Data'!$AB$22</f>
        <v>0.69688024974470375</v>
      </c>
      <c r="AK24" s="9">
        <f>(VLOOKUP(AK2,$AT$2:$AU$41,2,FALSE)*VLOOKUP(AK46,$AV$2:$AW$41,2,FALSE))/(100*100)*'Formula Data'!$AB$22</f>
        <v>1.9153518905915554</v>
      </c>
      <c r="AL24" s="9">
        <f>(VLOOKUP(AL2,$AT$2:$AU$41,2,FALSE)*VLOOKUP(AL46,$AV$2:$AW$41,2,FALSE))/(100*100)*'Formula Data'!$AB$22</f>
        <v>1.26167132252395</v>
      </c>
      <c r="AM24" s="9">
        <f>(VLOOKUP(AM2,$AT$2:$AU$41,2,FALSE)*VLOOKUP(AM46,$AV$2:$AW$41,2,FALSE))/(100*100)*'Formula Data'!$AB$22</f>
        <v>1.0826731652688668</v>
      </c>
      <c r="AN24" s="9">
        <f ca="1">IF(OR(Fixtures!$D$6&lt;=0,Fixtures!$D$6&gt;39),AVERAGE(B24:AM24),AVERAGE(OFFSET(A24,0,Fixtures!$D$6,1,38-Fixtures!$D$6+1)))</f>
        <v>1.3388474196569904</v>
      </c>
      <c r="AO24" s="41" t="str">
        <f>$A2</f>
        <v>ARS</v>
      </c>
      <c r="AP24" s="64">
        <f ca="1">AVERAGE(OFFSET(A24,0,Fixtures!$D$6,1,9))</f>
        <v>1.3452712759017624</v>
      </c>
      <c r="AQ24" s="64">
        <f ca="1">AVERAGE(OFFSET(A24,0,Fixtures!$D$6,1,6))</f>
        <v>1.3897163863778372</v>
      </c>
      <c r="AR24" s="64">
        <f ca="1">AVERAGE(OFFSET(A24,0,Fixtures!$D$6,1,3))</f>
        <v>1.5532769439423764</v>
      </c>
      <c r="AS24" s="61"/>
      <c r="AT24" s="71" t="str">
        <f>CONCATENATE("@",Schedule!A4)</f>
        <v>@BHA</v>
      </c>
      <c r="AU24" s="3">
        <f>VLOOKUP(RIGHT(AT24,3),'Team Ratings'!$A$2:$H$21,7,FALSE)*(1+Fixtures!$D$3)</f>
        <v>95.191848535497471</v>
      </c>
      <c r="AV24" s="71" t="str">
        <f>CONCATENATE("@",Schedule!A4)</f>
        <v>@BHA</v>
      </c>
      <c r="AW24" s="3">
        <f>VLOOKUP(RIGHT(AV24,3),'Team Ratings'!$A$2:$H$21,4,FALSE)*(1-Fixtures!$D$3)</f>
        <v>80.404831202092836</v>
      </c>
      <c r="AY24" s="61"/>
      <c r="AZ24" s="61"/>
      <c r="BA24" s="65"/>
    </row>
    <row r="25" spans="1:56" x14ac:dyDescent="0.25">
      <c r="A25" s="41" t="str">
        <f t="shared" ref="A25:A43" si="0">$A3</f>
        <v>AVL</v>
      </c>
      <c r="B25" s="92">
        <f>(VLOOKUP(B3,$AT$2:$AU$41,2,FALSE)*VLOOKUP(B47,$AV$2:$AW$41,2,FALSE))/(100*100)*'Formula Data'!$AB$22</f>
        <v>2.2672613691919303</v>
      </c>
      <c r="C25" s="9">
        <f>(VLOOKUP(C3,$AT$2:$AU$41,2,FALSE)*VLOOKUP(C47,$AV$2:$AW$41,2,FALSE))/(100*100)*'Formula Data'!$AB$22</f>
        <v>0.9777535921947349</v>
      </c>
      <c r="D25" s="9">
        <f>(VLOOKUP(D3,$AT$2:$AU$41,2,FALSE)*VLOOKUP(D47,$AV$2:$AW$41,2,FALSE))/(100*100)*'Formula Data'!$AB$22</f>
        <v>1.3986710449593958</v>
      </c>
      <c r="E25" s="9">
        <f>(VLOOKUP(E3,$AT$2:$AU$41,2,FALSE)*VLOOKUP(E47,$AV$2:$AW$41,2,FALSE))/(100*100)*'Formula Data'!$AB$22</f>
        <v>2.1613950086254725</v>
      </c>
      <c r="F25" s="9">
        <f>(VLOOKUP(F3,$AT$2:$AU$41,2,FALSE)*VLOOKUP(F47,$AV$2:$AW$41,2,FALSE))/(100*100)*'Formula Data'!$AB$22</f>
        <v>2.1382497696124347</v>
      </c>
      <c r="G25" s="9">
        <f>(VLOOKUP(G3,$AT$2:$AU$41,2,FALSE)*VLOOKUP(G47,$AV$2:$AW$41,2,FALSE))/(100*100)*'Formula Data'!$AB$22</f>
        <v>1.5257001927636529</v>
      </c>
      <c r="H25" s="9">
        <f>(VLOOKUP(H3,$AT$2:$AU$41,2,FALSE)*VLOOKUP(H47,$AV$2:$AW$41,2,FALSE))/(100*100)*'Formula Data'!$AB$22</f>
        <v>1.406952175419395</v>
      </c>
      <c r="I25" s="9">
        <f>(VLOOKUP(I3,$AT$2:$AU$41,2,FALSE)*VLOOKUP(I47,$AV$2:$AW$41,2,FALSE))/(100*100)*'Formula Data'!$AB$22</f>
        <v>1.5000672554354846</v>
      </c>
      <c r="J25" s="9">
        <f>(VLOOKUP(J3,$AT$2:$AU$41,2,FALSE)*VLOOKUP(J47,$AV$2:$AW$41,2,FALSE))/(100*100)*'Formula Data'!$AB$22</f>
        <v>1.2562748549766765</v>
      </c>
      <c r="K25" s="9">
        <f>(VLOOKUP(K3,$AT$2:$AU$41,2,FALSE)*VLOOKUP(K47,$AV$2:$AW$41,2,FALSE))/(100*100)*'Formula Data'!$AB$22</f>
        <v>1.8071439491652763</v>
      </c>
      <c r="L25" s="9">
        <f>(VLOOKUP(L3,$AT$2:$AU$41,2,FALSE)*VLOOKUP(L47,$AV$2:$AW$41,2,FALSE))/(100*100)*'Formula Data'!$AB$22</f>
        <v>1.1176935411759816</v>
      </c>
      <c r="M25" s="9">
        <f>(VLOOKUP(M3,$AT$2:$AU$41,2,FALSE)*VLOOKUP(M47,$AV$2:$AW$41,2,FALSE))/(100*100)*'Formula Data'!$AB$22</f>
        <v>1.2747310989717673</v>
      </c>
      <c r="N25" s="9">
        <f>(VLOOKUP(N3,$AT$2:$AU$41,2,FALSE)*VLOOKUP(N47,$AV$2:$AW$41,2,FALSE))/(100*100)*'Formula Data'!$AB$22</f>
        <v>0.94589314320575646</v>
      </c>
      <c r="O25" s="9">
        <f>(VLOOKUP(O3,$AT$2:$AU$41,2,FALSE)*VLOOKUP(O47,$AV$2:$AW$41,2,FALSE))/(100*100)*'Formula Data'!$AB$22</f>
        <v>1.028256525427248</v>
      </c>
      <c r="P25" s="9">
        <f>(VLOOKUP(P3,$AT$2:$AU$41,2,FALSE)*VLOOKUP(P47,$AV$2:$AW$41,2,FALSE))/(100*100)*'Formula Data'!$AB$22</f>
        <v>1.1512708353444638</v>
      </c>
      <c r="Q25" s="9">
        <f>(VLOOKUP(Q3,$AT$2:$AU$41,2,FALSE)*VLOOKUP(Q47,$AV$2:$AW$41,2,FALSE))/(100*100)*'Formula Data'!$AB$22</f>
        <v>2.2224698050816292</v>
      </c>
      <c r="R25" s="9">
        <f>(VLOOKUP(R3,$AT$2:$AU$41,2,FALSE)*VLOOKUP(R47,$AV$2:$AW$41,2,FALSE))/(100*100)*'Formula Data'!$AB$22</f>
        <v>1.9540347251170065</v>
      </c>
      <c r="S25" s="9">
        <f>(VLOOKUP(S3,$AT$2:$AU$41,2,FALSE)*VLOOKUP(S47,$AV$2:$AW$41,2,FALSE))/(100*100)*'Formula Data'!$AB$22</f>
        <v>1.9380525156253638</v>
      </c>
      <c r="T25" s="9">
        <f>(VLOOKUP(T3,$AT$2:$AU$41,2,FALSE)*VLOOKUP(T47,$AV$2:$AW$41,2,FALSE))/(100*100)*'Formula Data'!$AB$22</f>
        <v>1.5063096317785019</v>
      </c>
      <c r="U25" s="9">
        <f>(VLOOKUP(U3,$AT$2:$AU$41,2,FALSE)*VLOOKUP(U47,$AV$2:$AW$41,2,FALSE))/(100*100)*'Formula Data'!$AB$22</f>
        <v>1.2028129648098549</v>
      </c>
      <c r="V25" s="9">
        <f>(VLOOKUP(V3,$AT$2:$AU$41,2,FALSE)*VLOOKUP(V47,$AV$2:$AW$41,2,FALSE))/(100*100)*'Formula Data'!$AB$22</f>
        <v>1.7891030605491542</v>
      </c>
      <c r="W25" s="9">
        <f>(VLOOKUP(W3,$AT$2:$AU$41,2,FALSE)*VLOOKUP(W47,$AV$2:$AW$41,2,FALSE))/(100*100)*'Formula Data'!$AB$22</f>
        <v>1.4211395456411875</v>
      </c>
      <c r="X25" s="9">
        <f>(VLOOKUP(X3,$AT$2:$AU$41,2,FALSE)*VLOOKUP(X47,$AV$2:$AW$41,2,FALSE))/(100*100)*'Formula Data'!$AB$22</f>
        <v>1.1796541713268012</v>
      </c>
      <c r="Y25" s="9">
        <f>(VLOOKUP(Y3,$AT$2:$AU$41,2,FALSE)*VLOOKUP(Y47,$AV$2:$AW$41,2,FALSE))/(100*100)*'Formula Data'!$AB$22</f>
        <v>1.5974993515751399</v>
      </c>
      <c r="Z25" s="82">
        <f>(VLOOKUP(Z3,$AT$2:$AU$41,2,FALSE)*VLOOKUP(Z47,$AV$2:$AW$41,2,FALSE))/(100*100)*'Formula Data'!$AB$22</f>
        <v>1.6815214457365146</v>
      </c>
      <c r="AA25" s="82">
        <f>(VLOOKUP(AA3,$AT$2:$AU$41,2,FALSE)*VLOOKUP(AA47,$AV$2:$AW$41,2,FALSE))/(100*100)*'Formula Data'!$AB$22</f>
        <v>1.9401049531340435</v>
      </c>
      <c r="AB25" s="83">
        <f>(VLOOKUP(AB3,$AT$2:$AU$41,2,FALSE)*VLOOKUP(AB47,$AV$2:$AW$41,2,FALSE))/(100*100)*'Formula Data'!$AB$22</f>
        <v>1.0024496253572921</v>
      </c>
      <c r="AC25" s="83">
        <f>(VLOOKUP(AC3,$AT$2:$AU$41,2,FALSE)*VLOOKUP(AC47,$AV$2:$AW$41,2,FALSE))/(100*100)*'Formula Data'!$AB$22</f>
        <v>1.4212771195850302</v>
      </c>
      <c r="AD25" s="83">
        <f>(VLOOKUP(AD3,$AT$2:$AU$41,2,FALSE)*VLOOKUP(AD47,$AV$2:$AW$41,2,FALSE))/(100*100)*'Formula Data'!$AB$22</f>
        <v>1.2433272252037169</v>
      </c>
      <c r="AE25" s="83">
        <f>(VLOOKUP(AE3,$AT$2:$AU$41,2,FALSE)*VLOOKUP(AE47,$AV$2:$AW$41,2,FALSE))/(100*100)*'Formula Data'!$AB$22</f>
        <v>1.0999161047758295</v>
      </c>
      <c r="AF25" s="83">
        <f>(VLOOKUP(AF3,$AT$2:$AU$41,2,FALSE)*VLOOKUP(AF47,$AV$2:$AW$41,2,FALSE))/(100*100)*'Formula Data'!$AB$22</f>
        <v>2.7484647257713686</v>
      </c>
      <c r="AG25" s="83">
        <f>(VLOOKUP(AG3,$AT$2:$AU$41,2,FALSE)*VLOOKUP(AG47,$AV$2:$AW$41,2,FALSE))/(100*100)*'Formula Data'!$AB$22</f>
        <v>1.7829762778728993</v>
      </c>
      <c r="AH25" s="83">
        <f>(VLOOKUP(AH3,$AT$2:$AU$41,2,FALSE)*VLOOKUP(AH47,$AV$2:$AW$41,2,FALSE))/(100*100)*'Formula Data'!$AB$22</f>
        <v>0.80862181013484913</v>
      </c>
      <c r="AI25" s="83">
        <f>(VLOOKUP(AI3,$AT$2:$AU$41,2,FALSE)*VLOOKUP(AI47,$AV$2:$AW$41,2,FALSE))/(100*100)*'Formula Data'!$AB$22</f>
        <v>1.9154476032891865</v>
      </c>
      <c r="AJ25" s="83">
        <f>(VLOOKUP(AJ3,$AT$2:$AU$41,2,FALSE)*VLOOKUP(AJ47,$AV$2:$AW$41,2,FALSE))/(100*100)*'Formula Data'!$AB$22</f>
        <v>1.5366545773526048</v>
      </c>
      <c r="AK25" s="9">
        <f>(VLOOKUP(AK3,$AT$2:$AU$41,2,FALSE)*VLOOKUP(AK47,$AV$2:$AW$41,2,FALSE))/(100*100)*'Formula Data'!$AB$22</f>
        <v>1.4639745479776365</v>
      </c>
      <c r="AL25" s="9">
        <f>(VLOOKUP(AL3,$AT$2:$AU$41,2,FALSE)*VLOOKUP(AL47,$AV$2:$AW$41,2,FALSE))/(100*100)*'Formula Data'!$AB$22</f>
        <v>2.4644588123094833</v>
      </c>
      <c r="AM25" s="9">
        <f>(VLOOKUP(AM3,$AT$2:$AU$41,2,FALSE)*VLOOKUP(AM47,$AV$2:$AW$41,2,FALSE))/(100*100)*'Formula Data'!$AB$22</f>
        <v>1.747752153586799</v>
      </c>
      <c r="AN25" s="9">
        <f ca="1">IF(OR(Fixtures!$D$6&lt;=0,Fixtures!$D$6&gt;39),AVERAGE(B25:AM25),AVERAGE(OFFSET(A25,0,Fixtures!$D$6,1,38-Fixtures!$D$6+1)))</f>
        <v>1.5416428900619692</v>
      </c>
      <c r="AO25" s="41" t="str">
        <f t="shared" ref="AO25:AO43" si="1">$A3</f>
        <v>AVL</v>
      </c>
      <c r="AP25" s="64">
        <f ca="1">AVERAGE(OFFSET(A25,0,Fixtures!$D$6,1,9))</f>
        <v>1.417529830940645</v>
      </c>
      <c r="AQ25" s="64">
        <f ca="1">AVERAGE(OFFSET(A25,0,Fixtures!$D$6,1,6))</f>
        <v>1.2383321854871177</v>
      </c>
      <c r="AR25" s="64">
        <f ca="1">AVERAGE(OFFSET(A25,0,Fixtures!$D$6,1,3))</f>
        <v>1.3937041151059779</v>
      </c>
      <c r="AS25" s="61"/>
      <c r="AT25" s="71" t="str">
        <f>CONCATENATE("@",Schedule!A5)</f>
        <v>@BUR</v>
      </c>
      <c r="AU25" s="3">
        <f>VLOOKUP(RIGHT(AT25,3),'Team Ratings'!$A$2:$H$21,7,FALSE)*(1+Fixtures!$D$3)</f>
        <v>71.673261995265875</v>
      </c>
      <c r="AV25" s="71" t="str">
        <f>CONCATENATE("@",Schedule!A5)</f>
        <v>@BUR</v>
      </c>
      <c r="AW25" s="3">
        <f>VLOOKUP(RIGHT(AV25,3),'Team Ratings'!$A$2:$H$21,4,FALSE)*(1-Fixtures!$D$3)</f>
        <v>86.957940059006688</v>
      </c>
      <c r="AY25" s="61"/>
      <c r="AZ25" s="61"/>
      <c r="BA25" s="65"/>
    </row>
    <row r="26" spans="1:56" x14ac:dyDescent="0.25">
      <c r="A26" s="41" t="str">
        <f t="shared" si="0"/>
        <v>BHA</v>
      </c>
      <c r="B26" s="9">
        <f>(VLOOKUP(B4,$AT$2:$AU$41,2,FALSE)*VLOOKUP(B48,$AV$2:$AW$41,2,FALSE))/(100*100)*'Formula Data'!$AB$22</f>
        <v>1.4829979752794695</v>
      </c>
      <c r="C26" s="9">
        <f>(VLOOKUP(C4,$AT$2:$AU$41,2,FALSE)*VLOOKUP(C48,$AV$2:$AW$41,2,FALSE))/(100*100)*'Formula Data'!$AB$22</f>
        <v>1.2059782540276291</v>
      </c>
      <c r="D26" s="9">
        <f>(VLOOKUP(D4,$AT$2:$AU$41,2,FALSE)*VLOOKUP(D48,$AV$2:$AW$41,2,FALSE))/(100*100)*'Formula Data'!$AB$22</f>
        <v>1.3038780254060012</v>
      </c>
      <c r="E26" s="9">
        <f>(VLOOKUP(E4,$AT$2:$AU$41,2,FALSE)*VLOOKUP(E48,$AV$2:$AW$41,2,FALSE))/(100*100)*'Formula Data'!$AB$22</f>
        <v>1.6252904690188399</v>
      </c>
      <c r="F26" s="9">
        <f>(VLOOKUP(F4,$AT$2:$AU$41,2,FALSE)*VLOOKUP(F48,$AV$2:$AW$41,2,FALSE))/(100*100)*'Formula Data'!$AB$22</f>
        <v>1.24220776158448</v>
      </c>
      <c r="G26" s="9">
        <f>(VLOOKUP(G4,$AT$2:$AU$41,2,FALSE)*VLOOKUP(G48,$AV$2:$AW$41,2,FALSE))/(100*100)*'Formula Data'!$AB$22</f>
        <v>0.68612961210535006</v>
      </c>
      <c r="H26" s="9">
        <f>(VLOOKUP(H4,$AT$2:$AU$41,2,FALSE)*VLOOKUP(H48,$AV$2:$AW$41,2,FALSE))/(100*100)*'Formula Data'!$AB$22</f>
        <v>2.0911359893415811</v>
      </c>
      <c r="I26" s="9">
        <f>(VLOOKUP(I4,$AT$2:$AU$41,2,FALSE)*VLOOKUP(I48,$AV$2:$AW$41,2,FALSE))/(100*100)*'Formula Data'!$AB$22</f>
        <v>0.8026067159042436</v>
      </c>
      <c r="J26" s="9">
        <f>(VLOOKUP(J4,$AT$2:$AU$41,2,FALSE)*VLOOKUP(J48,$AV$2:$AW$41,2,FALSE))/(100*100)*'Formula Data'!$AB$22</f>
        <v>1.7895189092292398</v>
      </c>
      <c r="K26" s="9">
        <f>(VLOOKUP(K4,$AT$2:$AU$41,2,FALSE)*VLOOKUP(K48,$AV$2:$AW$41,2,FALSE))/(100*100)*'Formula Data'!$AB$22</f>
        <v>1.8339811025222348</v>
      </c>
      <c r="L26" s="9">
        <f>(VLOOKUP(L4,$AT$2:$AU$41,2,FALSE)*VLOOKUP(L48,$AV$2:$AW$41,2,FALSE))/(100*100)*'Formula Data'!$AB$22</f>
        <v>1.193823290779533</v>
      </c>
      <c r="M26" s="9">
        <f>(VLOOKUP(M4,$AT$2:$AU$41,2,FALSE)*VLOOKUP(M48,$AV$2:$AW$41,2,FALSE))/(100*100)*'Formula Data'!$AB$22</f>
        <v>1.8143419663190534</v>
      </c>
      <c r="N26" s="9">
        <f>(VLOOKUP(N4,$AT$2:$AU$41,2,FALSE)*VLOOKUP(N48,$AV$2:$AW$41,2,FALSE))/(100*100)*'Formula Data'!$AB$22</f>
        <v>1.1867966081460708</v>
      </c>
      <c r="O26" s="9">
        <f>(VLOOKUP(O4,$AT$2:$AU$41,2,FALSE)*VLOOKUP(O48,$AV$2:$AW$41,2,FALSE))/(100*100)*'Formula Data'!$AB$22</f>
        <v>0.82964085872889071</v>
      </c>
      <c r="P26" s="9">
        <f>(VLOOKUP(P4,$AT$2:$AU$41,2,FALSE)*VLOOKUP(P48,$AV$2:$AW$41,2,FALSE))/(100*100)*'Formula Data'!$AB$22</f>
        <v>1.5333929425580606</v>
      </c>
      <c r="Q26" s="9">
        <f>(VLOOKUP(Q4,$AT$2:$AU$41,2,FALSE)*VLOOKUP(Q48,$AV$2:$AW$41,2,FALSE))/(100*100)*'Formula Data'!$AB$22</f>
        <v>1.000956997259248</v>
      </c>
      <c r="R26" s="9">
        <f>(VLOOKUP(R4,$AT$2:$AU$41,2,FALSE)*VLOOKUP(R48,$AV$2:$AW$41,2,FALSE))/(100*100)*'Formula Data'!$AB$22</f>
        <v>0.85059587062937403</v>
      </c>
      <c r="S26" s="9">
        <f>(VLOOKUP(S4,$AT$2:$AU$41,2,FALSE)*VLOOKUP(S48,$AV$2:$AW$41,2,FALSE))/(100*100)*'Formula Data'!$AB$22</f>
        <v>1.9238105431829502</v>
      </c>
      <c r="T26" s="9">
        <f>(VLOOKUP(T4,$AT$2:$AU$41,2,FALSE)*VLOOKUP(T48,$AV$2:$AW$41,2,FALSE))/(100*100)*'Formula Data'!$AB$22</f>
        <v>1.646212657454218</v>
      </c>
      <c r="U26" s="9">
        <f>(VLOOKUP(U4,$AT$2:$AU$41,2,FALSE)*VLOOKUP(U48,$AV$2:$AW$41,2,FALSE))/(100*100)*'Formula Data'!$AB$22</f>
        <v>0.93329786664103598</v>
      </c>
      <c r="V26" s="9">
        <f>(VLOOKUP(V4,$AT$2:$AU$41,2,FALSE)*VLOOKUP(V48,$AV$2:$AW$41,2,FALSE))/(100*100)*'Formula Data'!$AB$22</f>
        <v>1.6444711286776614</v>
      </c>
      <c r="W26" s="9">
        <f>(VLOOKUP(W4,$AT$2:$AU$41,2,FALSE)*VLOOKUP(W48,$AV$2:$AW$41,2,FALSE))/(100*100)*'Formula Data'!$AB$22</f>
        <v>2.3321199262041454</v>
      </c>
      <c r="X26" s="9">
        <f>(VLOOKUP(X4,$AT$2:$AU$41,2,FALSE)*VLOOKUP(X48,$AV$2:$AW$41,2,FALSE))/(100*100)*'Formula Data'!$AB$22</f>
        <v>1.0206076346650161</v>
      </c>
      <c r="Y26" s="9">
        <f>(VLOOKUP(Y4,$AT$2:$AU$41,2,FALSE)*VLOOKUP(Y48,$AV$2:$AW$41,2,FALSE))/(100*100)*'Formula Data'!$AB$22</f>
        <v>1.4072791991767142</v>
      </c>
      <c r="Z26" s="82">
        <f>(VLOOKUP(Z4,$AT$2:$AU$41,2,FALSE)*VLOOKUP(Z48,$AV$2:$AW$41,2,FALSE))/(100*100)*'Formula Data'!$AB$22</f>
        <v>0.97687324504810102</v>
      </c>
      <c r="AA26" s="82">
        <f>(VLOOKUP(AA4,$AT$2:$AU$41,2,FALSE)*VLOOKUP(AA48,$AV$2:$AW$41,2,FALSE))/(100*100)*'Formula Data'!$AB$22</f>
        <v>0.87249347234220409</v>
      </c>
      <c r="AB26" s="83">
        <f>(VLOOKUP(AB4,$AT$2:$AU$41,2,FALSE)*VLOOKUP(AB48,$AV$2:$AW$41,2,FALSE))/(100*100)*'Formula Data'!$AB$22</f>
        <v>1.4268000724808789</v>
      </c>
      <c r="AC26" s="83">
        <f>(VLOOKUP(AC4,$AT$2:$AU$41,2,FALSE)*VLOOKUP(AC48,$AV$2:$AW$41,2,FALSE))/(100*100)*'Formula Data'!$AB$22</f>
        <v>1.5180849360795423</v>
      </c>
      <c r="AD26" s="83">
        <f>(VLOOKUP(AD4,$AT$2:$AU$41,2,FALSE)*VLOOKUP(AD48,$AV$2:$AW$41,2,FALSE))/(100*100)*'Formula Data'!$AB$22</f>
        <v>0.9483823293510264</v>
      </c>
      <c r="AE26" s="83">
        <f>(VLOOKUP(AE4,$AT$2:$AU$41,2,FALSE)*VLOOKUP(AE48,$AV$2:$AW$41,2,FALSE))/(100*100)*'Formula Data'!$AB$22</f>
        <v>1.6580323102605063</v>
      </c>
      <c r="AF26" s="83">
        <f>(VLOOKUP(AF4,$AT$2:$AU$41,2,FALSE)*VLOOKUP(AF48,$AV$2:$AW$41,2,FALSE))/(100*100)*'Formula Data'!$AB$22</f>
        <v>1.2781298134790378</v>
      </c>
      <c r="AG26" s="83">
        <f>(VLOOKUP(AG4,$AT$2:$AU$41,2,FALSE)*VLOOKUP(AG48,$AV$2:$AW$41,2,FALSE))/(100*100)*'Formula Data'!$AB$22</f>
        <v>1.8858041251969353</v>
      </c>
      <c r="AH26" s="83">
        <f>(VLOOKUP(AH4,$AT$2:$AU$41,2,FALSE)*VLOOKUP(AH48,$AV$2:$AW$41,2,FALSE))/(100*100)*'Formula Data'!$AB$22</f>
        <v>1.0549846863600971</v>
      </c>
      <c r="AI26" s="83">
        <f>(VLOOKUP(AI4,$AT$2:$AU$41,2,FALSE)*VLOOKUP(AI48,$AV$2:$AW$41,2,FALSE))/(100*100)*'Formula Data'!$AB$22</f>
        <v>1.2945830403404652</v>
      </c>
      <c r="AJ26" s="83">
        <f>(VLOOKUP(AJ4,$AT$2:$AU$41,2,FALSE)*VLOOKUP(AJ48,$AV$2:$AW$41,2,FALSE))/(100*100)*'Formula Data'!$AB$22</f>
        <v>1.081631417201409</v>
      </c>
      <c r="AK26" s="9">
        <f>(VLOOKUP(AK4,$AT$2:$AU$41,2,FALSE)*VLOOKUP(AK48,$AV$2:$AW$41,2,FALSE))/(100*100)*'Formula Data'!$AB$22</f>
        <v>1.2058615201533485</v>
      </c>
      <c r="AL26" s="9">
        <f>(VLOOKUP(AL4,$AT$2:$AU$41,2,FALSE)*VLOOKUP(AL48,$AV$2:$AW$41,2,FALSE))/(100*100)*'Formula Data'!$AB$22</f>
        <v>1.5128862548562252</v>
      </c>
      <c r="AM26" s="9">
        <f>(VLOOKUP(AM4,$AT$2:$AU$41,2,FALSE)*VLOOKUP(AM48,$AV$2:$AW$41,2,FALSE))/(100*100)*'Formula Data'!$AB$22</f>
        <v>1.2728330490272652</v>
      </c>
      <c r="AN26" s="9">
        <f ca="1">IF(OR(Fixtures!$D$6&lt;=0,Fixtures!$D$6&gt;39),AVERAGE(B26:AM26),AVERAGE(OFFSET(A26,0,Fixtures!$D$6,1,38-Fixtures!$D$6+1)))</f>
        <v>1.3642742591450163</v>
      </c>
      <c r="AO26" s="41" t="str">
        <f t="shared" si="1"/>
        <v>BHA</v>
      </c>
      <c r="AP26" s="64">
        <f ca="1">AVERAGE(OFFSET(A26,0,Fixtures!$D$6,1,9))</f>
        <v>1.3370053940190783</v>
      </c>
      <c r="AQ26" s="64">
        <f ca="1">AVERAGE(OFFSET(A26,0,Fixtures!$D$6,1,6))</f>
        <v>1.4413504559541703</v>
      </c>
      <c r="AR26" s="64">
        <f ca="1">AVERAGE(OFFSET(A26,0,Fixtures!$D$6,1,3))</f>
        <v>1.6057744341770024</v>
      </c>
      <c r="AS26" s="61"/>
      <c r="AT26" s="71" t="str">
        <f>CONCATENATE("@",Schedule!A6)</f>
        <v>@CHE</v>
      </c>
      <c r="AU26" s="3">
        <f>VLOOKUP(RIGHT(AT26,3),'Team Ratings'!$A$2:$H$21,7,FALSE)*(1+Fixtures!$D$3)</f>
        <v>132.43261028647498</v>
      </c>
      <c r="AV26" s="71" t="str">
        <f>CONCATENATE("@",Schedule!A6)</f>
        <v>@CHE</v>
      </c>
      <c r="AW26" s="3">
        <f>VLOOKUP(RIGHT(AV26,3),'Team Ratings'!$A$2:$H$21,4,FALSE)*(1-Fixtures!$D$3)</f>
        <v>78.336992586424159</v>
      </c>
      <c r="AY26" s="61"/>
      <c r="AZ26" s="61"/>
      <c r="BA26" s="65"/>
    </row>
    <row r="27" spans="1:56" x14ac:dyDescent="0.25">
      <c r="A27" s="41" t="str">
        <f t="shared" si="0"/>
        <v>BUR</v>
      </c>
      <c r="B27" s="92">
        <f>(VLOOKUP(B5,$AT$2:$AU$41,2,FALSE)*VLOOKUP(B49,$AV$2:$AW$41,2,FALSE))/(100*100)*'Formula Data'!$AB$22</f>
        <v>1.4101459512119447</v>
      </c>
      <c r="C27" s="9">
        <f>(VLOOKUP(C5,$AT$2:$AU$41,2,FALSE)*VLOOKUP(C49,$AV$2:$AW$41,2,FALSE))/(100*100)*'Formula Data'!$AB$22</f>
        <v>1.9622134341301369</v>
      </c>
      <c r="D27" s="9">
        <f>(VLOOKUP(D5,$AT$2:$AU$41,2,FALSE)*VLOOKUP(D49,$AV$2:$AW$41,2,FALSE))/(100*100)*'Formula Data'!$AB$22</f>
        <v>1.291121598150319</v>
      </c>
      <c r="E27" s="9">
        <f>(VLOOKUP(E5,$AT$2:$AU$41,2,FALSE)*VLOOKUP(E49,$AV$2:$AW$41,2,FALSE))/(100*100)*'Formula Data'!$AB$22</f>
        <v>1.3042672083051459</v>
      </c>
      <c r="F27" s="9">
        <f>(VLOOKUP(F5,$AT$2:$AU$41,2,FALSE)*VLOOKUP(F49,$AV$2:$AW$41,2,FALSE))/(100*100)*'Formula Data'!$AB$22</f>
        <v>0.94360293946905494</v>
      </c>
      <c r="G27" s="9">
        <f>(VLOOKUP(G5,$AT$2:$AU$41,2,FALSE)*VLOOKUP(G49,$AV$2:$AW$41,2,FALSE))/(100*100)*'Formula Data'!$AB$22</f>
        <v>1.7784978800203868</v>
      </c>
      <c r="H27" s="9">
        <f>(VLOOKUP(H5,$AT$2:$AU$41,2,FALSE)*VLOOKUP(H49,$AV$2:$AW$41,2,FALSE))/(100*100)*'Formula Data'!$AB$22</f>
        <v>1.6038644334424492</v>
      </c>
      <c r="I27" s="9">
        <f>(VLOOKUP(I5,$AT$2:$AU$41,2,FALSE)*VLOOKUP(I49,$AV$2:$AW$41,2,FALSE))/(100*100)*'Formula Data'!$AB$22</f>
        <v>1.4659815393049642</v>
      </c>
      <c r="J27" s="9">
        <f>(VLOOKUP(J5,$AT$2:$AU$41,2,FALSE)*VLOOKUP(J49,$AV$2:$AW$41,2,FALSE))/(100*100)*'Formula Data'!$AB$22</f>
        <v>1.0564898130888565</v>
      </c>
      <c r="K27" s="9">
        <f>(VLOOKUP(K5,$AT$2:$AU$41,2,FALSE)*VLOOKUP(K49,$AV$2:$AW$41,2,FALSE))/(100*100)*'Formula Data'!$AB$22</f>
        <v>2.0806038567323517</v>
      </c>
      <c r="L27" s="9">
        <f>(VLOOKUP(L5,$AT$2:$AU$41,2,FALSE)*VLOOKUP(L49,$AV$2:$AW$41,2,FALSE))/(100*100)*'Formula Data'!$AB$22</f>
        <v>1.382299223149748</v>
      </c>
      <c r="M27" s="9">
        <f>(VLOOKUP(M5,$AT$2:$AU$41,2,FALSE)*VLOOKUP(M49,$AV$2:$AW$41,2,FALSE))/(100*100)*'Formula Data'!$AB$22</f>
        <v>1.3765707648118874</v>
      </c>
      <c r="N27" s="9">
        <f>(VLOOKUP(N5,$AT$2:$AU$41,2,FALSE)*VLOOKUP(N49,$AV$2:$AW$41,2,FALSE))/(100*100)*'Formula Data'!$AB$22</f>
        <v>1.9353672623488434</v>
      </c>
      <c r="O27" s="9">
        <f>(VLOOKUP(O5,$AT$2:$AU$41,2,FALSE)*VLOOKUP(O49,$AV$2:$AW$41,2,FALSE))/(100*100)*'Formula Data'!$AB$22</f>
        <v>0.91992065186628336</v>
      </c>
      <c r="P27" s="9">
        <f>(VLOOKUP(P5,$AT$2:$AU$41,2,FALSE)*VLOOKUP(P49,$AV$2:$AW$41,2,FALSE))/(100*100)*'Formula Data'!$AB$22</f>
        <v>1.7803813458855429</v>
      </c>
      <c r="Q27" s="9">
        <f>(VLOOKUP(Q5,$AT$2:$AU$41,2,FALSE)*VLOOKUP(Q49,$AV$2:$AW$41,2,FALSE))/(100*100)*'Formula Data'!$AB$22</f>
        <v>0.8972577764950509</v>
      </c>
      <c r="R27" s="9">
        <f>(VLOOKUP(R5,$AT$2:$AU$41,2,FALSE)*VLOOKUP(R49,$AV$2:$AW$41,2,FALSE))/(100*100)*'Formula Data'!$AB$22</f>
        <v>1.0093629789556426</v>
      </c>
      <c r="S27" s="9">
        <f>(VLOOKUP(S5,$AT$2:$AU$41,2,FALSE)*VLOOKUP(S49,$AV$2:$AW$41,2,FALSE))/(100*100)*'Formula Data'!$AB$22</f>
        <v>2.5221910390379207</v>
      </c>
      <c r="T27" s="9">
        <f>(VLOOKUP(T5,$AT$2:$AU$41,2,FALSE)*VLOOKUP(T49,$AV$2:$AW$41,2,FALSE))/(100*100)*'Formula Data'!$AB$22</f>
        <v>1.6583666627036839</v>
      </c>
      <c r="U27" s="9">
        <f>(VLOOKUP(U5,$AT$2:$AU$41,2,FALSE)*VLOOKUP(U49,$AV$2:$AW$41,2,FALSE))/(100*100)*'Formula Data'!$AB$22</f>
        <v>1.5219744686823049</v>
      </c>
      <c r="V27" s="9">
        <f>(VLOOKUP(V5,$AT$2:$AU$41,2,FALSE)*VLOOKUP(V49,$AV$2:$AW$41,2,FALSE))/(100*100)*'Formula Data'!$AB$22</f>
        <v>2.0394998612674695</v>
      </c>
      <c r="W27" s="9">
        <f>(VLOOKUP(W5,$AT$2:$AU$41,2,FALSE)*VLOOKUP(W49,$AV$2:$AW$41,2,FALSE))/(100*100)*'Formula Data'!$AB$22</f>
        <v>1.6361886505951455</v>
      </c>
      <c r="X27" s="9">
        <f>(VLOOKUP(X5,$AT$2:$AU$41,2,FALSE)*VLOOKUP(X49,$AV$2:$AW$41,2,FALSE))/(100*100)*'Formula Data'!$AB$22</f>
        <v>1.1528491350390409</v>
      </c>
      <c r="Y27" s="9">
        <f>(VLOOKUP(Y5,$AT$2:$AU$41,2,FALSE)*VLOOKUP(Y49,$AV$2:$AW$41,2,FALSE))/(100*100)*'Formula Data'!$AB$22</f>
        <v>1.3434494725969208</v>
      </c>
      <c r="Z27" s="82">
        <f>(VLOOKUP(Z5,$AT$2:$AU$41,2,FALSE)*VLOOKUP(Z49,$AV$2:$AW$41,2,FALSE))/(100*100)*'Formula Data'!$AB$22</f>
        <v>0.74205015780959138</v>
      </c>
      <c r="AA27" s="82">
        <f>(VLOOKUP(AA5,$AT$2:$AU$41,2,FALSE)*VLOOKUP(AA49,$AV$2:$AW$41,2,FALSE))/(100*100)*'Formula Data'!$AB$22</f>
        <v>2.2615665663093107</v>
      </c>
      <c r="AB27" s="83">
        <f>(VLOOKUP(AB5,$AT$2:$AU$41,2,FALSE)*VLOOKUP(AB49,$AV$2:$AW$41,2,FALSE))/(100*100)*'Formula Data'!$AB$22</f>
        <v>1.0825364255854248</v>
      </c>
      <c r="AC27" s="83">
        <f>(VLOOKUP(AC5,$AT$2:$AU$41,2,FALSE)*VLOOKUP(AC49,$AV$2:$AW$41,2,FALSE))/(100*100)*'Formula Data'!$AB$22</f>
        <v>1.7577539691388153</v>
      </c>
      <c r="AD27" s="83">
        <f>(VLOOKUP(AD5,$AT$2:$AU$41,2,FALSE)*VLOOKUP(AD49,$AV$2:$AW$41,2,FALSE))/(100*100)*'Formula Data'!$AB$22</f>
        <v>1.5430863211083918</v>
      </c>
      <c r="AE27" s="83">
        <f>(VLOOKUP(AE5,$AT$2:$AU$41,2,FALSE)*VLOOKUP(AE49,$AV$2:$AW$41,2,FALSE))/(100*100)*'Formula Data'!$AB$22</f>
        <v>1.6418110317810077</v>
      </c>
      <c r="AF27" s="83">
        <f>(VLOOKUP(AF5,$AT$2:$AU$41,2,FALSE)*VLOOKUP(AF49,$AV$2:$AW$41,2,FALSE))/(100*100)*'Formula Data'!$AB$22</f>
        <v>1.0256768469726123</v>
      </c>
      <c r="AG27" s="83">
        <f>(VLOOKUP(AG5,$AT$2:$AU$41,2,FALSE)*VLOOKUP(AG49,$AV$2:$AW$41,2,FALSE))/(100*100)*'Formula Data'!$AB$22</f>
        <v>1.793164317317498</v>
      </c>
      <c r="AH27" s="83">
        <f>(VLOOKUP(AH5,$AT$2:$AU$41,2,FALSE)*VLOOKUP(AH49,$AV$2:$AW$41,2,FALSE))/(100*100)*'Formula Data'!$AB$22</f>
        <v>1.1697859262527797</v>
      </c>
      <c r="AI27" s="83">
        <f>(VLOOKUP(AI5,$AT$2:$AU$41,2,FALSE)*VLOOKUP(AI49,$AV$2:$AW$41,2,FALSE))/(100*100)*'Formula Data'!$AB$22</f>
        <v>1.3041409604529859</v>
      </c>
      <c r="AJ27" s="83">
        <f>(VLOOKUP(AJ5,$AT$2:$AU$41,2,FALSE)*VLOOKUP(AJ49,$AV$2:$AW$41,2,FALSE))/(100*100)*'Formula Data'!$AB$22</f>
        <v>1.2835222308222725</v>
      </c>
      <c r="AK27" s="9">
        <f>(VLOOKUP(AK5,$AT$2:$AU$41,2,FALSE)*VLOOKUP(AK49,$AV$2:$AW$41,2,FALSE))/(100*100)*'Formula Data'!$AB$22</f>
        <v>1.4000934115561285</v>
      </c>
      <c r="AL27" s="9">
        <f>(VLOOKUP(AL5,$AT$2:$AU$41,2,FALSE)*VLOOKUP(AL49,$AV$2:$AW$41,2,FALSE))/(100*100)*'Formula Data'!$AB$22</f>
        <v>1.9834531880508248</v>
      </c>
      <c r="AM27" s="9">
        <f>(VLOOKUP(AM5,$AT$2:$AU$41,2,FALSE)*VLOOKUP(AM49,$AV$2:$AW$41,2,FALSE))/(100*100)*'Formula Data'!$AB$22</f>
        <v>1.1409674486983241</v>
      </c>
      <c r="AN27" s="9">
        <f ca="1">IF(OR(Fixtures!$D$6&lt;=0,Fixtures!$D$6&gt;39),AVERAGE(B27:AM27),AVERAGE(OFFSET(A27,0,Fixtures!$D$6,1,38-Fixtures!$D$6+1)))</f>
        <v>1.481412725503755</v>
      </c>
      <c r="AO27" s="41" t="str">
        <f t="shared" si="1"/>
        <v>BUR</v>
      </c>
      <c r="AP27" s="64">
        <f ca="1">AVERAGE(OFFSET(A27,0,Fixtures!$D$6,1,9))</f>
        <v>1.3820281859260231</v>
      </c>
      <c r="AQ27" s="64">
        <f ca="1">AVERAGE(OFFSET(A27,0,Fixtures!$D$6,1,6))</f>
        <v>1.4585419286663284</v>
      </c>
      <c r="AR27" s="64">
        <f ca="1">AVERAGE(OFFSET(A27,0,Fixtures!$D$6,1,3))</f>
        <v>1.5064642976569855</v>
      </c>
      <c r="AS27" s="61"/>
      <c r="AT27" s="71" t="str">
        <f>CONCATENATE("@",Schedule!A7)</f>
        <v>@CRY</v>
      </c>
      <c r="AU27" s="3">
        <f>VLOOKUP(RIGHT(AT27,3),'Team Ratings'!$A$2:$H$21,7,FALSE)*(1+Fixtures!$D$3)</f>
        <v>87.235367759932188</v>
      </c>
      <c r="AV27" s="71" t="str">
        <f>CONCATENATE("@",Schedule!A7)</f>
        <v>@CRY</v>
      </c>
      <c r="AW27" s="3">
        <f>VLOOKUP(RIGHT(AV27,3),'Team Ratings'!$A$2:$H$21,4,FALSE)*(1-Fixtures!$D$3)</f>
        <v>98.520704227163492</v>
      </c>
      <c r="AY27" s="61"/>
      <c r="AZ27" s="61"/>
      <c r="BA27" s="65"/>
    </row>
    <row r="28" spans="1:56" x14ac:dyDescent="0.25">
      <c r="A28" s="41" t="str">
        <f t="shared" si="0"/>
        <v>CHE</v>
      </c>
      <c r="B28" s="9">
        <f>(VLOOKUP(B6,$AT$2:$AU$41,2,FALSE)*VLOOKUP(B50,$AV$2:$AW$41,2,FALSE))/(100*100)*'Formula Data'!$AB$22</f>
        <v>1.3206451866090752</v>
      </c>
      <c r="C28" s="9">
        <f>(VLOOKUP(C6,$AT$2:$AU$41,2,FALSE)*VLOOKUP(C50,$AV$2:$AW$41,2,FALSE))/(100*100)*'Formula Data'!$AB$22</f>
        <v>1.7868150692440827</v>
      </c>
      <c r="D28" s="9">
        <f>(VLOOKUP(D6,$AT$2:$AU$41,2,FALSE)*VLOOKUP(D50,$AV$2:$AW$41,2,FALSE))/(100*100)*'Formula Data'!$AB$22</f>
        <v>0.85005482447671221</v>
      </c>
      <c r="E28" s="9">
        <f>(VLOOKUP(E6,$AT$2:$AU$41,2,FALSE)*VLOOKUP(E50,$AV$2:$AW$41,2,FALSE))/(100*100)*'Formula Data'!$AB$22</f>
        <v>0.95175017484791813</v>
      </c>
      <c r="F28" s="9">
        <f>(VLOOKUP(F6,$AT$2:$AU$41,2,FALSE)*VLOOKUP(F50,$AV$2:$AW$41,2,FALSE))/(100*100)*'Formula Data'!$AB$22</f>
        <v>1.1631207339300096</v>
      </c>
      <c r="G28" s="9">
        <f>(VLOOKUP(G6,$AT$2:$AU$41,2,FALSE)*VLOOKUP(G50,$AV$2:$AW$41,2,FALSE))/(100*100)*'Formula Data'!$AB$22</f>
        <v>1.6153912999390543</v>
      </c>
      <c r="H28" s="9">
        <f>(VLOOKUP(H6,$AT$2:$AU$41,2,FALSE)*VLOOKUP(H50,$AV$2:$AW$41,2,FALSE))/(100*100)*'Formula Data'!$AB$22</f>
        <v>0.99435981041298704</v>
      </c>
      <c r="I28" s="9">
        <f>(VLOOKUP(I6,$AT$2:$AU$41,2,FALSE)*VLOOKUP(I50,$AV$2:$AW$41,2,FALSE))/(100*100)*'Formula Data'!$AB$22</f>
        <v>0.80830428754072225</v>
      </c>
      <c r="J28" s="9">
        <f>(VLOOKUP(J6,$AT$2:$AU$41,2,FALSE)*VLOOKUP(J50,$AV$2:$AW$41,2,FALSE))/(100*100)*'Formula Data'!$AB$22</f>
        <v>1.1749630977733105</v>
      </c>
      <c r="K28" s="9">
        <f>(VLOOKUP(K6,$AT$2:$AU$41,2,FALSE)*VLOOKUP(K50,$AV$2:$AW$41,2,FALSE))/(100*100)*'Formula Data'!$AB$22</f>
        <v>1.6021788826596957</v>
      </c>
      <c r="L28" s="9">
        <f>(VLOOKUP(L6,$AT$2:$AU$41,2,FALSE)*VLOOKUP(L50,$AV$2:$AW$41,2,FALSE))/(100*100)*'Formula Data'!$AB$22</f>
        <v>1.2612891603337113</v>
      </c>
      <c r="M28" s="9">
        <f>(VLOOKUP(M6,$AT$2:$AU$41,2,FALSE)*VLOOKUP(M50,$AV$2:$AW$41,2,FALSE))/(100*100)*'Formula Data'!$AB$22</f>
        <v>1.583491508144609</v>
      </c>
      <c r="N28" s="9">
        <f>(VLOOKUP(N6,$AT$2:$AU$41,2,FALSE)*VLOOKUP(N50,$AV$2:$AW$41,2,FALSE))/(100*100)*'Formula Data'!$AB$22</f>
        <v>1.0538141930499414</v>
      </c>
      <c r="O28" s="9">
        <f>(VLOOKUP(O6,$AT$2:$AU$41,2,FALSE)*VLOOKUP(O50,$AV$2:$AW$41,2,FALSE))/(100*100)*'Formula Data'!$AB$22</f>
        <v>1.1748493660421768</v>
      </c>
      <c r="P28" s="9">
        <f>(VLOOKUP(P6,$AT$2:$AU$41,2,FALSE)*VLOOKUP(P50,$AV$2:$AW$41,2,FALSE))/(100*100)*'Formula Data'!$AB$22</f>
        <v>1.2400985318256499</v>
      </c>
      <c r="Q28" s="9">
        <f>(VLOOKUP(Q6,$AT$2:$AU$41,2,FALSE)*VLOOKUP(Q50,$AV$2:$AW$41,2,FALSE))/(100*100)*'Formula Data'!$AB$22</f>
        <v>1.3710870173441236</v>
      </c>
      <c r="R28" s="9">
        <f>(VLOOKUP(R6,$AT$2:$AU$41,2,FALSE)*VLOOKUP(R50,$AV$2:$AW$41,2,FALSE))/(100*100)*'Formula Data'!$AB$22</f>
        <v>1.4739780876213111</v>
      </c>
      <c r="S28" s="9">
        <f>(VLOOKUP(S6,$AT$2:$AU$41,2,FALSE)*VLOOKUP(S50,$AV$2:$AW$41,2,FALSE))/(100*100)*'Formula Data'!$AB$22</f>
        <v>1.7676810092112281</v>
      </c>
      <c r="T28" s="9">
        <f>(VLOOKUP(T6,$AT$2:$AU$41,2,FALSE)*VLOOKUP(T50,$AV$2:$AW$41,2,FALSE))/(100*100)*'Formula Data'!$AB$22</f>
        <v>1.156274762399006</v>
      </c>
      <c r="U28" s="9">
        <f>(VLOOKUP(U6,$AT$2:$AU$41,2,FALSE)*VLOOKUP(U50,$AV$2:$AW$41,2,FALSE))/(100*100)*'Formula Data'!$AB$22</f>
        <v>0.82872038178971896</v>
      </c>
      <c r="V28" s="9">
        <f>(VLOOKUP(V6,$AT$2:$AU$41,2,FALSE)*VLOOKUP(V50,$AV$2:$AW$41,2,FALSE))/(100*100)*'Formula Data'!$AB$22</f>
        <v>0.78196540448639673</v>
      </c>
      <c r="W28" s="9">
        <f>(VLOOKUP(W6,$AT$2:$AU$41,2,FALSE)*VLOOKUP(W50,$AV$2:$AW$41,2,FALSE))/(100*100)*'Formula Data'!$AB$22</f>
        <v>2.03735648772797</v>
      </c>
      <c r="X28" s="9">
        <f>(VLOOKUP(X6,$AT$2:$AU$41,2,FALSE)*VLOOKUP(X50,$AV$2:$AW$41,2,FALSE))/(100*100)*'Formula Data'!$AB$22</f>
        <v>1.0278527585793973</v>
      </c>
      <c r="Y28" s="9">
        <f>(VLOOKUP(Y6,$AT$2:$AU$41,2,FALSE)*VLOOKUP(Y50,$AV$2:$AW$41,2,FALSE))/(100*100)*'Formula Data'!$AB$22</f>
        <v>0.92399198397338667</v>
      </c>
      <c r="Z28" s="82">
        <f>(VLOOKUP(Z6,$AT$2:$AU$41,2,FALSE)*VLOOKUP(Z50,$AV$2:$AW$41,2,FALSE))/(100*100)*'Formula Data'!$AB$22</f>
        <v>1.4790430699906736</v>
      </c>
      <c r="AA28" s="82">
        <f>(VLOOKUP(AA6,$AT$2:$AU$41,2,FALSE)*VLOOKUP(AA50,$AV$2:$AW$41,2,FALSE))/(100*100)*'Formula Data'!$AB$22</f>
        <v>1.270345098456878</v>
      </c>
      <c r="AB28" s="83">
        <f>(VLOOKUP(AB6,$AT$2:$AU$41,2,FALSE)*VLOOKUP(AB50,$AV$2:$AW$41,2,FALSE))/(100*100)*'Formula Data'!$AB$22</f>
        <v>1.2452590749346533</v>
      </c>
      <c r="AC28" s="83">
        <f>(VLOOKUP(AC6,$AT$2:$AU$41,2,FALSE)*VLOOKUP(AC50,$AV$2:$AW$41,2,FALSE))/(100*100)*'Formula Data'!$AB$22</f>
        <v>1.6038756230771369</v>
      </c>
      <c r="AD28" s="83">
        <f>(VLOOKUP(AD6,$AT$2:$AU$41,2,FALSE)*VLOOKUP(AD50,$AV$2:$AW$41,2,FALSE))/(100*100)*'Formula Data'!$AB$22</f>
        <v>2.272142838165065</v>
      </c>
      <c r="AE28" s="83">
        <f>(VLOOKUP(AE6,$AT$2:$AU$41,2,FALSE)*VLOOKUP(AE50,$AV$2:$AW$41,2,FALSE))/(100*100)*'Formula Data'!$AB$22</f>
        <v>0.66848384025242347</v>
      </c>
      <c r="AF28" s="83">
        <f>(VLOOKUP(AF6,$AT$2:$AU$41,2,FALSE)*VLOOKUP(AF50,$AV$2:$AW$41,2,FALSE))/(100*100)*'Formula Data'!$AB$22</f>
        <v>1.2102608606373029</v>
      </c>
      <c r="AG28" s="83">
        <f>(VLOOKUP(AG6,$AT$2:$AU$41,2,FALSE)*VLOOKUP(AG50,$AV$2:$AW$41,2,FALSE))/(100*100)*'Formula Data'!$AB$22</f>
        <v>1.0385565031041106</v>
      </c>
      <c r="AH28" s="83">
        <f>(VLOOKUP(AH6,$AT$2:$AU$41,2,FALSE)*VLOOKUP(AH50,$AV$2:$AW$41,2,FALSE))/(100*100)*'Formula Data'!$AB$22</f>
        <v>1.493957387601845</v>
      </c>
      <c r="AI28" s="83">
        <f>(VLOOKUP(AI6,$AT$2:$AU$41,2,FALSE)*VLOOKUP(AI50,$AV$2:$AW$41,2,FALSE))/(100*100)*'Formula Data'!$AB$22</f>
        <v>0.90929546106778369</v>
      </c>
      <c r="AJ28" s="83">
        <f>(VLOOKUP(AJ6,$AT$2:$AU$41,2,FALSE)*VLOOKUP(AJ50,$AV$2:$AW$41,2,FALSE))/(100*100)*'Formula Data'!$AB$22</f>
        <v>1.8743342906873077</v>
      </c>
      <c r="AK28" s="9">
        <f>(VLOOKUP(AK6,$AT$2:$AU$41,2,FALSE)*VLOOKUP(AK50,$AV$2:$AW$41,2,FALSE))/(100*100)*'Formula Data'!$AB$22</f>
        <v>0.97521454496363835</v>
      </c>
      <c r="AL28" s="9">
        <f>(VLOOKUP(AL6,$AT$2:$AU$41,2,FALSE)*VLOOKUP(AL50,$AV$2:$AW$41,2,FALSE))/(100*100)*'Formula Data'!$AB$22</f>
        <v>1.3901058559443231</v>
      </c>
      <c r="AM28" s="9">
        <f>(VLOOKUP(AM6,$AT$2:$AU$41,2,FALSE)*VLOOKUP(AM50,$AV$2:$AW$41,2,FALSE))/(100*100)*'Formula Data'!$AB$22</f>
        <v>1.7434963475417127</v>
      </c>
      <c r="AN28" s="9">
        <f ca="1">IF(OR(Fixtures!$D$6&lt;=0,Fixtures!$D$6&gt;39),AVERAGE(B28:AM28),AVERAGE(OFFSET(A28,0,Fixtures!$D$6,1,38-Fixtures!$D$6+1)))</f>
        <v>1.3211321143128829</v>
      </c>
      <c r="AO28" s="41" t="str">
        <f t="shared" si="1"/>
        <v>CHE</v>
      </c>
      <c r="AP28" s="64">
        <f ca="1">AVERAGE(OFFSET(A28,0,Fixtures!$D$6,1,9))</f>
        <v>1.3261944271993922</v>
      </c>
      <c r="AQ28" s="64">
        <f ca="1">AVERAGE(OFFSET(A28,0,Fixtures!$D$6,1,6))</f>
        <v>1.3084310346672408</v>
      </c>
      <c r="AR28" s="64">
        <f ca="1">AVERAGE(OFFSET(A28,0,Fixtures!$D$6,1,3))</f>
        <v>1.3461437135889058</v>
      </c>
      <c r="AS28" s="61"/>
      <c r="AT28" s="71" t="str">
        <f>CONCATENATE("@",Schedule!A8)</f>
        <v>@EVE</v>
      </c>
      <c r="AU28" s="3">
        <f>VLOOKUP(RIGHT(AT28,3),'Team Ratings'!$A$2:$H$21,7,FALSE)*(1+Fixtures!$D$3)</f>
        <v>114.13776033786989</v>
      </c>
      <c r="AV28" s="71" t="str">
        <f>CONCATENATE("@",Schedule!A8)</f>
        <v>@EVE</v>
      </c>
      <c r="AW28" s="3">
        <f>VLOOKUP(RIGHT(AV28,3),'Team Ratings'!$A$2:$H$21,4,FALSE)*(1-Fixtures!$D$3)</f>
        <v>94.899688385221424</v>
      </c>
      <c r="AZ28" s="61"/>
      <c r="BA28" s="65"/>
    </row>
    <row r="29" spans="1:56" x14ac:dyDescent="0.25">
      <c r="A29" s="41" t="str">
        <f t="shared" si="0"/>
        <v>CRY</v>
      </c>
      <c r="B29" s="9">
        <f>(VLOOKUP(B7,$AT$2:$AU$41,2,FALSE)*VLOOKUP(B51,$AV$2:$AW$41,2,FALSE))/(100*100)*'Formula Data'!$AB$22</f>
        <v>1.4628015452798808</v>
      </c>
      <c r="C29" s="9">
        <f>(VLOOKUP(C7,$AT$2:$AU$41,2,FALSE)*VLOOKUP(C51,$AV$2:$AW$41,2,FALSE))/(100*100)*'Formula Data'!$AB$22</f>
        <v>2.0316006935912085</v>
      </c>
      <c r="D29" s="9">
        <f>(VLOOKUP(D7,$AT$2:$AU$41,2,FALSE)*VLOOKUP(D51,$AV$2:$AW$41,2,FALSE))/(100*100)*'Formula Data'!$AB$22</f>
        <v>1.5661030243467549</v>
      </c>
      <c r="E29" s="9">
        <f>(VLOOKUP(E7,$AT$2:$AU$41,2,FALSE)*VLOOKUP(E51,$AV$2:$AW$41,2,FALSE))/(100*100)*'Formula Data'!$AB$22</f>
        <v>2.3106913809932372</v>
      </c>
      <c r="F29" s="9">
        <f>(VLOOKUP(F7,$AT$2:$AU$41,2,FALSE)*VLOOKUP(F51,$AV$2:$AW$41,2,FALSE))/(100*100)*'Formula Data'!$AB$22</f>
        <v>1.3061430454154206</v>
      </c>
      <c r="G29" s="9">
        <f>(VLOOKUP(G7,$AT$2:$AU$41,2,FALSE)*VLOOKUP(G51,$AV$2:$AW$41,2,FALSE))/(100*100)*'Formula Data'!$AB$22</f>
        <v>1.4541916929727541</v>
      </c>
      <c r="H29" s="9">
        <f>(VLOOKUP(H7,$AT$2:$AU$41,2,FALSE)*VLOOKUP(H51,$AV$2:$AW$41,2,FALSE))/(100*100)*'Formula Data'!$AB$22</f>
        <v>1.3253319153057803</v>
      </c>
      <c r="I29" s="9">
        <f>(VLOOKUP(I7,$AT$2:$AU$41,2,FALSE)*VLOOKUP(I51,$AV$2:$AW$41,2,FALSE))/(100*100)*'Formula Data'!$AB$22</f>
        <v>1.5862632992078869</v>
      </c>
      <c r="J29" s="9">
        <f>(VLOOKUP(J7,$AT$2:$AU$41,2,FALSE)*VLOOKUP(J51,$AV$2:$AW$41,2,FALSE))/(100*100)*'Formula Data'!$AB$22</f>
        <v>1.2505589701953104</v>
      </c>
      <c r="K29" s="9">
        <f>(VLOOKUP(K7,$AT$2:$AU$41,2,FALSE)*VLOOKUP(K51,$AV$2:$AW$41,2,FALSE))/(100*100)*'Formula Data'!$AB$22</f>
        <v>1.162060706643568</v>
      </c>
      <c r="L29" s="9">
        <f>(VLOOKUP(L7,$AT$2:$AU$41,2,FALSE)*VLOOKUP(L51,$AV$2:$AW$41,2,FALSE))/(100*100)*'Formula Data'!$AB$22</f>
        <v>1.0690734629204686</v>
      </c>
      <c r="M29" s="9">
        <f>(VLOOKUP(M7,$AT$2:$AU$41,2,FALSE)*VLOOKUP(M51,$AV$2:$AW$41,2,FALSE))/(100*100)*'Formula Data'!$AB$22</f>
        <v>2.0149840657130138</v>
      </c>
      <c r="N29" s="9">
        <f>(VLOOKUP(N7,$AT$2:$AU$41,2,FALSE)*VLOOKUP(N51,$AV$2:$AW$41,2,FALSE))/(100*100)*'Formula Data'!$AB$22</f>
        <v>1.8788790461865978</v>
      </c>
      <c r="O29" s="9">
        <f>(VLOOKUP(O7,$AT$2:$AU$41,2,FALSE)*VLOOKUP(O51,$AV$2:$AW$41,2,FALSE))/(100*100)*'Formula Data'!$AB$22</f>
        <v>2.2471922029866445</v>
      </c>
      <c r="P29" s="9">
        <f>(VLOOKUP(P7,$AT$2:$AU$41,2,FALSE)*VLOOKUP(P51,$AV$2:$AW$41,2,FALSE))/(100*100)*'Formula Data'!$AB$22</f>
        <v>2.1927123100595622</v>
      </c>
      <c r="Q29" s="9">
        <f>(VLOOKUP(Q7,$AT$2:$AU$41,2,FALSE)*VLOOKUP(Q51,$AV$2:$AW$41,2,FALSE))/(100*100)*'Formula Data'!$AB$22</f>
        <v>1.7482699214786148</v>
      </c>
      <c r="R29" s="9">
        <f>(VLOOKUP(R7,$AT$2:$AU$41,2,FALSE)*VLOOKUP(R51,$AV$2:$AW$41,2,FALSE))/(100*100)*'Formula Data'!$AB$22</f>
        <v>1.0165658012782628</v>
      </c>
      <c r="S29" s="9">
        <f>(VLOOKUP(S7,$AT$2:$AU$41,2,FALSE)*VLOOKUP(S51,$AV$2:$AW$41,2,FALSE))/(100*100)*'Formula Data'!$AB$22</f>
        <v>1.5596128550856265</v>
      </c>
      <c r="T29" s="9">
        <f>(VLOOKUP(T7,$AT$2:$AU$41,2,FALSE)*VLOOKUP(T51,$AV$2:$AW$41,2,FALSE))/(100*100)*'Formula Data'!$AB$22</f>
        <v>2.3572609590789466</v>
      </c>
      <c r="U29" s="9">
        <f>(VLOOKUP(U7,$AT$2:$AU$41,2,FALSE)*VLOOKUP(U51,$AV$2:$AW$41,2,FALSE))/(100*100)*'Formula Data'!$AB$22</f>
        <v>1.4775520872289762</v>
      </c>
      <c r="V29" s="9">
        <f>(VLOOKUP(V7,$AT$2:$AU$41,2,FALSE)*VLOOKUP(V51,$AV$2:$AW$41,2,FALSE))/(100*100)*'Formula Data'!$AB$22</f>
        <v>1.0422421505555244</v>
      </c>
      <c r="W29" s="9">
        <f>(VLOOKUP(W7,$AT$2:$AU$41,2,FALSE)*VLOOKUP(W51,$AV$2:$AW$41,2,FALSE))/(100*100)*'Formula Data'!$AB$22</f>
        <v>1.4776951222099515</v>
      </c>
      <c r="X29" s="9">
        <f>(VLOOKUP(X7,$AT$2:$AU$41,2,FALSE)*VLOOKUP(X51,$AV$2:$AW$41,2,FALSE))/(100*100)*'Formula Data'!$AB$22</f>
        <v>2.0171179753168649</v>
      </c>
      <c r="Y29" s="9">
        <f>(VLOOKUP(Y7,$AT$2:$AU$41,2,FALSE)*VLOOKUP(Y51,$AV$2:$AW$41,2,FALSE))/(100*100)*'Formula Data'!$AB$22</f>
        <v>0.98344064263490227</v>
      </c>
      <c r="Z29" s="82">
        <f>(VLOOKUP(Z7,$AT$2:$AU$41,2,FALSE)*VLOOKUP(Z51,$AV$2:$AW$41,2,FALSE))/(100*100)*'Formula Data'!$AB$22</f>
        <v>1.660912546207296</v>
      </c>
      <c r="AA29" s="82">
        <f>(VLOOKUP(AA7,$AT$2:$AU$41,2,FALSE)*VLOOKUP(AA51,$AV$2:$AW$41,2,FALSE))/(100*100)*'Formula Data'!$AB$22</f>
        <v>1.1435775898101863</v>
      </c>
      <c r="AB29" s="83">
        <f>(VLOOKUP(AB7,$AT$2:$AU$41,2,FALSE)*VLOOKUP(AB51,$AV$2:$AW$41,2,FALSE))/(100*100)*'Formula Data'!$AB$22</f>
        <v>2.5622862112213025</v>
      </c>
      <c r="AC29" s="83">
        <f>(VLOOKUP(AC7,$AT$2:$AU$41,2,FALSE)*VLOOKUP(AC51,$AV$2:$AW$41,2,FALSE))/(100*100)*'Formula Data'!$AB$22</f>
        <v>0.84072028465336945</v>
      </c>
      <c r="AD29" s="83">
        <f>(VLOOKUP(AD7,$AT$2:$AU$41,2,FALSE)*VLOOKUP(AD51,$AV$2:$AW$41,2,FALSE))/(100*100)*'Formula Data'!$AB$22</f>
        <v>1.5976525212328161</v>
      </c>
      <c r="AE29" s="83">
        <f>(VLOOKUP(AE7,$AT$2:$AU$41,2,FALSE)*VLOOKUP(AE51,$AV$2:$AW$41,2,FALSE))/(100*100)*'Formula Data'!$AB$22</f>
        <v>1.991481844902687</v>
      </c>
      <c r="AF29" s="83">
        <f>(VLOOKUP(AF7,$AT$2:$AU$41,2,FALSE)*VLOOKUP(AF51,$AV$2:$AW$41,2,FALSE))/(100*100)*'Formula Data'!$AB$22</f>
        <v>1.8171296762599007</v>
      </c>
      <c r="AG29" s="83">
        <f>(VLOOKUP(AG7,$AT$2:$AU$41,2,FALSE)*VLOOKUP(AG51,$AV$2:$AW$41,2,FALSE))/(100*100)*'Formula Data'!$AB$22</f>
        <v>1.8601220193260231</v>
      </c>
      <c r="AH29" s="83">
        <f>(VLOOKUP(AH7,$AT$2:$AU$41,2,FALSE)*VLOOKUP(AH51,$AV$2:$AW$41,2,FALSE))/(100*100)*'Formula Data'!$AB$22</f>
        <v>2.2231282070771519</v>
      </c>
      <c r="AI29" s="83">
        <f>(VLOOKUP(AI7,$AT$2:$AU$41,2,FALSE)*VLOOKUP(AI51,$AV$2:$AW$41,2,FALSE))/(100*100)*'Formula Data'!$AB$22</f>
        <v>1.8537520322553909</v>
      </c>
      <c r="AJ29" s="83">
        <f>(VLOOKUP(AJ7,$AT$2:$AU$41,2,FALSE)*VLOOKUP(AJ51,$AV$2:$AW$41,2,FALSE))/(100*100)*'Formula Data'!$AB$22</f>
        <v>1.2926814557676052</v>
      </c>
      <c r="AK29" s="9">
        <f>(VLOOKUP(AK7,$AT$2:$AU$41,2,FALSE)*VLOOKUP(AK51,$AV$2:$AW$41,2,FALSE))/(100*100)*'Formula Data'!$AB$22</f>
        <v>1.7243508340767437</v>
      </c>
      <c r="AL29" s="9">
        <f>(VLOOKUP(AL7,$AT$2:$AU$41,2,FALSE)*VLOOKUP(AL51,$AV$2:$AW$41,2,FALSE))/(100*100)*'Formula Data'!$AB$22</f>
        <v>1.2264808817672299</v>
      </c>
      <c r="AM29" s="9">
        <f>(VLOOKUP(AM7,$AT$2:$AU$41,2,FALSE)*VLOOKUP(AM51,$AV$2:$AW$41,2,FALSE))/(100*100)*'Formula Data'!$AB$22</f>
        <v>2.8575658208191417</v>
      </c>
      <c r="AN29" s="9">
        <f ca="1">IF(OR(Fixtures!$D$6&lt;=0,Fixtures!$D$6&gt;39),AVERAGE(B29:AM29),AVERAGE(OFFSET(A29,0,Fixtures!$D$6,1,38-Fixtures!$D$6+1)))</f>
        <v>1.6715686734983224</v>
      </c>
      <c r="AO29" s="41" t="str">
        <f t="shared" si="1"/>
        <v>CRY</v>
      </c>
      <c r="AP29" s="64">
        <f ca="1">AVERAGE(OFFSET(A29,0,Fixtures!$D$6,1,9))</f>
        <v>1.620032943051338</v>
      </c>
      <c r="AQ29" s="64">
        <f ca="1">AVERAGE(OFFSET(A29,0,Fixtures!$D$6,1,6))</f>
        <v>1.6037914091076004</v>
      </c>
      <c r="AR29" s="64">
        <f ca="1">AVERAGE(OFFSET(A29,0,Fixtures!$D$6,1,3))</f>
        <v>1.1605643799197825</v>
      </c>
      <c r="AS29" s="61"/>
      <c r="AT29" s="71" t="str">
        <f>CONCATENATE("@",Schedule!A9)</f>
        <v>@FUL</v>
      </c>
      <c r="AU29" s="3">
        <f>VLOOKUP(RIGHT(AT29,3),'Team Ratings'!$A$2:$H$21,7,FALSE)*(1+Fixtures!$D$3)</f>
        <v>83.344060284896017</v>
      </c>
      <c r="AV29" s="71" t="str">
        <f>CONCATENATE("@",Schedule!A9)</f>
        <v>@FUL</v>
      </c>
      <c r="AW29" s="3">
        <f>VLOOKUP(RIGHT(AV29,3),'Team Ratings'!$A$2:$H$21,4,FALSE)*(1-Fixtures!$D$3)</f>
        <v>127.52621766536016</v>
      </c>
      <c r="AY29" s="61"/>
      <c r="AZ29" s="61"/>
      <c r="BA29" s="65"/>
    </row>
    <row r="30" spans="1:56" x14ac:dyDescent="0.25">
      <c r="A30" s="41" t="str">
        <f t="shared" si="0"/>
        <v>EVE</v>
      </c>
      <c r="B30" s="9">
        <f>(VLOOKUP(B8,$AT$2:$AU$41,2,FALSE)*VLOOKUP(B52,$AV$2:$AW$41,2,FALSE))/(100*100)*'Formula Data'!$AB$22</f>
        <v>2.4681123110730736</v>
      </c>
      <c r="C30" s="9">
        <f>(VLOOKUP(C8,$AT$2:$AU$41,2,FALSE)*VLOOKUP(C52,$AV$2:$AW$41,2,FALSE))/(100*100)*'Formula Data'!$AB$22</f>
        <v>0.80982057181379608</v>
      </c>
      <c r="D30" s="9">
        <f>(VLOOKUP(D8,$AT$2:$AU$41,2,FALSE)*VLOOKUP(D52,$AV$2:$AW$41,2,FALSE))/(100*100)*'Formula Data'!$AB$22</f>
        <v>1.4661448537560284</v>
      </c>
      <c r="E30" s="9">
        <f>(VLOOKUP(E8,$AT$2:$AU$41,2,FALSE)*VLOOKUP(E52,$AV$2:$AW$41,2,FALSE))/(100*100)*'Formula Data'!$AB$22</f>
        <v>1.2581372511370268</v>
      </c>
      <c r="F30" s="9">
        <f>(VLOOKUP(F8,$AT$2:$AU$41,2,FALSE)*VLOOKUP(F52,$AV$2:$AW$41,2,FALSE))/(100*100)*'Formula Data'!$AB$22</f>
        <v>2.1645992228538469</v>
      </c>
      <c r="G30" s="9">
        <f>(VLOOKUP(G8,$AT$2:$AU$41,2,FALSE)*VLOOKUP(G52,$AV$2:$AW$41,2,FALSE))/(100*100)*'Formula Data'!$AB$22</f>
        <v>1.7917553612437342</v>
      </c>
      <c r="H30" s="9">
        <f>(VLOOKUP(H8,$AT$2:$AU$41,2,FALSE)*VLOOKUP(H52,$AV$2:$AW$41,2,FALSE))/(100*100)*'Formula Data'!$AB$22</f>
        <v>1.4233841274900469</v>
      </c>
      <c r="I30" s="9">
        <f>(VLOOKUP(I8,$AT$2:$AU$41,2,FALSE)*VLOOKUP(I52,$AV$2:$AW$41,2,FALSE))/(100*100)*'Formula Data'!$AB$22</f>
        <v>1.5389326294630239</v>
      </c>
      <c r="J30" s="9">
        <f>(VLOOKUP(J8,$AT$2:$AU$41,2,FALSE)*VLOOKUP(J52,$AV$2:$AW$41,2,FALSE))/(100*100)*'Formula Data'!$AB$22</f>
        <v>1.4007445399222269</v>
      </c>
      <c r="K30" s="9">
        <f>(VLOOKUP(K8,$AT$2:$AU$41,2,FALSE)*VLOOKUP(K52,$AV$2:$AW$41,2,FALSE))/(100*100)*'Formula Data'!$AB$22</f>
        <v>1.5279620052719529</v>
      </c>
      <c r="L30" s="9">
        <f>(VLOOKUP(L8,$AT$2:$AU$41,2,FALSE)*VLOOKUP(L52,$AV$2:$AW$41,2,FALSE))/(100*100)*'Formula Data'!$AB$22</f>
        <v>1.2045961050505496</v>
      </c>
      <c r="M30" s="9">
        <f>(VLOOKUP(M8,$AT$2:$AU$41,2,FALSE)*VLOOKUP(M52,$AV$2:$AW$41,2,FALSE))/(100*100)*'Formula Data'!$AB$22</f>
        <v>1.7503431525924622</v>
      </c>
      <c r="N30" s="9">
        <f>(VLOOKUP(N8,$AT$2:$AU$41,2,FALSE)*VLOOKUP(N52,$AV$2:$AW$41,2,FALSE))/(100*100)*'Formula Data'!$AB$22</f>
        <v>2.141419671600858</v>
      </c>
      <c r="O30" s="9">
        <f>(VLOOKUP(O8,$AT$2:$AU$41,2,FALSE)*VLOOKUP(O52,$AV$2:$AW$41,2,FALSE))/(100*100)*'Formula Data'!$AB$22</f>
        <v>1.1814029792333811</v>
      </c>
      <c r="P30" s="9">
        <f>(VLOOKUP(P8,$AT$2:$AU$41,2,FALSE)*VLOOKUP(P52,$AV$2:$AW$41,2,FALSE))/(100*100)*'Formula Data'!$AB$22</f>
        <v>1.2451704268256436</v>
      </c>
      <c r="Q30" s="9">
        <f>(VLOOKUP(Q8,$AT$2:$AU$41,2,FALSE)*VLOOKUP(Q52,$AV$2:$AW$41,2,FALSE))/(100*100)*'Formula Data'!$AB$22</f>
        <v>1.7856194957648694</v>
      </c>
      <c r="R30" s="9">
        <f>(VLOOKUP(R8,$AT$2:$AU$41,2,FALSE)*VLOOKUP(R52,$AV$2:$AW$41,2,FALSE))/(100*100)*'Formula Data'!$AB$22</f>
        <v>1.4232463495962608</v>
      </c>
      <c r="S30" s="9">
        <f>(VLOOKUP(S8,$AT$2:$AU$41,2,FALSE)*VLOOKUP(S52,$AV$2:$AW$41,2,FALSE))/(100*100)*'Formula Data'!$AB$22</f>
        <v>1.2766208560538259</v>
      </c>
      <c r="T30" s="9">
        <f>(VLOOKUP(T8,$AT$2:$AU$41,2,FALSE)*VLOOKUP(T52,$AV$2:$AW$41,2,FALSE))/(100*100)*'Formula Data'!$AB$22</f>
        <v>2.1121216761026651</v>
      </c>
      <c r="U30" s="9">
        <f>(VLOOKUP(U8,$AT$2:$AU$41,2,FALSE)*VLOOKUP(U52,$AV$2:$AW$41,2,FALSE))/(100*100)*'Formula Data'!$AB$22</f>
        <v>1.6840142593685636</v>
      </c>
      <c r="V30" s="9">
        <f>(VLOOKUP(V8,$AT$2:$AU$41,2,FALSE)*VLOOKUP(V52,$AV$2:$AW$41,2,FALSE))/(100*100)*'Formula Data'!$AB$22</f>
        <v>1.119350493992707</v>
      </c>
      <c r="W30" s="9">
        <f>(VLOOKUP(W8,$AT$2:$AU$41,2,FALSE)*VLOOKUP(W52,$AV$2:$AW$41,2,FALSE))/(100*100)*'Formula Data'!$AB$22</f>
        <v>1.9429811103707182</v>
      </c>
      <c r="X30" s="9">
        <f>(VLOOKUP(X8,$AT$2:$AU$41,2,FALSE)*VLOOKUP(X52,$AV$2:$AW$41,2,FALSE))/(100*100)*'Formula Data'!$AB$22</f>
        <v>1.9569315328934518</v>
      </c>
      <c r="Y30" s="9">
        <f>(VLOOKUP(Y8,$AT$2:$AU$41,2,FALSE)*VLOOKUP(Y52,$AV$2:$AW$41,2,FALSE))/(100*100)*'Formula Data'!$AB$22</f>
        <v>1.101546702986187</v>
      </c>
      <c r="Z30" s="82">
        <f>(VLOOKUP(Z8,$AT$2:$AU$41,2,FALSE)*VLOOKUP(Z52,$AV$2:$AW$41,2,FALSE))/(100*100)*'Formula Data'!$AB$22</f>
        <v>2.7525392562229314</v>
      </c>
      <c r="AA30" s="82">
        <f>(VLOOKUP(AA8,$AT$2:$AU$41,2,FALSE)*VLOOKUP(AA52,$AV$2:$AW$41,2,FALSE))/(100*100)*'Formula Data'!$AB$22</f>
        <v>1.4090379469517298</v>
      </c>
      <c r="AB30" s="83">
        <f>(VLOOKUP(AB8,$AT$2:$AU$41,2,FALSE)*VLOOKUP(AB52,$AV$2:$AW$41,2,FALSE))/(100*100)*'Formula Data'!$AB$22</f>
        <v>2.225764561173484</v>
      </c>
      <c r="AC30" s="83">
        <f>(VLOOKUP(AC8,$AT$2:$AU$41,2,FALSE)*VLOOKUP(AC52,$AV$2:$AW$41,2,FALSE))/(100*100)*'Formula Data'!$AB$22</f>
        <v>0.94729540621454766</v>
      </c>
      <c r="AD30" s="83">
        <f>(VLOOKUP(AD8,$AT$2:$AU$41,2,FALSE)*VLOOKUP(AD52,$AV$2:$AW$41,2,FALSE))/(100*100)*'Formula Data'!$AB$22</f>
        <v>1.029780890097308</v>
      </c>
      <c r="AE30" s="83">
        <f>(VLOOKUP(AE8,$AT$2:$AU$41,2,FALSE)*VLOOKUP(AE52,$AV$2:$AW$41,2,FALSE))/(100*100)*'Formula Data'!$AB$22</f>
        <v>1.1529775656628931</v>
      </c>
      <c r="AF30" s="83">
        <f>(VLOOKUP(AF8,$AT$2:$AU$41,2,FALSE)*VLOOKUP(AF52,$AV$2:$AW$41,2,FALSE))/(100*100)*'Formula Data'!$AB$22</f>
        <v>1.5998676045468123</v>
      </c>
      <c r="AG30" s="83">
        <f>(VLOOKUP(AG8,$AT$2:$AU$41,2,FALSE)*VLOOKUP(AG52,$AV$2:$AW$41,2,FALSE))/(100*100)*'Formula Data'!$AB$22</f>
        <v>1.9409256301745883</v>
      </c>
      <c r="AH30" s="83">
        <f>(VLOOKUP(AH8,$AT$2:$AU$41,2,FALSE)*VLOOKUP(AH52,$AV$2:$AW$41,2,FALSE))/(100*100)*'Formula Data'!$AB$22</f>
        <v>1.5022910677530863</v>
      </c>
      <c r="AI30" s="83">
        <f>(VLOOKUP(AI8,$AT$2:$AU$41,2,FALSE)*VLOOKUP(AI52,$AV$2:$AW$41,2,FALSE))/(100*100)*'Formula Data'!$AB$22</f>
        <v>1.6609742906766776</v>
      </c>
      <c r="AJ30" s="83">
        <f>(VLOOKUP(AJ8,$AT$2:$AU$41,2,FALSE)*VLOOKUP(AJ52,$AV$2:$AW$41,2,FALSE))/(100*100)*'Formula Data'!$AB$22</f>
        <v>1.8098229950275675</v>
      </c>
      <c r="AK30" s="9">
        <f>(VLOOKUP(AK8,$AT$2:$AU$41,2,FALSE)*VLOOKUP(AK52,$AV$2:$AW$41,2,FALSE))/(100*100)*'Formula Data'!$AB$22</f>
        <v>0.97920308752504304</v>
      </c>
      <c r="AL30" s="9">
        <f>(VLOOKUP(AL8,$AT$2:$AU$41,2,FALSE)*VLOOKUP(AL52,$AV$2:$AW$41,2,FALSE))/(100*100)*'Formula Data'!$AB$22</f>
        <v>1.003935731941225</v>
      </c>
      <c r="AM30" s="9">
        <f>(VLOOKUP(AM8,$AT$2:$AU$41,2,FALSE)*VLOOKUP(AM52,$AV$2:$AW$41,2,FALSE))/(100*100)*'Formula Data'!$AB$22</f>
        <v>2.2706225276611676</v>
      </c>
      <c r="AN30" s="9">
        <f ca="1">IF(OR(Fixtures!$D$6&lt;=0,Fixtures!$D$6&gt;39),AVERAGE(B30:AM30),AVERAGE(OFFSET(A30,0,Fixtures!$D$6,1,38-Fixtures!$D$6+1)))</f>
        <v>1.5713036639751796</v>
      </c>
      <c r="AO30" s="41" t="str">
        <f t="shared" si="1"/>
        <v>EVE</v>
      </c>
      <c r="AP30" s="64">
        <f ca="1">AVERAGE(OFFSET(A30,0,Fixtures!$D$6,1,9))</f>
        <v>1.5178338584286892</v>
      </c>
      <c r="AQ30" s="64">
        <f ca="1">AVERAGE(OFFSET(A30,0,Fixtures!$D$6,1,6))</f>
        <v>1.5344114089452383</v>
      </c>
      <c r="AR30" s="64">
        <f ca="1">AVERAGE(OFFSET(A30,0,Fixtures!$D$6,1,3))</f>
        <v>1.3777675500815765</v>
      </c>
      <c r="AS30" s="61"/>
      <c r="AT30" s="71" t="str">
        <f>CONCATENATE("@",Schedule!A10)</f>
        <v>@LEE</v>
      </c>
      <c r="AU30" s="3">
        <f>VLOOKUP(RIGHT(AT30,3),'Team Ratings'!$A$2:$H$21,7,FALSE)*(1+Fixtures!$D$3)</f>
        <v>115.60704338290152</v>
      </c>
      <c r="AV30" s="71" t="str">
        <f>CONCATENATE("@",Schedule!A10)</f>
        <v>@LEE</v>
      </c>
      <c r="AW30" s="3">
        <f>VLOOKUP(RIGHT(AV30,3),'Team Ratings'!$A$2:$H$21,4,FALSE)*(1-Fixtures!$D$3)</f>
        <v>110.59714778715559</v>
      </c>
      <c r="AY30" s="61"/>
      <c r="AZ30" s="61"/>
      <c r="BA30" s="65"/>
    </row>
    <row r="31" spans="1:56" x14ac:dyDescent="0.25">
      <c r="A31" s="41" t="str">
        <f t="shared" si="0"/>
        <v>FUL</v>
      </c>
      <c r="B31" s="9">
        <f>(VLOOKUP(B9,$AT$2:$AU$41,2,FALSE)*VLOOKUP(B53,$AV$2:$AW$41,2,FALSE))/(100*100)*'Formula Data'!$AB$22</f>
        <v>1.5875695278224238</v>
      </c>
      <c r="C31" s="9">
        <f>(VLOOKUP(C9,$AT$2:$AU$41,2,FALSE)*VLOOKUP(C53,$AV$2:$AW$41,2,FALSE))/(100*100)*'Formula Data'!$AB$22</f>
        <v>2.6109783521629137</v>
      </c>
      <c r="D31" s="9">
        <f>(VLOOKUP(D9,$AT$2:$AU$41,2,FALSE)*VLOOKUP(D53,$AV$2:$AW$41,2,FALSE))/(100*100)*'Formula Data'!$AB$22</f>
        <v>2.232017539083798</v>
      </c>
      <c r="E31" s="9">
        <f>(VLOOKUP(E9,$AT$2:$AU$41,2,FALSE)*VLOOKUP(E53,$AV$2:$AW$41,2,FALSE))/(100*100)*'Formula Data'!$AB$22</f>
        <v>1.7155233271620696</v>
      </c>
      <c r="F31" s="9">
        <f>(VLOOKUP(F9,$AT$2:$AU$41,2,FALSE)*VLOOKUP(F53,$AV$2:$AW$41,2,FALSE))/(100*100)*'Formula Data'!$AB$22</f>
        <v>1.6732602349257542</v>
      </c>
      <c r="G31" s="9">
        <f>(VLOOKUP(G9,$AT$2:$AU$41,2,FALSE)*VLOOKUP(G53,$AV$2:$AW$41,2,FALSE))/(100*100)*'Formula Data'!$AB$22</f>
        <v>1.5493714521501072</v>
      </c>
      <c r="H31" s="9">
        <f>(VLOOKUP(H9,$AT$2:$AU$41,2,FALSE)*VLOOKUP(H53,$AV$2:$AW$41,2,FALSE))/(100*100)*'Formula Data'!$AB$22</f>
        <v>1.0882370244652477</v>
      </c>
      <c r="I31" s="9">
        <f>(VLOOKUP(I9,$AT$2:$AU$41,2,FALSE)*VLOOKUP(I53,$AV$2:$AW$41,2,FALSE))/(100*100)*'Formula Data'!$AB$22</f>
        <v>2.4320404537345328</v>
      </c>
      <c r="J31" s="9">
        <f>(VLOOKUP(J9,$AT$2:$AU$41,2,FALSE)*VLOOKUP(J53,$AV$2:$AW$41,2,FALSE))/(100*100)*'Formula Data'!$AB$22</f>
        <v>2.0271799388352103</v>
      </c>
      <c r="K31" s="9">
        <f>(VLOOKUP(K9,$AT$2:$AU$41,2,FALSE)*VLOOKUP(K53,$AV$2:$AW$41,2,FALSE))/(100*100)*'Formula Data'!$AB$22</f>
        <v>2.8776401250647585</v>
      </c>
      <c r="L31" s="9">
        <f>(VLOOKUP(L9,$AT$2:$AU$41,2,FALSE)*VLOOKUP(L53,$AV$2:$AW$41,2,FALSE))/(100*100)*'Formula Data'!$AB$22</f>
        <v>3.0512629453847779</v>
      </c>
      <c r="M31" s="9">
        <f>(VLOOKUP(M9,$AT$2:$AU$41,2,FALSE)*VLOOKUP(M53,$AV$2:$AW$41,2,FALSE))/(100*100)*'Formula Data'!$AB$22</f>
        <v>2.9087888100475245</v>
      </c>
      <c r="N31" s="9">
        <f>(VLOOKUP(N9,$AT$2:$AU$41,2,FALSE)*VLOOKUP(N53,$AV$2:$AW$41,2,FALSE))/(100*100)*'Formula Data'!$AB$22</f>
        <v>1.6906850556780573</v>
      </c>
      <c r="O31" s="9">
        <f>(VLOOKUP(O9,$AT$2:$AU$41,2,FALSE)*VLOOKUP(O53,$AV$2:$AW$41,2,FALSE))/(100*100)*'Formula Data'!$AB$22</f>
        <v>1.9127438367013871</v>
      </c>
      <c r="P31" s="9">
        <f>(VLOOKUP(P9,$AT$2:$AU$41,2,FALSE)*VLOOKUP(P53,$AV$2:$AW$41,2,FALSE))/(100*100)*'Formula Data'!$AB$22</f>
        <v>1.8934654368127639</v>
      </c>
      <c r="Q31" s="9">
        <f>(VLOOKUP(Q9,$AT$2:$AU$41,2,FALSE)*VLOOKUP(Q53,$AV$2:$AW$41,2,FALSE))/(100*100)*'Formula Data'!$AB$22</f>
        <v>3.3166497504903854</v>
      </c>
      <c r="R31" s="9">
        <f>(VLOOKUP(R9,$AT$2:$AU$41,2,FALSE)*VLOOKUP(R53,$AV$2:$AW$41,2,FALSE))/(100*100)*'Formula Data'!$AB$22</f>
        <v>1.6187364543068836</v>
      </c>
      <c r="S31" s="9">
        <f>(VLOOKUP(S9,$AT$2:$AU$41,2,FALSE)*VLOOKUP(S53,$AV$2:$AW$41,2,FALSE))/(100*100)*'Formula Data'!$AB$22</f>
        <v>2.0680179336372726</v>
      </c>
      <c r="T31" s="9">
        <f>(VLOOKUP(T9,$AT$2:$AU$41,2,FALSE)*VLOOKUP(T53,$AV$2:$AW$41,2,FALSE))/(100*100)*'Formula Data'!$AB$22</f>
        <v>2.3521114311829492</v>
      </c>
      <c r="U31" s="9">
        <f>(VLOOKUP(U9,$AT$2:$AU$41,2,FALSE)*VLOOKUP(U53,$AV$2:$AW$41,2,FALSE))/(100*100)*'Formula Data'!$AB$22</f>
        <v>2.1499023636938279</v>
      </c>
      <c r="V31" s="9">
        <f>(VLOOKUP(V9,$AT$2:$AU$41,2,FALSE)*VLOOKUP(V53,$AV$2:$AW$41,2,FALSE))/(100*100)*'Formula Data'!$AB$22</f>
        <v>1.3838197382176922</v>
      </c>
      <c r="W31" s="9">
        <f>(VLOOKUP(W9,$AT$2:$AU$41,2,FALSE)*VLOOKUP(W53,$AV$2:$AW$41,2,FALSE))/(100*100)*'Formula Data'!$AB$22</f>
        <v>2.2629786529968134</v>
      </c>
      <c r="X31" s="9">
        <f>(VLOOKUP(X9,$AT$2:$AU$41,2,FALSE)*VLOOKUP(X53,$AV$2:$AW$41,2,FALSE))/(100*100)*'Formula Data'!$AB$22</f>
        <v>1.9125586907438883</v>
      </c>
      <c r="Y31" s="9">
        <f>(VLOOKUP(Y9,$AT$2:$AU$41,2,FALSE)*VLOOKUP(Y53,$AV$2:$AW$41,2,FALSE))/(100*100)*'Formula Data'!$AB$22</f>
        <v>2.5777946800308316</v>
      </c>
      <c r="Z31" s="82">
        <f>(VLOOKUP(Z9,$AT$2:$AU$41,2,FALSE)*VLOOKUP(Z53,$AV$2:$AW$41,2,FALSE))/(100*100)*'Formula Data'!$AB$22</f>
        <v>1.3158532783734389</v>
      </c>
      <c r="AA31" s="82">
        <f>(VLOOKUP(AA9,$AT$2:$AU$41,2,FALSE)*VLOOKUP(AA53,$AV$2:$AW$41,2,FALSE))/(100*100)*'Formula Data'!$AB$22</f>
        <v>1.9702057080532607</v>
      </c>
      <c r="AB31" s="83">
        <f>(VLOOKUP(AB9,$AT$2:$AU$41,2,FALSE)*VLOOKUP(AB53,$AV$2:$AW$41,2,FALSE))/(100*100)*'Formula Data'!$AB$22</f>
        <v>3.6988627285755995</v>
      </c>
      <c r="AC31" s="83">
        <f>(VLOOKUP(AC9,$AT$2:$AU$41,2,FALSE)*VLOOKUP(AC53,$AV$2:$AW$41,2,FALSE))/(100*100)*'Formula Data'!$AB$22</f>
        <v>2.3995157872392214</v>
      </c>
      <c r="AD31" s="83">
        <f>(VLOOKUP(AD9,$AT$2:$AU$41,2,FALSE)*VLOOKUP(AD53,$AV$2:$AW$41,2,FALSE))/(100*100)*'Formula Data'!$AB$22</f>
        <v>2.053275606951896</v>
      </c>
      <c r="AE31" s="83">
        <f>(VLOOKUP(AE9,$AT$2:$AU$41,2,FALSE)*VLOOKUP(AE53,$AV$2:$AW$41,2,FALSE))/(100*100)*'Formula Data'!$AB$22</f>
        <v>2.8382694736470753</v>
      </c>
      <c r="AF31" s="83">
        <f>(VLOOKUP(AF9,$AT$2:$AU$41,2,FALSE)*VLOOKUP(AF53,$AV$2:$AW$41,2,FALSE))/(100*100)*'Formula Data'!$AB$22</f>
        <v>1.3490890102175186</v>
      </c>
      <c r="AG31" s="83">
        <f>(VLOOKUP(AG9,$AT$2:$AU$41,2,FALSE)*VLOOKUP(AG53,$AV$2:$AW$41,2,FALSE))/(100*100)*'Formula Data'!$AB$22</f>
        <v>2.0187789966741465</v>
      </c>
      <c r="AH31" s="83">
        <f>(VLOOKUP(AH9,$AT$2:$AU$41,2,FALSE)*VLOOKUP(AH53,$AV$2:$AW$41,2,FALSE))/(100*100)*'Formula Data'!$AB$22</f>
        <v>2.6082161975198499</v>
      </c>
      <c r="AI31" s="83">
        <f>(VLOOKUP(AI9,$AT$2:$AU$41,2,FALSE)*VLOOKUP(AI53,$AV$2:$AW$41,2,FALSE))/(100*100)*'Formula Data'!$AB$22</f>
        <v>2.9909828022602558</v>
      </c>
      <c r="AJ31" s="83">
        <f>(VLOOKUP(AJ9,$AT$2:$AU$41,2,FALSE)*VLOOKUP(AJ53,$AV$2:$AW$41,2,FALSE))/(100*100)*'Formula Data'!$AB$22</f>
        <v>1.2729757307098275</v>
      </c>
      <c r="AK31" s="9">
        <f>(VLOOKUP(AK9,$AT$2:$AU$41,2,FALSE)*VLOOKUP(AK53,$AV$2:$AW$41,2,FALSE))/(100*100)*'Formula Data'!$AB$22</f>
        <v>2.4077611643309442</v>
      </c>
      <c r="AL31" s="9">
        <f>(VLOOKUP(AL9,$AT$2:$AU$41,2,FALSE)*VLOOKUP(AL53,$AV$2:$AW$41,2,FALSE))/(100*100)*'Formula Data'!$AB$22</f>
        <v>2.6297249323617469</v>
      </c>
      <c r="AM31" s="9">
        <f>(VLOOKUP(AM9,$AT$2:$AU$41,2,FALSE)*VLOOKUP(AM53,$AV$2:$AW$41,2,FALSE))/(100*100)*'Formula Data'!$AB$22</f>
        <v>1.5041833874237678</v>
      </c>
      <c r="AN31" s="9">
        <f ca="1">IF(OR(Fixtures!$D$6&lt;=0,Fixtures!$D$6&gt;39),AVERAGE(B31:AM31),AVERAGE(OFFSET(A31,0,Fixtures!$D$6,1,38-Fixtures!$D$6+1)))</f>
        <v>2.2354010216054525</v>
      </c>
      <c r="AO31" s="41" t="str">
        <f t="shared" si="1"/>
        <v>FUL</v>
      </c>
      <c r="AP31" s="64">
        <f ca="1">AVERAGE(OFFSET(A31,0,Fixtures!$D$6,1,9))</f>
        <v>2.3663502614801946</v>
      </c>
      <c r="AQ31" s="64">
        <f ca="1">AVERAGE(OFFSET(A31,0,Fixtures!$D$6,1,6))</f>
        <v>2.4113834519519526</v>
      </c>
      <c r="AR31" s="64">
        <f ca="1">AVERAGE(OFFSET(A31,0,Fixtures!$D$6,1,3))</f>
        <v>2.6520276697615821</v>
      </c>
      <c r="AS31" s="61"/>
      <c r="AT31" s="71" t="str">
        <f>CONCATENATE("@",Schedule!A11)</f>
        <v>@LEI</v>
      </c>
      <c r="AU31" s="3">
        <f>VLOOKUP(RIGHT(AT31,3),'Team Ratings'!$A$2:$H$21,7,FALSE)*(1+Fixtures!$D$3)</f>
        <v>127.41410379873658</v>
      </c>
      <c r="AV31" s="71" t="str">
        <f>CONCATENATE("@",Schedule!A11)</f>
        <v>@LEI</v>
      </c>
      <c r="AW31" s="3">
        <f>VLOOKUP(RIGHT(AV31,3),'Team Ratings'!$A$2:$H$21,4,FALSE)*(1-Fixtures!$D$3)</f>
        <v>87.604070581913646</v>
      </c>
      <c r="AY31" s="61"/>
      <c r="AZ31" s="61"/>
      <c r="BA31" s="65"/>
    </row>
    <row r="32" spans="1:56" x14ac:dyDescent="0.25">
      <c r="A32" s="41" t="str">
        <f t="shared" si="0"/>
        <v>LEE</v>
      </c>
      <c r="B32" s="9">
        <f>(VLOOKUP(B10,$AT$2:$AU$41,2,FALSE)*VLOOKUP(B54,$AV$2:$AW$41,2,FALSE))/(100*100)*'Formula Data'!$AB$22</f>
        <v>3.2078397315142526</v>
      </c>
      <c r="C32" s="9">
        <f>(VLOOKUP(C10,$AT$2:$AU$41,2,FALSE)*VLOOKUP(C54,$AV$2:$AW$41,2,FALSE))/(100*100)*'Formula Data'!$AB$22</f>
        <v>1.2837547264653544</v>
      </c>
      <c r="D32" s="9">
        <f>(VLOOKUP(D10,$AT$2:$AU$41,2,FALSE)*VLOOKUP(D54,$AV$2:$AW$41,2,FALSE))/(100*100)*'Formula Data'!$AB$22</f>
        <v>1.4511354047530993</v>
      </c>
      <c r="E32" s="9">
        <f>(VLOOKUP(E10,$AT$2:$AU$41,2,FALSE)*VLOOKUP(E54,$AV$2:$AW$41,2,FALSE))/(100*100)*'Formula Data'!$AB$22</f>
        <v>2.0809807347637976</v>
      </c>
      <c r="F32" s="9">
        <f>(VLOOKUP(F10,$AT$2:$AU$41,2,FALSE)*VLOOKUP(F54,$AV$2:$AW$41,2,FALSE))/(100*100)*'Formula Data'!$AB$22</f>
        <v>1.1699978198411112</v>
      </c>
      <c r="G32" s="9">
        <f>(VLOOKUP(G10,$AT$2:$AU$41,2,FALSE)*VLOOKUP(G54,$AV$2:$AW$41,2,FALSE))/(100*100)*'Formula Data'!$AB$22</f>
        <v>2.4614899914967325</v>
      </c>
      <c r="H32" s="9">
        <f>(VLOOKUP(H10,$AT$2:$AU$41,2,FALSE)*VLOOKUP(H54,$AV$2:$AW$41,2,FALSE))/(100*100)*'Formula Data'!$AB$22</f>
        <v>1.9625688670655994</v>
      </c>
      <c r="I32" s="9">
        <f>(VLOOKUP(I10,$AT$2:$AU$41,2,FALSE)*VLOOKUP(I54,$AV$2:$AW$41,2,FALSE))/(100*100)*'Formula Data'!$AB$22</f>
        <v>1.7086614490241541</v>
      </c>
      <c r="J32" s="9">
        <f>(VLOOKUP(J10,$AT$2:$AU$41,2,FALSE)*VLOOKUP(J54,$AV$2:$AW$41,2,FALSE))/(100*100)*'Formula Data'!$AB$22</f>
        <v>1.3768201151523232</v>
      </c>
      <c r="K32" s="9">
        <f>(VLOOKUP(K10,$AT$2:$AU$41,2,FALSE)*VLOOKUP(K54,$AV$2:$AW$41,2,FALSE))/(100*100)*'Formula Data'!$AB$22</f>
        <v>2.2355931541891398</v>
      </c>
      <c r="L32" s="9">
        <f>(VLOOKUP(L10,$AT$2:$AU$41,2,FALSE)*VLOOKUP(L54,$AV$2:$AW$41,2,FALSE))/(100*100)*'Formula Data'!$AB$22</f>
        <v>2.593930668268158</v>
      </c>
      <c r="M32" s="9">
        <f>(VLOOKUP(M10,$AT$2:$AU$41,2,FALSE)*VLOOKUP(M54,$AV$2:$AW$41,2,FALSE))/(100*100)*'Formula Data'!$AB$22</f>
        <v>1.6586670572075357</v>
      </c>
      <c r="N32" s="9">
        <f>(VLOOKUP(N10,$AT$2:$AU$41,2,FALSE)*VLOOKUP(N54,$AV$2:$AW$41,2,FALSE))/(100*100)*'Formula Data'!$AB$22</f>
        <v>1.3045034616680122</v>
      </c>
      <c r="O32" s="9">
        <f>(VLOOKUP(O10,$AT$2:$AU$41,2,FALSE)*VLOOKUP(O54,$AV$2:$AW$41,2,FALSE))/(100*100)*'Formula Data'!$AB$22</f>
        <v>2.2806296799860357</v>
      </c>
      <c r="P32" s="9">
        <f>(VLOOKUP(P10,$AT$2:$AU$41,2,FALSE)*VLOOKUP(P54,$AV$2:$AW$41,2,FALSE))/(100*100)*'Formula Data'!$AB$22</f>
        <v>1.1039885569900278</v>
      </c>
      <c r="Q32" s="9">
        <f>(VLOOKUP(Q10,$AT$2:$AU$41,2,FALSE)*VLOOKUP(Q54,$AV$2:$AW$41,2,FALSE))/(100*100)*'Formula Data'!$AB$22</f>
        <v>1.2001180533719924</v>
      </c>
      <c r="R32" s="9">
        <f>(VLOOKUP(R10,$AT$2:$AU$41,2,FALSE)*VLOOKUP(R54,$AV$2:$AW$41,2,FALSE))/(100*100)*'Formula Data'!$AB$22</f>
        <v>2.8763654198210782</v>
      </c>
      <c r="S32" s="9">
        <f>(VLOOKUP(S10,$AT$2:$AU$41,2,FALSE)*VLOOKUP(S54,$AV$2:$AW$41,2,FALSE))/(100*100)*'Formula Data'!$AB$22</f>
        <v>1.6421084274181743</v>
      </c>
      <c r="T32" s="9">
        <f>(VLOOKUP(T10,$AT$2:$AU$41,2,FALSE)*VLOOKUP(T54,$AV$2:$AW$41,2,FALSE))/(100*100)*'Formula Data'!$AB$22</f>
        <v>1.4662470854034595</v>
      </c>
      <c r="U32" s="9">
        <f>(VLOOKUP(U10,$AT$2:$AU$41,2,FALSE)*VLOOKUP(U54,$AV$2:$AW$41,2,FALSE))/(100*100)*'Formula Data'!$AB$22</f>
        <v>1.6588276250907412</v>
      </c>
      <c r="V32" s="9">
        <f>(VLOOKUP(V10,$AT$2:$AU$41,2,FALSE)*VLOOKUP(V54,$AV$2:$AW$41,2,FALSE))/(100*100)*'Formula Data'!$AB$22</f>
        <v>2.4956341999036975</v>
      </c>
      <c r="W32" s="9">
        <f>(VLOOKUP(W10,$AT$2:$AU$41,2,FALSE)*VLOOKUP(W54,$AV$2:$AW$41,2,FALSE))/(100*100)*'Formula Data'!$AB$22</f>
        <v>1.7580723665374896</v>
      </c>
      <c r="X32" s="9">
        <f>(VLOOKUP(X10,$AT$2:$AU$41,2,FALSE)*VLOOKUP(X54,$AV$2:$AW$41,2,FALSE))/(100*100)*'Formula Data'!$AB$22</f>
        <v>1.3436928233870971</v>
      </c>
      <c r="Y32" s="9">
        <f>(VLOOKUP(Y10,$AT$2:$AU$41,2,FALSE)*VLOOKUP(Y54,$AV$2:$AW$41,2,FALSE))/(100*100)*'Formula Data'!$AB$22</f>
        <v>1.7507866471085911</v>
      </c>
      <c r="Z32" s="82">
        <f>(VLOOKUP(Z10,$AT$2:$AU$41,2,FALSE)*VLOOKUP(Z54,$AV$2:$AW$41,2,FALSE))/(100*100)*'Formula Data'!$AB$22</f>
        <v>1.487788083265587</v>
      </c>
      <c r="AA32" s="82">
        <f>(VLOOKUP(AA10,$AT$2:$AU$41,2,FALSE)*VLOOKUP(AA54,$AV$2:$AW$41,2,FALSE))/(100*100)*'Formula Data'!$AB$22</f>
        <v>1.9357178324016668</v>
      </c>
      <c r="AB32" s="83">
        <f>(VLOOKUP(AB10,$AT$2:$AU$41,2,FALSE)*VLOOKUP(AB54,$AV$2:$AW$41,2,FALSE))/(100*100)*'Formula Data'!$AB$22</f>
        <v>2.109187760840185</v>
      </c>
      <c r="AC32" s="83">
        <f>(VLOOKUP(AC10,$AT$2:$AU$41,2,FALSE)*VLOOKUP(AC54,$AV$2:$AW$41,2,FALSE))/(100*100)*'Formula Data'!$AB$22</f>
        <v>2.0398692937715772</v>
      </c>
      <c r="AD32" s="83">
        <f>(VLOOKUP(AD10,$AT$2:$AU$41,2,FALSE)*VLOOKUP(AD54,$AV$2:$AW$41,2,FALSE))/(100*100)*'Formula Data'!$AB$22</f>
        <v>1.6324431990227171</v>
      </c>
      <c r="AE32" s="83">
        <f>(VLOOKUP(AE10,$AT$2:$AU$41,2,FALSE)*VLOOKUP(AE54,$AV$2:$AW$41,2,FALSE))/(100*100)*'Formula Data'!$AB$22</f>
        <v>1.1411741221429679</v>
      </c>
      <c r="AF32" s="83">
        <f>(VLOOKUP(AF10,$AT$2:$AU$41,2,FALSE)*VLOOKUP(AF54,$AV$2:$AW$41,2,FALSE))/(100*100)*'Formula Data'!$AB$22</f>
        <v>2.6462086391813076</v>
      </c>
      <c r="AG32" s="83">
        <f>(VLOOKUP(AG10,$AT$2:$AU$41,2,FALSE)*VLOOKUP(AG54,$AV$2:$AW$41,2,FALSE))/(100*100)*'Formula Data'!$AB$22</f>
        <v>2.5226479056301119</v>
      </c>
      <c r="AH32" s="83">
        <f>(VLOOKUP(AH10,$AT$2:$AU$41,2,FALSE)*VLOOKUP(AH54,$AV$2:$AW$41,2,FALSE))/(100*100)*'Formula Data'!$AB$22</f>
        <v>1.7934891289032227</v>
      </c>
      <c r="AI32" s="83">
        <f>(VLOOKUP(AI10,$AT$2:$AU$41,2,FALSE)*VLOOKUP(AI54,$AV$2:$AW$41,2,FALSE))/(100*100)*'Formula Data'!$AB$22</f>
        <v>1.8645034236751101</v>
      </c>
      <c r="AJ32" s="83">
        <f>(VLOOKUP(AJ10,$AT$2:$AU$41,2,FALSE)*VLOOKUP(AJ54,$AV$2:$AW$41,2,FALSE))/(100*100)*'Formula Data'!$AB$22</f>
        <v>2.2619762237040795</v>
      </c>
      <c r="AK32" s="9">
        <f>(VLOOKUP(AK10,$AT$2:$AU$41,2,FALSE)*VLOOKUP(AK54,$AV$2:$AW$41,2,FALSE))/(100*100)*'Formula Data'!$AB$22</f>
        <v>1.4038496408261605</v>
      </c>
      <c r="AL32" s="9">
        <f>(VLOOKUP(AL10,$AT$2:$AU$41,2,FALSE)*VLOOKUP(AL54,$AV$2:$AW$41,2,FALSE))/(100*100)*'Formula Data'!$AB$22</f>
        <v>2.0881315403429848</v>
      </c>
      <c r="AM32" s="9">
        <f>(VLOOKUP(AM10,$AT$2:$AU$41,2,FALSE)*VLOOKUP(AM54,$AV$2:$AW$41,2,FALSE))/(100*100)*'Formula Data'!$AB$22</f>
        <v>0.94377386254849793</v>
      </c>
      <c r="AN32" s="9">
        <f ca="1">IF(OR(Fixtures!$D$6&lt;=0,Fixtures!$D$6&gt;39),AVERAGE(B32:AM32),AVERAGE(OFFSET(A32,0,Fixtures!$D$6,1,38-Fixtures!$D$6+1)))</f>
        <v>1.8205581999253249</v>
      </c>
      <c r="AO32" s="41" t="str">
        <f t="shared" si="1"/>
        <v>LEE</v>
      </c>
      <c r="AP32" s="64">
        <f ca="1">AVERAGE(OFFSET(A32,0,Fixtures!$D$6,1,9))</f>
        <v>1.8478462407393674</v>
      </c>
      <c r="AQ32" s="64">
        <f ca="1">AVERAGE(OFFSET(A32,0,Fixtures!$D$6,1,6))</f>
        <v>1.9083573560785343</v>
      </c>
      <c r="AR32" s="64">
        <f ca="1">AVERAGE(OFFSET(A32,0,Fixtures!$D$6,1,3))</f>
        <v>2.0687813125365402</v>
      </c>
      <c r="AS32" s="61"/>
      <c r="AT32" s="71" t="str">
        <f>CONCATENATE("@",Schedule!A12)</f>
        <v>@LIV</v>
      </c>
      <c r="AU32" s="3">
        <f>VLOOKUP(RIGHT(AT32,3),'Team Ratings'!$A$2:$H$21,7,FALSE)*(1+Fixtures!$D$3)</f>
        <v>163.77561444567485</v>
      </c>
      <c r="AV32" s="71" t="str">
        <f>CONCATENATE("@",Schedule!A12)</f>
        <v>@LIV</v>
      </c>
      <c r="AW32" s="3">
        <f>VLOOKUP(RIGHT(AV32,3),'Team Ratings'!$A$2:$H$21,4,FALSE)*(1-Fixtures!$D$3)</f>
        <v>83.435742473735331</v>
      </c>
      <c r="AY32" s="61"/>
      <c r="AZ32" s="61"/>
      <c r="BA32" s="65"/>
    </row>
    <row r="33" spans="1:53" x14ac:dyDescent="0.25">
      <c r="A33" s="41" t="str">
        <f t="shared" si="0"/>
        <v>LEI</v>
      </c>
      <c r="B33" s="9">
        <f>(VLOOKUP(B11,$AT$2:$AU$41,2,FALSE)*VLOOKUP(B55,$AV$2:$AW$41,2,FALSE))/(100*100)*'Formula Data'!$AB$22</f>
        <v>0.95061426770753399</v>
      </c>
      <c r="C33" s="9">
        <f>(VLOOKUP(C11,$AT$2:$AU$41,2,FALSE)*VLOOKUP(C55,$AV$2:$AW$41,2,FALSE))/(100*100)*'Formula Data'!$AB$22</f>
        <v>0.87447003293706493</v>
      </c>
      <c r="D33" s="9">
        <f>(VLOOKUP(D11,$AT$2:$AU$41,2,FALSE)*VLOOKUP(D55,$AV$2:$AW$41,2,FALSE))/(100*100)*'Formula Data'!$AB$22</f>
        <v>2.0960635336405269</v>
      </c>
      <c r="E33" s="9">
        <f>(VLOOKUP(E11,$AT$2:$AU$41,2,FALSE)*VLOOKUP(E55,$AV$2:$AW$41,2,FALSE))/(100*100)*'Formula Data'!$AB$22</f>
        <v>1.3138312231265274</v>
      </c>
      <c r="F33" s="9">
        <f>(VLOOKUP(F11,$AT$2:$AU$41,2,FALSE)*VLOOKUP(F55,$AV$2:$AW$41,2,FALSE))/(100*100)*'Formula Data'!$AB$22</f>
        <v>1.5332833170592723</v>
      </c>
      <c r="G33" s="9">
        <f>(VLOOKUP(G11,$AT$2:$AU$41,2,FALSE)*VLOOKUP(G55,$AV$2:$AW$41,2,FALSE))/(100*100)*'Formula Data'!$AB$22</f>
        <v>1.386799208442024</v>
      </c>
      <c r="H33" s="9">
        <f>(VLOOKUP(H11,$AT$2:$AU$41,2,FALSE)*VLOOKUP(H55,$AV$2:$AW$41,2,FALSE))/(100*100)*'Formula Data'!$AB$22</f>
        <v>1.793610255507945</v>
      </c>
      <c r="I33" s="9">
        <f>(VLOOKUP(I11,$AT$2:$AU$41,2,FALSE)*VLOOKUP(I55,$AV$2:$AW$41,2,FALSE))/(100*100)*'Formula Data'!$AB$22</f>
        <v>0.92675601171289346</v>
      </c>
      <c r="J33" s="9">
        <f>(VLOOKUP(J11,$AT$2:$AU$41,2,FALSE)*VLOOKUP(J55,$AV$2:$AW$41,2,FALSE))/(100*100)*'Formula Data'!$AB$22</f>
        <v>2.5409318764337816</v>
      </c>
      <c r="K33" s="9">
        <f>(VLOOKUP(K11,$AT$2:$AU$41,2,FALSE)*VLOOKUP(K55,$AV$2:$AW$41,2,FALSE))/(100*100)*'Formula Data'!$AB$22</f>
        <v>1.0168629292644125</v>
      </c>
      <c r="L33" s="9">
        <f>(VLOOKUP(L11,$AT$2:$AU$41,2,FALSE)*VLOOKUP(L55,$AV$2:$AW$41,2,FALSE))/(100*100)*'Formula Data'!$AB$22</f>
        <v>1.1494452702031461</v>
      </c>
      <c r="M33" s="9">
        <f>(VLOOKUP(M11,$AT$2:$AU$41,2,FALSE)*VLOOKUP(M55,$AV$2:$AW$41,2,FALSE))/(100*100)*'Formula Data'!$AB$22</f>
        <v>1.1614152419862633</v>
      </c>
      <c r="N33" s="9">
        <f>(VLOOKUP(N11,$AT$2:$AU$41,2,FALSE)*VLOOKUP(N55,$AV$2:$AW$41,2,FALSE))/(100*100)*'Formula Data'!$AB$22</f>
        <v>1.3925702314011115</v>
      </c>
      <c r="O33" s="9">
        <f>(VLOOKUP(O11,$AT$2:$AU$41,2,FALSE)*VLOOKUP(O55,$AV$2:$AW$41,2,FALSE))/(100*100)*'Formula Data'!$AB$22</f>
        <v>2.278370864882699</v>
      </c>
      <c r="P33" s="9">
        <f>(VLOOKUP(P11,$AT$2:$AU$41,2,FALSE)*VLOOKUP(P55,$AV$2:$AW$41,2,FALSE))/(100*100)*'Formula Data'!$AB$22</f>
        <v>1.4206238712295236</v>
      </c>
      <c r="Q33" s="9">
        <f>(VLOOKUP(Q11,$AT$2:$AU$41,2,FALSE)*VLOOKUP(Q55,$AV$2:$AW$41,2,FALSE))/(100*100)*'Formula Data'!$AB$22</f>
        <v>1.3534318124458076</v>
      </c>
      <c r="R33" s="9">
        <f>(VLOOKUP(R11,$AT$2:$AU$41,2,FALSE)*VLOOKUP(R55,$AV$2:$AW$41,2,FALSE))/(100*100)*'Formula Data'!$AB$22</f>
        <v>1.3139584090481806</v>
      </c>
      <c r="S33" s="82">
        <f>(VLOOKUP(S11,$AT$2:$AU$41,2,FALSE)*VLOOKUP(S55,$AV$2:$AW$41,2,FALSE))/(100*100)*'Formula Data'!$AB$22</f>
        <v>1.6157817553609402</v>
      </c>
      <c r="T33" s="82">
        <f>(VLOOKUP(T11,$AT$2:$AU$41,2,FALSE)*VLOOKUP(T55,$AV$2:$AW$41,2,FALSE))/(100*100)*'Formula Data'!$AB$22</f>
        <v>1.3007151220169519</v>
      </c>
      <c r="U33" s="82">
        <f>(VLOOKUP(U11,$AT$2:$AU$41,2,FALSE)*VLOOKUP(U55,$AV$2:$AW$41,2,FALSE))/(100*100)*'Formula Data'!$AB$22</f>
        <v>1.770814748757684</v>
      </c>
      <c r="V33" s="82">
        <f>(VLOOKUP(V11,$AT$2:$AU$41,2,FALSE)*VLOOKUP(V55,$AV$2:$AW$41,2,FALSE))/(100*100)*'Formula Data'!$AB$22</f>
        <v>1.4104966373859202</v>
      </c>
      <c r="W33" s="82">
        <f>(VLOOKUP(W11,$AT$2:$AU$41,2,FALSE)*VLOOKUP(W55,$AV$2:$AW$41,2,FALSE))/(100*100)*'Formula Data'!$AB$22</f>
        <v>1.2930592885032752</v>
      </c>
      <c r="X33" s="82">
        <f>(VLOOKUP(X11,$AT$2:$AU$41,2,FALSE)*VLOOKUP(X55,$AV$2:$AW$41,2,FALSE))/(100*100)*'Formula Data'!$AB$22</f>
        <v>1.1784778799916336</v>
      </c>
      <c r="Y33" s="82">
        <f>(VLOOKUP(Y11,$AT$2:$AU$41,2,FALSE)*VLOOKUP(Y55,$AV$2:$AW$41,2,FALSE))/(100*100)*'Formula Data'!$AB$22</f>
        <v>1.9981909985910369</v>
      </c>
      <c r="Z33" s="82">
        <f>(VLOOKUP(Z11,$AT$2:$AU$41,2,FALSE)*VLOOKUP(Z55,$AV$2:$AW$41,2,FALSE))/(100*100)*'Formula Data'!$AB$22</f>
        <v>1.9497477761971462</v>
      </c>
      <c r="AA33" s="82">
        <f>(VLOOKUP(AA11,$AT$2:$AU$41,2,FALSE)*VLOOKUP(AA55,$AV$2:$AW$41,2,FALSE))/(100*100)*'Formula Data'!$AB$22</f>
        <v>1.0905800823953113</v>
      </c>
      <c r="AB33" s="83">
        <f>(VLOOKUP(AB11,$AT$2:$AU$41,2,FALSE)*VLOOKUP(AB55,$AV$2:$AW$41,2,FALSE))/(100*100)*'Formula Data'!$AB$22</f>
        <v>1.4768743389494858</v>
      </c>
      <c r="AC33" s="83">
        <f>(VLOOKUP(AC11,$AT$2:$AU$41,2,FALSE)*VLOOKUP(AC55,$AV$2:$AW$41,2,FALSE))/(100*100)*'Formula Data'!$AB$22</f>
        <v>0.90392474256986466</v>
      </c>
      <c r="AD33" s="83">
        <f>(VLOOKUP(AD11,$AT$2:$AU$41,2,FALSE)*VLOOKUP(AD55,$AV$2:$AW$41,2,FALSE))/(100*100)*'Formula Data'!$AB$22</f>
        <v>1.1119901867452313</v>
      </c>
      <c r="AE33" s="83">
        <f>(VLOOKUP(AE11,$AT$2:$AU$41,2,FALSE)*VLOOKUP(AE55,$AV$2:$AW$41,2,FALSE))/(100*100)*'Formula Data'!$AB$22</f>
        <v>1.6483461537244297</v>
      </c>
      <c r="AF33" s="83">
        <f>(VLOOKUP(AF11,$AT$2:$AU$41,2,FALSE)*VLOOKUP(AF55,$AV$2:$AW$41,2,FALSE))/(100*100)*'Formula Data'!$AB$22</f>
        <v>1.6706889568865626</v>
      </c>
      <c r="AG33" s="83">
        <f>(VLOOKUP(AG11,$AT$2:$AU$41,2,FALSE)*VLOOKUP(AG55,$AV$2:$AW$41,2,FALSE))/(100*100)*'Formula Data'!$AB$22</f>
        <v>0.74756387232678612</v>
      </c>
      <c r="AH33" s="83">
        <f>(VLOOKUP(AH11,$AT$2:$AU$41,2,FALSE)*VLOOKUP(AH55,$AV$2:$AW$41,2,FALSE))/(100*100)*'Formula Data'!$AB$22</f>
        <v>1.064339933674898</v>
      </c>
      <c r="AI33" s="83">
        <f>(VLOOKUP(AI11,$AT$2:$AU$41,2,FALSE)*VLOOKUP(AI55,$AV$2:$AW$41,2,FALSE))/(100*100)*'Formula Data'!$AB$22</f>
        <v>1.6540103113379898</v>
      </c>
      <c r="AJ33" s="83">
        <f>(VLOOKUP(AJ11,$AT$2:$AU$41,2,FALSE)*VLOOKUP(AJ55,$AV$2:$AW$41,2,FALSE))/(100*100)*'Formula Data'!$AB$22</f>
        <v>1.0332980155170632</v>
      </c>
      <c r="AK33" s="9">
        <f>(VLOOKUP(AK11,$AT$2:$AU$41,2,FALSE)*VLOOKUP(AK55,$AV$2:$AW$41,2,FALSE))/(100*100)*'Formula Data'!$AB$22</f>
        <v>1.8064882092728531</v>
      </c>
      <c r="AL33" s="9">
        <f>(VLOOKUP(AL11,$AT$2:$AU$41,2,FALSE)*VLOOKUP(AL55,$AV$2:$AW$41,2,FALSE))/(100*100)*'Formula Data'!$AB$22</f>
        <v>2.0546541198772665</v>
      </c>
      <c r="AM33" s="9">
        <f>(VLOOKUP(AM11,$AT$2:$AU$41,2,FALSE)*VLOOKUP(AM55,$AV$2:$AW$41,2,FALSE))/(100*100)*'Formula Data'!$AB$22</f>
        <v>1.7917127947760345</v>
      </c>
      <c r="AN33" s="9">
        <f ca="1">IF(OR(Fixtures!$D$6&lt;=0,Fixtures!$D$6&gt;39),AVERAGE(B33:AM33),AVERAGE(OFFSET(A33,0,Fixtures!$D$6,1,38-Fixtures!$D$6+1)))</f>
        <v>1.4733122143917763</v>
      </c>
      <c r="AO33" s="41" t="str">
        <f t="shared" si="1"/>
        <v>LEI</v>
      </c>
      <c r="AP33" s="64">
        <f ca="1">AVERAGE(OFFSET(A33,0,Fixtures!$D$6,1,9))</f>
        <v>1.5141789452105472</v>
      </c>
      <c r="AQ33" s="64">
        <f ca="1">AVERAGE(OFFSET(A33,0,Fixtures!$D$6,1,6))</f>
        <v>1.5899327356952355</v>
      </c>
      <c r="AR33" s="64">
        <f ca="1">AVERAGE(OFFSET(A33,0,Fixtures!$D$6,1,3))</f>
        <v>1.5690800253004467</v>
      </c>
      <c r="AS33" s="61"/>
      <c r="AT33" s="71" t="str">
        <f>CONCATENATE("@",Schedule!A13)</f>
        <v>@MCI</v>
      </c>
      <c r="AU33" s="3">
        <f>VLOOKUP(RIGHT(AT33,3),'Team Ratings'!$A$2:$H$21,7,FALSE)*(1+Fixtures!$D$3)</f>
        <v>135.10165161175109</v>
      </c>
      <c r="AV33" s="71" t="str">
        <f>CONCATENATE("@",Schedule!A13)</f>
        <v>@MCI</v>
      </c>
      <c r="AW33" s="3">
        <f>VLOOKUP(RIGHT(AV33,3),'Team Ratings'!$A$2:$H$21,4,FALSE)*(1-Fixtures!$D$3)</f>
        <v>81.046616564133345</v>
      </c>
      <c r="AY33" s="61"/>
      <c r="AZ33" s="61"/>
      <c r="BA33" s="65"/>
    </row>
    <row r="34" spans="1:53" x14ac:dyDescent="0.25">
      <c r="A34" s="41" t="str">
        <f t="shared" si="0"/>
        <v>LIV</v>
      </c>
      <c r="B34" s="9">
        <f>(VLOOKUP(B12,$AT$2:$AU$41,2,FALSE)*VLOOKUP(B56,$AV$2:$AW$41,2,FALSE))/(100*100)*'Formula Data'!$AB$22</f>
        <v>1.3433831717552427</v>
      </c>
      <c r="C34" s="9">
        <f>(VLOOKUP(C12,$AT$2:$AU$41,2,FALSE)*VLOOKUP(C56,$AV$2:$AW$41,2,FALSE))/(100*100)*'Formula Data'!$AB$22</f>
        <v>1.9568907115838059</v>
      </c>
      <c r="D34" s="9">
        <f>(VLOOKUP(D12,$AT$2:$AU$41,2,FALSE)*VLOOKUP(D56,$AV$2:$AW$41,2,FALSE))/(100*100)*'Formula Data'!$AB$22</f>
        <v>1.0386887081535499</v>
      </c>
      <c r="E34" s="9">
        <f>(VLOOKUP(E12,$AT$2:$AU$41,2,FALSE)*VLOOKUP(E56,$AV$2:$AW$41,2,FALSE))/(100*100)*'Formula Data'!$AB$22</f>
        <v>1.8569759631364573</v>
      </c>
      <c r="F34" s="9">
        <f>(VLOOKUP(F12,$AT$2:$AU$41,2,FALSE)*VLOOKUP(F56,$AV$2:$AW$41,2,FALSE))/(100*100)*'Formula Data'!$AB$22</f>
        <v>1.6865568273780889</v>
      </c>
      <c r="G34" s="9">
        <f>(VLOOKUP(G12,$AT$2:$AU$41,2,FALSE)*VLOOKUP(G56,$AV$2:$AW$41,2,FALSE))/(100*100)*'Formula Data'!$AB$22</f>
        <v>0.86091469877733662</v>
      </c>
      <c r="H34" s="9">
        <f>(VLOOKUP(H12,$AT$2:$AU$41,2,FALSE)*VLOOKUP(H56,$AV$2:$AW$41,2,FALSE))/(100*100)*'Formula Data'!$AB$22</f>
        <v>1.2513172374135024</v>
      </c>
      <c r="I34" s="9">
        <f>(VLOOKUP(I12,$AT$2:$AU$41,2,FALSE)*VLOOKUP(I56,$AV$2:$AW$41,2,FALSE))/(100*100)*'Formula Data'!$AB$22</f>
        <v>1.9963298056782877</v>
      </c>
      <c r="J34" s="9">
        <f>(VLOOKUP(J12,$AT$2:$AU$41,2,FALSE)*VLOOKUP(J56,$AV$2:$AW$41,2,FALSE))/(100*100)*'Formula Data'!$AB$22</f>
        <v>1.48058420904841</v>
      </c>
      <c r="K34" s="9">
        <f>(VLOOKUP(K12,$AT$2:$AU$41,2,FALSE)*VLOOKUP(K56,$AV$2:$AW$41,2,FALSE))/(100*100)*'Formula Data'!$AB$22</f>
        <v>1.406602526482345</v>
      </c>
      <c r="L34" s="9">
        <f>(VLOOKUP(L12,$AT$2:$AU$41,2,FALSE)*VLOOKUP(L56,$AV$2:$AW$41,2,FALSE))/(100*100)*'Formula Data'!$AB$22</f>
        <v>0.88265962318453184</v>
      </c>
      <c r="M34" s="9">
        <f>(VLOOKUP(M12,$AT$2:$AU$41,2,FALSE)*VLOOKUP(M56,$AV$2:$AW$41,2,FALSE))/(100*100)*'Formula Data'!$AB$22</f>
        <v>1.2315336614176084</v>
      </c>
      <c r="N34" s="9">
        <f>(VLOOKUP(N12,$AT$2:$AU$41,2,FALSE)*VLOOKUP(N56,$AV$2:$AW$41,2,FALSE))/(100*100)*'Formula Data'!$AB$22</f>
        <v>1.7064605142068991</v>
      </c>
      <c r="O34" s="9">
        <f>(VLOOKUP(O12,$AT$2:$AU$41,2,FALSE)*VLOOKUP(O56,$AV$2:$AW$41,2,FALSE))/(100*100)*'Formula Data'!$AB$22</f>
        <v>1.2890335735415379</v>
      </c>
      <c r="P34" s="9">
        <f>(VLOOKUP(P12,$AT$2:$AU$41,2,FALSE)*VLOOKUP(P56,$AV$2:$AW$41,2,FALSE))/(100*100)*'Formula Data'!$AB$22</f>
        <v>0.71199370439988963</v>
      </c>
      <c r="Q34" s="9">
        <f>(VLOOKUP(Q12,$AT$2:$AU$41,2,FALSE)*VLOOKUP(Q56,$AV$2:$AW$41,2,FALSE))/(100*100)*'Formula Data'!$AB$22</f>
        <v>1.2514383716454491</v>
      </c>
      <c r="R34" s="9">
        <f>(VLOOKUP(R12,$AT$2:$AU$41,2,FALSE)*VLOOKUP(R56,$AV$2:$AW$41,2,FALSE))/(100*100)*'Formula Data'!$AB$22</f>
        <v>1.5753101136625829</v>
      </c>
      <c r="S34" s="82">
        <f>(VLOOKUP(S12,$AT$2:$AU$41,2,FALSE)*VLOOKUP(S56,$AV$2:$AW$41,2,FALSE))/(100*100)*'Formula Data'!$AB$22</f>
        <v>0.83286148673780047</v>
      </c>
      <c r="T34" s="82">
        <f>(VLOOKUP(T12,$AT$2:$AU$41,2,FALSE)*VLOOKUP(T56,$AV$2:$AW$41,2,FALSE))/(100*100)*'Formula Data'!$AB$22</f>
        <v>1.3530285371969784</v>
      </c>
      <c r="U34" s="82">
        <f>(VLOOKUP(U12,$AT$2:$AU$41,2,FALSE)*VLOOKUP(U56,$AV$2:$AW$41,2,FALSE))/(100*100)*'Formula Data'!$AB$22</f>
        <v>2.1699626909946494</v>
      </c>
      <c r="V34" s="82">
        <f>(VLOOKUP(V12,$AT$2:$AU$41,2,FALSE)*VLOOKUP(V56,$AV$2:$AW$41,2,FALSE))/(100*100)*'Formula Data'!$AB$22</f>
        <v>1.5911951651853911</v>
      </c>
      <c r="W34" s="82">
        <f>(VLOOKUP(W12,$AT$2:$AU$41,2,FALSE)*VLOOKUP(W56,$AV$2:$AW$41,2,FALSE))/(100*100)*'Formula Data'!$AB$22</f>
        <v>1.1061534286221071</v>
      </c>
      <c r="X34" s="82">
        <f>(VLOOKUP(X12,$AT$2:$AU$41,2,FALSE)*VLOOKUP(X56,$AV$2:$AW$41,2,FALSE))/(100*100)*'Formula Data'!$AB$22</f>
        <v>1.5699154648427687</v>
      </c>
      <c r="Y34" s="82">
        <f>(VLOOKUP(Y12,$AT$2:$AU$41,2,FALSE)*VLOOKUP(Y56,$AV$2:$AW$41,2,FALSE))/(100*100)*'Formula Data'!$AB$22</f>
        <v>1.8827347411575301</v>
      </c>
      <c r="Z34" s="82">
        <f>(VLOOKUP(Z12,$AT$2:$AU$41,2,FALSE)*VLOOKUP(Z56,$AV$2:$AW$41,2,FALSE))/(100*100)*'Formula Data'!$AB$22</f>
        <v>1.326309730038518</v>
      </c>
      <c r="AA34" s="82">
        <f>(VLOOKUP(AA12,$AT$2:$AU$41,2,FALSE)*VLOOKUP(AA56,$AV$2:$AW$41,2,FALSE))/(100*100)*'Formula Data'!$AB$22</f>
        <v>1.0947530053714529</v>
      </c>
      <c r="AB34" s="83">
        <f>(VLOOKUP(AB12,$AT$2:$AU$41,2,FALSE)*VLOOKUP(AB56,$AV$2:$AW$41,2,FALSE))/(100*100)*'Formula Data'!$AB$22</f>
        <v>0.96847912355695864</v>
      </c>
      <c r="AC34" s="83">
        <f>(VLOOKUP(AC12,$AT$2:$AU$41,2,FALSE)*VLOOKUP(AC56,$AV$2:$AW$41,2,FALSE))/(100*100)*'Formula Data'!$AB$22</f>
        <v>1.1224042016864419</v>
      </c>
      <c r="AD34" s="83">
        <f>(VLOOKUP(AD12,$AT$2:$AU$41,2,FALSE)*VLOOKUP(AD56,$AV$2:$AW$41,2,FALSE))/(100*100)*'Formula Data'!$AB$22</f>
        <v>1.5389005275502408</v>
      </c>
      <c r="AE34" s="83">
        <f>(VLOOKUP(AE12,$AT$2:$AU$41,2,FALSE)*VLOOKUP(AE56,$AV$2:$AW$41,2,FALSE))/(100*100)*'Formula Data'!$AB$22</f>
        <v>1.3208133006805443</v>
      </c>
      <c r="AF34" s="83">
        <f>(VLOOKUP(AF12,$AT$2:$AU$41,2,FALSE)*VLOOKUP(AF56,$AV$2:$AW$41,2,FALSE))/(100*100)*'Formula Data'!$AB$22</f>
        <v>1.4603274840044262</v>
      </c>
      <c r="AG34" s="83">
        <f>(VLOOKUP(AG12,$AT$2:$AU$41,2,FALSE)*VLOOKUP(AG56,$AV$2:$AW$41,2,FALSE))/(100*100)*'Formula Data'!$AB$22</f>
        <v>1.7082676910187762</v>
      </c>
      <c r="AH34" s="83">
        <f>(VLOOKUP(AH12,$AT$2:$AU$41,2,FALSE)*VLOOKUP(AH56,$AV$2:$AW$41,2,FALSE))/(100*100)*'Formula Data'!$AB$22</f>
        <v>0.98413220468664875</v>
      </c>
      <c r="AI34" s="83">
        <f>(VLOOKUP(AI12,$AT$2:$AU$41,2,FALSE)*VLOOKUP(AI56,$AV$2:$AW$41,2,FALSE))/(100*100)*'Formula Data'!$AB$22</f>
        <v>1.7205328931581321</v>
      </c>
      <c r="AJ34" s="83">
        <f>(VLOOKUP(AJ12,$AT$2:$AU$41,2,FALSE)*VLOOKUP(AJ56,$AV$2:$AW$41,2,FALSE))/(100*100)*'Formula Data'!$AB$22</f>
        <v>1.238825219323832</v>
      </c>
      <c r="AK34" s="9">
        <f>(VLOOKUP(AK12,$AT$2:$AU$41,2,FALSE)*VLOOKUP(AK56,$AV$2:$AW$41,2,FALSE))/(100*100)*'Formula Data'!$AB$22</f>
        <v>0.9053826689267952</v>
      </c>
      <c r="AL34" s="9">
        <f>(VLOOKUP(AL12,$AT$2:$AU$41,2,FALSE)*VLOOKUP(AL56,$AV$2:$AW$41,2,FALSE))/(100*100)*'Formula Data'!$AB$22</f>
        <v>1.059080088839512</v>
      </c>
      <c r="AM34" s="9">
        <f>(VLOOKUP(AM12,$AT$2:$AU$41,2,FALSE)*VLOOKUP(AM56,$AV$2:$AW$41,2,FALSE))/(100*100)*'Formula Data'!$AB$22</f>
        <v>1.013697103578945</v>
      </c>
      <c r="AN34" s="9">
        <f ca="1">IF(OR(Fixtures!$D$6&lt;=0,Fixtures!$D$6&gt;39),AVERAGE(B34:AM34),AVERAGE(OFFSET(A34,0,Fixtures!$D$6,1,38-Fixtures!$D$6+1)))</f>
        <v>1.3167791018249233</v>
      </c>
      <c r="AO34" s="41" t="str">
        <f t="shared" si="1"/>
        <v>LIV</v>
      </c>
      <c r="AP34" s="64">
        <f ca="1">AVERAGE(OFFSET(A34,0,Fixtures!$D$6,1,9))</f>
        <v>1.2817351441765839</v>
      </c>
      <c r="AQ34" s="64">
        <f ca="1">AVERAGE(OFFSET(A34,0,Fixtures!$D$6,1,6))</f>
        <v>1.3328123513135555</v>
      </c>
      <c r="AR34" s="64">
        <f ca="1">AVERAGE(OFFSET(A34,0,Fixtures!$D$6,1,3))</f>
        <v>1.2566154529050957</v>
      </c>
      <c r="AS34" s="61"/>
      <c r="AT34" s="71" t="str">
        <f>CONCATENATE("@",Schedule!A14)</f>
        <v>@MUN</v>
      </c>
      <c r="AU34" s="3">
        <f>VLOOKUP(RIGHT(AT34,3),'Team Ratings'!$A$2:$H$21,7,FALSE)*(1+Fixtures!$D$3)</f>
        <v>116.43709113436307</v>
      </c>
      <c r="AV34" s="71" t="str">
        <f>CONCATENATE("@",Schedule!A14)</f>
        <v>@MUN</v>
      </c>
      <c r="AW34" s="3">
        <f>VLOOKUP(RIGHT(AV34,3),'Team Ratings'!$A$2:$H$21,4,FALSE)*(1-Fixtures!$D$3)</f>
        <v>91.886392356156222</v>
      </c>
      <c r="AY34" s="61"/>
      <c r="AZ34" s="61"/>
      <c r="BA34" s="65"/>
    </row>
    <row r="35" spans="1:53" x14ac:dyDescent="0.25">
      <c r="A35" s="41" t="str">
        <f t="shared" si="0"/>
        <v>MCI</v>
      </c>
      <c r="B35" s="92">
        <f>(VLOOKUP(B13,$AT$2:$AU$41,2,FALSE)*VLOOKUP(B57,$AV$2:$AW$41,2,FALSE))/(100*100)*'Formula Data'!$AB$22</f>
        <v>1.4185119967192603</v>
      </c>
      <c r="C35" s="9">
        <f>(VLOOKUP(C13,$AT$2:$AU$41,2,FALSE)*VLOOKUP(C57,$AV$2:$AW$41,2,FALSE))/(100*100)*'Formula Data'!$AB$22</f>
        <v>1.0902649184513304</v>
      </c>
      <c r="D35" s="9">
        <f>(VLOOKUP(D13,$AT$2:$AU$41,2,FALSE)*VLOOKUP(D57,$AV$2:$AW$41,2,FALSE))/(100*100)*'Formula Data'!$AB$22</f>
        <v>1.4381886841772957</v>
      </c>
      <c r="E35" s="9">
        <f>(VLOOKUP(E13,$AT$2:$AU$41,2,FALSE)*VLOOKUP(E57,$AV$2:$AW$41,2,FALSE))/(100*100)*'Formula Data'!$AB$22</f>
        <v>1.6593526040291249</v>
      </c>
      <c r="F35" s="9">
        <f>(VLOOKUP(F13,$AT$2:$AU$41,2,FALSE)*VLOOKUP(F57,$AV$2:$AW$41,2,FALSE))/(100*100)*'Formula Data'!$AB$22</f>
        <v>1.0089465613099253</v>
      </c>
      <c r="G35" s="9">
        <f>(VLOOKUP(G13,$AT$2:$AU$41,2,FALSE)*VLOOKUP(G57,$AV$2:$AW$41,2,FALSE))/(100*100)*'Formula Data'!$AB$22</f>
        <v>1.545632370588405</v>
      </c>
      <c r="H35" s="9">
        <f>(VLOOKUP(H13,$AT$2:$AU$41,2,FALSE)*VLOOKUP(H57,$AV$2:$AW$41,2,FALSE))/(100*100)*'Formula Data'!$AB$22</f>
        <v>1.0634054953930892</v>
      </c>
      <c r="I35" s="9">
        <f>(VLOOKUP(I13,$AT$2:$AU$41,2,FALSE)*VLOOKUP(I57,$AV$2:$AW$41,2,FALSE))/(100*100)*'Formula Data'!$AB$22</f>
        <v>1.8486198028125109</v>
      </c>
      <c r="J35" s="9">
        <f>(VLOOKUP(J13,$AT$2:$AU$41,2,FALSE)*VLOOKUP(J57,$AV$2:$AW$41,2,FALSE))/(100*100)*'Formula Data'!$AB$22</f>
        <v>2.1078272807469731</v>
      </c>
      <c r="K35" s="9">
        <f>(VLOOKUP(K13,$AT$2:$AU$41,2,FALSE)*VLOOKUP(K57,$AV$2:$AW$41,2,FALSE))/(100*100)*'Formula Data'!$AB$22</f>
        <v>0.80901306281203167</v>
      </c>
      <c r="L35" s="9">
        <f>(VLOOKUP(L13,$AT$2:$AU$41,2,FALSE)*VLOOKUP(L57,$AV$2:$AW$41,2,FALSE))/(100*100)*'Formula Data'!$AB$22</f>
        <v>0.94074738056052132</v>
      </c>
      <c r="M35" s="9">
        <f>(VLOOKUP(M13,$AT$2:$AU$41,2,FALSE)*VLOOKUP(M57,$AV$2:$AW$41,2,FALSE))/(100*100)*'Formula Data'!$AB$22</f>
        <v>1.671266600422012</v>
      </c>
      <c r="N35" s="9">
        <f>(VLOOKUP(N13,$AT$2:$AU$41,2,FALSE)*VLOOKUP(N57,$AV$2:$AW$41,2,FALSE))/(100*100)*'Formula Data'!$AB$22</f>
        <v>0.69160624746330457</v>
      </c>
      <c r="O35" s="9">
        <f>(VLOOKUP(O13,$AT$2:$AU$41,2,FALSE)*VLOOKUP(O57,$AV$2:$AW$41,2,FALSE))/(100*100)*'Formula Data'!$AB$22</f>
        <v>1.5302021767446115</v>
      </c>
      <c r="P35" s="9">
        <f>(VLOOKUP(P13,$AT$2:$AU$41,2,FALSE)*VLOOKUP(P57,$AV$2:$AW$41,2,FALSE))/(100*100)*'Formula Data'!$AB$22</f>
        <v>0.95595224632610887</v>
      </c>
      <c r="Q35" s="9">
        <f>(VLOOKUP(Q13,$AT$2:$AU$41,2,FALSE)*VLOOKUP(Q57,$AV$2:$AW$41,2,FALSE))/(100*100)*'Formula Data'!$AB$22</f>
        <v>1.6382634162470795</v>
      </c>
      <c r="R35" s="9">
        <f>(VLOOKUP(R13,$AT$2:$AU$41,2,FALSE)*VLOOKUP(R57,$AV$2:$AW$41,2,FALSE))/(100*100)*'Formula Data'!$AB$22</f>
        <v>1.9008564729866475</v>
      </c>
      <c r="S35" s="82">
        <f>(VLOOKUP(S13,$AT$2:$AU$41,2,FALSE)*VLOOKUP(S57,$AV$2:$AW$41,2,FALSE))/(100*100)*'Formula Data'!$AB$22</f>
        <v>1.0744794752543636</v>
      </c>
      <c r="T35" s="82">
        <f>(VLOOKUP(T13,$AT$2:$AU$41,2,FALSE)*VLOOKUP(T57,$AV$2:$AW$41,2,FALSE))/(100*100)*'Formula Data'!$AB$22</f>
        <v>0.98467057438599981</v>
      </c>
      <c r="U35" s="82">
        <f>(VLOOKUP(U13,$AT$2:$AU$41,2,FALSE)*VLOOKUP(U57,$AV$2:$AW$41,2,FALSE))/(100*100)*'Formula Data'!$AB$22</f>
        <v>0.8794576501242295</v>
      </c>
      <c r="V35" s="82">
        <f>(VLOOKUP(V13,$AT$2:$AU$41,2,FALSE)*VLOOKUP(V57,$AV$2:$AW$41,2,FALSE))/(100*100)*'Formula Data'!$AB$22</f>
        <v>0.83626299014714633</v>
      </c>
      <c r="W35" s="82">
        <f>(VLOOKUP(W13,$AT$2:$AU$41,2,FALSE)*VLOOKUP(W57,$AV$2:$AW$41,2,FALSE))/(100*100)*'Formula Data'!$AB$22</f>
        <v>1.0287540486369384</v>
      </c>
      <c r="X35" s="82">
        <f>(VLOOKUP(X13,$AT$2:$AU$41,2,FALSE)*VLOOKUP(X57,$AV$2:$AW$41,2,FALSE))/(100*100)*'Formula Data'!$AB$22</f>
        <v>2.3507347334089377</v>
      </c>
      <c r="Y35" s="82">
        <f>(VLOOKUP(Y13,$AT$2:$AU$41,2,FALSE)*VLOOKUP(Y57,$AV$2:$AW$41,2,FALSE))/(100*100)*'Formula Data'!$AB$22</f>
        <v>1.6575971744998446</v>
      </c>
      <c r="Z35" s="82">
        <f>(VLOOKUP(Z13,$AT$2:$AU$41,2,FALSE)*VLOOKUP(Z57,$AV$2:$AW$41,2,FALSE))/(100*100)*'Formula Data'!$AB$22</f>
        <v>1.2829927074330381</v>
      </c>
      <c r="AA35" s="82">
        <f>(VLOOKUP(AA13,$AT$2:$AU$41,2,FALSE)*VLOOKUP(AA57,$AV$2:$AW$41,2,FALSE))/(100*100)*'Formula Data'!$AB$22</f>
        <v>1.2154866168137364</v>
      </c>
      <c r="AB35" s="83">
        <f>(VLOOKUP(AB13,$AT$2:$AU$41,2,FALSE)*VLOOKUP(AB57,$AV$2:$AW$41,2,FALSE))/(100*100)*'Formula Data'!$AB$22</f>
        <v>1.3142854824963417</v>
      </c>
      <c r="AC35" s="83">
        <f>(VLOOKUP(AC13,$AT$2:$AU$41,2,FALSE)*VLOOKUP(AC57,$AV$2:$AW$41,2,FALSE))/(100*100)*'Formula Data'!$AB$22</f>
        <v>1.1962695301016317</v>
      </c>
      <c r="AD35" s="83">
        <f>(VLOOKUP(AD13,$AT$2:$AU$41,2,FALSE)*VLOOKUP(AD57,$AV$2:$AW$41,2,FALSE))/(100*100)*'Formula Data'!$AB$22</f>
        <v>0.8573852633887461</v>
      </c>
      <c r="AE35" s="83">
        <f>(VLOOKUP(AE13,$AT$2:$AU$41,2,FALSE)*VLOOKUP(AE57,$AV$2:$AW$41,2,FALSE))/(100*100)*'Formula Data'!$AB$22</f>
        <v>1.8288239084898252</v>
      </c>
      <c r="AF35" s="83">
        <f>(VLOOKUP(AF13,$AT$2:$AU$41,2,FALSE)*VLOOKUP(AF57,$AV$2:$AW$41,2,FALSE))/(100*100)*'Formula Data'!$AB$22</f>
        <v>1.3049163055536976</v>
      </c>
      <c r="AG35" s="83">
        <f>(VLOOKUP(AG13,$AT$2:$AU$41,2,FALSE)*VLOOKUP(AG57,$AV$2:$AW$41,2,FALSE))/(100*100)*'Formula Data'!$AB$22</f>
        <v>1.8038027156108658</v>
      </c>
      <c r="AH35" s="83">
        <f>(VLOOKUP(AH13,$AT$2:$AU$41,2,FALSE)*VLOOKUP(AH57,$AV$2:$AW$41,2,FALSE))/(100*100)*'Formula Data'!$AB$22</f>
        <v>1.2033522991914727</v>
      </c>
      <c r="AI35" s="83">
        <f>(VLOOKUP(AI13,$AT$2:$AU$41,2,FALSE)*VLOOKUP(AI57,$AV$2:$AW$41,2,FALSE))/(100*100)*'Formula Data'!$AB$22</f>
        <v>1.2521229712314501</v>
      </c>
      <c r="AJ35" s="83">
        <f>(VLOOKUP(AJ13,$AT$2:$AU$41,2,FALSE)*VLOOKUP(AJ57,$AV$2:$AW$41,2,FALSE))/(100*100)*'Formula Data'!$AB$22</f>
        <v>1.4948351544419736</v>
      </c>
      <c r="AK35" s="9">
        <f>(VLOOKUP(AK13,$AT$2:$AU$41,2,FALSE)*VLOOKUP(AK57,$AV$2:$AW$41,2,FALSE))/(100*100)*'Formula Data'!$AB$22</f>
        <v>1.21560428244909</v>
      </c>
      <c r="AL35" s="9">
        <f>(VLOOKUP(AL13,$AT$2:$AU$41,2,FALSE)*VLOOKUP(AL57,$AV$2:$AW$41,2,FALSE))/(100*100)*'Formula Data'!$AB$22</f>
        <v>1.3663254169259884</v>
      </c>
      <c r="AM35" s="9">
        <f>(VLOOKUP(AM13,$AT$2:$AU$41,2,FALSE)*VLOOKUP(AM57,$AV$2:$AW$41,2,FALSE))/(100*100)*'Formula Data'!$AB$22</f>
        <v>1.2883317502633669</v>
      </c>
      <c r="AN35" s="9">
        <f ca="1">IF(OR(Fixtures!$D$6&lt;=0,Fixtures!$D$6&gt;39),AVERAGE(B35:AM35),AVERAGE(OFFSET(A35,0,Fixtures!$D$6,1,38-Fixtures!$D$6+1)))</f>
        <v>1.3227408645052658</v>
      </c>
      <c r="AO35" s="41" t="str">
        <f t="shared" si="1"/>
        <v>MCI</v>
      </c>
      <c r="AP35" s="64">
        <f ca="1">AVERAGE(OFFSET(A35,0,Fixtures!$D$6,1,9))</f>
        <v>1.3606372093676991</v>
      </c>
      <c r="AQ35" s="64">
        <f ca="1">AVERAGE(OFFSET(A35,0,Fixtures!$D$6,1,6))</f>
        <v>1.2917771247915757</v>
      </c>
      <c r="AR35" s="64">
        <f ca="1">AVERAGE(OFFSET(A35,0,Fixtures!$D$6,1,3))</f>
        <v>1.2858625747065087</v>
      </c>
      <c r="AS35" s="61"/>
      <c r="AT35" s="71" t="str">
        <f>CONCATENATE("@",Schedule!A15)</f>
        <v>@NEW</v>
      </c>
      <c r="AU35" s="3">
        <f>VLOOKUP(RIGHT(AT35,3),'Team Ratings'!$A$2:$H$21,7,FALSE)*(1+Fixtures!$D$3)</f>
        <v>84.691111868750355</v>
      </c>
      <c r="AV35" s="71" t="str">
        <f>CONCATENATE("@",Schedule!A15)</f>
        <v>@NEW</v>
      </c>
      <c r="AW35" s="3">
        <f>VLOOKUP(RIGHT(AV35,3),'Team Ratings'!$A$2:$H$21,4,FALSE)*(1-Fixtures!$D$3)</f>
        <v>109.39050423583564</v>
      </c>
      <c r="AY35" s="61"/>
      <c r="AZ35" s="61"/>
      <c r="BA35" s="65"/>
    </row>
    <row r="36" spans="1:53" x14ac:dyDescent="0.25">
      <c r="A36" s="41" t="str">
        <f t="shared" si="0"/>
        <v>MUN</v>
      </c>
      <c r="B36" s="92">
        <f>(VLOOKUP(B14,$AT$2:$AU$41,2,FALSE)*VLOOKUP(B58,$AV$2:$AW$41,2,FALSE))/(100*100)*'Formula Data'!$AB$22</f>
        <v>1.1663472475280472</v>
      </c>
      <c r="C36" s="9">
        <f>(VLOOKUP(C14,$AT$2:$AU$41,2,FALSE)*VLOOKUP(C58,$AV$2:$AW$41,2,FALSE))/(100*100)*'Formula Data'!$AB$22</f>
        <v>1.1163677223712023</v>
      </c>
      <c r="D36" s="9">
        <f>(VLOOKUP(D14,$AT$2:$AU$41,2,FALSE)*VLOOKUP(D58,$AV$2:$AW$41,2,FALSE))/(100*100)*'Formula Data'!$AB$22</f>
        <v>1.549067915086908</v>
      </c>
      <c r="E36" s="9">
        <f>(VLOOKUP(E14,$AT$2:$AU$41,2,FALSE)*VLOOKUP(E58,$AV$2:$AW$41,2,FALSE))/(100*100)*'Formula Data'!$AB$22</f>
        <v>1.8792965184922072</v>
      </c>
      <c r="F36" s="9">
        <f>(VLOOKUP(F14,$AT$2:$AU$41,2,FALSE)*VLOOKUP(F58,$AV$2:$AW$41,2,FALSE))/(100*100)*'Formula Data'!$AB$22</f>
        <v>1.3781882178703044</v>
      </c>
      <c r="G36" s="9">
        <f>(VLOOKUP(G14,$AT$2:$AU$41,2,FALSE)*VLOOKUP(G58,$AV$2:$AW$41,2,FALSE))/(100*100)*'Formula Data'!$AB$22</f>
        <v>1.6947654983245304</v>
      </c>
      <c r="H36" s="9">
        <f>(VLOOKUP(H14,$AT$2:$AU$41,2,FALSE)*VLOOKUP(H58,$AV$2:$AW$41,2,FALSE))/(100*100)*'Formula Data'!$AB$22</f>
        <v>1.1438905598922431</v>
      </c>
      <c r="I36" s="9">
        <f>(VLOOKUP(I14,$AT$2:$AU$41,2,FALSE)*VLOOKUP(I58,$AV$2:$AW$41,2,FALSE))/(100*100)*'Formula Data'!$AB$22</f>
        <v>1.8573769199716832</v>
      </c>
      <c r="J36" s="9">
        <f>(VLOOKUP(J14,$AT$2:$AU$41,2,FALSE)*VLOOKUP(J58,$AV$2:$AW$41,2,FALSE))/(100*100)*'Formula Data'!$AB$22</f>
        <v>0.78410679809310346</v>
      </c>
      <c r="K36" s="9">
        <f>(VLOOKUP(K14,$AT$2:$AU$41,2,FALSE)*VLOOKUP(K58,$AV$2:$AW$41,2,FALSE))/(100*100)*'Formula Data'!$AB$22</f>
        <v>1.7348627685813034</v>
      </c>
      <c r="L36" s="9">
        <f>(VLOOKUP(L14,$AT$2:$AU$41,2,FALSE)*VLOOKUP(L58,$AV$2:$AW$41,2,FALSE))/(100*100)*'Formula Data'!$AB$22</f>
        <v>1.7523567110278753</v>
      </c>
      <c r="M36" s="9">
        <f>(VLOOKUP(M14,$AT$2:$AU$41,2,FALSE)*VLOOKUP(M58,$AV$2:$AW$41,2,FALSE))/(100*100)*'Formula Data'!$AB$22</f>
        <v>1.7289217317620149</v>
      </c>
      <c r="N36" s="9">
        <f>(VLOOKUP(N14,$AT$2:$AU$41,2,FALSE)*VLOOKUP(N58,$AV$2:$AW$41,2,FALSE))/(100*100)*'Formula Data'!$AB$22</f>
        <v>1.2056332358558211</v>
      </c>
      <c r="O36" s="9">
        <f>(VLOOKUP(O14,$AT$2:$AU$41,2,FALSE)*VLOOKUP(O58,$AV$2:$AW$41,2,FALSE))/(100*100)*'Formula Data'!$AB$22</f>
        <v>1.4794454935595134</v>
      </c>
      <c r="P36" s="9">
        <f>(VLOOKUP(P14,$AT$2:$AU$41,2,FALSE)*VLOOKUP(P58,$AV$2:$AW$41,2,FALSE))/(100*100)*'Formula Data'!$AB$22</f>
        <v>2.0734243862338113</v>
      </c>
      <c r="Q36" s="9">
        <f>(VLOOKUP(Q14,$AT$2:$AU$41,2,FALSE)*VLOOKUP(Q58,$AV$2:$AW$41,2,FALSE))/(100*100)*'Formula Data'!$AB$22</f>
        <v>0.97205832953906623</v>
      </c>
      <c r="R36" s="9">
        <f>(VLOOKUP(R14,$AT$2:$AU$41,2,FALSE)*VLOOKUP(R58,$AV$2:$AW$41,2,FALSE))/(100*100)*'Formula Data'!$AB$22</f>
        <v>1.6082343152390464</v>
      </c>
      <c r="S36" s="82">
        <f>(VLOOKUP(S14,$AT$2:$AU$41,2,FALSE)*VLOOKUP(S58,$AV$2:$AW$41,2,FALSE))/(100*100)*'Formula Data'!$AB$22</f>
        <v>1.3562674922974878</v>
      </c>
      <c r="T36" s="82">
        <f>(VLOOKUP(T14,$AT$2:$AU$41,2,FALSE)*VLOOKUP(T58,$AV$2:$AW$41,2,FALSE))/(100*100)*'Formula Data'!$AB$22</f>
        <v>2.6651394369848078</v>
      </c>
      <c r="U36" s="82">
        <f>(VLOOKUP(U14,$AT$2:$AU$41,2,FALSE)*VLOOKUP(U58,$AV$2:$AW$41,2,FALSE))/(100*100)*'Formula Data'!$AB$22</f>
        <v>0.94811100676593407</v>
      </c>
      <c r="V36" s="82">
        <f>(VLOOKUP(V14,$AT$2:$AU$41,2,FALSE)*VLOOKUP(V58,$AV$2:$AW$41,2,FALSE))/(100*100)*'Formula Data'!$AB$22</f>
        <v>1.4545896707728887</v>
      </c>
      <c r="W36" s="82">
        <f>(VLOOKUP(W14,$AT$2:$AU$41,2,FALSE)*VLOOKUP(W58,$AV$2:$AW$41,2,FALSE))/(100*100)*'Formula Data'!$AB$22</f>
        <v>1.3642975634731571</v>
      </c>
      <c r="X36" s="82">
        <f>(VLOOKUP(X14,$AT$2:$AU$41,2,FALSE)*VLOOKUP(X58,$AV$2:$AW$41,2,FALSE))/(100*100)*'Formula Data'!$AB$22</f>
        <v>1.4606427968022242</v>
      </c>
      <c r="Y36" s="82">
        <f>(VLOOKUP(Y14,$AT$2:$AU$41,2,FALSE)*VLOOKUP(Y58,$AV$2:$AW$41,2,FALSE))/(100*100)*'Formula Data'!$AB$22</f>
        <v>0.99708284103373845</v>
      </c>
      <c r="Z36" s="82">
        <f>(VLOOKUP(Z14,$AT$2:$AU$41,2,FALSE)*VLOOKUP(Z58,$AV$2:$AW$41,2,FALSE))/(100*100)*'Formula Data'!$AB$22</f>
        <v>1.0838083920525108</v>
      </c>
      <c r="AA36" s="82">
        <f>(VLOOKUP(AA14,$AT$2:$AU$41,2,FALSE)*VLOOKUP(AA58,$AV$2:$AW$41,2,FALSE))/(100*100)*'Formula Data'!$AB$22</f>
        <v>2.1550911203230441</v>
      </c>
      <c r="AB36" s="83">
        <f>(VLOOKUP(AB14,$AT$2:$AU$41,2,FALSE)*VLOOKUP(AB58,$AV$2:$AW$41,2,FALSE))/(100*100)*'Formula Data'!$AB$22</f>
        <v>2.1985247372202359</v>
      </c>
      <c r="AC36" s="83">
        <f>(VLOOKUP(AC14,$AT$2:$AU$41,2,FALSE)*VLOOKUP(AC58,$AV$2:$AW$41,2,FALSE))/(100*100)*'Formula Data'!$AB$22</f>
        <v>1.3780548147599059</v>
      </c>
      <c r="AD36" s="83">
        <f>(VLOOKUP(AD14,$AT$2:$AU$41,2,FALSE)*VLOOKUP(AD58,$AV$2:$AW$41,2,FALSE))/(100*100)*'Formula Data'!$AB$22</f>
        <v>1.4195911870261235</v>
      </c>
      <c r="AE36" s="83">
        <f>(VLOOKUP(AE14,$AT$2:$AU$41,2,FALSE)*VLOOKUP(AE58,$AV$2:$AW$41,2,FALSE))/(100*100)*'Formula Data'!$AB$22</f>
        <v>1.2181883319426767</v>
      </c>
      <c r="AF36" s="83">
        <f>(VLOOKUP(AF14,$AT$2:$AU$41,2,FALSE)*VLOOKUP(AF58,$AV$2:$AW$41,2,FALSE))/(100*100)*'Formula Data'!$AB$22</f>
        <v>2.3897437394498016</v>
      </c>
      <c r="AG36" s="83">
        <f>(VLOOKUP(AG14,$AT$2:$AU$41,2,FALSE)*VLOOKUP(AG58,$AV$2:$AW$41,2,FALSE))/(100*100)*'Formula Data'!$AB$22</f>
        <v>0.91721647197915834</v>
      </c>
      <c r="AH36" s="83">
        <f>(VLOOKUP(AH14,$AT$2:$AU$41,2,FALSE)*VLOOKUP(AH58,$AV$2:$AW$41,2,FALSE))/(100*100)*'Formula Data'!$AB$22</f>
        <v>1.8812867321904361</v>
      </c>
      <c r="AI36" s="83">
        <f>(VLOOKUP(AI14,$AT$2:$AU$41,2,FALSE)*VLOOKUP(AI58,$AV$2:$AW$41,2,FALSE))/(100*100)*'Formula Data'!$AB$22</f>
        <v>2.0958679303308796</v>
      </c>
      <c r="AJ36" s="83">
        <f>(VLOOKUP(AJ14,$AT$2:$AU$41,2,FALSE)*VLOOKUP(AJ58,$AV$2:$AW$41,2,FALSE))/(100*100)*'Formula Data'!$AB$22</f>
        <v>2.0450566733845545</v>
      </c>
      <c r="AK36" s="9">
        <f>(VLOOKUP(AK14,$AT$2:$AU$41,2,FALSE)*VLOOKUP(AK58,$AV$2:$AW$41,2,FALSE))/(100*100)*'Formula Data'!$AB$22</f>
        <v>1.6305427088609783</v>
      </c>
      <c r="AL36" s="9">
        <f>(VLOOKUP(AL14,$AT$2:$AU$41,2,FALSE)*VLOOKUP(AL58,$AV$2:$AW$41,2,FALSE))/(100*100)*'Formula Data'!$AB$22</f>
        <v>1.0665699147330545</v>
      </c>
      <c r="AM36" s="9">
        <f>(VLOOKUP(AM14,$AT$2:$AU$41,2,FALSE)*VLOOKUP(AM58,$AV$2:$AW$41,2,FALSE))/(100*100)*'Formula Data'!$AB$22</f>
        <v>1.2360850374265449</v>
      </c>
      <c r="AN36" s="9">
        <f ca="1">IF(OR(Fixtures!$D$6&lt;=0,Fixtures!$D$6&gt;39),AVERAGE(B36:AM36),AVERAGE(OFFSET(A36,0,Fixtures!$D$6,1,38-Fixtures!$D$6+1)))</f>
        <v>1.5433600789900568</v>
      </c>
      <c r="AO36" s="41" t="str">
        <f t="shared" si="1"/>
        <v>MUN</v>
      </c>
      <c r="AP36" s="64">
        <f ca="1">AVERAGE(OFFSET(A36,0,Fixtures!$D$6,1,9))</f>
        <v>1.4821159744323951</v>
      </c>
      <c r="AQ36" s="64">
        <f ca="1">AVERAGE(OFFSET(A36,0,Fixtures!$D$6,1,6))</f>
        <v>1.4475544564799385</v>
      </c>
      <c r="AR36" s="64">
        <f ca="1">AVERAGE(OFFSET(A36,0,Fixtures!$D$6,1,3))</f>
        <v>1.4237754259007607</v>
      </c>
      <c r="AS36" s="61"/>
      <c r="AT36" s="71" t="str">
        <f>CONCATENATE("@",Schedule!A16)</f>
        <v>@SHU</v>
      </c>
      <c r="AU36" s="3">
        <f>VLOOKUP(RIGHT(AT36,3),'Team Ratings'!$A$2:$H$21,7,FALSE)*(1+Fixtures!$D$3)</f>
        <v>74.087427193603858</v>
      </c>
      <c r="AV36" s="71" t="str">
        <f>CONCATENATE("@",Schedule!A16)</f>
        <v>@SHU</v>
      </c>
      <c r="AW36" s="3">
        <f>VLOOKUP(RIGHT(AV36,3),'Team Ratings'!$A$2:$H$21,4,FALSE)*(1-Fixtures!$D$3)</f>
        <v>103.03652796252538</v>
      </c>
      <c r="AY36" s="61"/>
      <c r="AZ36" s="61"/>
      <c r="BA36" s="65"/>
    </row>
    <row r="37" spans="1:53" x14ac:dyDescent="0.25">
      <c r="A37" s="41" t="str">
        <f t="shared" si="0"/>
        <v>NEW</v>
      </c>
      <c r="B37" s="9">
        <f>(VLOOKUP(B15,$AT$2:$AU$41,2,FALSE)*VLOOKUP(B59,$AV$2:$AW$41,2,FALSE))/(100*100)*'Formula Data'!$AB$22</f>
        <v>2.0861759756263503</v>
      </c>
      <c r="C37" s="9">
        <f>(VLOOKUP(C15,$AT$2:$AU$41,2,FALSE)*VLOOKUP(C59,$AV$2:$AW$41,2,FALSE))/(100*100)*'Formula Data'!$AB$22</f>
        <v>1.4502499496215433</v>
      </c>
      <c r="D37" s="9">
        <f>(VLOOKUP(D15,$AT$2:$AU$41,2,FALSE)*VLOOKUP(D59,$AV$2:$AW$41,2,FALSE))/(100*100)*'Formula Data'!$AB$22</f>
        <v>2.8449835274801809</v>
      </c>
      <c r="E37" s="9">
        <f>(VLOOKUP(E15,$AT$2:$AU$41,2,FALSE)*VLOOKUP(E59,$AV$2:$AW$41,2,FALSE))/(100*100)*'Formula Data'!$AB$22</f>
        <v>1.0919437556576579</v>
      </c>
      <c r="F37" s="9">
        <f>(VLOOKUP(F15,$AT$2:$AU$41,2,FALSE)*VLOOKUP(F59,$AV$2:$AW$41,2,FALSE))/(100*100)*'Formula Data'!$AB$22</f>
        <v>1.7739216975991319</v>
      </c>
      <c r="G37" s="9">
        <f>(VLOOKUP(G15,$AT$2:$AU$41,2,FALSE)*VLOOKUP(G59,$AV$2:$AW$41,2,FALSE))/(100*100)*'Formula Data'!$AB$22</f>
        <v>1.4715559296131437</v>
      </c>
      <c r="H37" s="9">
        <f>(VLOOKUP(H15,$AT$2:$AU$41,2,FALSE)*VLOOKUP(H59,$AV$2:$AW$41,2,FALSE))/(100*100)*'Formula Data'!$AB$22</f>
        <v>1.7388913412915326</v>
      </c>
      <c r="I37" s="9">
        <f>(VLOOKUP(I15,$AT$2:$AU$41,2,FALSE)*VLOOKUP(I59,$AV$2:$AW$41,2,FALSE))/(100*100)*'Formula Data'!$AB$22</f>
        <v>2.0653494839529616</v>
      </c>
      <c r="J37" s="9">
        <f>(VLOOKUP(J15,$AT$2:$AU$41,2,FALSE)*VLOOKUP(J59,$AV$2:$AW$41,2,FALSE))/(100*100)*'Formula Data'!$AB$22</f>
        <v>2.0176137910021748</v>
      </c>
      <c r="K37" s="9">
        <f>(VLOOKUP(K15,$AT$2:$AU$41,2,FALSE)*VLOOKUP(K59,$AV$2:$AW$41,2,FALSE))/(100*100)*'Formula Data'!$AB$22</f>
        <v>1.6900195096965518</v>
      </c>
      <c r="L37" s="9">
        <f>(VLOOKUP(L15,$AT$2:$AU$41,2,FALSE)*VLOOKUP(L59,$AV$2:$AW$41,2,FALSE))/(100*100)*'Formula Data'!$AB$22</f>
        <v>2.4346344976227479</v>
      </c>
      <c r="M37" s="9">
        <f>(VLOOKUP(M15,$AT$2:$AU$41,2,FALSE)*VLOOKUP(M59,$AV$2:$AW$41,2,FALSE))/(100*100)*'Formula Data'!$AB$22</f>
        <v>0.93347704506329388</v>
      </c>
      <c r="N37" s="9">
        <f>(VLOOKUP(N15,$AT$2:$AU$41,2,FALSE)*VLOOKUP(N59,$AV$2:$AW$41,2,FALSE))/(100*100)*'Formula Data'!$AB$22</f>
        <v>2.2396668208370616</v>
      </c>
      <c r="O37" s="9">
        <f>(VLOOKUP(O15,$AT$2:$AU$41,2,FALSE)*VLOOKUP(O59,$AV$2:$AW$41,2,FALSE))/(100*100)*'Formula Data'!$AB$22</f>
        <v>1.2697486296250722</v>
      </c>
      <c r="P37" s="9">
        <f>(VLOOKUP(P15,$AT$2:$AU$41,2,FALSE)*VLOOKUP(P59,$AV$2:$AW$41,2,FALSE))/(100*100)*'Formula Data'!$AB$22</f>
        <v>2.6173378169783672</v>
      </c>
      <c r="Q37" s="9">
        <f>(VLOOKUP(Q15,$AT$2:$AU$41,2,FALSE)*VLOOKUP(Q59,$AV$2:$AW$41,2,FALSE))/(100*100)*'Formula Data'!$AB$22</f>
        <v>2.4951251630595941</v>
      </c>
      <c r="R37" s="9">
        <f>(VLOOKUP(R15,$AT$2:$AU$41,2,FALSE)*VLOOKUP(R59,$AV$2:$AW$41,2,FALSE))/(100*100)*'Formula Data'!$AB$22</f>
        <v>1.9411567319893539</v>
      </c>
      <c r="S37" s="82">
        <f>(VLOOKUP(S15,$AT$2:$AU$41,2,FALSE)*VLOOKUP(S59,$AV$2:$AW$41,2,FALSE))/(100*100)*'Formula Data'!$AB$22</f>
        <v>1.4353031413243247</v>
      </c>
      <c r="T37" s="82">
        <f>(VLOOKUP(T15,$AT$2:$AU$41,2,FALSE)*VLOOKUP(T59,$AV$2:$AW$41,2,FALSE))/(100*100)*'Formula Data'!$AB$22</f>
        <v>1.7316851109502052</v>
      </c>
      <c r="U37" s="82">
        <f>(VLOOKUP(U15,$AT$2:$AU$41,2,FALSE)*VLOOKUP(U59,$AV$2:$AW$41,2,FALSE))/(100*100)*'Formula Data'!$AB$22</f>
        <v>1.7612759014699424</v>
      </c>
      <c r="V37" s="82">
        <f>(VLOOKUP(V15,$AT$2:$AU$41,2,FALSE)*VLOOKUP(V59,$AV$2:$AW$41,2,FALSE))/(100*100)*'Formula Data'!$AB$22</f>
        <v>2.2112022533670967</v>
      </c>
      <c r="W37" s="82">
        <f>(VLOOKUP(W15,$AT$2:$AU$41,2,FALSE)*VLOOKUP(W59,$AV$2:$AW$41,2,FALSE))/(100*100)*'Formula Data'!$AB$22</f>
        <v>1.3290327863722615</v>
      </c>
      <c r="X37" s="82">
        <f>(VLOOKUP(X15,$AT$2:$AU$41,2,FALSE)*VLOOKUP(X59,$AV$2:$AW$41,2,FALSE))/(100*100)*'Formula Data'!$AB$22</f>
        <v>1.6241925988081491</v>
      </c>
      <c r="Y37" s="82">
        <f>(VLOOKUP(Y15,$AT$2:$AU$41,2,FALSE)*VLOOKUP(Y59,$AV$2:$AW$41,2,FALSE))/(100*100)*'Formula Data'!$AB$22</f>
        <v>2.5656302122793613</v>
      </c>
      <c r="Z37" s="82">
        <f>(VLOOKUP(Z15,$AT$2:$AU$41,2,FALSE)*VLOOKUP(Z59,$AV$2:$AW$41,2,FALSE))/(100*100)*'Formula Data'!$AB$22</f>
        <v>2.2557474189931925</v>
      </c>
      <c r="AA37" s="82">
        <f>(VLOOKUP(AA15,$AT$2:$AU$41,2,FALSE)*VLOOKUP(AA59,$AV$2:$AW$41,2,FALSE))/(100*100)*'Formula Data'!$AB$22</f>
        <v>1.1572328403401331</v>
      </c>
      <c r="AB37" s="83">
        <f>(VLOOKUP(AB15,$AT$2:$AU$41,2,FALSE)*VLOOKUP(AB59,$AV$2:$AW$41,2,FALSE))/(100*100)*'Formula Data'!$AB$22</f>
        <v>1.1870244543154338</v>
      </c>
      <c r="AC37" s="83">
        <f>(VLOOKUP(AC15,$AT$2:$AU$41,2,FALSE)*VLOOKUP(AC59,$AV$2:$AW$41,2,FALSE))/(100*100)*'Formula Data'!$AB$22</f>
        <v>1.9145986490739226</v>
      </c>
      <c r="AD37" s="83">
        <f>(VLOOKUP(AD15,$AT$2:$AU$41,2,FALSE)*VLOOKUP(AD59,$AV$2:$AW$41,2,FALSE))/(100*100)*'Formula Data'!$AB$22</f>
        <v>1.8441612080067529</v>
      </c>
      <c r="AE37" s="83">
        <f>(VLOOKUP(AE15,$AT$2:$AU$41,2,FALSE)*VLOOKUP(AE59,$AV$2:$AW$41,2,FALSE))/(100*100)*'Formula Data'!$AB$22</f>
        <v>2.2372974767546161</v>
      </c>
      <c r="AF37" s="83">
        <f>(VLOOKUP(AF15,$AT$2:$AU$41,2,FALSE)*VLOOKUP(AF59,$AV$2:$AW$41,2,FALSE))/(100*100)*'Formula Data'!$AB$22</f>
        <v>1.3885332773392312</v>
      </c>
      <c r="AG37" s="83">
        <f>(VLOOKUP(AG15,$AT$2:$AU$41,2,FALSE)*VLOOKUP(AG59,$AV$2:$AW$41,2,FALSE))/(100*100)*'Formula Data'!$AB$22</f>
        <v>1.6405705696541852</v>
      </c>
      <c r="AH37" s="83">
        <f>(VLOOKUP(AH15,$AT$2:$AU$41,2,FALSE)*VLOOKUP(AH59,$AV$2:$AW$41,2,FALSE))/(100*100)*'Formula Data'!$AB$22</f>
        <v>3.1728413685081036</v>
      </c>
      <c r="AI37" s="83">
        <f>(VLOOKUP(AI15,$AT$2:$AU$41,2,FALSE)*VLOOKUP(AI59,$AV$2:$AW$41,2,FALSE))/(100*100)*'Formula Data'!$AB$22</f>
        <v>1.3617986507970814</v>
      </c>
      <c r="AJ37" s="83">
        <f>(VLOOKUP(AJ15,$AT$2:$AU$41,2,FALSE)*VLOOKUP(AJ59,$AV$2:$AW$41,2,FALSE))/(100*100)*'Formula Data'!$AB$22</f>
        <v>2.4684061838651408</v>
      </c>
      <c r="AK37" s="9">
        <f>(VLOOKUP(AK15,$AT$2:$AU$41,2,FALSE)*VLOOKUP(AK59,$AV$2:$AW$41,2,FALSE))/(100*100)*'Formula Data'!$AB$22</f>
        <v>2.0582766955162732</v>
      </c>
      <c r="AL37" s="9">
        <f>(VLOOKUP(AL15,$AT$2:$AU$41,2,FALSE)*VLOOKUP(AL59,$AV$2:$AW$41,2,FALSE))/(100*100)*'Formula Data'!$AB$22</f>
        <v>1.1287236166555472</v>
      </c>
      <c r="AM37" s="9">
        <f>(VLOOKUP(AM15,$AT$2:$AU$41,2,FALSE)*VLOOKUP(AM59,$AV$2:$AW$41,2,FALSE))/(100*100)*'Formula Data'!$AB$22</f>
        <v>1.6146328205599041</v>
      </c>
      <c r="AN37" s="9">
        <f ca="1">IF(OR(Fixtures!$D$6&lt;=0,Fixtures!$D$6&gt;39),AVERAGE(B37:AM37),AVERAGE(OFFSET(A37,0,Fixtures!$D$6,1,38-Fixtures!$D$6+1)))</f>
        <v>1.8575649080275032</v>
      </c>
      <c r="AO37" s="41" t="str">
        <f t="shared" si="1"/>
        <v>NEW</v>
      </c>
      <c r="AP37" s="64">
        <f ca="1">AVERAGE(OFFSET(A37,0,Fixtures!$D$6,1,9))</f>
        <v>1.9598644450971352</v>
      </c>
      <c r="AQ37" s="64">
        <f ca="1">AVERAGE(OFFSET(A37,0,Fixtures!$D$6,1,6))</f>
        <v>1.7641933823078171</v>
      </c>
      <c r="AR37" s="64">
        <f ca="1">AVERAGE(OFFSET(A37,0,Fixtures!$D$6,1,3))</f>
        <v>2.0474225994404915</v>
      </c>
      <c r="AS37" s="61"/>
      <c r="AT37" s="71" t="str">
        <f>CONCATENATE("@",Schedule!A17)</f>
        <v>@SOU</v>
      </c>
      <c r="AU37" s="3">
        <f>VLOOKUP(RIGHT(AT37,3),'Team Ratings'!$A$2:$H$21,7,FALSE)*(1+Fixtures!$D$3)</f>
        <v>106.60913720325816</v>
      </c>
      <c r="AV37" s="71" t="str">
        <f>CONCATENATE("@",Schedule!A17)</f>
        <v>@SOU</v>
      </c>
      <c r="AW37" s="3">
        <f>VLOOKUP(RIGHT(AV37,3),'Team Ratings'!$A$2:$H$21,4,FALSE)*(1-Fixtures!$D$3)</f>
        <v>87.298215646365421</v>
      </c>
      <c r="AY37" s="61"/>
      <c r="AZ37" s="61"/>
      <c r="BA37" s="65"/>
    </row>
    <row r="38" spans="1:53" x14ac:dyDescent="0.25">
      <c r="A38" s="41" t="str">
        <f t="shared" si="0"/>
        <v>SHU</v>
      </c>
      <c r="B38" s="9">
        <f>(VLOOKUP(B16,$AT$2:$AU$41,2,FALSE)*VLOOKUP(B60,$AV$2:$AW$41,2,FALSE))/(100*100)*'Formula Data'!$AB$22</f>
        <v>1.0900146657683787</v>
      </c>
      <c r="C38" s="9">
        <f>(VLOOKUP(C16,$AT$2:$AU$41,2,FALSE)*VLOOKUP(C60,$AV$2:$AW$41,2,FALSE))/(100*100)*'Formula Data'!$AB$22</f>
        <v>2.2932181110712557</v>
      </c>
      <c r="D38" s="9">
        <f>(VLOOKUP(D16,$AT$2:$AU$41,2,FALSE)*VLOOKUP(D60,$AV$2:$AW$41,2,FALSE))/(100*100)*'Formula Data'!$AB$22</f>
        <v>1.6589717264698334</v>
      </c>
      <c r="E38" s="9">
        <f>(VLOOKUP(E16,$AT$2:$AU$41,2,FALSE)*VLOOKUP(E60,$AV$2:$AW$41,2,FALSE))/(100*100)*'Formula Data'!$AB$22</f>
        <v>1.6310997248174144</v>
      </c>
      <c r="F38" s="9">
        <f>(VLOOKUP(F16,$AT$2:$AU$41,2,FALSE)*VLOOKUP(F60,$AV$2:$AW$41,2,FALSE))/(100*100)*'Formula Data'!$AB$22</f>
        <v>1.1959949457741212</v>
      </c>
      <c r="G38" s="9">
        <f>(VLOOKUP(G16,$AT$2:$AU$41,2,FALSE)*VLOOKUP(G60,$AV$2:$AW$41,2,FALSE))/(100*100)*'Formula Data'!$AB$22</f>
        <v>2.9885460412737181</v>
      </c>
      <c r="H38" s="9">
        <f>(VLOOKUP(H16,$AT$2:$AU$41,2,FALSE)*VLOOKUP(H60,$AV$2:$AW$41,2,FALSE))/(100*100)*'Formula Data'!$AB$22</f>
        <v>1.9387211511061078</v>
      </c>
      <c r="I38" s="9">
        <f>(VLOOKUP(I16,$AT$2:$AU$41,2,FALSE)*VLOOKUP(I60,$AV$2:$AW$41,2,FALSE))/(100*100)*'Formula Data'!$AB$22</f>
        <v>2.4166049051122465</v>
      </c>
      <c r="J38" s="9">
        <f>(VLOOKUP(J16,$AT$2:$AU$41,2,FALSE)*VLOOKUP(J60,$AV$2:$AW$41,2,FALSE))/(100*100)*'Formula Data'!$AB$22</f>
        <v>1.5452775956698961</v>
      </c>
      <c r="K38" s="9">
        <f>(VLOOKUP(K16,$AT$2:$AU$41,2,FALSE)*VLOOKUP(K60,$AV$2:$AW$41,2,FALSE))/(100*100)*'Formula Data'!$AB$22</f>
        <v>1.1180758259930086</v>
      </c>
      <c r="L38" s="9">
        <f>(VLOOKUP(L16,$AT$2:$AU$41,2,FALSE)*VLOOKUP(L60,$AV$2:$AW$41,2,FALSE))/(100*100)*'Formula Data'!$AB$22</f>
        <v>1.828404131532867</v>
      </c>
      <c r="M38" s="9">
        <f>(VLOOKUP(M16,$AT$2:$AU$41,2,FALSE)*VLOOKUP(M60,$AV$2:$AW$41,2,FALSE))/(100*100)*'Formula Data'!$AB$22</f>
        <v>1.945383114762101</v>
      </c>
      <c r="N38" s="9">
        <f>(VLOOKUP(N16,$AT$2:$AU$41,2,FALSE)*VLOOKUP(N60,$AV$2:$AW$41,2,FALSE))/(100*100)*'Formula Data'!$AB$22</f>
        <v>1.670882988197492</v>
      </c>
      <c r="O38" s="9">
        <f>(VLOOKUP(O16,$AT$2:$AU$41,2,FALSE)*VLOOKUP(O60,$AV$2:$AW$41,2,FALSE))/(100*100)*'Formula Data'!$AB$22</f>
        <v>1.7370426181283138</v>
      </c>
      <c r="P38" s="9">
        <f>(VLOOKUP(P16,$AT$2:$AU$41,2,FALSE)*VLOOKUP(P60,$AV$2:$AW$41,2,FALSE))/(100*100)*'Formula Data'!$AB$22</f>
        <v>1.6378873793698405</v>
      </c>
      <c r="Q38" s="9">
        <f>(VLOOKUP(Q16,$AT$2:$AU$41,2,FALSE)*VLOOKUP(Q60,$AV$2:$AW$41,2,FALSE))/(100*100)*'Formula Data'!$AB$22</f>
        <v>1.3078799559147842</v>
      </c>
      <c r="R38" s="9">
        <f>(VLOOKUP(R16,$AT$2:$AU$41,2,FALSE)*VLOOKUP(R60,$AV$2:$AW$41,2,FALSE))/(100*100)*'Formula Data'!$AB$22</f>
        <v>1.5918542809954166</v>
      </c>
      <c r="S38" s="82">
        <f>(VLOOKUP(S16,$AT$2:$AU$41,2,FALSE)*VLOOKUP(S60,$AV$2:$AW$41,2,FALSE))/(100*100)*'Formula Data'!$AB$22</f>
        <v>1.2153252601418123</v>
      </c>
      <c r="T38" s="82">
        <f>(VLOOKUP(T16,$AT$2:$AU$41,2,FALSE)*VLOOKUP(T60,$AV$2:$AW$41,2,FALSE))/(100*100)*'Formula Data'!$AB$22</f>
        <v>2.1073434630772687</v>
      </c>
      <c r="U38" s="82">
        <f>(VLOOKUP(U16,$AT$2:$AU$41,2,FALSE)*VLOOKUP(U60,$AV$2:$AW$41,2,FALSE))/(100*100)*'Formula Data'!$AB$22</f>
        <v>2.1247217355576082</v>
      </c>
      <c r="V38" s="82">
        <f>(VLOOKUP(V16,$AT$2:$AU$41,2,FALSE)*VLOOKUP(V60,$AV$2:$AW$41,2,FALSE))/(100*100)*'Formula Data'!$AB$22</f>
        <v>2.4653090599624532</v>
      </c>
      <c r="W38" s="82">
        <f>(VLOOKUP(W16,$AT$2:$AU$41,2,FALSE)*VLOOKUP(W60,$AV$2:$AW$41,2,FALSE))/(100*100)*'Formula Data'!$AB$22</f>
        <v>0.87925578484106648</v>
      </c>
      <c r="X38" s="82">
        <f>(VLOOKUP(X16,$AT$2:$AU$41,2,FALSE)*VLOOKUP(X60,$AV$2:$AW$41,2,FALSE))/(100*100)*'Formula Data'!$AB$22</f>
        <v>1.9004201621192425</v>
      </c>
      <c r="Y38" s="82">
        <f>(VLOOKUP(Y16,$AT$2:$AU$41,2,FALSE)*VLOOKUP(Y60,$AV$2:$AW$41,2,FALSE))/(100*100)*'Formula Data'!$AB$22</f>
        <v>1.9649998941768849</v>
      </c>
      <c r="Z38" s="82">
        <f>(VLOOKUP(Z16,$AT$2:$AU$41,2,FALSE)*VLOOKUP(Z60,$AV$2:$AW$41,2,FALSE))/(100*100)*'Formula Data'!$AB$22</f>
        <v>1.5208464475688126</v>
      </c>
      <c r="AA38" s="82">
        <f>(VLOOKUP(AA16,$AT$2:$AU$41,2,FALSE)*VLOOKUP(AA60,$AV$2:$AW$41,2,FALSE))/(100*100)*'Formula Data'!$AB$22</f>
        <v>2.3501951602611757</v>
      </c>
      <c r="AB38" s="83">
        <f>(VLOOKUP(AB16,$AT$2:$AU$41,2,FALSE)*VLOOKUP(AB60,$AV$2:$AW$41,2,FALSE))/(100*100)*'Formula Data'!$AB$22</f>
        <v>1.5298509435776007</v>
      </c>
      <c r="AC38" s="83">
        <f>(VLOOKUP(AC16,$AT$2:$AU$41,2,FALSE)*VLOOKUP(AC60,$AV$2:$AW$41,2,FALSE))/(100*100)*'Formula Data'!$AB$22</f>
        <v>2.3250281600162173</v>
      </c>
      <c r="AD38" s="83">
        <f>(VLOOKUP(AD16,$AT$2:$AU$41,2,FALSE)*VLOOKUP(AD60,$AV$2:$AW$41,2,FALSE))/(100*100)*'Formula Data'!$AB$22</f>
        <v>1.803388681864152</v>
      </c>
      <c r="AE38" s="83">
        <f>(VLOOKUP(AE16,$AT$2:$AU$41,2,FALSE)*VLOOKUP(AE60,$AV$2:$AW$41,2,FALSE))/(100*100)*'Formula Data'!$AB$22</f>
        <v>2.1095751831841385</v>
      </c>
      <c r="AF38" s="83">
        <f>(VLOOKUP(AF16,$AT$2:$AU$41,2,FALSE)*VLOOKUP(AF60,$AV$2:$AW$41,2,FALSE))/(100*100)*'Formula Data'!$AB$22</f>
        <v>1.2826982172024446</v>
      </c>
      <c r="AG38" s="83">
        <f>(VLOOKUP(AG16,$AT$2:$AU$41,2,FALSE)*VLOOKUP(AG60,$AV$2:$AW$41,2,FALSE))/(100*100)*'Formula Data'!$AB$22</f>
        <v>1.3860802155470242</v>
      </c>
      <c r="AH38" s="83">
        <f>(VLOOKUP(AH16,$AT$2:$AU$41,2,FALSE)*VLOOKUP(AH60,$AV$2:$AW$41,2,FALSE))/(100*100)*'Formula Data'!$AB$22</f>
        <v>1.3660117990193821</v>
      </c>
      <c r="AI38" s="83">
        <f>(VLOOKUP(AI16,$AT$2:$AU$41,2,FALSE)*VLOOKUP(AI60,$AV$2:$AW$41,2,FALSE))/(100*100)*'Formula Data'!$AB$22</f>
        <v>2.6797319093635354</v>
      </c>
      <c r="AJ38" s="83">
        <f>(VLOOKUP(AJ16,$AT$2:$AU$41,2,FALSE)*VLOOKUP(AJ60,$AV$2:$AW$41,2,FALSE))/(100*100)*'Formula Data'!$AB$22</f>
        <v>1.2518355666496528</v>
      </c>
      <c r="AK38" s="9">
        <f>(VLOOKUP(AK16,$AT$2:$AU$41,2,FALSE)*VLOOKUP(AK60,$AV$2:$AW$41,2,FALSE))/(100*100)*'Formula Data'!$AB$22</f>
        <v>2.0827639876187791</v>
      </c>
      <c r="AL38" s="9">
        <f>(VLOOKUP(AL16,$AT$2:$AU$41,2,FALSE)*VLOOKUP(AL60,$AV$2:$AW$41,2,FALSE))/(100*100)*'Formula Data'!$AB$22</f>
        <v>1.5454271868439797</v>
      </c>
      <c r="AM38" s="9">
        <f>(VLOOKUP(AM16,$AT$2:$AU$41,2,FALSE)*VLOOKUP(AM60,$AV$2:$AW$41,2,FALSE))/(100*100)*'Formula Data'!$AB$22</f>
        <v>1.0285179147795505</v>
      </c>
      <c r="AN38" s="9">
        <f ca="1">IF(OR(Fixtures!$D$6&lt;=0,Fixtures!$D$6&gt;39),AVERAGE(B38:AM38),AVERAGE(OFFSET(A38,0,Fixtures!$D$6,1,38-Fixtures!$D$6+1)))</f>
        <v>1.7100671541312165</v>
      </c>
      <c r="AO38" s="41" t="str">
        <f t="shared" si="1"/>
        <v>SHU</v>
      </c>
      <c r="AP38" s="64">
        <f ca="1">AVERAGE(OFFSET(A38,0,Fixtures!$D$6,1,9))</f>
        <v>1.5980764322848575</v>
      </c>
      <c r="AQ38" s="64">
        <f ca="1">AVERAGE(OFFSET(A38,0,Fixtures!$D$6,1,6))</f>
        <v>1.6408443790472795</v>
      </c>
      <c r="AR38" s="64">
        <f ca="1">AVERAGE(OFFSET(A38,0,Fixtures!$D$6,1,3))</f>
        <v>1.4972525177319238</v>
      </c>
      <c r="AS38" s="61"/>
      <c r="AT38" s="71" t="str">
        <f>CONCATENATE("@",Schedule!A18)</f>
        <v>@TOT</v>
      </c>
      <c r="AU38" s="3">
        <f>VLOOKUP(RIGHT(AT38,3),'Team Ratings'!$A$2:$H$21,7,FALSE)*(1+Fixtures!$D$3)</f>
        <v>146.85225990985438</v>
      </c>
      <c r="AV38" s="71" t="str">
        <f>CONCATENATE("@",Schedule!A18)</f>
        <v>@TOT</v>
      </c>
      <c r="AW38" s="3">
        <f>VLOOKUP(RIGHT(AV38,3),'Team Ratings'!$A$2:$H$21,4,FALSE)*(1-Fixtures!$D$3)</f>
        <v>88.875831198835755</v>
      </c>
      <c r="AY38" s="61"/>
      <c r="AZ38" s="61"/>
      <c r="BA38" s="65"/>
    </row>
    <row r="39" spans="1:53" x14ac:dyDescent="0.25">
      <c r="A39" s="41" t="str">
        <f t="shared" si="0"/>
        <v>SOU</v>
      </c>
      <c r="B39" s="9">
        <f>(VLOOKUP(B17,$AT$2:$AU$41,2,FALSE)*VLOOKUP(B61,$AV$2:$AW$41,2,FALSE))/(100*100)*'Formula Data'!$AB$22</f>
        <v>1.3487065320220235</v>
      </c>
      <c r="C39" s="9">
        <f>(VLOOKUP(C17,$AT$2:$AU$41,2,FALSE)*VLOOKUP(C61,$AV$2:$AW$41,2,FALSE))/(100*100)*'Formula Data'!$AB$22</f>
        <v>1.7854573297305518</v>
      </c>
      <c r="D39" s="9">
        <f>(VLOOKUP(D17,$AT$2:$AU$41,2,FALSE)*VLOOKUP(D61,$AV$2:$AW$41,2,FALSE))/(100*100)*'Formula Data'!$AB$22</f>
        <v>1.1081078593072704</v>
      </c>
      <c r="E39" s="9">
        <f>(VLOOKUP(E17,$AT$2:$AU$41,2,FALSE)*VLOOKUP(E61,$AV$2:$AW$41,2,FALSE))/(100*100)*'Formula Data'!$AB$22</f>
        <v>0.74495387831087001</v>
      </c>
      <c r="F39" s="9">
        <f>(VLOOKUP(F17,$AT$2:$AU$41,2,FALSE)*VLOOKUP(F61,$AV$2:$AW$41,2,FALSE))/(100*100)*'Formula Data'!$AB$22</f>
        <v>2.0474806392474898</v>
      </c>
      <c r="G39" s="9">
        <f>(VLOOKUP(G17,$AT$2:$AU$41,2,FALSE)*VLOOKUP(G61,$AV$2:$AW$41,2,FALSE))/(100*100)*'Formula Data'!$AB$22</f>
        <v>1.3877083057446629</v>
      </c>
      <c r="H39" s="9">
        <f>(VLOOKUP(H17,$AT$2:$AU$41,2,FALSE)*VLOOKUP(H61,$AV$2:$AW$41,2,FALSE))/(100*100)*'Formula Data'!$AB$22</f>
        <v>1.9429405584906765</v>
      </c>
      <c r="I39" s="9">
        <f>(VLOOKUP(I17,$AT$2:$AU$41,2,FALSE)*VLOOKUP(I61,$AV$2:$AW$41,2,FALSE))/(100*100)*'Formula Data'!$AB$22</f>
        <v>1.0296904286111264</v>
      </c>
      <c r="J39" s="9">
        <f>(VLOOKUP(J17,$AT$2:$AU$41,2,FALSE)*VLOOKUP(J61,$AV$2:$AW$41,2,FALSE))/(100*100)*'Formula Data'!$AB$22</f>
        <v>1.1743634219118253</v>
      </c>
      <c r="K39" s="9">
        <f>(VLOOKUP(K17,$AT$2:$AU$41,2,FALSE)*VLOOKUP(K61,$AV$2:$AW$41,2,FALSE))/(100*100)*'Formula Data'!$AB$22</f>
        <v>1.4156640009896253</v>
      </c>
      <c r="L39" s="9">
        <f>(VLOOKUP(L17,$AT$2:$AU$41,2,FALSE)*VLOOKUP(L61,$AV$2:$AW$41,2,FALSE))/(100*100)*'Formula Data'!$AB$22</f>
        <v>1.4717180796255558</v>
      </c>
      <c r="M39" s="9">
        <f>(VLOOKUP(M17,$AT$2:$AU$41,2,FALSE)*VLOOKUP(M61,$AV$2:$AW$41,2,FALSE))/(100*100)*'Formula Data'!$AB$22</f>
        <v>0.90076884077166397</v>
      </c>
      <c r="N39" s="9">
        <f>(VLOOKUP(N17,$AT$2:$AU$41,2,FALSE)*VLOOKUP(N61,$AV$2:$AW$41,2,FALSE))/(100*100)*'Formula Data'!$AB$22</f>
        <v>1.3819574313453795</v>
      </c>
      <c r="O39" s="9">
        <f>(VLOOKUP(O17,$AT$2:$AU$41,2,FALSE)*VLOOKUP(O61,$AV$2:$AW$41,2,FALSE))/(100*100)*'Formula Data'!$AB$22</f>
        <v>1.6425912292870188</v>
      </c>
      <c r="P39" s="9">
        <f>(VLOOKUP(P17,$AT$2:$AU$41,2,FALSE)*VLOOKUP(P61,$AV$2:$AW$41,2,FALSE))/(100*100)*'Formula Data'!$AB$22</f>
        <v>1.2885447886322288</v>
      </c>
      <c r="Q39" s="9">
        <f>(VLOOKUP(Q17,$AT$2:$AU$41,2,FALSE)*VLOOKUP(Q61,$AV$2:$AW$41,2,FALSE))/(100*100)*'Formula Data'!$AB$22</f>
        <v>1.309244201525803</v>
      </c>
      <c r="R39" s="9">
        <f>(VLOOKUP(R17,$AT$2:$AU$41,2,FALSE)*VLOOKUP(R61,$AV$2:$AW$41,2,FALSE))/(100*100)*'Formula Data'!$AB$22</f>
        <v>1.9912146494895913</v>
      </c>
      <c r="S39" s="82">
        <f>(VLOOKUP(S17,$AT$2:$AU$41,2,FALSE)*VLOOKUP(S61,$AV$2:$AW$41,2,FALSE))/(100*100)*'Formula Data'!$AB$22</f>
        <v>1.7873481657962111</v>
      </c>
      <c r="T39" s="82">
        <f>(VLOOKUP(T17,$AT$2:$AU$41,2,FALSE)*VLOOKUP(T61,$AV$2:$AW$41,2,FALSE))/(100*100)*'Formula Data'!$AB$22</f>
        <v>1.9698917821725213</v>
      </c>
      <c r="U39" s="82">
        <f>(VLOOKUP(U17,$AT$2:$AU$41,2,FALSE)*VLOOKUP(U61,$AV$2:$AW$41,2,FALSE))/(100*100)*'Formula Data'!$AB$22</f>
        <v>1.0867725047497123</v>
      </c>
      <c r="V39" s="82">
        <f>(VLOOKUP(V17,$AT$2:$AU$41,2,FALSE)*VLOOKUP(V61,$AV$2:$AW$41,2,FALSE))/(100*100)*'Formula Data'!$AB$22</f>
        <v>1.5279301152388407</v>
      </c>
      <c r="W39" s="82">
        <f>(VLOOKUP(W17,$AT$2:$AU$41,2,FALSE)*VLOOKUP(W61,$AV$2:$AW$41,2,FALSE))/(100*100)*'Formula Data'!$AB$22</f>
        <v>1.800181158343078</v>
      </c>
      <c r="X39" s="82">
        <f>(VLOOKUP(X17,$AT$2:$AU$41,2,FALSE)*VLOOKUP(X61,$AV$2:$AW$41,2,FALSE))/(100*100)*'Formula Data'!$AB$22</f>
        <v>1.3093709433991194</v>
      </c>
      <c r="Y39" s="82">
        <f>(VLOOKUP(Y17,$AT$2:$AU$41,2,FALSE)*VLOOKUP(Y61,$AV$2:$AW$41,2,FALSE))/(100*100)*'Formula Data'!$AB$22</f>
        <v>0.92352039836355326</v>
      </c>
      <c r="Z39" s="82">
        <f>(VLOOKUP(Z17,$AT$2:$AU$41,2,FALSE)*VLOOKUP(Z61,$AV$2:$AW$41,2,FALSE))/(100*100)*'Formula Data'!$AB$22</f>
        <v>1.6101405240646867</v>
      </c>
      <c r="AA39" s="82">
        <f>(VLOOKUP(AA17,$AT$2:$AU$41,2,FALSE)*VLOOKUP(AA61,$AV$2:$AW$41,2,FALSE))/(100*100)*'Formula Data'!$AB$22</f>
        <v>1.7646322457386867</v>
      </c>
      <c r="AB39" s="83">
        <f>(VLOOKUP(AB17,$AT$2:$AU$41,2,FALSE)*VLOOKUP(AB61,$AV$2:$AW$41,2,FALSE))/(100*100)*'Formula Data'!$AB$22</f>
        <v>1.1454321746163898</v>
      </c>
      <c r="AC39" s="83">
        <f>(VLOOKUP(AC17,$AT$2:$AU$41,2,FALSE)*VLOOKUP(AC61,$AV$2:$AW$41,2,FALSE))/(100*100)*'Formula Data'!$AB$22</f>
        <v>1.1573603552484342</v>
      </c>
      <c r="AD39" s="83">
        <f>(VLOOKUP(AD17,$AT$2:$AU$41,2,FALSE)*VLOOKUP(AD61,$AV$2:$AW$41,2,FALSE))/(100*100)*'Formula Data'!$AB$22</f>
        <v>2.2704163147184797</v>
      </c>
      <c r="AE39" s="83">
        <f>(VLOOKUP(AE17,$AT$2:$AU$41,2,FALSE)*VLOOKUP(AE61,$AV$2:$AW$41,2,FALSE))/(100*100)*'Formula Data'!$AB$22</f>
        <v>0.87141696732280527</v>
      </c>
      <c r="AF39" s="83">
        <f>(VLOOKUP(AF17,$AT$2:$AU$41,2,FALSE)*VLOOKUP(AF61,$AV$2:$AW$41,2,FALSE))/(100*100)*'Formula Data'!$AB$22</f>
        <v>0.94729535725451985</v>
      </c>
      <c r="AG39" s="83">
        <f>(VLOOKUP(AG17,$AT$2:$AU$41,2,FALSE)*VLOOKUP(AG61,$AV$2:$AW$41,2,FALSE))/(100*100)*'Formula Data'!$AB$22</f>
        <v>1.0606239691123707</v>
      </c>
      <c r="AH39" s="83">
        <f>(VLOOKUP(AH17,$AT$2:$AU$41,2,FALSE)*VLOOKUP(AH61,$AV$2:$AW$41,2,FALSE))/(100*100)*'Formula Data'!$AB$22</f>
        <v>2.0887454789801883</v>
      </c>
      <c r="AI39" s="83">
        <f>(VLOOKUP(AI17,$AT$2:$AU$41,2,FALSE)*VLOOKUP(AI61,$AV$2:$AW$41,2,FALSE))/(100*100)*'Formula Data'!$AB$22</f>
        <v>1.549124580569277</v>
      </c>
      <c r="AJ39" s="83">
        <f>(VLOOKUP(AJ17,$AT$2:$AU$41,2,FALSE)*VLOOKUP(AJ61,$AV$2:$AW$41,2,FALSE))/(100*100)*'Formula Data'!$AB$22</f>
        <v>2.5320606384863118</v>
      </c>
      <c r="AK39" s="9">
        <f>(VLOOKUP(AK17,$AT$2:$AU$41,2,FALSE)*VLOOKUP(AK61,$AV$2:$AW$41,2,FALSE))/(100*100)*'Formula Data'!$AB$22</f>
        <v>1.0133127227086483</v>
      </c>
      <c r="AL39" s="9">
        <f>(VLOOKUP(AL17,$AT$2:$AU$41,2,FALSE)*VLOOKUP(AL61,$AV$2:$AW$41,2,FALSE))/(100*100)*'Formula Data'!$AB$22</f>
        <v>1.4055721246863047</v>
      </c>
      <c r="AM39" s="9">
        <f>(VLOOKUP(AM17,$AT$2:$AU$41,2,FALSE)*VLOOKUP(AM61,$AV$2:$AW$41,2,FALSE))/(100*100)*'Formula Data'!$AB$22</f>
        <v>1.664856026295148</v>
      </c>
      <c r="AN39" s="9">
        <f ca="1">IF(OR(Fixtures!$D$6&lt;=0,Fixtures!$D$6&gt;39),AVERAGE(B39:AM39),AVERAGE(OFFSET(A39,0,Fixtures!$D$6,1,38-Fixtures!$D$6+1)))</f>
        <v>1.4687357063814661</v>
      </c>
      <c r="AO39" s="41" t="str">
        <f t="shared" si="1"/>
        <v>SOU</v>
      </c>
      <c r="AP39" s="64">
        <f ca="1">AVERAGE(OFFSET(A39,0,Fixtures!$D$6,1,9))</f>
        <v>1.3973407381754106</v>
      </c>
      <c r="AQ39" s="64">
        <f ca="1">AVERAGE(OFFSET(A39,0,Fixtures!$D$6,1,6))</f>
        <v>1.3311771673218449</v>
      </c>
      <c r="AR39" s="64">
        <f ca="1">AVERAGE(OFFSET(A39,0,Fixtures!$D$6,1,3))</f>
        <v>1.3539151675090022</v>
      </c>
      <c r="AS39" s="61"/>
      <c r="AT39" s="71" t="str">
        <f>CONCATENATE("@",Schedule!A19)</f>
        <v>@WBA</v>
      </c>
      <c r="AU39" s="3">
        <f>VLOOKUP(RIGHT(AT39,3),'Team Ratings'!$A$2:$H$21,7,FALSE)*(1+Fixtures!$D$3)</f>
        <v>61.271786638032658</v>
      </c>
      <c r="AV39" s="71" t="str">
        <f>CONCATENATE("@",Schedule!A19)</f>
        <v>@WBA</v>
      </c>
      <c r="AW39" s="3">
        <f>VLOOKUP(RIGHT(AV39,3),'Team Ratings'!$A$2:$H$21,4,FALSE)*(1-Fixtures!$D$3)</f>
        <v>121.40674068655107</v>
      </c>
      <c r="AY39" s="61"/>
      <c r="AZ39" s="61"/>
      <c r="BA39" s="65"/>
    </row>
    <row r="40" spans="1:53" x14ac:dyDescent="0.25">
      <c r="A40" s="41" t="str">
        <f t="shared" si="0"/>
        <v>TOT</v>
      </c>
      <c r="B40" s="9">
        <f>(VLOOKUP(B18,$AT$2:$AU$41,2,FALSE)*VLOOKUP(B62,$AV$2:$AW$41,2,FALSE))/(100*100)*'Formula Data'!$AB$22</f>
        <v>1.412786369359428</v>
      </c>
      <c r="C40" s="9">
        <f>(VLOOKUP(C18,$AT$2:$AU$41,2,FALSE)*VLOOKUP(C62,$AV$2:$AW$41,2,FALSE))/(100*100)*'Formula Data'!$AB$22</f>
        <v>1.6780218117165693</v>
      </c>
      <c r="D40" s="9">
        <f>(VLOOKUP(D18,$AT$2:$AU$41,2,FALSE)*VLOOKUP(D62,$AV$2:$AW$41,2,FALSE))/(100*100)*'Formula Data'!$AB$22</f>
        <v>1.0482985481743858</v>
      </c>
      <c r="E40" s="9">
        <f>(VLOOKUP(E18,$AT$2:$AU$41,2,FALSE)*VLOOKUP(E62,$AV$2:$AW$41,2,FALSE))/(100*100)*'Formula Data'!$AB$22</f>
        <v>1.8327132527465944</v>
      </c>
      <c r="F40" s="9">
        <f>(VLOOKUP(F18,$AT$2:$AU$41,2,FALSE)*VLOOKUP(F62,$AV$2:$AW$41,2,FALSE))/(100*100)*'Formula Data'!$AB$22</f>
        <v>1.3329042958245887</v>
      </c>
      <c r="G40" s="9">
        <f>(VLOOKUP(G18,$AT$2:$AU$41,2,FALSE)*VLOOKUP(G62,$AV$2:$AW$41,2,FALSE))/(100*100)*'Formula Data'!$AB$22</f>
        <v>1.1281331047228169</v>
      </c>
      <c r="H40" s="9">
        <f>(VLOOKUP(H18,$AT$2:$AU$41,2,FALSE)*VLOOKUP(H62,$AV$2:$AW$41,2,FALSE))/(100*100)*'Formula Data'!$AB$22</f>
        <v>1.1782756704439807</v>
      </c>
      <c r="I40" s="9">
        <f>(VLOOKUP(I18,$AT$2:$AU$41,2,FALSE)*VLOOKUP(I62,$AV$2:$AW$41,2,FALSE))/(100*100)*'Formula Data'!$AB$22</f>
        <v>0.96441446876582015</v>
      </c>
      <c r="J40" s="9">
        <f>(VLOOKUP(J18,$AT$2:$AU$41,2,FALSE)*VLOOKUP(J62,$AV$2:$AW$41,2,FALSE))/(100*100)*'Formula Data'!$AB$22</f>
        <v>1.6722754267300901</v>
      </c>
      <c r="K40" s="9">
        <f>(VLOOKUP(K18,$AT$2:$AU$41,2,FALSE)*VLOOKUP(K62,$AV$2:$AW$41,2,FALSE))/(100*100)*'Formula Data'!$AB$22</f>
        <v>2.0844818227876396</v>
      </c>
      <c r="L40" s="9">
        <f>(VLOOKUP(L18,$AT$2:$AU$41,2,FALSE)*VLOOKUP(L62,$AV$2:$AW$41,2,FALSE))/(100*100)*'Formula Data'!$AB$22</f>
        <v>1.1064121868760408</v>
      </c>
      <c r="M40" s="9">
        <f>(VLOOKUP(M18,$AT$2:$AU$41,2,FALSE)*VLOOKUP(M62,$AV$2:$AW$41,2,FALSE))/(100*100)*'Formula Data'!$AB$22</f>
        <v>1.3730797724700927</v>
      </c>
      <c r="N40" s="9">
        <f>(VLOOKUP(N18,$AT$2:$AU$41,2,FALSE)*VLOOKUP(N62,$AV$2:$AW$41,2,FALSE))/(100*100)*'Formula Data'!$AB$22</f>
        <v>2.5778189419464392</v>
      </c>
      <c r="O40" s="9">
        <f>(VLOOKUP(O18,$AT$2:$AU$41,2,FALSE)*VLOOKUP(O62,$AV$2:$AW$41,2,FALSE))/(100*100)*'Formula Data'!$AB$22</f>
        <v>1.5771196892083839</v>
      </c>
      <c r="P40" s="9">
        <f>(VLOOKUP(P18,$AT$2:$AU$41,2,FALSE)*VLOOKUP(P62,$AV$2:$AW$41,2,FALSE))/(100*100)*'Formula Data'!$AB$22</f>
        <v>1.1955860091656749</v>
      </c>
      <c r="Q40" s="9">
        <f>(VLOOKUP(Q18,$AT$2:$AU$41,2,FALSE)*VLOOKUP(Q62,$AV$2:$AW$41,2,FALSE))/(100*100)*'Formula Data'!$AB$22</f>
        <v>1.0316248714624903</v>
      </c>
      <c r="R40" s="9">
        <f>(VLOOKUP(R18,$AT$2:$AU$41,2,FALSE)*VLOOKUP(R62,$AV$2:$AW$41,2,FALSE))/(100*100)*'Formula Data'!$AB$22</f>
        <v>1.4309730155018343</v>
      </c>
      <c r="S40" s="82">
        <f>(VLOOKUP(S18,$AT$2:$AU$41,2,FALSE)*VLOOKUP(S62,$AV$2:$AW$41,2,FALSE))/(100*100)*'Formula Data'!$AB$22</f>
        <v>1.9780525389579189</v>
      </c>
      <c r="T40" s="82">
        <f>(VLOOKUP(T18,$AT$2:$AU$41,2,FALSE)*VLOOKUP(T62,$AV$2:$AW$41,2,FALSE))/(100*100)*'Formula Data'!$AB$22</f>
        <v>1.1661319288965331</v>
      </c>
      <c r="U40" s="82">
        <f>(VLOOKUP(U18,$AT$2:$AU$41,2,FALSE)*VLOOKUP(U62,$AV$2:$AW$41,2,FALSE))/(100*100)*'Formula Data'!$AB$22</f>
        <v>2.0271990184263733</v>
      </c>
      <c r="V40" s="82">
        <f>(VLOOKUP(V18,$AT$2:$AU$41,2,FALSE)*VLOOKUP(V62,$AV$2:$AW$41,2,FALSE))/(100*100)*'Formula Data'!$AB$22</f>
        <v>1.4983143314971221</v>
      </c>
      <c r="W40" s="82">
        <f>(VLOOKUP(W18,$AT$2:$AU$41,2,FALSE)*VLOOKUP(W62,$AV$2:$AW$41,2,FALSE))/(100*100)*'Formula Data'!$AB$22</f>
        <v>1.6392382864143451</v>
      </c>
      <c r="X40" s="82">
        <f>(VLOOKUP(X18,$AT$2:$AU$41,2,FALSE)*VLOOKUP(X62,$AV$2:$AW$41,2,FALSE))/(100*100)*'Formula Data'!$AB$22</f>
        <v>0.75841636222986697</v>
      </c>
      <c r="Y40" s="82">
        <f>(VLOOKUP(Y18,$AT$2:$AU$41,2,FALSE)*VLOOKUP(Y62,$AV$2:$AW$41,2,FALSE))/(100*100)*'Formula Data'!$AB$22</f>
        <v>2.1264923828360454</v>
      </c>
      <c r="Z40" s="82">
        <f>(VLOOKUP(Z18,$AT$2:$AU$41,2,FALSE)*VLOOKUP(Z62,$AV$2:$AW$41,2,FALSE))/(100*100)*'Formula Data'!$AB$22</f>
        <v>1.69494258350895</v>
      </c>
      <c r="AA40" s="82">
        <f>(VLOOKUP(AA18,$AT$2:$AU$41,2,FALSE)*VLOOKUP(AA62,$AV$2:$AW$41,2,FALSE))/(100*100)*'Formula Data'!$AB$22</f>
        <v>0.88716483742709218</v>
      </c>
      <c r="AB40" s="83">
        <f>(VLOOKUP(AB18,$AT$2:$AU$41,2,FALSE)*VLOOKUP(AB62,$AV$2:$AW$41,2,FALSE))/(100*100)*'Formula Data'!$AB$22</f>
        <v>1.0797911062251457</v>
      </c>
      <c r="AC40" s="83">
        <f>(VLOOKUP(AC18,$AT$2:$AU$41,2,FALSE)*VLOOKUP(AC62,$AV$2:$AW$41,2,FALSE))/(100*100)*'Formula Data'!$AB$22</f>
        <v>1.4069315676481664</v>
      </c>
      <c r="AD40" s="83">
        <f>(VLOOKUP(AD18,$AT$2:$AU$41,2,FALSE)*VLOOKUP(AD62,$AV$2:$AW$41,2,FALSE))/(100*100)*'Formula Data'!$AB$22</f>
        <v>1.3195977864300108</v>
      </c>
      <c r="AE40" s="83">
        <f>(VLOOKUP(AE18,$AT$2:$AU$41,2,FALSE)*VLOOKUP(AE62,$AV$2:$AW$41,2,FALSE))/(100*100)*'Formula Data'!$AB$22</f>
        <v>1.3330333281221591</v>
      </c>
      <c r="AF40" s="83">
        <f>(VLOOKUP(AF18,$AT$2:$AU$41,2,FALSE)*VLOOKUP(AF62,$AV$2:$AW$41,2,FALSE))/(100*100)*'Formula Data'!$AB$22</f>
        <v>1.441247267823861</v>
      </c>
      <c r="AG40" s="83">
        <f>(VLOOKUP(AG18,$AT$2:$AU$41,2,FALSE)*VLOOKUP(AG62,$AV$2:$AW$41,2,FALSE))/(100*100)*'Formula Data'!$AB$22</f>
        <v>1.7965219155865253</v>
      </c>
      <c r="AH40" s="83">
        <f>(VLOOKUP(AH18,$AT$2:$AU$41,2,FALSE)*VLOOKUP(AH62,$AV$2:$AW$41,2,FALSE))/(100*100)*'Formula Data'!$AB$22</f>
        <v>1.3118308121041808</v>
      </c>
      <c r="AI40" s="83">
        <f>(VLOOKUP(AI18,$AT$2:$AU$41,2,FALSE)*VLOOKUP(AI62,$AV$2:$AW$41,2,FALSE))/(100*100)*'Formula Data'!$AB$22</f>
        <v>0.91704714522336817</v>
      </c>
      <c r="AJ40" s="83">
        <f>(VLOOKUP(AJ18,$AT$2:$AU$41,2,FALSE)*VLOOKUP(AJ62,$AV$2:$AW$41,2,FALSE))/(100*100)*'Formula Data'!$AB$22</f>
        <v>1.8196483479151897</v>
      </c>
      <c r="AK40" s="9">
        <f>(VLOOKUP(AK18,$AT$2:$AU$41,2,FALSE)*VLOOKUP(AK62,$AV$2:$AW$41,2,FALSE))/(100*100)*'Formula Data'!$AB$22</f>
        <v>0.94020985911248689</v>
      </c>
      <c r="AL40" s="9">
        <f>(VLOOKUP(AL18,$AT$2:$AU$41,2,FALSE)*VLOOKUP(AL62,$AV$2:$AW$41,2,FALSE))/(100*100)*'Formula Data'!$AB$22</f>
        <v>1.5555422066778362</v>
      </c>
      <c r="AM40" s="9">
        <f>(VLOOKUP(AM18,$AT$2:$AU$41,2,FALSE)*VLOOKUP(AM62,$AV$2:$AW$41,2,FALSE))/(100*100)*'Formula Data'!$AB$22</f>
        <v>2.0054908134840885</v>
      </c>
      <c r="AN40" s="9">
        <f ca="1">IF(OR(Fixtures!$D$6&lt;=0,Fixtures!$D$6&gt;39),AVERAGE(B40:AM40),AVERAGE(OFFSET(A40,0,Fixtures!$D$6,1,38-Fixtures!$D$6+1)))</f>
        <v>1.4917405387565315</v>
      </c>
      <c r="AO40" s="41" t="str">
        <f t="shared" si="1"/>
        <v>TOT</v>
      </c>
      <c r="AP40" s="64">
        <f ca="1">AVERAGE(OFFSET(A40,0,Fixtures!$D$6,1,9))</f>
        <v>1.5610413040165207</v>
      </c>
      <c r="AQ40" s="64">
        <f ca="1">AVERAGE(OFFSET(A40,0,Fixtures!$D$6,1,6))</f>
        <v>1.7318646400031144</v>
      </c>
      <c r="AR40" s="64">
        <f ca="1">AVERAGE(OFFSET(A40,0,Fixtures!$D$6,1,3))</f>
        <v>1.6210564787979234</v>
      </c>
      <c r="AS40" s="61"/>
      <c r="AT40" s="71" t="str">
        <f>CONCATENATE("@",Schedule!A20)</f>
        <v>@WHU</v>
      </c>
      <c r="AU40" s="3">
        <f>VLOOKUP(RIGHT(AT40,3),'Team Ratings'!$A$2:$H$21,7,FALSE)*(1+Fixtures!$D$3)</f>
        <v>107.68415831979155</v>
      </c>
      <c r="AV40" s="71" t="str">
        <f>CONCATENATE("@",Schedule!A20)</f>
        <v>@WHU</v>
      </c>
      <c r="AW40" s="3">
        <f>VLOOKUP(RIGHT(AV40,3),'Team Ratings'!$A$2:$H$21,4,FALSE)*(1-Fixtures!$D$3)</f>
        <v>83.81331531214434</v>
      </c>
      <c r="AY40" s="61"/>
      <c r="AZ40" s="61"/>
      <c r="BA40" s="65"/>
    </row>
    <row r="41" spans="1:53" x14ac:dyDescent="0.25">
      <c r="A41" s="41" t="str">
        <f t="shared" si="0"/>
        <v>WBA</v>
      </c>
      <c r="B41" s="9">
        <f>(VLOOKUP(B19,$AT$2:$AU$41,2,FALSE)*VLOOKUP(B63,$AV$2:$AW$41,2,FALSE))/(100*100)*'Formula Data'!$AB$22</f>
        <v>2.1543872901847414</v>
      </c>
      <c r="C41" s="9">
        <f>(VLOOKUP(C19,$AT$2:$AU$41,2,FALSE)*VLOOKUP(C63,$AV$2:$AW$41,2,FALSE))/(100*100)*'Formula Data'!$AB$22</f>
        <v>2.4540965457229551</v>
      </c>
      <c r="D41" s="9">
        <f>(VLOOKUP(D19,$AT$2:$AU$41,2,FALSE)*VLOOKUP(D63,$AV$2:$AW$41,2,FALSE))/(100*100)*'Formula Data'!$AB$22</f>
        <v>2.2392429401524376</v>
      </c>
      <c r="E41" s="9">
        <f>(VLOOKUP(E19,$AT$2:$AU$41,2,FALSE)*VLOOKUP(E63,$AV$2:$AW$41,2,FALSE))/(100*100)*'Formula Data'!$AB$22</f>
        <v>2.2922222635046241</v>
      </c>
      <c r="F41" s="9">
        <f>(VLOOKUP(F19,$AT$2:$AU$41,2,FALSE)*VLOOKUP(F63,$AV$2:$AW$41,2,FALSE))/(100*100)*'Formula Data'!$AB$22</f>
        <v>1.2118906783866812</v>
      </c>
      <c r="G41" s="9">
        <f>(VLOOKUP(G19,$AT$2:$AU$41,2,FALSE)*VLOOKUP(G63,$AV$2:$AW$41,2,FALSE))/(100*100)*'Formula Data'!$AB$22</f>
        <v>2.0467370831564966</v>
      </c>
      <c r="H41" s="9">
        <f>(VLOOKUP(H19,$AT$2:$AU$41,2,FALSE)*VLOOKUP(H63,$AV$2:$AW$41,2,FALSE))/(100*100)*'Formula Data'!$AB$22</f>
        <v>1.7919956537278083</v>
      </c>
      <c r="I41" s="9">
        <f>(VLOOKUP(I19,$AT$2:$AU$41,2,FALSE)*VLOOKUP(I63,$AV$2:$AW$41,2,FALSE))/(100*100)*'Formula Data'!$AB$22</f>
        <v>2.4830582553438929</v>
      </c>
      <c r="J41" s="9">
        <f>(VLOOKUP(J19,$AT$2:$AU$41,2,FALSE)*VLOOKUP(J63,$AV$2:$AW$41,2,FALSE))/(100*100)*'Formula Data'!$AB$22</f>
        <v>2.503534871378239</v>
      </c>
      <c r="K41" s="9">
        <f>(VLOOKUP(K19,$AT$2:$AU$41,2,FALSE)*VLOOKUP(K63,$AV$2:$AW$41,2,FALSE))/(100*100)*'Formula Data'!$AB$22</f>
        <v>1.2527107027375273</v>
      </c>
      <c r="L41" s="9">
        <f>(VLOOKUP(L19,$AT$2:$AU$41,2,FALSE)*VLOOKUP(L63,$AV$2:$AW$41,2,FALSE))/(100*100)*'Formula Data'!$AB$22</f>
        <v>1.4750232662897185</v>
      </c>
      <c r="M41" s="9">
        <f>(VLOOKUP(M19,$AT$2:$AU$41,2,FALSE)*VLOOKUP(M63,$AV$2:$AW$41,2,FALSE))/(100*100)*'Formula Data'!$AB$22</f>
        <v>1.8209588524892151</v>
      </c>
      <c r="N41" s="9">
        <f>(VLOOKUP(N19,$AT$2:$AU$41,2,FALSE)*VLOOKUP(N63,$AV$2:$AW$41,2,FALSE))/(100*100)*'Formula Data'!$AB$22</f>
        <v>2.9048449484237717</v>
      </c>
      <c r="O41" s="9">
        <f>(VLOOKUP(O19,$AT$2:$AU$41,2,FALSE)*VLOOKUP(O63,$AV$2:$AW$41,2,FALSE))/(100*100)*'Formula Data'!$AB$22</f>
        <v>2.1249118772303013</v>
      </c>
      <c r="P41" s="9">
        <f>(VLOOKUP(P19,$AT$2:$AU$41,2,FALSE)*VLOOKUP(P63,$AV$2:$AW$41,2,FALSE))/(100*100)*'Formula Data'!$AB$22</f>
        <v>3.5213689886241033</v>
      </c>
      <c r="Q41" s="9">
        <f>(VLOOKUP(Q19,$AT$2:$AU$41,2,FALSE)*VLOOKUP(Q63,$AV$2:$AW$41,2,FALSE))/(100*100)*'Formula Data'!$AB$22</f>
        <v>1.9547470609170408</v>
      </c>
      <c r="R41" s="9">
        <f>(VLOOKUP(R19,$AT$2:$AU$41,2,FALSE)*VLOOKUP(R63,$AV$2:$AW$41,2,FALSE))/(100*100)*'Formula Data'!$AB$22</f>
        <v>1.5113883679352749</v>
      </c>
      <c r="S41" s="82">
        <f>(VLOOKUP(S19,$AT$2:$AU$41,2,FALSE)*VLOOKUP(S63,$AV$2:$AW$41,2,FALSE))/(100*100)*'Formula Data'!$AB$22</f>
        <v>2.3153364861847803</v>
      </c>
      <c r="T41" s="82">
        <f>(VLOOKUP(T19,$AT$2:$AU$41,2,FALSE)*VLOOKUP(T63,$AV$2:$AW$41,2,FALSE))/(100*100)*'Formula Data'!$AB$22</f>
        <v>1.6332021723488199</v>
      </c>
      <c r="U41" s="82">
        <f>(VLOOKUP(U19,$AT$2:$AU$41,2,FALSE)*VLOOKUP(U63,$AV$2:$AW$41,2,FALSE))/(100*100)*'Formula Data'!$AB$22</f>
        <v>2.2843725493300497</v>
      </c>
      <c r="V41" s="82">
        <f>(VLOOKUP(V19,$AT$2:$AU$41,2,FALSE)*VLOOKUP(V63,$AV$2:$AW$41,2,FALSE))/(100*100)*'Formula Data'!$AB$22</f>
        <v>1.4092269131665103</v>
      </c>
      <c r="W41" s="82">
        <f>(VLOOKUP(W19,$AT$2:$AU$41,2,FALSE)*VLOOKUP(W63,$AV$2:$AW$41,2,FALSE))/(100*100)*'Formula Data'!$AB$22</f>
        <v>1.5929671181483545</v>
      </c>
      <c r="X41" s="82">
        <f>(VLOOKUP(X19,$AT$2:$AU$41,2,FALSE)*VLOOKUP(X63,$AV$2:$AW$41,2,FALSE))/(100*100)*'Formula Data'!$AB$22</f>
        <v>3.1574968941878665</v>
      </c>
      <c r="Y41" s="82">
        <f>(VLOOKUP(Y19,$AT$2:$AU$41,2,FALSE)*VLOOKUP(Y63,$AV$2:$AW$41,2,FALSE))/(100*100)*'Formula Data'!$AB$22</f>
        <v>1.9687819618634845</v>
      </c>
      <c r="Z41" s="82">
        <f>(VLOOKUP(Z19,$AT$2:$AU$41,2,FALSE)*VLOOKUP(Z63,$AV$2:$AW$41,2,FALSE))/(100*100)*'Formula Data'!$AB$22</f>
        <v>1.5410597173328149</v>
      </c>
      <c r="AA41" s="82">
        <f>(VLOOKUP(AA19,$AT$2:$AU$41,2,FALSE)*VLOOKUP(AA63,$AV$2:$AW$41,2,FALSE))/(100*100)*'Formula Data'!$AB$22</f>
        <v>1.6095557909194373</v>
      </c>
      <c r="AB41" s="83">
        <f>(VLOOKUP(AB19,$AT$2:$AU$41,2,FALSE)*VLOOKUP(AB63,$AV$2:$AW$41,2,FALSE))/(100*100)*'Formula Data'!$AB$22</f>
        <v>1.432003597418539</v>
      </c>
      <c r="AC41" s="83">
        <f>(VLOOKUP(AC19,$AT$2:$AU$41,2,FALSE)*VLOOKUP(AC63,$AV$2:$AW$41,2,FALSE))/(100*100)*'Formula Data'!$AB$22</f>
        <v>1.8756633567260395</v>
      </c>
      <c r="AD41" s="83">
        <f>(VLOOKUP(AD19,$AT$2:$AU$41,2,FALSE)*VLOOKUP(AD63,$AV$2:$AW$41,2,FALSE))/(100*100)*'Formula Data'!$AB$22</f>
        <v>1.9299036203282327</v>
      </c>
      <c r="AE41" s="83">
        <f>(VLOOKUP(AE19,$AT$2:$AU$41,2,FALSE)*VLOOKUP(AE63,$AV$2:$AW$41,2,FALSE))/(100*100)*'Formula Data'!$AB$22</f>
        <v>2.8474574100897234</v>
      </c>
      <c r="AF41" s="83">
        <f>(VLOOKUP(AF19,$AT$2:$AU$41,2,FALSE)*VLOOKUP(AF63,$AV$2:$AW$41,2,FALSE))/(100*100)*'Formula Data'!$AB$22</f>
        <v>1.8026055464869037</v>
      </c>
      <c r="AG41" s="83">
        <f>(VLOOKUP(AG19,$AT$2:$AU$41,2,FALSE)*VLOOKUP(AG63,$AV$2:$AW$41,2,FALSE))/(100*100)*'Formula Data'!$AB$22</f>
        <v>2.7395535980665189</v>
      </c>
      <c r="AH41" s="83">
        <f>(VLOOKUP(AH19,$AT$2:$AU$41,2,FALSE)*VLOOKUP(AH63,$AV$2:$AW$41,2,FALSE))/(100*100)*'Formula Data'!$AB$22</f>
        <v>2.7020721879311536</v>
      </c>
      <c r="AI41" s="83">
        <f>(VLOOKUP(AI19,$AT$2:$AU$41,2,FALSE)*VLOOKUP(AI63,$AV$2:$AW$41,2,FALSE))/(100*100)*'Formula Data'!$AB$22</f>
        <v>1.2843515837374662</v>
      </c>
      <c r="AJ41" s="83">
        <f>(VLOOKUP(AJ19,$AT$2:$AU$41,2,FALSE)*VLOOKUP(AJ63,$AV$2:$AW$41,2,FALSE))/(100*100)*'Formula Data'!$AB$22</f>
        <v>1.9219058060344902</v>
      </c>
      <c r="AK41" s="9">
        <f>(VLOOKUP(AK19,$AT$2:$AU$41,2,FALSE)*VLOOKUP(AK63,$AV$2:$AW$41,2,FALSE))/(100*100)*'Formula Data'!$AB$22</f>
        <v>2.7692075812996233</v>
      </c>
      <c r="AL41" s="9">
        <f>(VLOOKUP(AL19,$AT$2:$AU$41,2,FALSE)*VLOOKUP(AL63,$AV$2:$AW$41,2,FALSE))/(100*100)*'Formula Data'!$AB$22</f>
        <v>1.8207825909512918</v>
      </c>
      <c r="AM41" s="9">
        <f>(VLOOKUP(AM19,$AT$2:$AU$41,2,FALSE)*VLOOKUP(AM63,$AV$2:$AW$41,2,FALSE))/(100*100)*'Formula Data'!$AB$22</f>
        <v>2.4856878651498273</v>
      </c>
      <c r="AN41" s="9">
        <f ca="1">IF(OR(Fixtures!$D$6&lt;=0,Fixtures!$D$6&gt;39),AVERAGE(B41:AM41),AVERAGE(OFFSET(A41,0,Fixtures!$D$6,1,38-Fixtures!$D$6+1)))</f>
        <v>2.0730894427909035</v>
      </c>
      <c r="AO41" s="41" t="str">
        <f t="shared" si="1"/>
        <v>WBA</v>
      </c>
      <c r="AP41" s="64">
        <f ca="1">AVERAGE(OFFSET(A41,0,Fixtures!$D$6,1,9))</f>
        <v>2.1188321040027991</v>
      </c>
      <c r="AQ41" s="64">
        <f ca="1">AVERAGE(OFFSET(A41,0,Fixtures!$D$6,1,6))</f>
        <v>2.0136640864247957</v>
      </c>
      <c r="AR41" s="64">
        <f ca="1">AVERAGE(OFFSET(A41,0,Fixtures!$D$6,1,3))</f>
        <v>1.7437562801351616</v>
      </c>
      <c r="AS41" s="61"/>
      <c r="AT41" s="71" t="str">
        <f>CONCATENATE("@",Schedule!A21)</f>
        <v>@WOL</v>
      </c>
      <c r="AU41" s="3">
        <f>VLOOKUP(RIGHT(AT41,3),'Team Ratings'!$A$2:$H$21,7,FALSE)*(1+Fixtures!$D$3)</f>
        <v>75.958722347626036</v>
      </c>
      <c r="AV41" s="71" t="str">
        <f>CONCATENATE("@",Schedule!A21)</f>
        <v>@WOL</v>
      </c>
      <c r="AW41" s="3">
        <f>VLOOKUP(RIGHT(AV41,3),'Team Ratings'!$A$2:$H$21,4,FALSE)*(1-Fixtures!$D$3)</f>
        <v>83.339599256074337</v>
      </c>
      <c r="AY41" s="61"/>
      <c r="AZ41" s="61"/>
      <c r="BA41" s="65"/>
    </row>
    <row r="42" spans="1:53" x14ac:dyDescent="0.3">
      <c r="A42" s="41" t="str">
        <f t="shared" si="0"/>
        <v>WHU</v>
      </c>
      <c r="B42" s="9">
        <f>(VLOOKUP(B20,$AT$2:$AU$41,2,FALSE)*VLOOKUP(B64,$AV$2:$AW$41,2,FALSE))/(100*100)*'Formula Data'!$AB$22</f>
        <v>0.98858571080856317</v>
      </c>
      <c r="C42" s="9">
        <f>(VLOOKUP(C20,$AT$2:$AU$41,2,FALSE)*VLOOKUP(C64,$AV$2:$AW$41,2,FALSE))/(100*100)*'Formula Data'!$AB$22</f>
        <v>1.3267903940959147</v>
      </c>
      <c r="D42" s="9">
        <f>(VLOOKUP(D20,$AT$2:$AU$41,2,FALSE)*VLOOKUP(D64,$AV$2:$AW$41,2,FALSE))/(100*100)*'Formula Data'!$AB$22</f>
        <v>0.88665393412842641</v>
      </c>
      <c r="E42" s="9">
        <f>(VLOOKUP(E20,$AT$2:$AU$41,2,FALSE)*VLOOKUP(E64,$AV$2:$AW$41,2,FALSE))/(100*100)*'Formula Data'!$AB$22</f>
        <v>1.891254704893861</v>
      </c>
      <c r="F42" s="9">
        <f>(VLOOKUP(F20,$AT$2:$AU$41,2,FALSE)*VLOOKUP(F64,$AV$2:$AW$41,2,FALSE))/(100*100)*'Formula Data'!$AB$22</f>
        <v>2.1797824510661608</v>
      </c>
      <c r="G42" s="9">
        <f>(VLOOKUP(G20,$AT$2:$AU$41,2,FALSE)*VLOOKUP(G64,$AV$2:$AW$41,2,FALSE))/(100*100)*'Formula Data'!$AB$22</f>
        <v>1.5770198234851032</v>
      </c>
      <c r="H42" s="9">
        <f>(VLOOKUP(H20,$AT$2:$AU$41,2,FALSE)*VLOOKUP(H64,$AV$2:$AW$41,2,FALSE))/(100*100)*'Formula Data'!$AB$22</f>
        <v>2.4309820666049133</v>
      </c>
      <c r="I42" s="9">
        <f>(VLOOKUP(I20,$AT$2:$AU$41,2,FALSE)*VLOOKUP(I64,$AV$2:$AW$41,2,FALSE))/(100*100)*'Formula Data'!$AB$22</f>
        <v>0.97286179458953637</v>
      </c>
      <c r="J42" s="9">
        <f>(VLOOKUP(J20,$AT$2:$AU$41,2,FALSE)*VLOOKUP(J64,$AV$2:$AW$41,2,FALSE))/(100*100)*'Formula Data'!$AB$22</f>
        <v>1.0997071052253016</v>
      </c>
      <c r="K42" s="9">
        <f>(VLOOKUP(K20,$AT$2:$AU$41,2,FALSE)*VLOOKUP(K64,$AV$2:$AW$41,2,FALSE))/(100*100)*'Formula Data'!$AB$22</f>
        <v>1.4669359227477596</v>
      </c>
      <c r="L42" s="9">
        <f>(VLOOKUP(L20,$AT$2:$AU$41,2,FALSE)*VLOOKUP(L64,$AV$2:$AW$41,2,FALSE))/(100*100)*'Formula Data'!$AB$22</f>
        <v>1.3591514146364485</v>
      </c>
      <c r="M42" s="9">
        <f>(VLOOKUP(M20,$AT$2:$AU$41,2,FALSE)*VLOOKUP(M64,$AV$2:$AW$41,2,FALSE))/(100*100)*'Formula Data'!$AB$22</f>
        <v>1.7159981367694495</v>
      </c>
      <c r="N42" s="9">
        <f>(VLOOKUP(N20,$AT$2:$AU$41,2,FALSE)*VLOOKUP(N64,$AV$2:$AW$41,2,FALSE))/(100*100)*'Formula Data'!$AB$22</f>
        <v>1.0182844001180245</v>
      </c>
      <c r="O42" s="9">
        <f>(VLOOKUP(O20,$AT$2:$AU$41,2,FALSE)*VLOOKUP(O64,$AV$2:$AW$41,2,FALSE))/(100*100)*'Formula Data'!$AB$22</f>
        <v>1.9657462542867608</v>
      </c>
      <c r="P42" s="9">
        <f>(VLOOKUP(P20,$AT$2:$AU$41,2,FALSE)*VLOOKUP(P64,$AV$2:$AW$41,2,FALSE))/(100*100)*'Formula Data'!$AB$22</f>
        <v>1.1111591189579029</v>
      </c>
      <c r="Q42" s="9">
        <f>(VLOOKUP(Q20,$AT$2:$AU$41,2,FALSE)*VLOOKUP(Q64,$AV$2:$AW$41,2,FALSE))/(100*100)*'Formula Data'!$AB$22</f>
        <v>1.5824388847785973</v>
      </c>
      <c r="R42" s="9">
        <f>(VLOOKUP(R20,$AT$2:$AU$41,2,FALSE)*VLOOKUP(R64,$AV$2:$AW$41,2,FALSE))/(100*100)*'Formula Data'!$AB$22</f>
        <v>1.6941890246783247</v>
      </c>
      <c r="S42" s="82">
        <f>(VLOOKUP(S20,$AT$2:$AU$41,2,FALSE)*VLOOKUP(S64,$AV$2:$AW$41,2,FALSE))/(100*100)*'Formula Data'!$AB$22</f>
        <v>0.71521569866672596</v>
      </c>
      <c r="T42" s="82">
        <f>(VLOOKUP(T20,$AT$2:$AU$41,2,FALSE)*VLOOKUP(T64,$AV$2:$AW$41,2,FALSE))/(100*100)*'Formula Data'!$AB$22</f>
        <v>0.83663044553442323</v>
      </c>
      <c r="U42" s="82">
        <f>(VLOOKUP(U20,$AT$2:$AU$41,2,FALSE)*VLOOKUP(U64,$AV$2:$AW$41,2,FALSE))/(100*100)*'Formula Data'!$AB$22</f>
        <v>1.2948668537489958</v>
      </c>
      <c r="V42" s="82">
        <f>(VLOOKUP(V20,$AT$2:$AU$41,2,FALSE)*VLOOKUP(V64,$AV$2:$AW$41,2,FALSE))/(100*100)*'Formula Data'!$AB$22</f>
        <v>1.911726374200873</v>
      </c>
      <c r="W42" s="82">
        <f>(VLOOKUP(W20,$AT$2:$AU$41,2,FALSE)*VLOOKUP(W64,$AV$2:$AW$41,2,FALSE))/(100*100)*'Formula Data'!$AB$22</f>
        <v>1.8653793603433491</v>
      </c>
      <c r="X42" s="82">
        <f>(VLOOKUP(X20,$AT$2:$AU$41,2,FALSE)*VLOOKUP(X64,$AV$2:$AW$41,2,FALSE))/(100*100)*'Formula Data'!$AB$22</f>
        <v>1.2371067365332766</v>
      </c>
      <c r="Y42" s="82">
        <f>(VLOOKUP(Y20,$AT$2:$AU$41,2,FALSE)*VLOOKUP(Y64,$AV$2:$AW$41,2,FALSE))/(100*100)*'Formula Data'!$AB$22</f>
        <v>0.86481060713516922</v>
      </c>
      <c r="Z42" s="82">
        <f>(VLOOKUP(Z20,$AT$2:$AU$41,2,FALSE)*VLOOKUP(Z64,$AV$2:$AW$41,2,FALSE))/(100*100)*'Formula Data'!$AB$22</f>
        <v>1.7141827819171052</v>
      </c>
      <c r="AA42" s="82">
        <f>(VLOOKUP(AA20,$AT$2:$AU$41,2,FALSE)*VLOOKUP(AA64,$AV$2:$AW$41,2,FALSE))/(100*100)*'Formula Data'!$AB$22</f>
        <v>2.0053638226209398</v>
      </c>
      <c r="AB42" s="83">
        <f>(VLOOKUP(AB20,$AT$2:$AU$41,2,FALSE)*VLOOKUP(AB64,$AV$2:$AW$41,2,FALSE))/(100*100)*'Formula Data'!$AB$22</f>
        <v>1.3494624008984386</v>
      </c>
      <c r="AC42" s="83">
        <f>(VLOOKUP(AC20,$AT$2:$AU$41,2,FALSE)*VLOOKUP(AC64,$AV$2:$AW$41,2,FALSE))/(100*100)*'Formula Data'!$AB$22</f>
        <v>1.7283188427857783</v>
      </c>
      <c r="AD42" s="83">
        <f>(VLOOKUP(AD20,$AT$2:$AU$41,2,FALSE)*VLOOKUP(AD64,$AV$2:$AW$41,2,FALSE))/(100*100)*'Formula Data'!$AB$22</f>
        <v>1.0433890995222053</v>
      </c>
      <c r="AE42" s="83">
        <f>(VLOOKUP(AE20,$AT$2:$AU$41,2,FALSE)*VLOOKUP(AE64,$AV$2:$AW$41,2,FALSE))/(100*100)*'Formula Data'!$AB$22</f>
        <v>1.1274834318545723</v>
      </c>
      <c r="AF42" s="83">
        <f>(VLOOKUP(AF20,$AT$2:$AU$41,2,FALSE)*VLOOKUP(AF64,$AV$2:$AW$41,2,FALSE))/(100*100)*'Formula Data'!$AB$22</f>
        <v>1.4872843158100886</v>
      </c>
      <c r="AG42" s="83">
        <f>(VLOOKUP(AG20,$AT$2:$AU$41,2,FALSE)*VLOOKUP(AG64,$AV$2:$AW$41,2,FALSE))/(100*100)*'Formula Data'!$AB$22</f>
        <v>1.2571015218022878</v>
      </c>
      <c r="AH42" s="83">
        <f>(VLOOKUP(AH20,$AT$2:$AU$41,2,FALSE)*VLOOKUP(AH64,$AV$2:$AW$41,2,FALSE))/(100*100)*'Formula Data'!$AB$22</f>
        <v>1.5458645338979899</v>
      </c>
      <c r="AI42" s="83">
        <f>(VLOOKUP(AI20,$AT$2:$AU$41,2,FALSE)*VLOOKUP(AI64,$AV$2:$AW$41,2,FALSE))/(100*100)*'Formula Data'!$AB$22</f>
        <v>1.063872757585421</v>
      </c>
      <c r="AJ42" s="83">
        <f>(VLOOKUP(AJ20,$AT$2:$AU$41,2,FALSE)*VLOOKUP(AJ64,$AV$2:$AW$41,2,FALSE))/(100*100)*'Formula Data'!$AB$22</f>
        <v>1.3323116965163471</v>
      </c>
      <c r="AK42" s="9">
        <f>(VLOOKUP(AK20,$AT$2:$AU$41,2,FALSE)*VLOOKUP(AK64,$AV$2:$AW$41,2,FALSE))/(100*100)*'Formula Data'!$AB$22</f>
        <v>1.4129678429844952</v>
      </c>
      <c r="AL42" s="9">
        <f>(VLOOKUP(AL20,$AT$2:$AU$41,2,FALSE)*VLOOKUP(AL64,$AV$2:$AW$41,2,FALSE))/(100*100)*'Formula Data'!$AB$22</f>
        <v>0.9094798087618079</v>
      </c>
      <c r="AM42" s="9">
        <f>(VLOOKUP(AM20,$AT$2:$AU$41,2,FALSE)*VLOOKUP(AM64,$AV$2:$AW$41,2,FALSE))/(100*100)*'Formula Data'!$AB$22</f>
        <v>1.2444312910202637</v>
      </c>
      <c r="AN42" s="9">
        <f ca="1">IF(OR(Fixtures!$D$6&lt;=0,Fixtures!$D$6&gt;39),AVERAGE(B42:AM42),AVERAGE(OFFSET(A42,0,Fixtures!$D$6,1,38-Fixtures!$D$6+1)))</f>
        <v>1.3653620162113043</v>
      </c>
      <c r="AO42" s="41" t="str">
        <f t="shared" si="1"/>
        <v>WHU</v>
      </c>
      <c r="AP42" s="64">
        <f ca="1">AVERAGE(OFFSET(A42,0,Fixtures!$D$6,1,9))</f>
        <v>1.4459566957998411</v>
      </c>
      <c r="AQ42" s="64">
        <f ca="1">AVERAGE(OFFSET(A42,0,Fixtures!$D$6,1,6))</f>
        <v>1.4376372056306241</v>
      </c>
      <c r="AR42" s="64">
        <f ca="1">AVERAGE(OFFSET(A42,0,Fixtures!$D$6,1,3))</f>
        <v>1.3085981475365032</v>
      </c>
      <c r="AS42" s="61"/>
      <c r="AY42" s="61"/>
      <c r="AZ42" s="61"/>
      <c r="BA42" s="65"/>
    </row>
    <row r="43" spans="1:53" x14ac:dyDescent="0.3">
      <c r="A43" s="41" t="str">
        <f t="shared" si="0"/>
        <v>WOL</v>
      </c>
      <c r="B43" s="9">
        <f>(VLOOKUP(B21,$AT$2:$AU$41,2,FALSE)*VLOOKUP(B65,$AV$2:$AW$41,2,FALSE))/(100*100)*'Formula Data'!$AB$22</f>
        <v>1.0934915187068668</v>
      </c>
      <c r="C43" s="9">
        <f>(VLOOKUP(C21,$AT$2:$AU$41,2,FALSE)*VLOOKUP(C65,$AV$2:$AW$41,2,FALSE))/(100*100)*'Formula Data'!$AB$22</f>
        <v>1.5681064472710335</v>
      </c>
      <c r="D43" s="9">
        <f>(VLOOKUP(D21,$AT$2:$AU$41,2,FALSE)*VLOOKUP(D65,$AV$2:$AW$41,2,FALSE))/(100*100)*'Formula Data'!$AB$22</f>
        <v>1.589361626960982</v>
      </c>
      <c r="E43" s="9">
        <f>(VLOOKUP(E21,$AT$2:$AU$41,2,FALSE)*VLOOKUP(E65,$AV$2:$AW$41,2,FALSE))/(100*100)*'Formula Data'!$AB$22</f>
        <v>0.96736314260664136</v>
      </c>
      <c r="F43" s="9">
        <f>(VLOOKUP(F21,$AT$2:$AU$41,2,FALSE)*VLOOKUP(F65,$AV$2:$AW$41,2,FALSE))/(100*100)*'Formula Data'!$AB$22</f>
        <v>1.706299249825932</v>
      </c>
      <c r="G43" s="9">
        <f>(VLOOKUP(G21,$AT$2:$AU$41,2,FALSE)*VLOOKUP(G65,$AV$2:$AW$41,2,FALSE))/(100*100)*'Formula Data'!$AB$22</f>
        <v>0.98299818665124672</v>
      </c>
      <c r="H43" s="9">
        <f>(VLOOKUP(H21,$AT$2:$AU$41,2,FALSE)*VLOOKUP(H65,$AV$2:$AW$41,2,FALSE))/(100*100)*'Formula Data'!$AB$22</f>
        <v>1.0125290178355673</v>
      </c>
      <c r="I43" s="9">
        <f>(VLOOKUP(I21,$AT$2:$AU$41,2,FALSE)*VLOOKUP(I65,$AV$2:$AW$41,2,FALSE))/(100*100)*'Formula Data'!$AB$22</f>
        <v>1.8805652611403298</v>
      </c>
      <c r="J43" s="9">
        <f>(VLOOKUP(J21,$AT$2:$AU$41,2,FALSE)*VLOOKUP(J65,$AV$2:$AW$41,2,FALSE))/(100*100)*'Formula Data'!$AB$22</f>
        <v>1.2373977178817148</v>
      </c>
      <c r="K43" s="9">
        <f>(VLOOKUP(K21,$AT$2:$AU$41,2,FALSE)*VLOOKUP(K65,$AV$2:$AW$41,2,FALSE))/(100*100)*'Formula Data'!$AB$22</f>
        <v>1.3192913241643427</v>
      </c>
      <c r="L43" s="9">
        <f>(VLOOKUP(L21,$AT$2:$AU$41,2,FALSE)*VLOOKUP(L65,$AV$2:$AW$41,2,FALSE))/(100*100)*'Formula Data'!$AB$22</f>
        <v>2.4172420632095086</v>
      </c>
      <c r="M43" s="9">
        <f>(VLOOKUP(M21,$AT$2:$AU$41,2,FALSE)*VLOOKUP(M65,$AV$2:$AW$41,2,FALSE))/(100*100)*'Formula Data'!$AB$22</f>
        <v>1.458644744940947</v>
      </c>
      <c r="N43" s="9">
        <f>(VLOOKUP(N21,$AT$2:$AU$41,2,FALSE)*VLOOKUP(N65,$AV$2:$AW$41,2,FALSE))/(100*100)*'Formula Data'!$AB$22</f>
        <v>1.5371272485694076</v>
      </c>
      <c r="O43" s="9">
        <f>(VLOOKUP(O21,$AT$2:$AU$41,2,FALSE)*VLOOKUP(O65,$AV$2:$AW$41,2,FALSE))/(100*100)*'Formula Data'!$AB$22</f>
        <v>1.0578597081671188</v>
      </c>
      <c r="P43" s="9">
        <f>(VLOOKUP(P21,$AT$2:$AU$41,2,FALSE)*VLOOKUP(P65,$AV$2:$AW$41,2,FALSE))/(100*100)*'Formula Data'!$AB$22</f>
        <v>1.704494155428478</v>
      </c>
      <c r="Q43" s="9">
        <f>(VLOOKUP(Q21,$AT$2:$AU$41,2,FALSE)*VLOOKUP(Q65,$AV$2:$AW$41,2,FALSE))/(100*100)*'Formula Data'!$AB$22</f>
        <v>1.7185503187417557</v>
      </c>
      <c r="R43" s="9">
        <f>(VLOOKUP(R21,$AT$2:$AU$41,2,FALSE)*VLOOKUP(R65,$AV$2:$AW$41,2,FALSE))/(100*100)*'Formula Data'!$AB$22</f>
        <v>1.4049816948236746</v>
      </c>
      <c r="S43" s="9">
        <f>(VLOOKUP(S21,$AT$2:$AU$41,2,FALSE)*VLOOKUP(S65,$AV$2:$AW$41,2,FALSE))/(100*100)*'Formula Data'!$AB$22</f>
        <v>1.3247814199728274</v>
      </c>
      <c r="T43" s="9">
        <f>(VLOOKUP(T21,$AT$2:$AU$41,2,FALSE)*VLOOKUP(T65,$AV$2:$AW$41,2,FALSE))/(100*100)*'Formula Data'!$AB$22</f>
        <v>0.71117327224856153</v>
      </c>
      <c r="U43" s="9">
        <f>(VLOOKUP(U21,$AT$2:$AU$41,2,FALSE)*VLOOKUP(U65,$AV$2:$AW$41,2,FALSE))/(100*100)*'Formula Data'!$AB$22</f>
        <v>1.95463578145381</v>
      </c>
      <c r="V43" s="9">
        <f>(VLOOKUP(V21,$AT$2:$AU$41,2,FALSE)*VLOOKUP(V65,$AV$2:$AW$41,2,FALSE))/(100*100)*'Formula Data'!$AB$22</f>
        <v>1.2875482168855179</v>
      </c>
      <c r="W43" s="9">
        <f>(VLOOKUP(W21,$AT$2:$AU$41,2,FALSE)*VLOOKUP(W65,$AV$2:$AW$41,2,FALSE))/(100*100)*'Formula Data'!$AB$22</f>
        <v>1.0374918245208373</v>
      </c>
      <c r="X43" s="9">
        <f>(VLOOKUP(X21,$AT$2:$AU$41,2,FALSE)*VLOOKUP(X65,$AV$2:$AW$41,2,FALSE))/(100*100)*'Formula Data'!$AB$22</f>
        <v>1.4788781281092871</v>
      </c>
      <c r="Y43" s="9">
        <f>(VLOOKUP(Y21,$AT$2:$AU$41,2,FALSE)*VLOOKUP(Y65,$AV$2:$AW$41,2,FALSE))/(100*100)*'Formula Data'!$AB$22</f>
        <v>1.573494879823331</v>
      </c>
      <c r="Z43" s="82">
        <f>(VLOOKUP(Z21,$AT$2:$AU$41,2,FALSE)*VLOOKUP(Z65,$AV$2:$AW$41,2,FALSE))/(100*100)*'Formula Data'!$AB$22</f>
        <v>1.3418351879193602</v>
      </c>
      <c r="AA43" s="82">
        <f>(VLOOKUP(AA21,$AT$2:$AU$41,2,FALSE)*VLOOKUP(AA65,$AV$2:$AW$41,2,FALSE))/(100*100)*'Formula Data'!$AB$22</f>
        <v>1.2499963360359223</v>
      </c>
      <c r="AB43" s="83">
        <f>(VLOOKUP(AB21,$AT$2:$AU$41,2,FALSE)*VLOOKUP(AB65,$AV$2:$AW$41,2,FALSE))/(100*100)*'Formula Data'!$AB$22</f>
        <v>1.8548361650245</v>
      </c>
      <c r="AC43" s="83">
        <f>(VLOOKUP(AC21,$AT$2:$AU$41,2,FALSE)*VLOOKUP(AC65,$AV$2:$AW$41,2,FALSE))/(100*100)*'Formula Data'!$AB$22</f>
        <v>1.9009212237913149</v>
      </c>
      <c r="AD43" s="83">
        <f>(VLOOKUP(AD21,$AT$2:$AU$41,2,FALSE)*VLOOKUP(AD65,$AV$2:$AW$41,2,FALSE))/(100*100)*'Formula Data'!$AB$22</f>
        <v>1.9940294297801422</v>
      </c>
      <c r="AE43" s="83">
        <f>(VLOOKUP(AE21,$AT$2:$AU$41,2,FALSE)*VLOOKUP(AE65,$AV$2:$AW$41,2,FALSE))/(100*100)*'Formula Data'!$AB$22</f>
        <v>1.2498753413872583</v>
      </c>
      <c r="AF43" s="83">
        <f>(VLOOKUP(AF21,$AT$2:$AU$41,2,FALSE)*VLOOKUP(AF65,$AV$2:$AW$41,2,FALSE))/(100*100)*'Formula Data'!$AB$22</f>
        <v>1.2301145620561593</v>
      </c>
      <c r="AG43" s="83">
        <f>(VLOOKUP(AG21,$AT$2:$AU$41,2,FALSE)*VLOOKUP(AG65,$AV$2:$AW$41,2,FALSE))/(100*100)*'Formula Data'!$AB$22</f>
        <v>0.85992266458649647</v>
      </c>
      <c r="AH43" s="83">
        <f>(VLOOKUP(AH21,$AT$2:$AU$41,2,FALSE)*VLOOKUP(AH65,$AV$2:$AW$41,2,FALSE))/(100*100)*'Formula Data'!$AB$22</f>
        <v>0.83190177833434131</v>
      </c>
      <c r="AI43" s="83">
        <f>(VLOOKUP(AI21,$AT$2:$AU$41,2,FALSE)*VLOOKUP(AI65,$AV$2:$AW$41,2,FALSE))/(100*100)*'Formula Data'!$AB$22</f>
        <v>0.90433939418117237</v>
      </c>
      <c r="AJ43" s="83">
        <f>(VLOOKUP(AJ21,$AT$2:$AU$41,2,FALSE)*VLOOKUP(AJ65,$AV$2:$AW$41,2,FALSE))/(100*100)*'Formula Data'!$AB$22</f>
        <v>1.1048788052208958</v>
      </c>
      <c r="AK43" s="9">
        <f>(VLOOKUP(AK21,$AT$2:$AU$41,2,FALSE)*VLOOKUP(AK65,$AV$2:$AW$41,2,FALSE))/(100*100)*'Formula Data'!$AB$22</f>
        <v>2.1674622374823889</v>
      </c>
      <c r="AL43" s="9">
        <f>(VLOOKUP(AL21,$AT$2:$AU$41,2,FALSE)*VLOOKUP(AL65,$AV$2:$AW$41,2,FALSE))/(100*100)*'Formula Data'!$AB$22</f>
        <v>1.6846134036684806</v>
      </c>
      <c r="AM43" s="9">
        <f>(VLOOKUP(AM21,$AT$2:$AU$41,2,FALSE)*VLOOKUP(AM65,$AV$2:$AW$41,2,FALSE))/(100*100)*'Formula Data'!$AB$22</f>
        <v>1.3514694389820354</v>
      </c>
      <c r="AN43" s="9">
        <f ca="1">IF(OR(Fixtures!$D$6&lt;=0,Fixtures!$D$6&gt;39),AVERAGE(B43:AM43),AVERAGE(OFFSET(A43,0,Fixtures!$D$6,1,38-Fixtures!$D$6+1)))</f>
        <v>1.4316596155797199</v>
      </c>
      <c r="AO43" s="41" t="str">
        <f t="shared" si="1"/>
        <v>WOL</v>
      </c>
      <c r="AP43" s="64">
        <f ca="1">AVERAGE(OFFSET(A43,0,Fixtures!$D$6,1,9))</f>
        <v>1.5395098862141052</v>
      </c>
      <c r="AQ43" s="64">
        <f ca="1">AVERAGE(OFFSET(A43,0,Fixtures!$D$6,1,6))</f>
        <v>1.5045938011555064</v>
      </c>
      <c r="AR43" s="64">
        <f ca="1">AVERAGE(OFFSET(A43,0,Fixtures!$D$6,1,3))</f>
        <v>1.6579770350851888</v>
      </c>
      <c r="AS43" s="61"/>
      <c r="AY43" s="61"/>
      <c r="AZ43" s="61"/>
      <c r="BA43" s="65"/>
    </row>
    <row r="44" spans="1:53" x14ac:dyDescent="0.3">
      <c r="X44" s="61"/>
      <c r="Y44" s="61"/>
      <c r="Z44" s="86"/>
      <c r="AA44" s="87"/>
      <c r="AB44" s="87"/>
      <c r="AC44" s="87"/>
      <c r="AD44" s="87"/>
      <c r="AE44" s="87"/>
      <c r="AF44" s="88"/>
      <c r="AG44" s="88"/>
      <c r="AH44" s="88"/>
      <c r="AI44" s="88"/>
      <c r="AJ44" s="88"/>
      <c r="AK44" s="34"/>
      <c r="AL44" s="34"/>
      <c r="AM44" s="34"/>
      <c r="AY44" s="61"/>
    </row>
    <row r="45" spans="1:53" x14ac:dyDescent="0.3">
      <c r="A45" s="58" t="s">
        <v>0</v>
      </c>
      <c r="B45" s="58">
        <v>1</v>
      </c>
      <c r="C45" s="58">
        <v>2</v>
      </c>
      <c r="D45" s="58">
        <v>3</v>
      </c>
      <c r="E45" s="58">
        <v>4</v>
      </c>
      <c r="F45" s="58">
        <v>5</v>
      </c>
      <c r="G45" s="58">
        <v>6</v>
      </c>
      <c r="H45" s="58">
        <v>7</v>
      </c>
      <c r="I45" s="58">
        <v>8</v>
      </c>
      <c r="J45" s="58">
        <v>9</v>
      </c>
      <c r="K45" s="58">
        <v>10</v>
      </c>
      <c r="L45" s="58">
        <v>11</v>
      </c>
      <c r="M45" s="58">
        <v>12</v>
      </c>
      <c r="N45" s="58">
        <v>13</v>
      </c>
      <c r="O45" s="58">
        <v>14</v>
      </c>
      <c r="P45" s="58">
        <v>15</v>
      </c>
      <c r="Q45" s="58">
        <v>16</v>
      </c>
      <c r="R45" s="58">
        <v>17</v>
      </c>
      <c r="S45" s="58">
        <v>18</v>
      </c>
      <c r="T45" s="58">
        <v>19</v>
      </c>
      <c r="U45" s="58">
        <v>20</v>
      </c>
      <c r="V45" s="58">
        <v>21</v>
      </c>
      <c r="W45" s="58">
        <v>22</v>
      </c>
      <c r="X45" s="58">
        <v>23</v>
      </c>
      <c r="Y45" s="58">
        <v>24</v>
      </c>
      <c r="Z45" s="58">
        <v>25</v>
      </c>
      <c r="AA45" s="58">
        <v>26</v>
      </c>
      <c r="AB45" s="58">
        <v>27</v>
      </c>
      <c r="AC45" s="58">
        <v>28</v>
      </c>
      <c r="AD45" s="58">
        <v>29</v>
      </c>
      <c r="AE45" s="58">
        <v>30</v>
      </c>
      <c r="AF45" s="33">
        <v>31</v>
      </c>
      <c r="AG45" s="33">
        <v>32</v>
      </c>
      <c r="AH45" s="33">
        <v>33</v>
      </c>
      <c r="AI45" s="33">
        <v>34</v>
      </c>
      <c r="AJ45" s="33">
        <v>35</v>
      </c>
      <c r="AK45" s="33">
        <v>36</v>
      </c>
      <c r="AL45" s="33">
        <v>37</v>
      </c>
      <c r="AM45" s="33">
        <v>38</v>
      </c>
      <c r="AP45" s="65"/>
    </row>
    <row r="46" spans="1:53" x14ac:dyDescent="0.3">
      <c r="A46" s="41" t="str">
        <f>$A24</f>
        <v>ARS</v>
      </c>
      <c r="B46" s="72" t="str">
        <f t="shared" ref="B46:AM52" si="2">IF(IFERROR(FIND("@",B2),0), $A46, CONCATENATE("@", $A46))</f>
        <v>ARS</v>
      </c>
      <c r="C46" s="72" t="str">
        <f t="shared" si="2"/>
        <v>@ARS</v>
      </c>
      <c r="D46" s="72" t="str">
        <f t="shared" si="2"/>
        <v>ARS</v>
      </c>
      <c r="E46" s="72" t="str">
        <f t="shared" si="2"/>
        <v>@ARS</v>
      </c>
      <c r="F46" s="72" t="str">
        <f t="shared" si="2"/>
        <v>ARS</v>
      </c>
      <c r="G46" s="72" t="str">
        <f t="shared" si="2"/>
        <v>@ARS</v>
      </c>
      <c r="H46" s="72" t="str">
        <f t="shared" si="2"/>
        <v>ARS</v>
      </c>
      <c r="I46" s="72" t="str">
        <f t="shared" si="2"/>
        <v>@ARS</v>
      </c>
      <c r="J46" s="72" t="str">
        <f t="shared" si="2"/>
        <v>ARS</v>
      </c>
      <c r="K46" s="72" t="str">
        <f t="shared" si="2"/>
        <v>@ARS</v>
      </c>
      <c r="L46" s="72" t="str">
        <f t="shared" si="2"/>
        <v>ARS</v>
      </c>
      <c r="M46" s="72" t="str">
        <f t="shared" si="2"/>
        <v>@ARS</v>
      </c>
      <c r="N46" s="72" t="str">
        <f t="shared" si="2"/>
        <v>@ARS</v>
      </c>
      <c r="O46" s="72" t="str">
        <f t="shared" si="2"/>
        <v>ARS</v>
      </c>
      <c r="P46" s="72" t="str">
        <f t="shared" si="2"/>
        <v>@ARS</v>
      </c>
      <c r="Q46" s="72" t="str">
        <f t="shared" si="2"/>
        <v>ARS</v>
      </c>
      <c r="R46" s="72" t="str">
        <f t="shared" si="2"/>
        <v>ARS</v>
      </c>
      <c r="S46" s="72" t="str">
        <f t="shared" si="2"/>
        <v>@ARS</v>
      </c>
      <c r="T46" s="72" t="str">
        <f t="shared" si="2"/>
        <v>@ARS</v>
      </c>
      <c r="U46" s="72" t="str">
        <f t="shared" si="2"/>
        <v>ARS</v>
      </c>
      <c r="V46" s="72" t="str">
        <f t="shared" si="2"/>
        <v>@ARS</v>
      </c>
      <c r="W46" s="72" t="str">
        <f t="shared" si="2"/>
        <v>ARS</v>
      </c>
      <c r="X46" s="72" t="str">
        <f t="shared" si="2"/>
        <v>ARS</v>
      </c>
      <c r="Y46" s="72" t="str">
        <f t="shared" si="2"/>
        <v>@ARS</v>
      </c>
      <c r="Z46" s="72" t="str">
        <f t="shared" si="2"/>
        <v>@ARS</v>
      </c>
      <c r="AA46" s="72" t="str">
        <f t="shared" si="2"/>
        <v>ARS</v>
      </c>
      <c r="AB46" s="72" t="str">
        <f t="shared" si="2"/>
        <v>ARS</v>
      </c>
      <c r="AC46" s="72" t="str">
        <f t="shared" si="2"/>
        <v>@ARS</v>
      </c>
      <c r="AD46" s="72" t="str">
        <f t="shared" si="2"/>
        <v>ARS</v>
      </c>
      <c r="AE46" s="72" t="str">
        <f t="shared" si="2"/>
        <v>@ARS</v>
      </c>
      <c r="AF46" s="72" t="str">
        <f t="shared" si="2"/>
        <v>ARS</v>
      </c>
      <c r="AG46" s="72" t="str">
        <f t="shared" si="2"/>
        <v>@ARS</v>
      </c>
      <c r="AH46" s="72" t="str">
        <f t="shared" si="2"/>
        <v>@ARS</v>
      </c>
      <c r="AI46" s="72" t="str">
        <f t="shared" si="2"/>
        <v>ARS</v>
      </c>
      <c r="AJ46" s="72" t="str">
        <f t="shared" si="2"/>
        <v>@ARS</v>
      </c>
      <c r="AK46" s="72" t="str">
        <f t="shared" si="2"/>
        <v>ARS</v>
      </c>
      <c r="AL46" s="72" t="str">
        <f t="shared" si="2"/>
        <v>ARS</v>
      </c>
      <c r="AM46" s="72" t="str">
        <f t="shared" si="2"/>
        <v>@ARS</v>
      </c>
      <c r="AP46" s="65"/>
    </row>
    <row r="47" spans="1:53" x14ac:dyDescent="0.3">
      <c r="A47" s="41" t="str">
        <f t="shared" ref="A47:A65" si="3">$A25</f>
        <v>AVL</v>
      </c>
      <c r="B47" s="72" t="str">
        <f t="shared" si="2"/>
        <v>AVL</v>
      </c>
      <c r="C47" s="72" t="str">
        <f t="shared" si="2"/>
        <v>@AVL</v>
      </c>
      <c r="D47" s="72" t="str">
        <f t="shared" si="2"/>
        <v>AVL</v>
      </c>
      <c r="E47" s="72" t="str">
        <f t="shared" si="2"/>
        <v>@AVL</v>
      </c>
      <c r="F47" s="72" t="str">
        <f t="shared" si="2"/>
        <v>AVL</v>
      </c>
      <c r="G47" s="72" t="str">
        <f t="shared" si="2"/>
        <v>@AVL</v>
      </c>
      <c r="H47" s="72" t="str">
        <f t="shared" si="2"/>
        <v>@AVL</v>
      </c>
      <c r="I47" s="72" t="str">
        <f t="shared" si="2"/>
        <v>AVL</v>
      </c>
      <c r="J47" s="72" t="str">
        <f t="shared" si="2"/>
        <v>@AVL</v>
      </c>
      <c r="K47" s="72" t="str">
        <f t="shared" si="2"/>
        <v>AVL</v>
      </c>
      <c r="L47" s="72" t="str">
        <f t="shared" si="2"/>
        <v>@AVL</v>
      </c>
      <c r="M47" s="72" t="str">
        <f t="shared" si="2"/>
        <v>AVL</v>
      </c>
      <c r="N47" s="72" t="str">
        <f t="shared" si="2"/>
        <v>@AVL</v>
      </c>
      <c r="O47" s="72" t="str">
        <f t="shared" si="2"/>
        <v>AVL</v>
      </c>
      <c r="P47" s="72" t="str">
        <f t="shared" si="2"/>
        <v>@AVL</v>
      </c>
      <c r="Q47" s="72" t="str">
        <f t="shared" si="2"/>
        <v>AVL</v>
      </c>
      <c r="R47" s="72" t="str">
        <f t="shared" si="2"/>
        <v>AVL</v>
      </c>
      <c r="S47" s="72" t="str">
        <f t="shared" si="2"/>
        <v>@AVL</v>
      </c>
      <c r="T47" s="72" t="str">
        <f t="shared" si="2"/>
        <v>@AVL</v>
      </c>
      <c r="U47" s="72" t="str">
        <f t="shared" si="2"/>
        <v>AVL</v>
      </c>
      <c r="V47" s="72" t="str">
        <f t="shared" si="2"/>
        <v>AVL</v>
      </c>
      <c r="W47" s="72" t="str">
        <f t="shared" si="2"/>
        <v>@AVL</v>
      </c>
      <c r="X47" s="72" t="str">
        <f t="shared" si="2"/>
        <v>@AVL</v>
      </c>
      <c r="Y47" s="72" t="str">
        <f t="shared" si="2"/>
        <v>AVL</v>
      </c>
      <c r="Z47" s="72" t="str">
        <f t="shared" si="2"/>
        <v>@AVL</v>
      </c>
      <c r="AA47" s="72" t="str">
        <f t="shared" si="2"/>
        <v>AVL</v>
      </c>
      <c r="AB47" s="72" t="str">
        <f t="shared" si="2"/>
        <v>@AVL</v>
      </c>
      <c r="AC47" s="72" t="str">
        <f t="shared" si="2"/>
        <v>AVL</v>
      </c>
      <c r="AD47" s="72" t="str">
        <f t="shared" si="2"/>
        <v>AVL</v>
      </c>
      <c r="AE47" s="72" t="str">
        <f t="shared" si="2"/>
        <v>@AVL</v>
      </c>
      <c r="AF47" s="72" t="str">
        <f t="shared" si="2"/>
        <v>AVL</v>
      </c>
      <c r="AG47" s="72" t="str">
        <f t="shared" si="2"/>
        <v>@AVL</v>
      </c>
      <c r="AH47" s="72" t="str">
        <f t="shared" si="2"/>
        <v>@AVL</v>
      </c>
      <c r="AI47" s="72" t="str">
        <f t="shared" si="2"/>
        <v>AVL</v>
      </c>
      <c r="AJ47" s="72" t="str">
        <f t="shared" si="2"/>
        <v>@AVL</v>
      </c>
      <c r="AK47" s="72" t="str">
        <f t="shared" si="2"/>
        <v>AVL</v>
      </c>
      <c r="AL47" s="72" t="str">
        <f t="shared" si="2"/>
        <v>AVL</v>
      </c>
      <c r="AM47" s="72" t="str">
        <f t="shared" si="2"/>
        <v>@AVL</v>
      </c>
      <c r="AP47" s="65"/>
    </row>
    <row r="48" spans="1:53" x14ac:dyDescent="0.3">
      <c r="A48" s="41" t="str">
        <f t="shared" si="3"/>
        <v>BHA</v>
      </c>
      <c r="B48" s="72" t="str">
        <f t="shared" si="2"/>
        <v>@BHA</v>
      </c>
      <c r="C48" s="72" t="str">
        <f t="shared" si="2"/>
        <v>BHA</v>
      </c>
      <c r="D48" s="72" t="str">
        <f t="shared" si="2"/>
        <v>@BHA</v>
      </c>
      <c r="E48" s="72" t="str">
        <f t="shared" si="2"/>
        <v>BHA</v>
      </c>
      <c r="F48" s="72" t="str">
        <f t="shared" si="2"/>
        <v>BHA</v>
      </c>
      <c r="G48" s="72" t="str">
        <f t="shared" si="2"/>
        <v>@BHA</v>
      </c>
      <c r="H48" s="72" t="str">
        <f t="shared" si="2"/>
        <v>BHA</v>
      </c>
      <c r="I48" s="72" t="str">
        <f t="shared" si="2"/>
        <v>@BHA</v>
      </c>
      <c r="J48" s="72" t="str">
        <f t="shared" si="2"/>
        <v>BHA</v>
      </c>
      <c r="K48" s="72" t="str">
        <f t="shared" si="2"/>
        <v>@BHA</v>
      </c>
      <c r="L48" s="72" t="str">
        <f t="shared" si="2"/>
        <v>@BHA</v>
      </c>
      <c r="M48" s="72" t="str">
        <f t="shared" si="2"/>
        <v>BHA</v>
      </c>
      <c r="N48" s="72" t="str">
        <f t="shared" si="2"/>
        <v>BHA</v>
      </c>
      <c r="O48" s="72" t="str">
        <f t="shared" si="2"/>
        <v>@BHA</v>
      </c>
      <c r="P48" s="72" t="str">
        <f t="shared" si="2"/>
        <v>BHA</v>
      </c>
      <c r="Q48" s="72" t="str">
        <f t="shared" si="2"/>
        <v>@BHA</v>
      </c>
      <c r="R48" s="72" t="str">
        <f t="shared" si="2"/>
        <v>@BHA</v>
      </c>
      <c r="S48" s="72" t="str">
        <f t="shared" si="2"/>
        <v>BHA</v>
      </c>
      <c r="T48" s="72" t="str">
        <f t="shared" si="2"/>
        <v>BHA</v>
      </c>
      <c r="U48" s="72" t="str">
        <f t="shared" si="2"/>
        <v>@BHA</v>
      </c>
      <c r="V48" s="72" t="str">
        <f t="shared" si="2"/>
        <v>@BHA</v>
      </c>
      <c r="W48" s="72" t="str">
        <f t="shared" si="2"/>
        <v>BHA</v>
      </c>
      <c r="X48" s="72" t="str">
        <f t="shared" si="2"/>
        <v>BHA</v>
      </c>
      <c r="Y48" s="72" t="str">
        <f t="shared" si="2"/>
        <v>@BHA</v>
      </c>
      <c r="Z48" s="72" t="str">
        <f t="shared" si="2"/>
        <v>@BHA</v>
      </c>
      <c r="AA48" s="72" t="str">
        <f t="shared" si="2"/>
        <v>BHA</v>
      </c>
      <c r="AB48" s="72" t="str">
        <f t="shared" si="2"/>
        <v>@BHA</v>
      </c>
      <c r="AC48" s="72" t="str">
        <f t="shared" si="2"/>
        <v>BHA</v>
      </c>
      <c r="AD48" s="72" t="str">
        <f t="shared" si="2"/>
        <v>@BHA</v>
      </c>
      <c r="AE48" s="72" t="str">
        <f t="shared" si="2"/>
        <v>BHA</v>
      </c>
      <c r="AF48" s="72" t="str">
        <f t="shared" si="2"/>
        <v>@BHA</v>
      </c>
      <c r="AG48" s="72" t="str">
        <f t="shared" si="2"/>
        <v>BHA</v>
      </c>
      <c r="AH48" s="72" t="str">
        <f t="shared" si="2"/>
        <v>BHA</v>
      </c>
      <c r="AI48" s="72" t="str">
        <f t="shared" si="2"/>
        <v>@BHA</v>
      </c>
      <c r="AJ48" s="72" t="str">
        <f t="shared" si="2"/>
        <v>BHA</v>
      </c>
      <c r="AK48" s="72" t="str">
        <f t="shared" si="2"/>
        <v>@BHA</v>
      </c>
      <c r="AL48" s="72" t="str">
        <f t="shared" si="2"/>
        <v>@BHA</v>
      </c>
      <c r="AM48" s="72" t="str">
        <f t="shared" si="2"/>
        <v>BHA</v>
      </c>
      <c r="AP48" s="65"/>
    </row>
    <row r="49" spans="1:42" x14ac:dyDescent="0.3">
      <c r="A49" s="41" t="str">
        <f t="shared" si="3"/>
        <v>BUR</v>
      </c>
      <c r="B49" s="72" t="str">
        <f t="shared" si="2"/>
        <v>@BUR</v>
      </c>
      <c r="C49" s="72" t="str">
        <f t="shared" si="2"/>
        <v>BUR</v>
      </c>
      <c r="D49" s="72" t="str">
        <f t="shared" si="2"/>
        <v>@BUR</v>
      </c>
      <c r="E49" s="72" t="str">
        <f t="shared" si="2"/>
        <v>BUR</v>
      </c>
      <c r="F49" s="72" t="str">
        <f t="shared" si="2"/>
        <v>BUR</v>
      </c>
      <c r="G49" s="72" t="str">
        <f t="shared" si="2"/>
        <v>@BUR</v>
      </c>
      <c r="H49" s="72" t="str">
        <f t="shared" si="2"/>
        <v>@BUR</v>
      </c>
      <c r="I49" s="72" t="str">
        <f t="shared" si="2"/>
        <v>BUR</v>
      </c>
      <c r="J49" s="72" t="str">
        <f t="shared" si="2"/>
        <v>@BUR</v>
      </c>
      <c r="K49" s="72" t="str">
        <f t="shared" si="2"/>
        <v>BUR</v>
      </c>
      <c r="L49" s="72" t="str">
        <f t="shared" si="2"/>
        <v>@BUR</v>
      </c>
      <c r="M49" s="72" t="str">
        <f t="shared" si="2"/>
        <v>BUR</v>
      </c>
      <c r="N49" s="72" t="str">
        <f t="shared" si="2"/>
        <v>BUR</v>
      </c>
      <c r="O49" s="72" t="str">
        <f t="shared" si="2"/>
        <v>@BUR</v>
      </c>
      <c r="P49" s="72" t="str">
        <f t="shared" si="2"/>
        <v>BUR</v>
      </c>
      <c r="Q49" s="72" t="str">
        <f t="shared" si="2"/>
        <v>@BUR</v>
      </c>
      <c r="R49" s="72" t="str">
        <f t="shared" si="2"/>
        <v>@BUR</v>
      </c>
      <c r="S49" s="72" t="str">
        <f t="shared" si="2"/>
        <v>BUR</v>
      </c>
      <c r="T49" s="72" t="str">
        <f t="shared" si="2"/>
        <v>BUR</v>
      </c>
      <c r="U49" s="72" t="str">
        <f t="shared" si="2"/>
        <v>@BUR</v>
      </c>
      <c r="V49" s="72" t="str">
        <f t="shared" si="2"/>
        <v>BUR</v>
      </c>
      <c r="W49" s="72" t="str">
        <f t="shared" si="2"/>
        <v>@BUR</v>
      </c>
      <c r="X49" s="72" t="str">
        <f t="shared" si="2"/>
        <v>@BUR</v>
      </c>
      <c r="Y49" s="72" t="str">
        <f t="shared" si="2"/>
        <v>BUR</v>
      </c>
      <c r="Z49" s="72" t="str">
        <f t="shared" si="2"/>
        <v>@BUR</v>
      </c>
      <c r="AA49" s="72" t="str">
        <f t="shared" si="2"/>
        <v>BUR</v>
      </c>
      <c r="AB49" s="72" t="str">
        <f t="shared" si="2"/>
        <v>@BUR</v>
      </c>
      <c r="AC49" s="72" t="str">
        <f t="shared" si="2"/>
        <v>BUR</v>
      </c>
      <c r="AD49" s="72" t="str">
        <f t="shared" si="2"/>
        <v>@BUR</v>
      </c>
      <c r="AE49" s="72" t="str">
        <f t="shared" si="2"/>
        <v>BUR</v>
      </c>
      <c r="AF49" s="72" t="str">
        <f t="shared" si="2"/>
        <v>@BUR</v>
      </c>
      <c r="AG49" s="72" t="str">
        <f t="shared" si="2"/>
        <v>BUR</v>
      </c>
      <c r="AH49" s="72" t="str">
        <f t="shared" si="2"/>
        <v>BUR</v>
      </c>
      <c r="AI49" s="72" t="str">
        <f t="shared" si="2"/>
        <v>@BUR</v>
      </c>
      <c r="AJ49" s="72" t="str">
        <f t="shared" si="2"/>
        <v>BUR</v>
      </c>
      <c r="AK49" s="72" t="str">
        <f t="shared" si="2"/>
        <v>@BUR</v>
      </c>
      <c r="AL49" s="72" t="str">
        <f t="shared" si="2"/>
        <v>@BUR</v>
      </c>
      <c r="AM49" s="72" t="str">
        <f t="shared" si="2"/>
        <v>BUR</v>
      </c>
      <c r="AP49" s="65"/>
    </row>
    <row r="50" spans="1:42" x14ac:dyDescent="0.3">
      <c r="A50" s="41" t="str">
        <f t="shared" si="3"/>
        <v>CHE</v>
      </c>
      <c r="B50" s="72" t="str">
        <f t="shared" si="2"/>
        <v>CHE</v>
      </c>
      <c r="C50" s="72" t="str">
        <f t="shared" si="2"/>
        <v>@CHE</v>
      </c>
      <c r="D50" s="72" t="str">
        <f t="shared" si="2"/>
        <v>CHE</v>
      </c>
      <c r="E50" s="72" t="str">
        <f t="shared" si="2"/>
        <v>@CHE</v>
      </c>
      <c r="F50" s="72" t="str">
        <f t="shared" si="2"/>
        <v>@CHE</v>
      </c>
      <c r="G50" s="72" t="str">
        <f t="shared" si="2"/>
        <v>CHE</v>
      </c>
      <c r="H50" s="72" t="str">
        <f t="shared" si="2"/>
        <v>CHE</v>
      </c>
      <c r="I50" s="72" t="str">
        <f t="shared" si="2"/>
        <v>@CHE</v>
      </c>
      <c r="J50" s="72" t="str">
        <f t="shared" si="2"/>
        <v>CHE</v>
      </c>
      <c r="K50" s="72" t="str">
        <f t="shared" si="2"/>
        <v>@CHE</v>
      </c>
      <c r="L50" s="72" t="str">
        <f t="shared" si="2"/>
        <v>@CHE</v>
      </c>
      <c r="M50" s="72" t="str">
        <f t="shared" si="2"/>
        <v>CHE</v>
      </c>
      <c r="N50" s="72" t="str">
        <f t="shared" si="2"/>
        <v>CHE</v>
      </c>
      <c r="O50" s="72" t="str">
        <f t="shared" si="2"/>
        <v>@CHE</v>
      </c>
      <c r="P50" s="72" t="str">
        <f t="shared" si="2"/>
        <v>CHE</v>
      </c>
      <c r="Q50" s="72" t="str">
        <f t="shared" si="2"/>
        <v>@CHE</v>
      </c>
      <c r="R50" s="72" t="str">
        <f t="shared" si="2"/>
        <v>@CHE</v>
      </c>
      <c r="S50" s="72" t="str">
        <f t="shared" si="2"/>
        <v>CHE</v>
      </c>
      <c r="T50" s="72" t="str">
        <f t="shared" si="2"/>
        <v>CHE</v>
      </c>
      <c r="U50" s="72" t="str">
        <f t="shared" si="2"/>
        <v>@CHE</v>
      </c>
      <c r="V50" s="72" t="str">
        <f t="shared" si="2"/>
        <v>@CHE</v>
      </c>
      <c r="W50" s="72" t="str">
        <f t="shared" si="2"/>
        <v>CHE</v>
      </c>
      <c r="X50" s="72" t="str">
        <f t="shared" si="2"/>
        <v>CHE</v>
      </c>
      <c r="Y50" s="72" t="str">
        <f t="shared" si="2"/>
        <v>@CHE</v>
      </c>
      <c r="Z50" s="72" t="str">
        <f t="shared" si="2"/>
        <v>CHE</v>
      </c>
      <c r="AA50" s="72" t="str">
        <f t="shared" si="2"/>
        <v>@CHE</v>
      </c>
      <c r="AB50" s="72" t="str">
        <f t="shared" si="2"/>
        <v>@CHE</v>
      </c>
      <c r="AC50" s="72" t="str">
        <f t="shared" si="2"/>
        <v>CHE</v>
      </c>
      <c r="AD50" s="72" t="str">
        <f t="shared" si="2"/>
        <v>CHE</v>
      </c>
      <c r="AE50" s="72" t="str">
        <f t="shared" si="2"/>
        <v>@CHE</v>
      </c>
      <c r="AF50" s="72" t="str">
        <f t="shared" si="2"/>
        <v>CHE</v>
      </c>
      <c r="AG50" s="72" t="str">
        <f t="shared" si="2"/>
        <v>@CHE</v>
      </c>
      <c r="AH50" s="72" t="str">
        <f t="shared" si="2"/>
        <v>CHE</v>
      </c>
      <c r="AI50" s="72" t="str">
        <f t="shared" si="2"/>
        <v>@CHE</v>
      </c>
      <c r="AJ50" s="72" t="str">
        <f t="shared" si="2"/>
        <v>CHE</v>
      </c>
      <c r="AK50" s="72" t="str">
        <f t="shared" si="2"/>
        <v>@CHE</v>
      </c>
      <c r="AL50" s="72" t="str">
        <f t="shared" si="2"/>
        <v>@CHE</v>
      </c>
      <c r="AM50" s="72" t="str">
        <f t="shared" si="2"/>
        <v>CHE</v>
      </c>
      <c r="AP50" s="65"/>
    </row>
    <row r="51" spans="1:42" x14ac:dyDescent="0.3">
      <c r="A51" s="41" t="str">
        <f t="shared" si="3"/>
        <v>CRY</v>
      </c>
      <c r="B51" s="72" t="str">
        <f t="shared" si="2"/>
        <v>@CRY</v>
      </c>
      <c r="C51" s="72" t="str">
        <f t="shared" si="2"/>
        <v>CRY</v>
      </c>
      <c r="D51" s="72" t="str">
        <f t="shared" si="2"/>
        <v>@CRY</v>
      </c>
      <c r="E51" s="72" t="str">
        <f t="shared" si="2"/>
        <v>CRY</v>
      </c>
      <c r="F51" s="72" t="str">
        <f t="shared" si="2"/>
        <v>@CRY</v>
      </c>
      <c r="G51" s="72" t="str">
        <f t="shared" si="2"/>
        <v>CRY</v>
      </c>
      <c r="H51" s="72" t="str">
        <f t="shared" si="2"/>
        <v>CRY</v>
      </c>
      <c r="I51" s="72" t="str">
        <f t="shared" si="2"/>
        <v>@CRY</v>
      </c>
      <c r="J51" s="72" t="str">
        <f t="shared" si="2"/>
        <v>CRY</v>
      </c>
      <c r="K51" s="72" t="str">
        <f t="shared" si="2"/>
        <v>@CRY</v>
      </c>
      <c r="L51" s="72" t="str">
        <f t="shared" si="2"/>
        <v>CRY</v>
      </c>
      <c r="M51" s="72" t="str">
        <f t="shared" si="2"/>
        <v>@CRY</v>
      </c>
      <c r="N51" s="72" t="str">
        <f t="shared" si="2"/>
        <v>CRY</v>
      </c>
      <c r="O51" s="72" t="str">
        <f t="shared" si="2"/>
        <v>@CRY</v>
      </c>
      <c r="P51" s="72" t="str">
        <f t="shared" si="2"/>
        <v>CRY</v>
      </c>
      <c r="Q51" s="72" t="str">
        <f t="shared" si="2"/>
        <v>@CRY</v>
      </c>
      <c r="R51" s="72" t="str">
        <f t="shared" si="2"/>
        <v>@CRY</v>
      </c>
      <c r="S51" s="72" t="str">
        <f t="shared" si="2"/>
        <v>CRY</v>
      </c>
      <c r="T51" s="72" t="str">
        <f t="shared" si="2"/>
        <v>CRY</v>
      </c>
      <c r="U51" s="72" t="str">
        <f t="shared" si="2"/>
        <v>@CRY</v>
      </c>
      <c r="V51" s="72" t="str">
        <f t="shared" si="2"/>
        <v>@CRY</v>
      </c>
      <c r="W51" s="72" t="str">
        <f t="shared" si="2"/>
        <v>CRY</v>
      </c>
      <c r="X51" s="72" t="str">
        <f t="shared" si="2"/>
        <v>CRY</v>
      </c>
      <c r="Y51" s="72" t="str">
        <f t="shared" si="2"/>
        <v>@CRY</v>
      </c>
      <c r="Z51" s="72" t="str">
        <f t="shared" si="2"/>
        <v>CRY</v>
      </c>
      <c r="AA51" s="72" t="str">
        <f t="shared" si="2"/>
        <v>@CRY</v>
      </c>
      <c r="AB51" s="72" t="str">
        <f t="shared" si="2"/>
        <v>CRY</v>
      </c>
      <c r="AC51" s="72" t="str">
        <f t="shared" si="2"/>
        <v>@CRY</v>
      </c>
      <c r="AD51" s="72" t="str">
        <f t="shared" si="2"/>
        <v>@CRY</v>
      </c>
      <c r="AE51" s="72" t="str">
        <f t="shared" si="2"/>
        <v>CRY</v>
      </c>
      <c r="AF51" s="72" t="str">
        <f t="shared" si="2"/>
        <v>@CRY</v>
      </c>
      <c r="AG51" s="72" t="str">
        <f t="shared" si="2"/>
        <v>CRY</v>
      </c>
      <c r="AH51" s="72" t="str">
        <f t="shared" si="2"/>
        <v>CRY</v>
      </c>
      <c r="AI51" s="72" t="str">
        <f t="shared" si="2"/>
        <v>@CRY</v>
      </c>
      <c r="AJ51" s="72" t="str">
        <f t="shared" si="2"/>
        <v>CRY</v>
      </c>
      <c r="AK51" s="72" t="str">
        <f t="shared" si="2"/>
        <v>@CRY</v>
      </c>
      <c r="AL51" s="72" t="str">
        <f t="shared" si="2"/>
        <v>@CRY</v>
      </c>
      <c r="AM51" s="72" t="str">
        <f t="shared" si="2"/>
        <v>CRY</v>
      </c>
      <c r="AP51" s="65"/>
    </row>
    <row r="52" spans="1:42" x14ac:dyDescent="0.3">
      <c r="A52" s="41" t="str">
        <f t="shared" si="3"/>
        <v>EVE</v>
      </c>
      <c r="B52" s="72" t="str">
        <f t="shared" si="2"/>
        <v>EVE</v>
      </c>
      <c r="C52" s="72" t="str">
        <f t="shared" si="2"/>
        <v>@EVE</v>
      </c>
      <c r="D52" s="72" t="str">
        <f t="shared" si="2"/>
        <v>EVE</v>
      </c>
      <c r="E52" s="72" t="str">
        <f t="shared" si="2"/>
        <v>@EVE</v>
      </c>
      <c r="F52" s="72" t="str">
        <f t="shared" si="2"/>
        <v>@EVE</v>
      </c>
      <c r="G52" s="72" t="str">
        <f t="shared" si="2"/>
        <v>EVE</v>
      </c>
      <c r="H52" s="72" t="str">
        <f t="shared" si="2"/>
        <v>EVE</v>
      </c>
      <c r="I52" s="72" t="str">
        <f t="shared" si="2"/>
        <v>@EVE</v>
      </c>
      <c r="J52" s="72" t="str">
        <f t="shared" si="2"/>
        <v>EVE</v>
      </c>
      <c r="K52" s="72" t="str">
        <f t="shared" si="2"/>
        <v>@EVE</v>
      </c>
      <c r="L52" s="72" t="str">
        <f t="shared" si="2"/>
        <v>EVE</v>
      </c>
      <c r="M52" s="72" t="str">
        <f t="shared" si="2"/>
        <v>@EVE</v>
      </c>
      <c r="N52" s="72" t="str">
        <f t="shared" si="2"/>
        <v>EVE</v>
      </c>
      <c r="O52" s="72" t="str">
        <f t="shared" si="2"/>
        <v>@EVE</v>
      </c>
      <c r="P52" s="72" t="str">
        <f t="shared" si="2"/>
        <v>EVE</v>
      </c>
      <c r="Q52" s="72" t="str">
        <f t="shared" si="2"/>
        <v>@EVE</v>
      </c>
      <c r="R52" s="72" t="str">
        <f t="shared" si="2"/>
        <v>@EVE</v>
      </c>
      <c r="S52" s="72" t="str">
        <f t="shared" si="2"/>
        <v>EVE</v>
      </c>
      <c r="T52" s="72" t="str">
        <f t="shared" si="2"/>
        <v>EVE</v>
      </c>
      <c r="U52" s="72" t="str">
        <f t="shared" si="2"/>
        <v>@EVE</v>
      </c>
      <c r="V52" s="72" t="str">
        <f t="shared" si="2"/>
        <v>@EVE</v>
      </c>
      <c r="W52" s="72" t="str">
        <f t="shared" si="2"/>
        <v>EVE</v>
      </c>
      <c r="X52" s="72" t="str">
        <f t="shared" si="2"/>
        <v>EVE</v>
      </c>
      <c r="Y52" s="72" t="str">
        <f t="shared" si="2"/>
        <v>@EVE</v>
      </c>
      <c r="Z52" s="72" t="str">
        <f t="shared" si="2"/>
        <v>EVE</v>
      </c>
      <c r="AA52" s="72" t="str">
        <f t="shared" si="2"/>
        <v>@EVE</v>
      </c>
      <c r="AB52" s="72" t="str">
        <f t="shared" si="2"/>
        <v>EVE</v>
      </c>
      <c r="AC52" s="72" t="str">
        <f t="shared" ref="C52:AM59" si="4">IF(IFERROR(FIND("@",AC8),0), $A52, CONCATENATE("@", $A52))</f>
        <v>@EVE</v>
      </c>
      <c r="AD52" s="72" t="str">
        <f t="shared" si="4"/>
        <v>EVE</v>
      </c>
      <c r="AE52" s="72" t="str">
        <f t="shared" si="4"/>
        <v>@EVE</v>
      </c>
      <c r="AF52" s="72" t="str">
        <f t="shared" si="4"/>
        <v>EVE</v>
      </c>
      <c r="AG52" s="72" t="str">
        <f t="shared" si="4"/>
        <v>@EVE</v>
      </c>
      <c r="AH52" s="72" t="str">
        <f t="shared" si="4"/>
        <v>EVE</v>
      </c>
      <c r="AI52" s="72" t="str">
        <f t="shared" si="4"/>
        <v>@EVE</v>
      </c>
      <c r="AJ52" s="72" t="str">
        <f t="shared" si="4"/>
        <v>EVE</v>
      </c>
      <c r="AK52" s="72" t="str">
        <f t="shared" si="4"/>
        <v>@EVE</v>
      </c>
      <c r="AL52" s="72" t="str">
        <f t="shared" si="4"/>
        <v>@EVE</v>
      </c>
      <c r="AM52" s="72" t="str">
        <f t="shared" si="4"/>
        <v>EVE</v>
      </c>
      <c r="AP52" s="65"/>
    </row>
    <row r="53" spans="1:42" x14ac:dyDescent="0.3">
      <c r="A53" s="41" t="str">
        <f t="shared" si="3"/>
        <v>FUL</v>
      </c>
      <c r="B53" s="72" t="str">
        <f t="shared" ref="B53:B65" si="5">IF(IFERROR(FIND("@",B9),0), $A53, CONCATENATE("@", $A53))</f>
        <v>@FUL</v>
      </c>
      <c r="C53" s="72" t="str">
        <f t="shared" si="4"/>
        <v>FUL</v>
      </c>
      <c r="D53" s="72" t="str">
        <f t="shared" si="4"/>
        <v>@FUL</v>
      </c>
      <c r="E53" s="72" t="str">
        <f t="shared" si="4"/>
        <v>FUL</v>
      </c>
      <c r="F53" s="72" t="str">
        <f t="shared" si="4"/>
        <v>FUL</v>
      </c>
      <c r="G53" s="72" t="str">
        <f t="shared" si="4"/>
        <v>@FUL</v>
      </c>
      <c r="H53" s="72" t="str">
        <f t="shared" si="4"/>
        <v>@FUL</v>
      </c>
      <c r="I53" s="72" t="str">
        <f t="shared" si="4"/>
        <v>FUL</v>
      </c>
      <c r="J53" s="72" t="str">
        <f t="shared" si="4"/>
        <v>@FUL</v>
      </c>
      <c r="K53" s="72" t="str">
        <f t="shared" si="4"/>
        <v>FUL</v>
      </c>
      <c r="L53" s="72" t="str">
        <f t="shared" si="4"/>
        <v>FUL</v>
      </c>
      <c r="M53" s="72" t="str">
        <f t="shared" si="4"/>
        <v>@FUL</v>
      </c>
      <c r="N53" s="72" t="str">
        <f t="shared" si="4"/>
        <v>@FUL</v>
      </c>
      <c r="O53" s="72" t="str">
        <f t="shared" si="4"/>
        <v>FUL</v>
      </c>
      <c r="P53" s="72" t="str">
        <f t="shared" si="4"/>
        <v>@FUL</v>
      </c>
      <c r="Q53" s="72" t="str">
        <f t="shared" si="4"/>
        <v>FUL</v>
      </c>
      <c r="R53" s="72" t="str">
        <f t="shared" si="4"/>
        <v>FUL</v>
      </c>
      <c r="S53" s="72" t="str">
        <f t="shared" si="4"/>
        <v>@FUL</v>
      </c>
      <c r="T53" s="72" t="str">
        <f t="shared" si="4"/>
        <v>@FUL</v>
      </c>
      <c r="U53" s="72" t="str">
        <f t="shared" si="4"/>
        <v>FUL</v>
      </c>
      <c r="V53" s="72" t="str">
        <f t="shared" si="4"/>
        <v>FUL</v>
      </c>
      <c r="W53" s="72" t="str">
        <f t="shared" si="4"/>
        <v>@FUL</v>
      </c>
      <c r="X53" s="72" t="str">
        <f t="shared" si="4"/>
        <v>@FUL</v>
      </c>
      <c r="Y53" s="72" t="str">
        <f t="shared" si="4"/>
        <v>FUL</v>
      </c>
      <c r="Z53" s="72" t="str">
        <f t="shared" si="4"/>
        <v>@FUL</v>
      </c>
      <c r="AA53" s="72" t="str">
        <f t="shared" si="4"/>
        <v>FUL</v>
      </c>
      <c r="AB53" s="72" t="str">
        <f t="shared" si="4"/>
        <v>FUL</v>
      </c>
      <c r="AC53" s="72" t="str">
        <f t="shared" si="4"/>
        <v>@FUL</v>
      </c>
      <c r="AD53" s="72" t="str">
        <f t="shared" si="4"/>
        <v>@FUL</v>
      </c>
      <c r="AE53" s="72" t="str">
        <f t="shared" si="4"/>
        <v>FUL</v>
      </c>
      <c r="AF53" s="72" t="str">
        <f t="shared" si="4"/>
        <v>@FUL</v>
      </c>
      <c r="AG53" s="72" t="str">
        <f t="shared" si="4"/>
        <v>FUL</v>
      </c>
      <c r="AH53" s="72" t="str">
        <f t="shared" si="4"/>
        <v>@FUL</v>
      </c>
      <c r="AI53" s="72" t="str">
        <f t="shared" si="4"/>
        <v>FUL</v>
      </c>
      <c r="AJ53" s="72" t="str">
        <f t="shared" si="4"/>
        <v>@FUL</v>
      </c>
      <c r="AK53" s="72" t="str">
        <f t="shared" si="4"/>
        <v>FUL</v>
      </c>
      <c r="AL53" s="72" t="str">
        <f t="shared" si="4"/>
        <v>FUL</v>
      </c>
      <c r="AM53" s="72" t="str">
        <f t="shared" si="4"/>
        <v>@FUL</v>
      </c>
      <c r="AP53" s="65"/>
    </row>
    <row r="54" spans="1:42" x14ac:dyDescent="0.3">
      <c r="A54" s="41" t="str">
        <f t="shared" si="3"/>
        <v>LEE</v>
      </c>
      <c r="B54" s="72" t="str">
        <f t="shared" si="5"/>
        <v>LEE</v>
      </c>
      <c r="C54" s="72" t="str">
        <f t="shared" si="4"/>
        <v>@LEE</v>
      </c>
      <c r="D54" s="72" t="str">
        <f t="shared" si="4"/>
        <v>LEE</v>
      </c>
      <c r="E54" s="72" t="str">
        <f t="shared" si="4"/>
        <v>@LEE</v>
      </c>
      <c r="F54" s="72" t="str">
        <f t="shared" si="4"/>
        <v>@LEE</v>
      </c>
      <c r="G54" s="72" t="str">
        <f t="shared" si="4"/>
        <v>LEE</v>
      </c>
      <c r="H54" s="72" t="str">
        <f t="shared" si="4"/>
        <v>@LEE</v>
      </c>
      <c r="I54" s="72" t="str">
        <f t="shared" si="4"/>
        <v>LEE</v>
      </c>
      <c r="J54" s="72" t="str">
        <f t="shared" si="4"/>
        <v>@LEE</v>
      </c>
      <c r="K54" s="72" t="str">
        <f t="shared" si="4"/>
        <v>LEE</v>
      </c>
      <c r="L54" s="72" t="str">
        <f t="shared" si="4"/>
        <v>LEE</v>
      </c>
      <c r="M54" s="72" t="str">
        <f t="shared" si="4"/>
        <v>@LEE</v>
      </c>
      <c r="N54" s="72" t="str">
        <f t="shared" si="4"/>
        <v>@LEE</v>
      </c>
      <c r="O54" s="72" t="str">
        <f t="shared" si="4"/>
        <v>LEE</v>
      </c>
      <c r="P54" s="72" t="str">
        <f t="shared" si="4"/>
        <v>@LEE</v>
      </c>
      <c r="Q54" s="72" t="str">
        <f t="shared" si="4"/>
        <v>LEE</v>
      </c>
      <c r="R54" s="72" t="str">
        <f t="shared" si="4"/>
        <v>LEE</v>
      </c>
      <c r="S54" s="72" t="str">
        <f t="shared" si="4"/>
        <v>@LEE</v>
      </c>
      <c r="T54" s="72" t="str">
        <f t="shared" si="4"/>
        <v>@LEE</v>
      </c>
      <c r="U54" s="72" t="str">
        <f t="shared" si="4"/>
        <v>LEE</v>
      </c>
      <c r="V54" s="72" t="str">
        <f t="shared" si="4"/>
        <v>LEE</v>
      </c>
      <c r="W54" s="72" t="str">
        <f t="shared" si="4"/>
        <v>@LEE</v>
      </c>
      <c r="X54" s="72" t="str">
        <f t="shared" si="4"/>
        <v>@LEE</v>
      </c>
      <c r="Y54" s="72" t="str">
        <f t="shared" si="4"/>
        <v>LEE</v>
      </c>
      <c r="Z54" s="72" t="str">
        <f t="shared" si="4"/>
        <v>LEE</v>
      </c>
      <c r="AA54" s="72" t="str">
        <f t="shared" si="4"/>
        <v>@LEE</v>
      </c>
      <c r="AB54" s="72" t="str">
        <f t="shared" si="4"/>
        <v>LEE</v>
      </c>
      <c r="AC54" s="72" t="str">
        <f t="shared" si="4"/>
        <v>@LEE</v>
      </c>
      <c r="AD54" s="72" t="str">
        <f t="shared" si="4"/>
        <v>LEE</v>
      </c>
      <c r="AE54" s="72" t="str">
        <f t="shared" si="4"/>
        <v>@LEE</v>
      </c>
      <c r="AF54" s="72" t="str">
        <f t="shared" si="4"/>
        <v>LEE</v>
      </c>
      <c r="AG54" s="72" t="str">
        <f t="shared" si="4"/>
        <v>@LEE</v>
      </c>
      <c r="AH54" s="72" t="str">
        <f t="shared" si="4"/>
        <v>@LEE</v>
      </c>
      <c r="AI54" s="72" t="str">
        <f t="shared" si="4"/>
        <v>LEE</v>
      </c>
      <c r="AJ54" s="72" t="str">
        <f t="shared" si="4"/>
        <v>@LEE</v>
      </c>
      <c r="AK54" s="72" t="str">
        <f t="shared" si="4"/>
        <v>LEE</v>
      </c>
      <c r="AL54" s="72" t="str">
        <f t="shared" si="4"/>
        <v>LEE</v>
      </c>
      <c r="AM54" s="72" t="str">
        <f t="shared" si="4"/>
        <v>@LEE</v>
      </c>
      <c r="AP54" s="65"/>
    </row>
    <row r="55" spans="1:42" x14ac:dyDescent="0.3">
      <c r="A55" s="41" t="str">
        <f t="shared" si="3"/>
        <v>LEI</v>
      </c>
      <c r="B55" s="72" t="str">
        <f t="shared" si="5"/>
        <v>LEI</v>
      </c>
      <c r="C55" s="72" t="str">
        <f t="shared" si="4"/>
        <v>@LEI</v>
      </c>
      <c r="D55" s="72" t="str">
        <f t="shared" si="4"/>
        <v>LEI</v>
      </c>
      <c r="E55" s="72" t="str">
        <f t="shared" si="4"/>
        <v>@LEI</v>
      </c>
      <c r="F55" s="72" t="str">
        <f t="shared" si="4"/>
        <v>@LEI</v>
      </c>
      <c r="G55" s="72" t="str">
        <f t="shared" si="4"/>
        <v>LEI</v>
      </c>
      <c r="H55" s="72" t="str">
        <f t="shared" si="4"/>
        <v>LEI</v>
      </c>
      <c r="I55" s="72" t="str">
        <f t="shared" si="4"/>
        <v>@LEI</v>
      </c>
      <c r="J55" s="72" t="str">
        <f t="shared" si="4"/>
        <v>LEI</v>
      </c>
      <c r="K55" s="72" t="str">
        <f t="shared" si="4"/>
        <v>@LEI</v>
      </c>
      <c r="L55" s="72" t="str">
        <f t="shared" si="4"/>
        <v>LEI</v>
      </c>
      <c r="M55" s="72" t="str">
        <f t="shared" si="4"/>
        <v>@LEI</v>
      </c>
      <c r="N55" s="72" t="str">
        <f t="shared" si="4"/>
        <v>@LEI</v>
      </c>
      <c r="O55" s="72" t="str">
        <f t="shared" si="4"/>
        <v>LEI</v>
      </c>
      <c r="P55" s="72" t="str">
        <f t="shared" si="4"/>
        <v>@LEI</v>
      </c>
      <c r="Q55" s="72" t="str">
        <f t="shared" si="4"/>
        <v>LEI</v>
      </c>
      <c r="R55" s="72" t="str">
        <f t="shared" si="4"/>
        <v>LEI</v>
      </c>
      <c r="S55" s="72" t="str">
        <f t="shared" si="4"/>
        <v>@LEI</v>
      </c>
      <c r="T55" s="72" t="str">
        <f t="shared" si="4"/>
        <v>@LEI</v>
      </c>
      <c r="U55" s="72" t="str">
        <f t="shared" si="4"/>
        <v>LEI</v>
      </c>
      <c r="V55" s="72" t="str">
        <f t="shared" si="4"/>
        <v>@LEI</v>
      </c>
      <c r="W55" s="72" t="str">
        <f t="shared" si="4"/>
        <v>LEI</v>
      </c>
      <c r="X55" s="72" t="str">
        <f t="shared" si="4"/>
        <v>LEI</v>
      </c>
      <c r="Y55" s="72" t="str">
        <f t="shared" si="4"/>
        <v>@LEI</v>
      </c>
      <c r="Z55" s="72" t="str">
        <f t="shared" si="4"/>
        <v>LEI</v>
      </c>
      <c r="AA55" s="72" t="str">
        <f t="shared" si="4"/>
        <v>@LEI</v>
      </c>
      <c r="AB55" s="72" t="str">
        <f t="shared" si="4"/>
        <v>LEI</v>
      </c>
      <c r="AC55" s="72" t="str">
        <f t="shared" si="4"/>
        <v>@LEI</v>
      </c>
      <c r="AD55" s="72" t="str">
        <f t="shared" si="4"/>
        <v>LEI</v>
      </c>
      <c r="AE55" s="72" t="str">
        <f t="shared" si="4"/>
        <v>@LEI</v>
      </c>
      <c r="AF55" s="72" t="str">
        <f t="shared" si="4"/>
        <v>LEI</v>
      </c>
      <c r="AG55" s="72" t="str">
        <f t="shared" si="4"/>
        <v>@LEI</v>
      </c>
      <c r="AH55" s="72" t="str">
        <f t="shared" si="4"/>
        <v>@LEI</v>
      </c>
      <c r="AI55" s="72" t="str">
        <f t="shared" si="4"/>
        <v>LEI</v>
      </c>
      <c r="AJ55" s="72" t="str">
        <f t="shared" si="4"/>
        <v>@LEI</v>
      </c>
      <c r="AK55" s="72" t="str">
        <f t="shared" si="4"/>
        <v>LEI</v>
      </c>
      <c r="AL55" s="72" t="str">
        <f t="shared" si="4"/>
        <v>LEI</v>
      </c>
      <c r="AM55" s="72" t="str">
        <f t="shared" si="4"/>
        <v>@LEI</v>
      </c>
      <c r="AP55" s="65"/>
    </row>
    <row r="56" spans="1:42" x14ac:dyDescent="0.3">
      <c r="A56" s="41" t="str">
        <f t="shared" si="3"/>
        <v>LIV</v>
      </c>
      <c r="B56" s="72" t="str">
        <f t="shared" si="5"/>
        <v>@LIV</v>
      </c>
      <c r="C56" s="72" t="str">
        <f t="shared" si="4"/>
        <v>LIV</v>
      </c>
      <c r="D56" s="72" t="str">
        <f t="shared" si="4"/>
        <v>@LIV</v>
      </c>
      <c r="E56" s="72" t="str">
        <f t="shared" si="4"/>
        <v>LIV</v>
      </c>
      <c r="F56" s="72" t="str">
        <f t="shared" si="4"/>
        <v>LIV</v>
      </c>
      <c r="G56" s="72" t="str">
        <f t="shared" si="4"/>
        <v>@LIV</v>
      </c>
      <c r="H56" s="72" t="str">
        <f t="shared" si="4"/>
        <v>@LIV</v>
      </c>
      <c r="I56" s="72" t="str">
        <f t="shared" si="4"/>
        <v>LIV</v>
      </c>
      <c r="J56" s="72" t="str">
        <f t="shared" si="4"/>
        <v>@LIV</v>
      </c>
      <c r="K56" s="72" t="str">
        <f t="shared" si="4"/>
        <v>LIV</v>
      </c>
      <c r="L56" s="72" t="str">
        <f t="shared" si="4"/>
        <v>@LIV</v>
      </c>
      <c r="M56" s="72" t="str">
        <f t="shared" si="4"/>
        <v>LIV</v>
      </c>
      <c r="N56" s="72" t="str">
        <f t="shared" si="4"/>
        <v>@LIV</v>
      </c>
      <c r="O56" s="72" t="str">
        <f t="shared" si="4"/>
        <v>LIV</v>
      </c>
      <c r="P56" s="72" t="str">
        <f t="shared" si="4"/>
        <v>@LIV</v>
      </c>
      <c r="Q56" s="72" t="str">
        <f t="shared" si="4"/>
        <v>LIV</v>
      </c>
      <c r="R56" s="72" t="str">
        <f t="shared" si="4"/>
        <v>LIV</v>
      </c>
      <c r="S56" s="72" t="str">
        <f t="shared" si="4"/>
        <v>@LIV</v>
      </c>
      <c r="T56" s="72" t="str">
        <f t="shared" si="4"/>
        <v>@LIV</v>
      </c>
      <c r="U56" s="72" t="str">
        <f t="shared" si="4"/>
        <v>LIV</v>
      </c>
      <c r="V56" s="72" t="str">
        <f t="shared" si="4"/>
        <v>LIV</v>
      </c>
      <c r="W56" s="72" t="str">
        <f t="shared" si="4"/>
        <v>@LIV</v>
      </c>
      <c r="X56" s="72" t="str">
        <f t="shared" si="4"/>
        <v>@LIV</v>
      </c>
      <c r="Y56" s="72" t="str">
        <f t="shared" si="4"/>
        <v>LIV</v>
      </c>
      <c r="Z56" s="72" t="str">
        <f t="shared" si="4"/>
        <v>@LIV</v>
      </c>
      <c r="AA56" s="72" t="str">
        <f t="shared" si="4"/>
        <v>LIV</v>
      </c>
      <c r="AB56" s="72" t="str">
        <f t="shared" si="4"/>
        <v>@LIV</v>
      </c>
      <c r="AC56" s="72" t="str">
        <f t="shared" si="4"/>
        <v>LIV</v>
      </c>
      <c r="AD56" s="72" t="str">
        <f t="shared" si="4"/>
        <v>@LIV</v>
      </c>
      <c r="AE56" s="72" t="str">
        <f t="shared" si="4"/>
        <v>LIV</v>
      </c>
      <c r="AF56" s="72" t="str">
        <f t="shared" si="4"/>
        <v>@LIV</v>
      </c>
      <c r="AG56" s="72" t="str">
        <f t="shared" si="4"/>
        <v>LIV</v>
      </c>
      <c r="AH56" s="72" t="str">
        <f t="shared" si="4"/>
        <v>@LIV</v>
      </c>
      <c r="AI56" s="72" t="str">
        <f t="shared" si="4"/>
        <v>LIV</v>
      </c>
      <c r="AJ56" s="72" t="str">
        <f t="shared" si="4"/>
        <v>@LIV</v>
      </c>
      <c r="AK56" s="72" t="str">
        <f t="shared" si="4"/>
        <v>LIV</v>
      </c>
      <c r="AL56" s="72" t="str">
        <f t="shared" si="4"/>
        <v>LIV</v>
      </c>
      <c r="AM56" s="72" t="str">
        <f t="shared" si="4"/>
        <v>@LIV</v>
      </c>
      <c r="AP56" s="65"/>
    </row>
    <row r="57" spans="1:42" x14ac:dyDescent="0.3">
      <c r="A57" s="41" t="str">
        <f t="shared" si="3"/>
        <v>MCI</v>
      </c>
      <c r="B57" s="72" t="str">
        <f t="shared" si="5"/>
        <v>@MCI</v>
      </c>
      <c r="C57" s="72" t="str">
        <f t="shared" si="4"/>
        <v>MCI</v>
      </c>
      <c r="D57" s="72" t="str">
        <f t="shared" si="4"/>
        <v>@MCI</v>
      </c>
      <c r="E57" s="72" t="str">
        <f t="shared" si="4"/>
        <v>MCI</v>
      </c>
      <c r="F57" s="72" t="str">
        <f t="shared" si="4"/>
        <v>@MCI</v>
      </c>
      <c r="G57" s="72" t="str">
        <f t="shared" si="4"/>
        <v>MCI</v>
      </c>
      <c r="H57" s="72" t="str">
        <f t="shared" si="4"/>
        <v>MCI</v>
      </c>
      <c r="I57" s="72" t="str">
        <f t="shared" si="4"/>
        <v>@MCI</v>
      </c>
      <c r="J57" s="72" t="str">
        <f t="shared" si="4"/>
        <v>MCI</v>
      </c>
      <c r="K57" s="72" t="str">
        <f t="shared" si="4"/>
        <v>@MCI</v>
      </c>
      <c r="L57" s="72" t="str">
        <f t="shared" si="4"/>
        <v>@MCI</v>
      </c>
      <c r="M57" s="72" t="str">
        <f t="shared" si="4"/>
        <v>MCI</v>
      </c>
      <c r="N57" s="72" t="str">
        <f t="shared" si="4"/>
        <v>@MCI</v>
      </c>
      <c r="O57" s="72" t="str">
        <f t="shared" si="4"/>
        <v>MCI</v>
      </c>
      <c r="P57" s="72" t="str">
        <f t="shared" si="4"/>
        <v>@MCI</v>
      </c>
      <c r="Q57" s="72" t="str">
        <f t="shared" si="4"/>
        <v>MCI</v>
      </c>
      <c r="R57" s="72" t="str">
        <f t="shared" si="4"/>
        <v>MCI</v>
      </c>
      <c r="S57" s="72" t="str">
        <f t="shared" si="4"/>
        <v>@MCI</v>
      </c>
      <c r="T57" s="72" t="str">
        <f t="shared" si="4"/>
        <v>@MCI</v>
      </c>
      <c r="U57" s="72" t="str">
        <f t="shared" si="4"/>
        <v>MCI</v>
      </c>
      <c r="V57" s="72" t="str">
        <f t="shared" si="4"/>
        <v>@MCI</v>
      </c>
      <c r="W57" s="72" t="str">
        <f t="shared" si="4"/>
        <v>MCI</v>
      </c>
      <c r="X57" s="72" t="str">
        <f t="shared" si="4"/>
        <v>MCI</v>
      </c>
      <c r="Y57" s="72" t="str">
        <f t="shared" si="4"/>
        <v>@MCI</v>
      </c>
      <c r="Z57" s="72" t="str">
        <f t="shared" si="4"/>
        <v>MCI</v>
      </c>
      <c r="AA57" s="72" t="str">
        <f t="shared" si="4"/>
        <v>@MCI</v>
      </c>
      <c r="AB57" s="72" t="str">
        <f t="shared" si="4"/>
        <v>@MCI</v>
      </c>
      <c r="AC57" s="72" t="str">
        <f t="shared" si="4"/>
        <v>MCI</v>
      </c>
      <c r="AD57" s="72" t="str">
        <f t="shared" si="4"/>
        <v>@MCI</v>
      </c>
      <c r="AE57" s="72" t="str">
        <f t="shared" si="4"/>
        <v>MCI</v>
      </c>
      <c r="AF57" s="72" t="str">
        <f t="shared" si="4"/>
        <v>@MCI</v>
      </c>
      <c r="AG57" s="72" t="str">
        <f t="shared" si="4"/>
        <v>MCI</v>
      </c>
      <c r="AH57" s="72" t="str">
        <f t="shared" si="4"/>
        <v>@MCI</v>
      </c>
      <c r="AI57" s="72" t="str">
        <f t="shared" si="4"/>
        <v>MCI</v>
      </c>
      <c r="AJ57" s="72" t="str">
        <f t="shared" si="4"/>
        <v>@MCI</v>
      </c>
      <c r="AK57" s="72" t="str">
        <f t="shared" si="4"/>
        <v>MCI</v>
      </c>
      <c r="AL57" s="72" t="str">
        <f t="shared" si="4"/>
        <v>MCI</v>
      </c>
      <c r="AM57" s="72" t="str">
        <f t="shared" si="4"/>
        <v>@MCI</v>
      </c>
      <c r="AP57" s="65"/>
    </row>
    <row r="58" spans="1:42" x14ac:dyDescent="0.3">
      <c r="A58" s="41" t="str">
        <f t="shared" si="3"/>
        <v>MUN</v>
      </c>
      <c r="B58" s="72" t="str">
        <f t="shared" si="5"/>
        <v>MUN</v>
      </c>
      <c r="C58" s="72" t="str">
        <f t="shared" si="4"/>
        <v>@MUN</v>
      </c>
      <c r="D58" s="72" t="str">
        <f t="shared" si="4"/>
        <v>MUN</v>
      </c>
      <c r="E58" s="72" t="str">
        <f t="shared" si="4"/>
        <v>@MUN</v>
      </c>
      <c r="F58" s="72" t="str">
        <f t="shared" si="4"/>
        <v>MUN</v>
      </c>
      <c r="G58" s="72" t="str">
        <f t="shared" si="4"/>
        <v>@MUN</v>
      </c>
      <c r="H58" s="72" t="str">
        <f t="shared" si="4"/>
        <v>@MUN</v>
      </c>
      <c r="I58" s="72" t="str">
        <f t="shared" si="4"/>
        <v>MUN</v>
      </c>
      <c r="J58" s="72" t="str">
        <f t="shared" si="4"/>
        <v>@MUN</v>
      </c>
      <c r="K58" s="72" t="str">
        <f t="shared" si="4"/>
        <v>MUN</v>
      </c>
      <c r="L58" s="72" t="str">
        <f t="shared" si="4"/>
        <v>MUN</v>
      </c>
      <c r="M58" s="72" t="str">
        <f t="shared" si="4"/>
        <v>@MUN</v>
      </c>
      <c r="N58" s="72" t="str">
        <f t="shared" si="4"/>
        <v>MUN</v>
      </c>
      <c r="O58" s="72" t="str">
        <f t="shared" si="4"/>
        <v>@MUN</v>
      </c>
      <c r="P58" s="72" t="str">
        <f t="shared" si="4"/>
        <v>MUN</v>
      </c>
      <c r="Q58" s="72" t="str">
        <f t="shared" si="4"/>
        <v>@MUN</v>
      </c>
      <c r="R58" s="72" t="str">
        <f t="shared" si="4"/>
        <v>@MUN</v>
      </c>
      <c r="S58" s="72" t="str">
        <f t="shared" si="4"/>
        <v>MUN</v>
      </c>
      <c r="T58" s="72" t="str">
        <f t="shared" si="4"/>
        <v>MUN</v>
      </c>
      <c r="U58" s="72" t="str">
        <f t="shared" si="4"/>
        <v>@MUN</v>
      </c>
      <c r="V58" s="72" t="str">
        <f t="shared" si="4"/>
        <v>MUN</v>
      </c>
      <c r="W58" s="72" t="str">
        <f t="shared" si="4"/>
        <v>@MUN</v>
      </c>
      <c r="X58" s="72" t="str">
        <f t="shared" si="4"/>
        <v>@MUN</v>
      </c>
      <c r="Y58" s="72" t="str">
        <f t="shared" si="4"/>
        <v>MUN</v>
      </c>
      <c r="Z58" s="72" t="str">
        <f t="shared" si="4"/>
        <v>@MUN</v>
      </c>
      <c r="AA58" s="72" t="str">
        <f t="shared" si="4"/>
        <v>MUN</v>
      </c>
      <c r="AB58" s="72" t="str">
        <f t="shared" si="4"/>
        <v>MUN</v>
      </c>
      <c r="AC58" s="72" t="str">
        <f t="shared" si="4"/>
        <v>@MUN</v>
      </c>
      <c r="AD58" s="72" t="str">
        <f t="shared" si="4"/>
        <v>MUN</v>
      </c>
      <c r="AE58" s="72" t="str">
        <f t="shared" si="4"/>
        <v>@MUN</v>
      </c>
      <c r="AF58" s="72" t="str">
        <f t="shared" si="4"/>
        <v>MUN</v>
      </c>
      <c r="AG58" s="72" t="str">
        <f t="shared" si="4"/>
        <v>@MUN</v>
      </c>
      <c r="AH58" s="72" t="str">
        <f t="shared" si="4"/>
        <v>MUN</v>
      </c>
      <c r="AI58" s="72" t="str">
        <f t="shared" si="4"/>
        <v>@MUN</v>
      </c>
      <c r="AJ58" s="72" t="str">
        <f t="shared" si="4"/>
        <v>MUN</v>
      </c>
      <c r="AK58" s="72" t="str">
        <f t="shared" si="4"/>
        <v>@MUN</v>
      </c>
      <c r="AL58" s="72" t="str">
        <f t="shared" si="4"/>
        <v>@MUN</v>
      </c>
      <c r="AM58" s="72" t="str">
        <f t="shared" si="4"/>
        <v>MUN</v>
      </c>
      <c r="AP58" s="65"/>
    </row>
    <row r="59" spans="1:42" x14ac:dyDescent="0.3">
      <c r="A59" s="41" t="str">
        <f t="shared" si="3"/>
        <v>NEW</v>
      </c>
      <c r="B59" s="72" t="str">
        <f t="shared" si="5"/>
        <v>NEW</v>
      </c>
      <c r="C59" s="72" t="str">
        <f t="shared" si="4"/>
        <v>@NEW</v>
      </c>
      <c r="D59" s="72" t="str">
        <f t="shared" si="4"/>
        <v>NEW</v>
      </c>
      <c r="E59" s="72" t="str">
        <f t="shared" si="4"/>
        <v>@NEW</v>
      </c>
      <c r="F59" s="72" t="str">
        <f t="shared" si="4"/>
        <v>@NEW</v>
      </c>
      <c r="G59" s="72" t="str">
        <f t="shared" si="4"/>
        <v>NEW</v>
      </c>
      <c r="H59" s="72" t="str">
        <f t="shared" si="4"/>
        <v>@NEW</v>
      </c>
      <c r="I59" s="72" t="str">
        <f t="shared" si="4"/>
        <v>NEW</v>
      </c>
      <c r="J59" s="72" t="str">
        <f t="shared" si="4"/>
        <v>@NEW</v>
      </c>
      <c r="K59" s="72" t="str">
        <f t="shared" si="4"/>
        <v>NEW</v>
      </c>
      <c r="L59" s="72" t="str">
        <f t="shared" si="4"/>
        <v>NEW</v>
      </c>
      <c r="M59" s="72" t="str">
        <f t="shared" si="4"/>
        <v>@NEW</v>
      </c>
      <c r="N59" s="72" t="str">
        <f t="shared" si="4"/>
        <v>NEW</v>
      </c>
      <c r="O59" s="72" t="str">
        <f t="shared" si="4"/>
        <v>@NEW</v>
      </c>
      <c r="P59" s="72" t="str">
        <f t="shared" si="4"/>
        <v>NEW</v>
      </c>
      <c r="Q59" s="72" t="str">
        <f t="shared" si="4"/>
        <v>@NEW</v>
      </c>
      <c r="R59" s="72" t="str">
        <f t="shared" si="4"/>
        <v>@NEW</v>
      </c>
      <c r="S59" s="72" t="str">
        <f t="shared" si="4"/>
        <v>NEW</v>
      </c>
      <c r="T59" s="72" t="str">
        <f t="shared" si="4"/>
        <v>NEW</v>
      </c>
      <c r="U59" s="72" t="str">
        <f t="shared" si="4"/>
        <v>@NEW</v>
      </c>
      <c r="V59" s="72" t="str">
        <f t="shared" si="4"/>
        <v>NEW</v>
      </c>
      <c r="W59" s="72" t="str">
        <f t="shared" si="4"/>
        <v>@NEW</v>
      </c>
      <c r="X59" s="72" t="str">
        <f t="shared" si="4"/>
        <v>@NEW</v>
      </c>
      <c r="Y59" s="72" t="str">
        <f t="shared" ref="C59:AM65" si="6">IF(IFERROR(FIND("@",Y15),0), $A59, CONCATENATE("@", $A59))</f>
        <v>NEW</v>
      </c>
      <c r="Z59" s="72" t="str">
        <f t="shared" si="6"/>
        <v>NEW</v>
      </c>
      <c r="AA59" s="72" t="str">
        <f t="shared" si="6"/>
        <v>@NEW</v>
      </c>
      <c r="AB59" s="72" t="str">
        <f t="shared" si="6"/>
        <v>NEW</v>
      </c>
      <c r="AC59" s="72" t="str">
        <f t="shared" si="6"/>
        <v>@NEW</v>
      </c>
      <c r="AD59" s="72" t="str">
        <f t="shared" si="6"/>
        <v>NEW</v>
      </c>
      <c r="AE59" s="72" t="str">
        <f t="shared" si="6"/>
        <v>@NEW</v>
      </c>
      <c r="AF59" s="72" t="str">
        <f t="shared" si="6"/>
        <v>NEW</v>
      </c>
      <c r="AG59" s="72" t="str">
        <f t="shared" si="6"/>
        <v>@NEW</v>
      </c>
      <c r="AH59" s="72" t="str">
        <f t="shared" si="6"/>
        <v>NEW</v>
      </c>
      <c r="AI59" s="72" t="str">
        <f t="shared" si="6"/>
        <v>@NEW</v>
      </c>
      <c r="AJ59" s="72" t="str">
        <f t="shared" si="6"/>
        <v>NEW</v>
      </c>
      <c r="AK59" s="72" t="str">
        <f t="shared" si="6"/>
        <v>@NEW</v>
      </c>
      <c r="AL59" s="72" t="str">
        <f t="shared" si="6"/>
        <v>@NEW</v>
      </c>
      <c r="AM59" s="72" t="str">
        <f t="shared" si="6"/>
        <v>NEW</v>
      </c>
      <c r="AP59" s="65"/>
    </row>
    <row r="60" spans="1:42" x14ac:dyDescent="0.3">
      <c r="A60" s="41" t="str">
        <f t="shared" si="3"/>
        <v>SHU</v>
      </c>
      <c r="B60" s="72" t="str">
        <f t="shared" si="5"/>
        <v>@SHU</v>
      </c>
      <c r="C60" s="72" t="str">
        <f t="shared" si="6"/>
        <v>SHU</v>
      </c>
      <c r="D60" s="72" t="str">
        <f t="shared" si="6"/>
        <v>@SHU</v>
      </c>
      <c r="E60" s="72" t="str">
        <f t="shared" si="6"/>
        <v>SHU</v>
      </c>
      <c r="F60" s="72" t="str">
        <f t="shared" si="6"/>
        <v>@SHU</v>
      </c>
      <c r="G60" s="72" t="str">
        <f t="shared" si="6"/>
        <v>SHU</v>
      </c>
      <c r="H60" s="72" t="str">
        <f t="shared" si="6"/>
        <v>@SHU</v>
      </c>
      <c r="I60" s="72" t="str">
        <f t="shared" si="6"/>
        <v>SHU</v>
      </c>
      <c r="J60" s="72" t="str">
        <f t="shared" si="6"/>
        <v>@SHU</v>
      </c>
      <c r="K60" s="72" t="str">
        <f t="shared" si="6"/>
        <v>SHU</v>
      </c>
      <c r="L60" s="72" t="str">
        <f t="shared" si="6"/>
        <v>@SHU</v>
      </c>
      <c r="M60" s="72" t="str">
        <f t="shared" si="6"/>
        <v>SHU</v>
      </c>
      <c r="N60" s="72" t="str">
        <f t="shared" si="6"/>
        <v>@SHU</v>
      </c>
      <c r="O60" s="72" t="str">
        <f t="shared" si="6"/>
        <v>SHU</v>
      </c>
      <c r="P60" s="72" t="str">
        <f t="shared" si="6"/>
        <v>@SHU</v>
      </c>
      <c r="Q60" s="72" t="str">
        <f t="shared" si="6"/>
        <v>SHU</v>
      </c>
      <c r="R60" s="72" t="str">
        <f t="shared" si="6"/>
        <v>SHU</v>
      </c>
      <c r="S60" s="72" t="str">
        <f t="shared" si="6"/>
        <v>@SHU</v>
      </c>
      <c r="T60" s="72" t="str">
        <f t="shared" si="6"/>
        <v>@SHU</v>
      </c>
      <c r="U60" s="72" t="str">
        <f t="shared" si="6"/>
        <v>SHU</v>
      </c>
      <c r="V60" s="72" t="str">
        <f t="shared" si="6"/>
        <v>SHU</v>
      </c>
      <c r="W60" s="72" t="str">
        <f t="shared" si="6"/>
        <v>@SHU</v>
      </c>
      <c r="X60" s="72" t="str">
        <f t="shared" si="6"/>
        <v>@SHU</v>
      </c>
      <c r="Y60" s="72" t="str">
        <f t="shared" si="6"/>
        <v>SHU</v>
      </c>
      <c r="Z60" s="72" t="str">
        <f t="shared" si="6"/>
        <v>SHU</v>
      </c>
      <c r="AA60" s="72" t="str">
        <f t="shared" si="6"/>
        <v>@SHU</v>
      </c>
      <c r="AB60" s="72" t="str">
        <f t="shared" si="6"/>
        <v>@SHU</v>
      </c>
      <c r="AC60" s="72" t="str">
        <f t="shared" si="6"/>
        <v>SHU</v>
      </c>
      <c r="AD60" s="72" t="str">
        <f t="shared" si="6"/>
        <v>@SHU</v>
      </c>
      <c r="AE60" s="72" t="str">
        <f t="shared" si="6"/>
        <v>SHU</v>
      </c>
      <c r="AF60" s="72" t="str">
        <f t="shared" si="6"/>
        <v>@SHU</v>
      </c>
      <c r="AG60" s="72" t="str">
        <f t="shared" si="6"/>
        <v>SHU</v>
      </c>
      <c r="AH60" s="72" t="str">
        <f t="shared" si="6"/>
        <v>@SHU</v>
      </c>
      <c r="AI60" s="72" t="str">
        <f t="shared" si="6"/>
        <v>SHU</v>
      </c>
      <c r="AJ60" s="72" t="str">
        <f t="shared" si="6"/>
        <v>@SHU</v>
      </c>
      <c r="AK60" s="72" t="str">
        <f t="shared" si="6"/>
        <v>SHU</v>
      </c>
      <c r="AL60" s="72" t="str">
        <f t="shared" si="6"/>
        <v>SHU</v>
      </c>
      <c r="AM60" s="72" t="str">
        <f t="shared" si="6"/>
        <v>@SHU</v>
      </c>
      <c r="AP60" s="65"/>
    </row>
    <row r="61" spans="1:42" x14ac:dyDescent="0.3">
      <c r="A61" s="41" t="str">
        <f t="shared" si="3"/>
        <v>SOU</v>
      </c>
      <c r="B61" s="72" t="str">
        <f t="shared" si="5"/>
        <v>SOU</v>
      </c>
      <c r="C61" s="72" t="str">
        <f t="shared" si="6"/>
        <v>@SOU</v>
      </c>
      <c r="D61" s="72" t="str">
        <f t="shared" si="6"/>
        <v>SOU</v>
      </c>
      <c r="E61" s="72" t="str">
        <f t="shared" si="6"/>
        <v>@SOU</v>
      </c>
      <c r="F61" s="72" t="str">
        <f t="shared" si="6"/>
        <v>SOU</v>
      </c>
      <c r="G61" s="72" t="str">
        <f t="shared" si="6"/>
        <v>@SOU</v>
      </c>
      <c r="H61" s="72" t="str">
        <f t="shared" si="6"/>
        <v>SOU</v>
      </c>
      <c r="I61" s="72" t="str">
        <f t="shared" si="6"/>
        <v>@SOU</v>
      </c>
      <c r="J61" s="72" t="str">
        <f t="shared" si="6"/>
        <v>SOU</v>
      </c>
      <c r="K61" s="72" t="str">
        <f t="shared" si="6"/>
        <v>@SOU</v>
      </c>
      <c r="L61" s="72" t="str">
        <f t="shared" si="6"/>
        <v>SOU</v>
      </c>
      <c r="M61" s="72" t="str">
        <f t="shared" si="6"/>
        <v>@SOU</v>
      </c>
      <c r="N61" s="72" t="str">
        <f t="shared" si="6"/>
        <v>SOU</v>
      </c>
      <c r="O61" s="72" t="str">
        <f t="shared" si="6"/>
        <v>@SOU</v>
      </c>
      <c r="P61" s="72" t="str">
        <f t="shared" si="6"/>
        <v>SOU</v>
      </c>
      <c r="Q61" s="72" t="str">
        <f t="shared" si="6"/>
        <v>@SOU</v>
      </c>
      <c r="R61" s="72" t="str">
        <f t="shared" si="6"/>
        <v>@SOU</v>
      </c>
      <c r="S61" s="72" t="str">
        <f t="shared" si="6"/>
        <v>SOU</v>
      </c>
      <c r="T61" s="72" t="str">
        <f t="shared" si="6"/>
        <v>SOU</v>
      </c>
      <c r="U61" s="72" t="str">
        <f t="shared" si="6"/>
        <v>@SOU</v>
      </c>
      <c r="V61" s="72" t="str">
        <f t="shared" si="6"/>
        <v>@SOU</v>
      </c>
      <c r="W61" s="72" t="str">
        <f t="shared" si="6"/>
        <v>SOU</v>
      </c>
      <c r="X61" s="72" t="str">
        <f t="shared" si="6"/>
        <v>SOU</v>
      </c>
      <c r="Y61" s="72" t="str">
        <f t="shared" si="6"/>
        <v>@SOU</v>
      </c>
      <c r="Z61" s="72" t="str">
        <f t="shared" si="6"/>
        <v>@SOU</v>
      </c>
      <c r="AA61" s="72" t="str">
        <f t="shared" si="6"/>
        <v>SOU</v>
      </c>
      <c r="AB61" s="72" t="str">
        <f t="shared" si="6"/>
        <v>SOU</v>
      </c>
      <c r="AC61" s="72" t="str">
        <f t="shared" si="6"/>
        <v>@SOU</v>
      </c>
      <c r="AD61" s="72" t="str">
        <f t="shared" si="6"/>
        <v>SOU</v>
      </c>
      <c r="AE61" s="72" t="str">
        <f t="shared" si="6"/>
        <v>@SOU</v>
      </c>
      <c r="AF61" s="72" t="str">
        <f t="shared" si="6"/>
        <v>SOU</v>
      </c>
      <c r="AG61" s="72" t="str">
        <f t="shared" si="6"/>
        <v>@SOU</v>
      </c>
      <c r="AH61" s="72" t="str">
        <f t="shared" si="6"/>
        <v>SOU</v>
      </c>
      <c r="AI61" s="72" t="str">
        <f t="shared" si="6"/>
        <v>@SOU</v>
      </c>
      <c r="AJ61" s="72" t="str">
        <f t="shared" si="6"/>
        <v>SOU</v>
      </c>
      <c r="AK61" s="72" t="str">
        <f t="shared" si="6"/>
        <v>@SOU</v>
      </c>
      <c r="AL61" s="72" t="str">
        <f t="shared" si="6"/>
        <v>@SOU</v>
      </c>
      <c r="AM61" s="72" t="str">
        <f t="shared" si="6"/>
        <v>SOU</v>
      </c>
      <c r="AP61" s="65"/>
    </row>
    <row r="62" spans="1:42" x14ac:dyDescent="0.3">
      <c r="A62" s="41" t="str">
        <f t="shared" si="3"/>
        <v>TOT</v>
      </c>
      <c r="B62" s="72" t="str">
        <f t="shared" si="5"/>
        <v>@TOT</v>
      </c>
      <c r="C62" s="72" t="str">
        <f t="shared" si="6"/>
        <v>TOT</v>
      </c>
      <c r="D62" s="72" t="str">
        <f t="shared" si="6"/>
        <v>@TOT</v>
      </c>
      <c r="E62" s="72" t="str">
        <f t="shared" si="6"/>
        <v>TOT</v>
      </c>
      <c r="F62" s="72" t="str">
        <f t="shared" si="6"/>
        <v>@TOT</v>
      </c>
      <c r="G62" s="72" t="str">
        <f t="shared" si="6"/>
        <v>TOT</v>
      </c>
      <c r="H62" s="72" t="str">
        <f t="shared" si="6"/>
        <v>@TOT</v>
      </c>
      <c r="I62" s="72" t="str">
        <f t="shared" si="6"/>
        <v>TOT</v>
      </c>
      <c r="J62" s="72" t="str">
        <f t="shared" si="6"/>
        <v>@TOT</v>
      </c>
      <c r="K62" s="72" t="str">
        <f t="shared" si="6"/>
        <v>TOT</v>
      </c>
      <c r="L62" s="72" t="str">
        <f t="shared" si="6"/>
        <v>@TOT</v>
      </c>
      <c r="M62" s="72" t="str">
        <f t="shared" si="6"/>
        <v>TOT</v>
      </c>
      <c r="N62" s="72" t="str">
        <f t="shared" si="6"/>
        <v>TOT</v>
      </c>
      <c r="O62" s="72" t="str">
        <f t="shared" si="6"/>
        <v>@TOT</v>
      </c>
      <c r="P62" s="72" t="str">
        <f t="shared" si="6"/>
        <v>TOT</v>
      </c>
      <c r="Q62" s="72" t="str">
        <f t="shared" si="6"/>
        <v>@TOT</v>
      </c>
      <c r="R62" s="72" t="str">
        <f t="shared" si="6"/>
        <v>@TOT</v>
      </c>
      <c r="S62" s="72" t="str">
        <f t="shared" si="6"/>
        <v>TOT</v>
      </c>
      <c r="T62" s="72" t="str">
        <f t="shared" si="6"/>
        <v>TOT</v>
      </c>
      <c r="U62" s="72" t="str">
        <f t="shared" si="6"/>
        <v>@TOT</v>
      </c>
      <c r="V62" s="72" t="str">
        <f t="shared" si="6"/>
        <v>TOT</v>
      </c>
      <c r="W62" s="72" t="str">
        <f t="shared" si="6"/>
        <v>@TOT</v>
      </c>
      <c r="X62" s="72" t="str">
        <f t="shared" si="6"/>
        <v>@TOT</v>
      </c>
      <c r="Y62" s="72" t="str">
        <f t="shared" si="6"/>
        <v>TOT</v>
      </c>
      <c r="Z62" s="72" t="str">
        <f t="shared" si="6"/>
        <v>TOT</v>
      </c>
      <c r="AA62" s="72" t="str">
        <f t="shared" si="6"/>
        <v>@TOT</v>
      </c>
      <c r="AB62" s="72" t="str">
        <f t="shared" si="6"/>
        <v>@TOT</v>
      </c>
      <c r="AC62" s="72" t="str">
        <f t="shared" si="6"/>
        <v>TOT</v>
      </c>
      <c r="AD62" s="72" t="str">
        <f t="shared" si="6"/>
        <v>@TOT</v>
      </c>
      <c r="AE62" s="72" t="str">
        <f t="shared" si="6"/>
        <v>TOT</v>
      </c>
      <c r="AF62" s="72" t="str">
        <f t="shared" si="6"/>
        <v>@TOT</v>
      </c>
      <c r="AG62" s="72" t="str">
        <f t="shared" si="6"/>
        <v>TOT</v>
      </c>
      <c r="AH62" s="72" t="str">
        <f t="shared" si="6"/>
        <v>TOT</v>
      </c>
      <c r="AI62" s="72" t="str">
        <f t="shared" si="6"/>
        <v>@TOT</v>
      </c>
      <c r="AJ62" s="72" t="str">
        <f t="shared" si="6"/>
        <v>TOT</v>
      </c>
      <c r="AK62" s="72" t="str">
        <f t="shared" si="6"/>
        <v>@TOT</v>
      </c>
      <c r="AL62" s="72" t="str">
        <f t="shared" si="6"/>
        <v>@TOT</v>
      </c>
      <c r="AM62" s="72" t="str">
        <f t="shared" si="6"/>
        <v>TOT</v>
      </c>
      <c r="AP62" s="65"/>
    </row>
    <row r="63" spans="1:42" x14ac:dyDescent="0.3">
      <c r="A63" s="41" t="str">
        <f t="shared" si="3"/>
        <v>WBA</v>
      </c>
      <c r="B63" s="72" t="str">
        <f t="shared" si="5"/>
        <v>@WBA</v>
      </c>
      <c r="C63" s="72" t="str">
        <f t="shared" si="6"/>
        <v>WBA</v>
      </c>
      <c r="D63" s="72" t="str">
        <f t="shared" si="6"/>
        <v>@WBA</v>
      </c>
      <c r="E63" s="72" t="str">
        <f t="shared" si="6"/>
        <v>WBA</v>
      </c>
      <c r="F63" s="72" t="str">
        <f t="shared" si="6"/>
        <v>@WBA</v>
      </c>
      <c r="G63" s="72" t="str">
        <f t="shared" si="6"/>
        <v>WBA</v>
      </c>
      <c r="H63" s="72" t="str">
        <f t="shared" si="6"/>
        <v>WBA</v>
      </c>
      <c r="I63" s="72" t="str">
        <f t="shared" si="6"/>
        <v>@WBA</v>
      </c>
      <c r="J63" s="72" t="str">
        <f t="shared" si="6"/>
        <v>WBA</v>
      </c>
      <c r="K63" s="72" t="str">
        <f t="shared" si="6"/>
        <v>@WBA</v>
      </c>
      <c r="L63" s="72" t="str">
        <f t="shared" si="6"/>
        <v>@WBA</v>
      </c>
      <c r="M63" s="72" t="str">
        <f t="shared" si="6"/>
        <v>WBA</v>
      </c>
      <c r="N63" s="72" t="str">
        <f t="shared" si="6"/>
        <v>WBA</v>
      </c>
      <c r="O63" s="72" t="str">
        <f t="shared" si="6"/>
        <v>@WBA</v>
      </c>
      <c r="P63" s="72" t="str">
        <f t="shared" si="6"/>
        <v>WBA</v>
      </c>
      <c r="Q63" s="72" t="str">
        <f t="shared" si="6"/>
        <v>@WBA</v>
      </c>
      <c r="R63" s="72" t="str">
        <f t="shared" si="6"/>
        <v>@WBA</v>
      </c>
      <c r="S63" s="72" t="str">
        <f t="shared" si="6"/>
        <v>WBA</v>
      </c>
      <c r="T63" s="72" t="str">
        <f t="shared" si="6"/>
        <v>WBA</v>
      </c>
      <c r="U63" s="72" t="str">
        <f t="shared" si="6"/>
        <v>@WBA</v>
      </c>
      <c r="V63" s="72" t="str">
        <f t="shared" si="6"/>
        <v>@WBA</v>
      </c>
      <c r="W63" s="72" t="str">
        <f t="shared" si="6"/>
        <v>WBA</v>
      </c>
      <c r="X63" s="72" t="str">
        <f t="shared" si="6"/>
        <v>WBA</v>
      </c>
      <c r="Y63" s="72" t="str">
        <f t="shared" si="6"/>
        <v>@WBA</v>
      </c>
      <c r="Z63" s="72" t="str">
        <f t="shared" si="6"/>
        <v>WBA</v>
      </c>
      <c r="AA63" s="72" t="str">
        <f t="shared" si="6"/>
        <v>@WBA</v>
      </c>
      <c r="AB63" s="72" t="str">
        <f t="shared" si="6"/>
        <v>@WBA</v>
      </c>
      <c r="AC63" s="72" t="str">
        <f t="shared" si="6"/>
        <v>WBA</v>
      </c>
      <c r="AD63" s="72" t="str">
        <f t="shared" si="6"/>
        <v>@WBA</v>
      </c>
      <c r="AE63" s="72" t="str">
        <f t="shared" si="6"/>
        <v>WBA</v>
      </c>
      <c r="AF63" s="72" t="str">
        <f t="shared" si="6"/>
        <v>@WBA</v>
      </c>
      <c r="AG63" s="72" t="str">
        <f t="shared" si="6"/>
        <v>WBA</v>
      </c>
      <c r="AH63" s="72" t="str">
        <f t="shared" si="6"/>
        <v>WBA</v>
      </c>
      <c r="AI63" s="72" t="str">
        <f t="shared" si="6"/>
        <v>@WBA</v>
      </c>
      <c r="AJ63" s="72" t="str">
        <f t="shared" si="6"/>
        <v>WBA</v>
      </c>
      <c r="AK63" s="72" t="str">
        <f t="shared" si="6"/>
        <v>@WBA</v>
      </c>
      <c r="AL63" s="72" t="str">
        <f t="shared" si="6"/>
        <v>@WBA</v>
      </c>
      <c r="AM63" s="72" t="str">
        <f t="shared" si="6"/>
        <v>WBA</v>
      </c>
      <c r="AP63" s="65"/>
    </row>
    <row r="64" spans="1:42" x14ac:dyDescent="0.3">
      <c r="A64" s="41" t="str">
        <f t="shared" si="3"/>
        <v>WHU</v>
      </c>
      <c r="B64" s="72" t="str">
        <f t="shared" si="5"/>
        <v>@WHU</v>
      </c>
      <c r="C64" s="72" t="str">
        <f t="shared" si="6"/>
        <v>WHU</v>
      </c>
      <c r="D64" s="72" t="str">
        <f t="shared" si="6"/>
        <v>@WHU</v>
      </c>
      <c r="E64" s="72" t="str">
        <f t="shared" si="6"/>
        <v>WHU</v>
      </c>
      <c r="F64" s="72" t="str">
        <f t="shared" si="6"/>
        <v>WHU</v>
      </c>
      <c r="G64" s="72" t="str">
        <f t="shared" si="6"/>
        <v>@WHU</v>
      </c>
      <c r="H64" s="72" t="str">
        <f t="shared" si="6"/>
        <v>WHU</v>
      </c>
      <c r="I64" s="72" t="str">
        <f t="shared" si="6"/>
        <v>@WHU</v>
      </c>
      <c r="J64" s="72" t="str">
        <f t="shared" si="6"/>
        <v>WHU</v>
      </c>
      <c r="K64" s="72" t="str">
        <f t="shared" si="6"/>
        <v>@WHU</v>
      </c>
      <c r="L64" s="72" t="str">
        <f t="shared" si="6"/>
        <v>@WHU</v>
      </c>
      <c r="M64" s="72" t="str">
        <f t="shared" si="6"/>
        <v>WHU</v>
      </c>
      <c r="N64" s="72" t="str">
        <f t="shared" si="6"/>
        <v>@WHU</v>
      </c>
      <c r="O64" s="72" t="str">
        <f t="shared" si="6"/>
        <v>WHU</v>
      </c>
      <c r="P64" s="72" t="str">
        <f t="shared" si="6"/>
        <v>@WHU</v>
      </c>
      <c r="Q64" s="72" t="str">
        <f t="shared" si="6"/>
        <v>WHU</v>
      </c>
      <c r="R64" s="72" t="str">
        <f t="shared" si="6"/>
        <v>WHU</v>
      </c>
      <c r="S64" s="72" t="str">
        <f t="shared" si="6"/>
        <v>@WHU</v>
      </c>
      <c r="T64" s="72" t="str">
        <f t="shared" si="6"/>
        <v>@WHU</v>
      </c>
      <c r="U64" s="72" t="str">
        <f t="shared" si="6"/>
        <v>WHU</v>
      </c>
      <c r="V64" s="72" t="str">
        <f t="shared" si="6"/>
        <v>@WHU</v>
      </c>
      <c r="W64" s="72" t="str">
        <f t="shared" si="6"/>
        <v>WHU</v>
      </c>
      <c r="X64" s="72" t="str">
        <f t="shared" si="6"/>
        <v>WHU</v>
      </c>
      <c r="Y64" s="72" t="str">
        <f t="shared" si="6"/>
        <v>@WHU</v>
      </c>
      <c r="Z64" s="72" t="str">
        <f t="shared" si="6"/>
        <v>@WHU</v>
      </c>
      <c r="AA64" s="72" t="str">
        <f t="shared" si="6"/>
        <v>WHU</v>
      </c>
      <c r="AB64" s="72" t="str">
        <f t="shared" si="6"/>
        <v>@WHU</v>
      </c>
      <c r="AC64" s="72" t="str">
        <f t="shared" si="6"/>
        <v>WHU</v>
      </c>
      <c r="AD64" s="72" t="str">
        <f t="shared" si="6"/>
        <v>@WHU</v>
      </c>
      <c r="AE64" s="72" t="str">
        <f t="shared" si="6"/>
        <v>WHU</v>
      </c>
      <c r="AF64" s="72" t="str">
        <f t="shared" si="6"/>
        <v>@WHU</v>
      </c>
      <c r="AG64" s="72" t="str">
        <f t="shared" si="6"/>
        <v>WHU</v>
      </c>
      <c r="AH64" s="72" t="str">
        <f t="shared" si="6"/>
        <v>@WHU</v>
      </c>
      <c r="AI64" s="72" t="str">
        <f t="shared" si="6"/>
        <v>WHU</v>
      </c>
      <c r="AJ64" s="72" t="str">
        <f t="shared" si="6"/>
        <v>@WHU</v>
      </c>
      <c r="AK64" s="72" t="str">
        <f t="shared" si="6"/>
        <v>WHU</v>
      </c>
      <c r="AL64" s="72" t="str">
        <f t="shared" si="6"/>
        <v>WHU</v>
      </c>
      <c r="AM64" s="72" t="str">
        <f t="shared" si="6"/>
        <v>@WHU</v>
      </c>
      <c r="AP64" s="65"/>
    </row>
    <row r="65" spans="1:48" x14ac:dyDescent="0.3">
      <c r="A65" s="41" t="str">
        <f t="shared" si="3"/>
        <v>WOL</v>
      </c>
      <c r="B65" s="72" t="str">
        <f t="shared" si="5"/>
        <v>WOL</v>
      </c>
      <c r="C65" s="72" t="str">
        <f t="shared" si="6"/>
        <v>@WOL</v>
      </c>
      <c r="D65" s="72" t="str">
        <f t="shared" si="6"/>
        <v>WOL</v>
      </c>
      <c r="E65" s="72" t="str">
        <f t="shared" si="6"/>
        <v>@WOL</v>
      </c>
      <c r="F65" s="72" t="str">
        <f t="shared" si="6"/>
        <v>WOL</v>
      </c>
      <c r="G65" s="72" t="str">
        <f t="shared" si="6"/>
        <v>@WOL</v>
      </c>
      <c r="H65" s="72" t="str">
        <f t="shared" si="6"/>
        <v>@WOL</v>
      </c>
      <c r="I65" s="72" t="str">
        <f t="shared" si="6"/>
        <v>WOL</v>
      </c>
      <c r="J65" s="72" t="str">
        <f t="shared" si="6"/>
        <v>@WOL</v>
      </c>
      <c r="K65" s="72" t="str">
        <f t="shared" si="6"/>
        <v>WOL</v>
      </c>
      <c r="L65" s="72" t="str">
        <f t="shared" si="6"/>
        <v>WOL</v>
      </c>
      <c r="M65" s="72" t="str">
        <f t="shared" si="6"/>
        <v>@WOL</v>
      </c>
      <c r="N65" s="72" t="str">
        <f t="shared" si="6"/>
        <v>@WOL</v>
      </c>
      <c r="O65" s="72" t="str">
        <f t="shared" si="6"/>
        <v>WOL</v>
      </c>
      <c r="P65" s="72" t="str">
        <f t="shared" si="6"/>
        <v>@WOL</v>
      </c>
      <c r="Q65" s="72" t="str">
        <f t="shared" si="6"/>
        <v>WOL</v>
      </c>
      <c r="R65" s="72" t="str">
        <f t="shared" si="6"/>
        <v>WOL</v>
      </c>
      <c r="S65" s="72" t="str">
        <f t="shared" si="6"/>
        <v>@WOL</v>
      </c>
      <c r="T65" s="72" t="str">
        <f t="shared" si="6"/>
        <v>@WOL</v>
      </c>
      <c r="U65" s="72" t="str">
        <f t="shared" si="6"/>
        <v>WOL</v>
      </c>
      <c r="V65" s="72" t="str">
        <f t="shared" si="6"/>
        <v>WOL</v>
      </c>
      <c r="W65" s="72" t="str">
        <f t="shared" si="6"/>
        <v>@WOL</v>
      </c>
      <c r="X65" s="72" t="str">
        <f t="shared" si="6"/>
        <v>@WOL</v>
      </c>
      <c r="Y65" s="72" t="str">
        <f t="shared" si="6"/>
        <v>WOL</v>
      </c>
      <c r="Z65" s="72" t="str">
        <f t="shared" si="6"/>
        <v>@WOL</v>
      </c>
      <c r="AA65" s="72" t="str">
        <f t="shared" si="6"/>
        <v>WOL</v>
      </c>
      <c r="AB65" s="72" t="str">
        <f t="shared" si="6"/>
        <v>WOL</v>
      </c>
      <c r="AC65" s="72" t="str">
        <f t="shared" si="6"/>
        <v>@WOL</v>
      </c>
      <c r="AD65" s="72" t="str">
        <f t="shared" si="6"/>
        <v>WOL</v>
      </c>
      <c r="AE65" s="72" t="str">
        <f t="shared" si="6"/>
        <v>@WOL</v>
      </c>
      <c r="AF65" s="72" t="str">
        <f t="shared" si="6"/>
        <v>WOL</v>
      </c>
      <c r="AG65" s="72" t="str">
        <f t="shared" si="6"/>
        <v>@WOL</v>
      </c>
      <c r="AH65" s="72" t="str">
        <f t="shared" si="6"/>
        <v>@WOL</v>
      </c>
      <c r="AI65" s="72" t="str">
        <f t="shared" si="6"/>
        <v>WOL</v>
      </c>
      <c r="AJ65" s="72" t="str">
        <f t="shared" si="6"/>
        <v>@WOL</v>
      </c>
      <c r="AK65" s="72" t="str">
        <f t="shared" si="6"/>
        <v>WOL</v>
      </c>
      <c r="AL65" s="72" t="str">
        <f t="shared" si="6"/>
        <v>WOL</v>
      </c>
      <c r="AM65" s="72" t="str">
        <f t="shared" si="6"/>
        <v>@WOL</v>
      </c>
      <c r="AP65" s="65"/>
    </row>
    <row r="66" spans="1:48" x14ac:dyDescent="0.3">
      <c r="AG66" s="34"/>
      <c r="AH66" s="34"/>
      <c r="AI66" s="34"/>
      <c r="AJ66" s="34"/>
      <c r="AK66" s="34"/>
      <c r="AL66" s="34"/>
      <c r="AM66" s="34"/>
    </row>
    <row r="67" spans="1:48" x14ac:dyDescent="0.3">
      <c r="A67" s="58" t="s">
        <v>0</v>
      </c>
      <c r="B67" s="58">
        <v>1</v>
      </c>
      <c r="C67" s="58">
        <v>2</v>
      </c>
      <c r="D67" s="58">
        <v>3</v>
      </c>
      <c r="E67" s="58">
        <v>4</v>
      </c>
      <c r="F67" s="58">
        <v>5</v>
      </c>
      <c r="G67" s="58">
        <v>6</v>
      </c>
      <c r="H67" s="58">
        <v>7</v>
      </c>
      <c r="I67" s="58">
        <v>8</v>
      </c>
      <c r="J67" s="58">
        <v>9</v>
      </c>
      <c r="K67" s="58">
        <v>10</v>
      </c>
      <c r="L67" s="58">
        <v>11</v>
      </c>
      <c r="M67" s="58">
        <v>12</v>
      </c>
      <c r="N67" s="58">
        <v>13</v>
      </c>
      <c r="O67" s="58">
        <v>14</v>
      </c>
      <c r="P67" s="58">
        <v>15</v>
      </c>
      <c r="Q67" s="58">
        <v>16</v>
      </c>
      <c r="R67" s="58">
        <v>17</v>
      </c>
      <c r="S67" s="58">
        <v>18</v>
      </c>
      <c r="T67" s="58">
        <v>19</v>
      </c>
      <c r="U67" s="58">
        <v>20</v>
      </c>
      <c r="V67" s="58">
        <v>21</v>
      </c>
      <c r="W67" s="58">
        <v>22</v>
      </c>
      <c r="X67" s="58">
        <v>23</v>
      </c>
      <c r="Y67" s="58">
        <v>24</v>
      </c>
      <c r="Z67" s="58">
        <v>25</v>
      </c>
      <c r="AA67" s="58">
        <v>26</v>
      </c>
      <c r="AB67" s="58">
        <v>27</v>
      </c>
      <c r="AC67" s="58">
        <v>28</v>
      </c>
      <c r="AD67" s="58">
        <v>29</v>
      </c>
      <c r="AE67" s="58">
        <v>30</v>
      </c>
      <c r="AF67" s="33">
        <v>31</v>
      </c>
      <c r="AG67" s="33">
        <v>32</v>
      </c>
      <c r="AH67" s="33">
        <v>33</v>
      </c>
      <c r="AI67" s="33">
        <v>34</v>
      </c>
      <c r="AJ67" s="33">
        <v>35</v>
      </c>
      <c r="AK67" s="33">
        <v>36</v>
      </c>
      <c r="AL67" s="33">
        <v>37</v>
      </c>
      <c r="AM67" s="33">
        <v>38</v>
      </c>
      <c r="AN67" s="62" t="s">
        <v>13</v>
      </c>
      <c r="AO67" s="58" t="s">
        <v>0</v>
      </c>
      <c r="AP67" s="62" t="str">
        <f>CONCATENATE("GW ",Fixtures!$D$6,"-",Fixtures!$D$6+8)</f>
        <v>GW 9-17</v>
      </c>
      <c r="AQ67" s="62" t="str">
        <f>CONCATENATE("GW ",Fixtures!$D$6,"-",Fixtures!$D$6+5)</f>
        <v>GW 9-14</v>
      </c>
      <c r="AR67" s="62" t="str">
        <f>CONCATENATE("GW ",Fixtures!$D$6,"-",Fixtures!$D$6+2)</f>
        <v>GW 9-11</v>
      </c>
      <c r="AS67" s="77"/>
    </row>
    <row r="68" spans="1:48" x14ac:dyDescent="0.3">
      <c r="A68" s="41" t="str">
        <f>$A46</f>
        <v>ARS</v>
      </c>
      <c r="B68" s="22">
        <f t="shared" ref="B68:B87" si="7">(VLOOKUP(B2,$AT$2:$AU$41,2,FALSE))</f>
        <v>83.344060284896017</v>
      </c>
      <c r="C68" s="22">
        <f t="shared" ref="C68:AM75" si="8">(VLOOKUP(C2,$AT$2:$AU$41,2,FALSE))</f>
        <v>95.493498887362307</v>
      </c>
      <c r="D68" s="22">
        <f t="shared" si="8"/>
        <v>163.77561444567485</v>
      </c>
      <c r="E68" s="22">
        <f t="shared" si="8"/>
        <v>65.700171284893983</v>
      </c>
      <c r="F68" s="22">
        <f t="shared" si="8"/>
        <v>135.10165161175109</v>
      </c>
      <c r="G68" s="22">
        <f t="shared" si="8"/>
        <v>112.98986563284187</v>
      </c>
      <c r="H68" s="22">
        <f t="shared" si="8"/>
        <v>116.43709113436307</v>
      </c>
      <c r="I68" s="22">
        <f t="shared" si="8"/>
        <v>111.44398622463707</v>
      </c>
      <c r="J68" s="22">
        <f t="shared" si="8"/>
        <v>115.60704338290152</v>
      </c>
      <c r="K68" s="22">
        <f t="shared" si="8"/>
        <v>67.359621704498551</v>
      </c>
      <c r="L68" s="22">
        <f t="shared" si="8"/>
        <v>146.85225990985438</v>
      </c>
      <c r="M68" s="22">
        <f t="shared" si="8"/>
        <v>63.559307807122565</v>
      </c>
      <c r="N68" s="22">
        <f t="shared" si="8"/>
        <v>94.540178274587404</v>
      </c>
      <c r="O68" s="22">
        <f t="shared" si="8"/>
        <v>114.13776033786989</v>
      </c>
      <c r="P68" s="22">
        <f t="shared" si="8"/>
        <v>117.44023931064763</v>
      </c>
      <c r="Q68" s="22">
        <f t="shared" si="8"/>
        <v>95.191848535497471</v>
      </c>
      <c r="R68" s="22">
        <f t="shared" si="8"/>
        <v>61.271786638032658</v>
      </c>
      <c r="S68" s="22">
        <f t="shared" si="8"/>
        <v>77.359665749373818</v>
      </c>
      <c r="T68" s="22">
        <f t="shared" si="8"/>
        <v>75.103438827005036</v>
      </c>
      <c r="U68" s="22">
        <f t="shared" si="8"/>
        <v>106.60913720325816</v>
      </c>
      <c r="V68" s="22">
        <f t="shared" si="8"/>
        <v>103.25553364745403</v>
      </c>
      <c r="W68" s="22">
        <f t="shared" si="8"/>
        <v>75.958722347626036</v>
      </c>
      <c r="X68" s="22">
        <f t="shared" si="8"/>
        <v>125.67087808310139</v>
      </c>
      <c r="Y68" s="22">
        <f t="shared" si="8"/>
        <v>102.51945356596927</v>
      </c>
      <c r="Z68" s="84">
        <f t="shared" si="8"/>
        <v>119.80712501419436</v>
      </c>
      <c r="AA68" s="84">
        <f t="shared" si="8"/>
        <v>127.41410379873658</v>
      </c>
      <c r="AB68" s="85">
        <f t="shared" si="8"/>
        <v>71.673261995265875</v>
      </c>
      <c r="AC68" s="85">
        <f t="shared" si="8"/>
        <v>130.22747576911613</v>
      </c>
      <c r="AD68" s="85">
        <f t="shared" si="8"/>
        <v>107.68415831979155</v>
      </c>
      <c r="AE68" s="85">
        <f t="shared" si="8"/>
        <v>145.23497884805127</v>
      </c>
      <c r="AF68" s="85">
        <f t="shared" si="8"/>
        <v>74.087427193603858</v>
      </c>
      <c r="AG68" s="85">
        <f t="shared" si="8"/>
        <v>73.908883648870045</v>
      </c>
      <c r="AH68" s="85">
        <f t="shared" si="8"/>
        <v>101.21650445056385</v>
      </c>
      <c r="AI68" s="85">
        <f t="shared" si="8"/>
        <v>84.691111868750355</v>
      </c>
      <c r="AJ68" s="85">
        <f t="shared" si="8"/>
        <v>54.335357962028958</v>
      </c>
      <c r="AK68" s="22">
        <f t="shared" si="8"/>
        <v>132.43261028647498</v>
      </c>
      <c r="AL68" s="22">
        <f t="shared" si="8"/>
        <v>87.235367759932188</v>
      </c>
      <c r="AM68" s="22">
        <f t="shared" si="8"/>
        <v>84.415412852233587</v>
      </c>
      <c r="AN68" s="22">
        <f ca="1">IF(OR(Fixtures!$D$6&lt;=0,Fixtures!$D$6&gt;39),AVERAGE(B68:AM68),AVERAGE(OFFSET(A68,0,Fixtures!$D$6,1,38-Fixtures!$D$6+1)))</f>
        <v>97.89335516974711</v>
      </c>
      <c r="AO68" s="41" t="str">
        <f>$A46</f>
        <v>ARS</v>
      </c>
      <c r="AP68" s="66">
        <f ca="1">AVERAGE(OFFSET(A68,0,Fixtures!$D$6,1,9))</f>
        <v>97.32889398900133</v>
      </c>
      <c r="AQ68" s="66">
        <f ca="1">AVERAGE(OFFSET(A68,0,Fixtures!$D$6,1,6))</f>
        <v>100.34269523613905</v>
      </c>
      <c r="AR68" s="66">
        <f ca="1">AVERAGE(OFFSET(A68,0,Fixtures!$D$6,1,3))</f>
        <v>109.93964166575149</v>
      </c>
      <c r="AS68" s="76"/>
      <c r="AT68" s="75"/>
      <c r="AU68" s="65"/>
      <c r="AV68" s="65"/>
    </row>
    <row r="69" spans="1:48" x14ac:dyDescent="0.3">
      <c r="A69" s="41" t="str">
        <f t="shared" ref="A69:A87" si="9">$A47</f>
        <v>AVL</v>
      </c>
      <c r="B69" s="93">
        <f t="shared" si="7"/>
        <v>135.10165161175109</v>
      </c>
      <c r="C69" s="22">
        <f t="shared" ref="C69:Q69" si="10">(VLOOKUP(C3,$AT$2:$AU$41,2,FALSE))</f>
        <v>65.700171284893983</v>
      </c>
      <c r="D69" s="22">
        <f t="shared" si="10"/>
        <v>83.344060284896017</v>
      </c>
      <c r="E69" s="22">
        <f t="shared" si="10"/>
        <v>145.23497884805127</v>
      </c>
      <c r="F69" s="22">
        <f t="shared" si="10"/>
        <v>127.41410379873658</v>
      </c>
      <c r="G69" s="22">
        <f t="shared" si="10"/>
        <v>102.51945356596927</v>
      </c>
      <c r="H69" s="22">
        <f t="shared" si="10"/>
        <v>94.540178274587404</v>
      </c>
      <c r="I69" s="22">
        <f t="shared" si="10"/>
        <v>89.386061303673443</v>
      </c>
      <c r="J69" s="22">
        <f t="shared" si="10"/>
        <v>84.415412852233587</v>
      </c>
      <c r="K69" s="22">
        <f t="shared" si="10"/>
        <v>107.68415831979155</v>
      </c>
      <c r="L69" s="22">
        <f t="shared" si="10"/>
        <v>75.103438827005036</v>
      </c>
      <c r="M69" s="22">
        <f t="shared" si="10"/>
        <v>75.958722347626036</v>
      </c>
      <c r="N69" s="22">
        <f t="shared" si="10"/>
        <v>63.559307807122565</v>
      </c>
      <c r="O69" s="22">
        <f t="shared" si="10"/>
        <v>61.271786638032658</v>
      </c>
      <c r="P69" s="22">
        <f t="shared" si="10"/>
        <v>77.359665749373818</v>
      </c>
      <c r="Q69" s="22">
        <f t="shared" si="10"/>
        <v>132.43261028647498</v>
      </c>
      <c r="R69" s="22">
        <f t="shared" si="8"/>
        <v>116.43709113436307</v>
      </c>
      <c r="S69" s="22">
        <f t="shared" si="8"/>
        <v>130.22747576911613</v>
      </c>
      <c r="T69" s="22">
        <f t="shared" si="8"/>
        <v>101.21650445056385</v>
      </c>
      <c r="U69" s="22">
        <f t="shared" si="8"/>
        <v>71.673261995265875</v>
      </c>
      <c r="V69" s="22">
        <f t="shared" si="8"/>
        <v>106.60913720325816</v>
      </c>
      <c r="W69" s="22">
        <f t="shared" si="8"/>
        <v>95.493498887362307</v>
      </c>
      <c r="X69" s="22">
        <f t="shared" si="8"/>
        <v>79.266884552314167</v>
      </c>
      <c r="Y69" s="22">
        <f t="shared" si="8"/>
        <v>95.191848535497471</v>
      </c>
      <c r="Z69" s="84">
        <f t="shared" si="8"/>
        <v>112.98986563284187</v>
      </c>
      <c r="AA69" s="84">
        <f t="shared" si="8"/>
        <v>115.60704338290152</v>
      </c>
      <c r="AB69" s="85">
        <f t="shared" si="8"/>
        <v>67.359621704498551</v>
      </c>
      <c r="AC69" s="85">
        <f t="shared" si="8"/>
        <v>84.691111868750355</v>
      </c>
      <c r="AD69" s="85">
        <f t="shared" si="8"/>
        <v>74.087427193603858</v>
      </c>
      <c r="AE69" s="85">
        <f t="shared" si="8"/>
        <v>73.908883648870045</v>
      </c>
      <c r="AF69" s="85">
        <f t="shared" si="8"/>
        <v>163.77561444567485</v>
      </c>
      <c r="AG69" s="85">
        <f t="shared" si="8"/>
        <v>119.80712501419436</v>
      </c>
      <c r="AH69" s="85">
        <f t="shared" si="8"/>
        <v>54.335357962028958</v>
      </c>
      <c r="AI69" s="85">
        <f t="shared" si="8"/>
        <v>114.13776033786989</v>
      </c>
      <c r="AJ69" s="85">
        <f t="shared" si="8"/>
        <v>103.25553364745403</v>
      </c>
      <c r="AK69" s="22">
        <f t="shared" si="8"/>
        <v>87.235367759932188</v>
      </c>
      <c r="AL69" s="22">
        <f t="shared" si="8"/>
        <v>146.85225990985438</v>
      </c>
      <c r="AM69" s="22">
        <f t="shared" si="8"/>
        <v>117.44023931064763</v>
      </c>
      <c r="AN69" s="22">
        <f ca="1">IF(OR(Fixtures!$D$6&lt;=0,Fixtures!$D$6&gt;39),AVERAGE(B69:AM69),AVERAGE(OFFSET(A69,0,Fixtures!$D$6,1,38-Fixtures!$D$6+1)))</f>
        <v>96.979467239150779</v>
      </c>
      <c r="AO69" s="41" t="str">
        <f t="shared" ref="AO69:AO87" si="11">$A47</f>
        <v>AVL</v>
      </c>
      <c r="AP69" s="66">
        <f ca="1">AVERAGE(OFFSET(A69,0,Fixtures!$D$6,1,9))</f>
        <v>88.246910440224809</v>
      </c>
      <c r="AQ69" s="66">
        <f ca="1">AVERAGE(OFFSET(A69,0,Fixtures!$D$6,1,6))</f>
        <v>77.998804465301902</v>
      </c>
      <c r="AR69" s="66">
        <f ca="1">AVERAGE(OFFSET(A69,0,Fixtures!$D$6,1,3))</f>
        <v>89.067669999676738</v>
      </c>
      <c r="AS69" s="76"/>
      <c r="AT69" s="75"/>
      <c r="AU69" s="65"/>
      <c r="AV69" s="65"/>
    </row>
    <row r="70" spans="1:48" x14ac:dyDescent="0.3">
      <c r="A70" s="41" t="str">
        <f t="shared" si="9"/>
        <v>BHA</v>
      </c>
      <c r="B70" s="22">
        <f t="shared" si="7"/>
        <v>117.44023931064763</v>
      </c>
      <c r="C70" s="22">
        <f t="shared" si="8"/>
        <v>84.691111868750355</v>
      </c>
      <c r="D70" s="22">
        <f t="shared" si="8"/>
        <v>103.25553364745403</v>
      </c>
      <c r="E70" s="22">
        <f t="shared" si="8"/>
        <v>114.13776033786989</v>
      </c>
      <c r="F70" s="22">
        <f t="shared" si="8"/>
        <v>87.235367759932188</v>
      </c>
      <c r="G70" s="22">
        <f t="shared" si="8"/>
        <v>54.335357962028958</v>
      </c>
      <c r="H70" s="22">
        <f t="shared" si="8"/>
        <v>146.85225990985438</v>
      </c>
      <c r="I70" s="22">
        <f t="shared" si="8"/>
        <v>63.559307807122565</v>
      </c>
      <c r="J70" s="22">
        <f t="shared" si="8"/>
        <v>125.67087808310139</v>
      </c>
      <c r="K70" s="22">
        <f t="shared" si="8"/>
        <v>145.23497884805127</v>
      </c>
      <c r="L70" s="22">
        <f t="shared" si="8"/>
        <v>94.540178274587404</v>
      </c>
      <c r="M70" s="22">
        <f t="shared" si="8"/>
        <v>127.41410379873658</v>
      </c>
      <c r="N70" s="22">
        <f t="shared" si="8"/>
        <v>83.344060284896017</v>
      </c>
      <c r="O70" s="22">
        <f t="shared" si="8"/>
        <v>65.700171284893983</v>
      </c>
      <c r="P70" s="22">
        <f t="shared" si="8"/>
        <v>107.68415831979155</v>
      </c>
      <c r="Q70" s="22">
        <f t="shared" si="8"/>
        <v>79.266884552314167</v>
      </c>
      <c r="R70" s="22">
        <f t="shared" si="8"/>
        <v>67.359621704498551</v>
      </c>
      <c r="S70" s="22">
        <f t="shared" si="8"/>
        <v>135.10165161175109</v>
      </c>
      <c r="T70" s="22">
        <f t="shared" si="8"/>
        <v>115.60704338290152</v>
      </c>
      <c r="U70" s="22">
        <f t="shared" si="8"/>
        <v>73.908883648870045</v>
      </c>
      <c r="V70" s="22">
        <f t="shared" si="8"/>
        <v>130.22747576911613</v>
      </c>
      <c r="W70" s="22">
        <f t="shared" si="8"/>
        <v>163.77561444567485</v>
      </c>
      <c r="X70" s="22">
        <f t="shared" si="8"/>
        <v>71.673261995265875</v>
      </c>
      <c r="Y70" s="22">
        <f t="shared" si="8"/>
        <v>111.44398622463707</v>
      </c>
      <c r="Z70" s="84">
        <f t="shared" si="8"/>
        <v>77.359665749373818</v>
      </c>
      <c r="AA70" s="84">
        <f t="shared" si="8"/>
        <v>61.271786638032658</v>
      </c>
      <c r="AB70" s="85">
        <f t="shared" si="8"/>
        <v>112.98986563284187</v>
      </c>
      <c r="AC70" s="85">
        <f t="shared" si="8"/>
        <v>106.60913720325816</v>
      </c>
      <c r="AD70" s="85">
        <f t="shared" si="8"/>
        <v>75.103438827005036</v>
      </c>
      <c r="AE70" s="85">
        <f t="shared" si="8"/>
        <v>116.43709113436307</v>
      </c>
      <c r="AF70" s="85">
        <f t="shared" si="8"/>
        <v>101.21650445056385</v>
      </c>
      <c r="AG70" s="85">
        <f t="shared" si="8"/>
        <v>132.43261028647498</v>
      </c>
      <c r="AH70" s="85">
        <f t="shared" si="8"/>
        <v>74.087427193603858</v>
      </c>
      <c r="AI70" s="85">
        <f t="shared" si="8"/>
        <v>102.51945356596927</v>
      </c>
      <c r="AJ70" s="85">
        <f t="shared" si="8"/>
        <v>75.958722347626036</v>
      </c>
      <c r="AK70" s="22">
        <f t="shared" si="8"/>
        <v>95.493498887362307</v>
      </c>
      <c r="AL70" s="22">
        <f t="shared" si="8"/>
        <v>119.80712501419436</v>
      </c>
      <c r="AM70" s="22">
        <f t="shared" si="8"/>
        <v>89.386061303673443</v>
      </c>
      <c r="AN70" s="22">
        <f ca="1">IF(OR(Fixtures!$D$6&lt;=0,Fixtures!$D$6&gt;39),AVERAGE(B70:AM70),AVERAGE(OFFSET(A70,0,Fixtures!$D$6,1,38-Fixtures!$D$6+1)))</f>
        <v>101.28751134878101</v>
      </c>
      <c r="AO70" s="41" t="str">
        <f t="shared" si="11"/>
        <v>BHA</v>
      </c>
      <c r="AP70" s="66">
        <f ca="1">AVERAGE(OFFSET(A70,0,Fixtures!$D$6,1,9))</f>
        <v>99.579448350096754</v>
      </c>
      <c r="AQ70" s="66">
        <f ca="1">AVERAGE(OFFSET(A70,0,Fixtures!$D$6,1,6))</f>
        <v>106.98406176237775</v>
      </c>
      <c r="AR70" s="66">
        <f ca="1">AVERAGE(OFFSET(A70,0,Fixtures!$D$6,1,3))</f>
        <v>121.81534506858002</v>
      </c>
      <c r="AS70" s="76"/>
      <c r="AT70" s="75"/>
      <c r="AU70" s="65"/>
      <c r="AV70" s="65"/>
    </row>
    <row r="71" spans="1:48" x14ac:dyDescent="0.3">
      <c r="A71" s="41" t="str">
        <f t="shared" si="9"/>
        <v>BUR</v>
      </c>
      <c r="B71" s="93">
        <f t="shared" si="7"/>
        <v>103.25553364745403</v>
      </c>
      <c r="C71" s="22">
        <f t="shared" si="8"/>
        <v>127.41410379873658</v>
      </c>
      <c r="D71" s="22">
        <f t="shared" si="8"/>
        <v>94.540178274587404</v>
      </c>
      <c r="E71" s="22">
        <f t="shared" si="8"/>
        <v>84.691111868750355</v>
      </c>
      <c r="F71" s="22">
        <f t="shared" si="8"/>
        <v>61.271786638032658</v>
      </c>
      <c r="G71" s="22">
        <f t="shared" si="8"/>
        <v>130.22747576911613</v>
      </c>
      <c r="H71" s="22">
        <f t="shared" si="8"/>
        <v>117.44023931064763</v>
      </c>
      <c r="I71" s="22">
        <f t="shared" si="8"/>
        <v>95.191848535497471</v>
      </c>
      <c r="J71" s="22">
        <f t="shared" si="8"/>
        <v>77.359665749373818</v>
      </c>
      <c r="K71" s="22">
        <f t="shared" si="8"/>
        <v>135.10165161175109</v>
      </c>
      <c r="L71" s="22">
        <f t="shared" si="8"/>
        <v>101.21650445056385</v>
      </c>
      <c r="M71" s="22">
        <f t="shared" si="8"/>
        <v>89.386061303673443</v>
      </c>
      <c r="N71" s="22">
        <f t="shared" si="8"/>
        <v>125.67087808310139</v>
      </c>
      <c r="O71" s="22">
        <f t="shared" si="8"/>
        <v>67.359621704498551</v>
      </c>
      <c r="P71" s="22">
        <f t="shared" si="8"/>
        <v>115.60704338290152</v>
      </c>
      <c r="Q71" s="22">
        <f t="shared" si="8"/>
        <v>65.700171284893983</v>
      </c>
      <c r="R71" s="22">
        <f t="shared" si="8"/>
        <v>73.908883648870045</v>
      </c>
      <c r="S71" s="22">
        <f t="shared" si="8"/>
        <v>163.77561444567485</v>
      </c>
      <c r="T71" s="22">
        <f t="shared" si="8"/>
        <v>107.68415831979155</v>
      </c>
      <c r="U71" s="22">
        <f t="shared" si="8"/>
        <v>111.44398622463707</v>
      </c>
      <c r="V71" s="22">
        <f t="shared" si="8"/>
        <v>132.43261028647498</v>
      </c>
      <c r="W71" s="22">
        <f t="shared" si="8"/>
        <v>119.80712501419436</v>
      </c>
      <c r="X71" s="22">
        <f t="shared" si="8"/>
        <v>84.415412852233587</v>
      </c>
      <c r="Y71" s="22">
        <f t="shared" si="8"/>
        <v>87.235367759932188</v>
      </c>
      <c r="Z71" s="84">
        <f t="shared" si="8"/>
        <v>54.335357962028958</v>
      </c>
      <c r="AA71" s="84">
        <f t="shared" si="8"/>
        <v>146.85225990985438</v>
      </c>
      <c r="AB71" s="85">
        <f t="shared" si="8"/>
        <v>79.266884552314167</v>
      </c>
      <c r="AC71" s="85">
        <f t="shared" si="8"/>
        <v>114.13776033786989</v>
      </c>
      <c r="AD71" s="85">
        <f t="shared" si="8"/>
        <v>112.98986563284187</v>
      </c>
      <c r="AE71" s="85">
        <f t="shared" si="8"/>
        <v>106.60913720325816</v>
      </c>
      <c r="AF71" s="85">
        <f t="shared" si="8"/>
        <v>75.103438827005036</v>
      </c>
      <c r="AG71" s="85">
        <f t="shared" si="8"/>
        <v>116.43709113436307</v>
      </c>
      <c r="AH71" s="85">
        <f t="shared" si="8"/>
        <v>75.958722347626036</v>
      </c>
      <c r="AI71" s="85">
        <f t="shared" si="8"/>
        <v>95.493498887362307</v>
      </c>
      <c r="AJ71" s="85">
        <f t="shared" si="8"/>
        <v>83.344060284896017</v>
      </c>
      <c r="AK71" s="22">
        <f t="shared" si="8"/>
        <v>102.51945356596927</v>
      </c>
      <c r="AL71" s="22">
        <f t="shared" si="8"/>
        <v>145.23497884805127</v>
      </c>
      <c r="AM71" s="22">
        <f t="shared" si="8"/>
        <v>74.087427193603858</v>
      </c>
      <c r="AN71" s="22">
        <f ca="1">IF(OR(Fixtures!$D$6&lt;=0,Fixtures!$D$6&gt;39),AVERAGE(B71:AM71),AVERAGE(OFFSET(A71,0,Fixtures!$D$6,1,38-Fixtures!$D$6+1)))</f>
        <v>101.34915642698704</v>
      </c>
      <c r="AO71" s="41" t="str">
        <f t="shared" si="11"/>
        <v>BUR</v>
      </c>
      <c r="AP71" s="66">
        <f ca="1">AVERAGE(OFFSET(A71,0,Fixtures!$D$6,1,9))</f>
        <v>94.590053468847529</v>
      </c>
      <c r="AQ71" s="66">
        <f ca="1">AVERAGE(OFFSET(A71,0,Fixtures!$D$6,1,6))</f>
        <v>99.349063817160356</v>
      </c>
      <c r="AR71" s="66">
        <f ca="1">AVERAGE(OFFSET(A71,0,Fixtures!$D$6,1,3))</f>
        <v>104.55927393722959</v>
      </c>
      <c r="AS71" s="76"/>
      <c r="AT71" s="75"/>
      <c r="AU71" s="65"/>
      <c r="AV71" s="65"/>
    </row>
    <row r="72" spans="1:48" x14ac:dyDescent="0.3">
      <c r="A72" s="41" t="str">
        <f t="shared" si="9"/>
        <v>CHE</v>
      </c>
      <c r="B72" s="22">
        <f t="shared" si="7"/>
        <v>95.191848535497471</v>
      </c>
      <c r="C72" s="22">
        <f t="shared" si="8"/>
        <v>145.23497884805127</v>
      </c>
      <c r="D72" s="22">
        <f t="shared" si="8"/>
        <v>61.271786638032658</v>
      </c>
      <c r="E72" s="22">
        <f t="shared" si="8"/>
        <v>77.359665749373818</v>
      </c>
      <c r="F72" s="22">
        <f t="shared" si="8"/>
        <v>94.540178274587404</v>
      </c>
      <c r="G72" s="22">
        <f t="shared" si="8"/>
        <v>116.43709113436307</v>
      </c>
      <c r="H72" s="22">
        <f t="shared" si="8"/>
        <v>71.673261995265875</v>
      </c>
      <c r="I72" s="22">
        <f t="shared" si="8"/>
        <v>65.700171284893983</v>
      </c>
      <c r="J72" s="22">
        <f t="shared" si="8"/>
        <v>84.691111868750355</v>
      </c>
      <c r="K72" s="22">
        <f t="shared" si="8"/>
        <v>130.22747576911613</v>
      </c>
      <c r="L72" s="22">
        <f t="shared" si="8"/>
        <v>102.51945356596927</v>
      </c>
      <c r="M72" s="22">
        <f t="shared" si="8"/>
        <v>114.13776033786989</v>
      </c>
      <c r="N72" s="22">
        <f t="shared" si="8"/>
        <v>75.958722347626036</v>
      </c>
      <c r="O72" s="22">
        <f t="shared" si="8"/>
        <v>95.493498887362307</v>
      </c>
      <c r="P72" s="22">
        <f t="shared" si="8"/>
        <v>89.386061303673443</v>
      </c>
      <c r="Q72" s="22">
        <f t="shared" si="8"/>
        <v>111.44398622463707</v>
      </c>
      <c r="R72" s="22">
        <f t="shared" si="8"/>
        <v>119.80712501419436</v>
      </c>
      <c r="S72" s="22">
        <f t="shared" si="8"/>
        <v>127.41410379873658</v>
      </c>
      <c r="T72" s="22">
        <f t="shared" si="8"/>
        <v>83.344060284896017</v>
      </c>
      <c r="U72" s="22">
        <f t="shared" si="8"/>
        <v>67.359621704498551</v>
      </c>
      <c r="V72" s="22">
        <f t="shared" si="8"/>
        <v>63.559307807122565</v>
      </c>
      <c r="W72" s="22">
        <f t="shared" si="8"/>
        <v>146.85225990985438</v>
      </c>
      <c r="X72" s="22">
        <f t="shared" si="8"/>
        <v>74.087427193603858</v>
      </c>
      <c r="Y72" s="22">
        <f t="shared" si="8"/>
        <v>75.103438827005036</v>
      </c>
      <c r="Z72" s="84">
        <f t="shared" si="8"/>
        <v>106.60913720325816</v>
      </c>
      <c r="AA72" s="84">
        <f t="shared" si="8"/>
        <v>103.25553364745403</v>
      </c>
      <c r="AB72" s="85">
        <f t="shared" si="8"/>
        <v>101.21650445056385</v>
      </c>
      <c r="AC72" s="85">
        <f t="shared" si="8"/>
        <v>115.60704338290152</v>
      </c>
      <c r="AD72" s="85">
        <f t="shared" si="8"/>
        <v>163.77561444567485</v>
      </c>
      <c r="AE72" s="85">
        <f t="shared" si="8"/>
        <v>54.335357962028958</v>
      </c>
      <c r="AF72" s="85">
        <f t="shared" si="8"/>
        <v>87.235367759932188</v>
      </c>
      <c r="AG72" s="85">
        <f t="shared" si="8"/>
        <v>84.415412852233587</v>
      </c>
      <c r="AH72" s="85">
        <f t="shared" si="8"/>
        <v>107.68415831979155</v>
      </c>
      <c r="AI72" s="85">
        <f t="shared" si="8"/>
        <v>73.908883648870045</v>
      </c>
      <c r="AJ72" s="85">
        <f t="shared" si="8"/>
        <v>135.10165161175109</v>
      </c>
      <c r="AK72" s="22">
        <f t="shared" si="8"/>
        <v>79.266884552314167</v>
      </c>
      <c r="AL72" s="22">
        <f t="shared" si="8"/>
        <v>112.98986563284187</v>
      </c>
      <c r="AM72" s="22">
        <f t="shared" si="8"/>
        <v>125.67087808310139</v>
      </c>
      <c r="AN72" s="22">
        <f ca="1">IF(OR(Fixtures!$D$6&lt;=0,Fixtures!$D$6&gt;39),AVERAGE(B72:AM72),AVERAGE(OFFSET(A72,0,Fixtures!$D$6,1,38-Fixtures!$D$6+1)))</f>
        <v>100.41525694658776</v>
      </c>
      <c r="AO72" s="41" t="str">
        <f t="shared" si="11"/>
        <v>CHE</v>
      </c>
      <c r="AP72" s="66">
        <f ca="1">AVERAGE(OFFSET(A72,0,Fixtures!$D$6,1,9))</f>
        <v>102.62946614657767</v>
      </c>
      <c r="AQ72" s="66">
        <f ca="1">AVERAGE(OFFSET(A72,0,Fixtures!$D$6,1,6))</f>
        <v>100.50467046278233</v>
      </c>
      <c r="AR72" s="66">
        <f ca="1">AVERAGE(OFFSET(A72,0,Fixtures!$D$6,1,3))</f>
        <v>105.8126804012786</v>
      </c>
      <c r="AS72" s="76"/>
      <c r="AT72" s="75"/>
      <c r="AU72" s="65"/>
      <c r="AV72" s="65"/>
    </row>
    <row r="73" spans="1:48" x14ac:dyDescent="0.3">
      <c r="A73" s="41" t="str">
        <f t="shared" si="9"/>
        <v>CRY</v>
      </c>
      <c r="B73" s="22">
        <f t="shared" si="7"/>
        <v>94.540178274587404</v>
      </c>
      <c r="C73" s="22">
        <f t="shared" si="8"/>
        <v>116.43709113436307</v>
      </c>
      <c r="D73" s="22">
        <f t="shared" si="8"/>
        <v>101.21650445056385</v>
      </c>
      <c r="E73" s="22">
        <f t="shared" si="8"/>
        <v>132.43261028647498</v>
      </c>
      <c r="F73" s="22">
        <f t="shared" si="8"/>
        <v>84.415412852233587</v>
      </c>
      <c r="G73" s="22">
        <f t="shared" si="8"/>
        <v>83.344060284896017</v>
      </c>
      <c r="H73" s="22">
        <f t="shared" si="8"/>
        <v>75.958722347626036</v>
      </c>
      <c r="I73" s="22">
        <f t="shared" si="8"/>
        <v>102.51945356596927</v>
      </c>
      <c r="J73" s="22">
        <f t="shared" si="8"/>
        <v>71.673261995265875</v>
      </c>
      <c r="K73" s="22">
        <f t="shared" si="8"/>
        <v>75.103438827005036</v>
      </c>
      <c r="L73" s="22">
        <f t="shared" si="8"/>
        <v>61.271786638032658</v>
      </c>
      <c r="M73" s="22">
        <f t="shared" si="8"/>
        <v>130.22747576911613</v>
      </c>
      <c r="N73" s="22">
        <f t="shared" si="8"/>
        <v>107.68415831979155</v>
      </c>
      <c r="O73" s="22">
        <f t="shared" si="8"/>
        <v>145.23497884805127</v>
      </c>
      <c r="P73" s="22">
        <f t="shared" si="8"/>
        <v>125.67087808310139</v>
      </c>
      <c r="Q73" s="22">
        <f t="shared" si="8"/>
        <v>112.98986563284187</v>
      </c>
      <c r="R73" s="22">
        <f t="shared" si="8"/>
        <v>65.700171284893983</v>
      </c>
      <c r="S73" s="22">
        <f t="shared" si="8"/>
        <v>89.386061303673443</v>
      </c>
      <c r="T73" s="22">
        <f t="shared" si="8"/>
        <v>135.10165161175109</v>
      </c>
      <c r="U73" s="22">
        <f t="shared" si="8"/>
        <v>95.493498887362307</v>
      </c>
      <c r="V73" s="22">
        <f t="shared" si="8"/>
        <v>67.359621704498551</v>
      </c>
      <c r="W73" s="22">
        <f t="shared" si="8"/>
        <v>84.691111868750355</v>
      </c>
      <c r="X73" s="22">
        <f t="shared" si="8"/>
        <v>115.60704338290152</v>
      </c>
      <c r="Y73" s="22">
        <f t="shared" si="8"/>
        <v>63.559307807122565</v>
      </c>
      <c r="Z73" s="84">
        <f t="shared" si="8"/>
        <v>95.191848535497471</v>
      </c>
      <c r="AA73" s="84">
        <f t="shared" si="8"/>
        <v>73.908883648870045</v>
      </c>
      <c r="AB73" s="85">
        <f t="shared" si="8"/>
        <v>146.85225990985438</v>
      </c>
      <c r="AC73" s="85">
        <f t="shared" si="8"/>
        <v>54.335357962028958</v>
      </c>
      <c r="AD73" s="85">
        <f t="shared" si="8"/>
        <v>103.25553364745403</v>
      </c>
      <c r="AE73" s="85">
        <f t="shared" si="8"/>
        <v>114.13776033786989</v>
      </c>
      <c r="AF73" s="85">
        <f t="shared" si="8"/>
        <v>117.44023931064763</v>
      </c>
      <c r="AG73" s="85">
        <f t="shared" si="8"/>
        <v>106.60913720325816</v>
      </c>
      <c r="AH73" s="85">
        <f t="shared" si="8"/>
        <v>127.41410379873658</v>
      </c>
      <c r="AI73" s="85">
        <f t="shared" si="8"/>
        <v>119.80712501419436</v>
      </c>
      <c r="AJ73" s="85">
        <f t="shared" si="8"/>
        <v>74.087427193603858</v>
      </c>
      <c r="AK73" s="22">
        <f t="shared" si="8"/>
        <v>111.44398622463707</v>
      </c>
      <c r="AL73" s="22">
        <f t="shared" si="8"/>
        <v>79.266884552314167</v>
      </c>
      <c r="AM73" s="22">
        <f t="shared" si="8"/>
        <v>163.77561444567485</v>
      </c>
      <c r="AN73" s="22">
        <f ca="1">IF(OR(Fixtures!$D$6&lt;=0,Fixtures!$D$6&gt;39),AVERAGE(B73:AM73),AVERAGE(OFFSET(A73,0,Fixtures!$D$6,1,38-Fixtures!$D$6+1)))</f>
        <v>101.14268245829338</v>
      </c>
      <c r="AO73" s="41" t="str">
        <f t="shared" si="11"/>
        <v>CRY</v>
      </c>
      <c r="AP73" s="66">
        <f ca="1">AVERAGE(OFFSET(A73,0,Fixtures!$D$6,1,9))</f>
        <v>99.506223933122186</v>
      </c>
      <c r="AQ73" s="66">
        <f ca="1">AVERAGE(OFFSET(A73,0,Fixtures!$D$6,1,6))</f>
        <v>98.532516732877085</v>
      </c>
      <c r="AR73" s="66">
        <f ca="1">AVERAGE(OFFSET(A73,0,Fixtures!$D$6,1,3))</f>
        <v>69.349495820101197</v>
      </c>
      <c r="AS73" s="76"/>
      <c r="AT73" s="75"/>
      <c r="AU73" s="65"/>
      <c r="AV73" s="65"/>
    </row>
    <row r="74" spans="1:48" x14ac:dyDescent="0.3">
      <c r="A74" s="41" t="str">
        <f t="shared" si="9"/>
        <v>EVE</v>
      </c>
      <c r="B74" s="22">
        <f t="shared" si="7"/>
        <v>146.85225990985438</v>
      </c>
      <c r="C74" s="22">
        <f t="shared" si="8"/>
        <v>54.335357962028958</v>
      </c>
      <c r="D74" s="22">
        <f t="shared" si="8"/>
        <v>87.235367759932188</v>
      </c>
      <c r="E74" s="22">
        <f t="shared" si="8"/>
        <v>84.415412852233587</v>
      </c>
      <c r="F74" s="22">
        <f t="shared" si="8"/>
        <v>145.23497884805127</v>
      </c>
      <c r="G74" s="22">
        <f t="shared" si="8"/>
        <v>106.60913720325816</v>
      </c>
      <c r="H74" s="22">
        <f t="shared" si="8"/>
        <v>84.691111868750355</v>
      </c>
      <c r="I74" s="22">
        <f t="shared" si="8"/>
        <v>103.25553364745403</v>
      </c>
      <c r="J74" s="22">
        <f t="shared" si="8"/>
        <v>83.344060284896017</v>
      </c>
      <c r="K74" s="22">
        <f t="shared" si="8"/>
        <v>102.51945356596927</v>
      </c>
      <c r="L74" s="22">
        <f t="shared" si="8"/>
        <v>71.673261995265875</v>
      </c>
      <c r="M74" s="22">
        <f t="shared" si="8"/>
        <v>117.44023931064763</v>
      </c>
      <c r="N74" s="22">
        <f t="shared" si="8"/>
        <v>127.41410379873658</v>
      </c>
      <c r="O74" s="22">
        <f t="shared" si="8"/>
        <v>79.266884552314167</v>
      </c>
      <c r="P74" s="22">
        <f t="shared" si="8"/>
        <v>74.087427193603858</v>
      </c>
      <c r="Q74" s="22">
        <f t="shared" si="8"/>
        <v>119.80712501419436</v>
      </c>
      <c r="R74" s="22">
        <f t="shared" si="8"/>
        <v>95.493498887362307</v>
      </c>
      <c r="S74" s="22">
        <f t="shared" si="8"/>
        <v>75.958722347626036</v>
      </c>
      <c r="T74" s="22">
        <f t="shared" si="8"/>
        <v>125.67087808310139</v>
      </c>
      <c r="U74" s="22">
        <f t="shared" si="8"/>
        <v>112.98986563284187</v>
      </c>
      <c r="V74" s="22">
        <f t="shared" si="8"/>
        <v>75.103438827005036</v>
      </c>
      <c r="W74" s="22">
        <f t="shared" si="8"/>
        <v>115.60704338290152</v>
      </c>
      <c r="X74" s="22">
        <f t="shared" si="8"/>
        <v>116.43709113436307</v>
      </c>
      <c r="Y74" s="22">
        <f t="shared" si="8"/>
        <v>73.908883648870045</v>
      </c>
      <c r="Z74" s="84">
        <f t="shared" si="8"/>
        <v>163.77561444567485</v>
      </c>
      <c r="AA74" s="84">
        <f t="shared" si="8"/>
        <v>94.540178274587404</v>
      </c>
      <c r="AB74" s="85">
        <f t="shared" si="8"/>
        <v>132.43261028647498</v>
      </c>
      <c r="AC74" s="85">
        <f t="shared" si="8"/>
        <v>63.559307807122565</v>
      </c>
      <c r="AD74" s="85">
        <f t="shared" si="8"/>
        <v>61.271786638032658</v>
      </c>
      <c r="AE74" s="85">
        <f t="shared" si="8"/>
        <v>77.359665749373818</v>
      </c>
      <c r="AF74" s="85">
        <f t="shared" si="8"/>
        <v>95.191848535497471</v>
      </c>
      <c r="AG74" s="85">
        <f t="shared" si="8"/>
        <v>130.22747576911613</v>
      </c>
      <c r="AH74" s="85">
        <f t="shared" si="8"/>
        <v>89.386061303673443</v>
      </c>
      <c r="AI74" s="85">
        <f t="shared" si="8"/>
        <v>111.44398622463707</v>
      </c>
      <c r="AJ74" s="85">
        <f t="shared" si="8"/>
        <v>107.68415831979155</v>
      </c>
      <c r="AK74" s="22">
        <f t="shared" si="8"/>
        <v>65.700171284893983</v>
      </c>
      <c r="AL74" s="22">
        <f t="shared" si="8"/>
        <v>67.359621704498551</v>
      </c>
      <c r="AM74" s="22">
        <f t="shared" si="8"/>
        <v>135.10165161175109</v>
      </c>
      <c r="AN74" s="22">
        <f ca="1">IF(OR(Fixtures!$D$6&lt;=0,Fixtures!$D$6&gt;39),AVERAGE(B74:AM74),AVERAGE(OFFSET(A74,0,Fixtures!$D$6,1,38-Fixtures!$D$6+1)))</f>
        <v>98.725203853827523</v>
      </c>
      <c r="AO74" s="41" t="str">
        <f t="shared" si="11"/>
        <v>EVE</v>
      </c>
      <c r="AP74" s="66">
        <f ca="1">AVERAGE(OFFSET(A74,0,Fixtures!$D$6,1,9))</f>
        <v>96.782894955887784</v>
      </c>
      <c r="AQ74" s="66">
        <f ca="1">AVERAGE(OFFSET(A74,0,Fixtures!$D$6,1,6))</f>
        <v>96.943000584638241</v>
      </c>
      <c r="AR74" s="66">
        <f ca="1">AVERAGE(OFFSET(A74,0,Fixtures!$D$6,1,3))</f>
        <v>85.845591948710378</v>
      </c>
      <c r="AS74" s="76"/>
      <c r="AT74" s="75"/>
      <c r="AU74" s="65"/>
      <c r="AV74" s="65"/>
    </row>
    <row r="75" spans="1:48" x14ac:dyDescent="0.3">
      <c r="A75" s="41" t="str">
        <f t="shared" si="9"/>
        <v>FUL</v>
      </c>
      <c r="B75" s="22">
        <f t="shared" si="7"/>
        <v>79.266884552314167</v>
      </c>
      <c r="C75" s="22">
        <f t="shared" si="8"/>
        <v>115.60704338290152</v>
      </c>
      <c r="D75" s="22">
        <f t="shared" si="8"/>
        <v>111.44398622463707</v>
      </c>
      <c r="E75" s="22">
        <f t="shared" si="8"/>
        <v>75.958722347626036</v>
      </c>
      <c r="F75" s="22">
        <f t="shared" si="8"/>
        <v>74.087427193603858</v>
      </c>
      <c r="G75" s="22">
        <f t="shared" si="8"/>
        <v>77.359665749373818</v>
      </c>
      <c r="H75" s="22">
        <f t="shared" si="8"/>
        <v>54.335357962028958</v>
      </c>
      <c r="I75" s="22">
        <f t="shared" si="8"/>
        <v>107.68415831979155</v>
      </c>
      <c r="J75" s="22">
        <f t="shared" si="8"/>
        <v>101.21650445056385</v>
      </c>
      <c r="K75" s="22">
        <f t="shared" si="8"/>
        <v>127.41410379873658</v>
      </c>
      <c r="L75" s="22">
        <f t="shared" si="8"/>
        <v>135.10165161175109</v>
      </c>
      <c r="M75" s="22">
        <f t="shared" si="8"/>
        <v>145.23497884805127</v>
      </c>
      <c r="N75" s="22">
        <f t="shared" ref="C75:AM82" si="12">(VLOOKUP(N9,$AT$2:$AU$41,2,FALSE))</f>
        <v>84.415412852233587</v>
      </c>
      <c r="O75" s="22">
        <f t="shared" si="12"/>
        <v>84.691111868750355</v>
      </c>
      <c r="P75" s="22">
        <f t="shared" si="12"/>
        <v>94.540178274587404</v>
      </c>
      <c r="Q75" s="22">
        <f t="shared" si="12"/>
        <v>146.85225990985438</v>
      </c>
      <c r="R75" s="22">
        <f t="shared" si="12"/>
        <v>71.673261995265875</v>
      </c>
      <c r="S75" s="22">
        <f t="shared" si="12"/>
        <v>103.25553364745403</v>
      </c>
      <c r="T75" s="22">
        <f t="shared" si="12"/>
        <v>117.44023931064763</v>
      </c>
      <c r="U75" s="22">
        <f t="shared" si="12"/>
        <v>95.191848535497471</v>
      </c>
      <c r="V75" s="22">
        <f t="shared" si="12"/>
        <v>61.271786638032658</v>
      </c>
      <c r="W75" s="22">
        <f t="shared" si="12"/>
        <v>112.98986563284187</v>
      </c>
      <c r="X75" s="22">
        <f t="shared" si="12"/>
        <v>95.493498887362307</v>
      </c>
      <c r="Y75" s="22">
        <f t="shared" si="12"/>
        <v>114.13776033786989</v>
      </c>
      <c r="Z75" s="84">
        <f t="shared" si="12"/>
        <v>65.700171284893983</v>
      </c>
      <c r="AA75" s="84">
        <f t="shared" si="12"/>
        <v>87.235367759932188</v>
      </c>
      <c r="AB75" s="85">
        <f t="shared" si="12"/>
        <v>163.77561444567485</v>
      </c>
      <c r="AC75" s="85">
        <f t="shared" ref="AC75" si="13">(VLOOKUP(AC9,$AT$2:$AU$41,2,FALSE))</f>
        <v>119.80712501419436</v>
      </c>
      <c r="AD75" s="85">
        <f t="shared" si="12"/>
        <v>102.51945356596927</v>
      </c>
      <c r="AE75" s="85">
        <f t="shared" si="12"/>
        <v>125.67087808310139</v>
      </c>
      <c r="AF75" s="85">
        <f t="shared" si="12"/>
        <v>67.359621704498551</v>
      </c>
      <c r="AG75" s="85">
        <f t="shared" si="12"/>
        <v>89.386061303673443</v>
      </c>
      <c r="AH75" s="85">
        <f t="shared" si="12"/>
        <v>130.22747576911613</v>
      </c>
      <c r="AI75" s="85">
        <f t="shared" si="12"/>
        <v>132.43261028647498</v>
      </c>
      <c r="AJ75" s="85">
        <f t="shared" si="12"/>
        <v>63.559307807122565</v>
      </c>
      <c r="AK75" s="22">
        <f t="shared" si="12"/>
        <v>106.60913720325816</v>
      </c>
      <c r="AL75" s="22">
        <f t="shared" si="12"/>
        <v>116.43709113436307</v>
      </c>
      <c r="AM75" s="22">
        <f t="shared" si="12"/>
        <v>75.103438827005036</v>
      </c>
      <c r="AN75" s="22">
        <f ca="1">IF(OR(Fixtures!$D$6&lt;=0,Fixtures!$D$6&gt;39),AVERAGE(B75:AM75),AVERAGE(OFFSET(A75,0,Fixtures!$D$6,1,38-Fixtures!$D$6+1)))</f>
        <v>104.55811169295927</v>
      </c>
      <c r="AO75" s="41" t="str">
        <f t="shared" si="11"/>
        <v>FUL</v>
      </c>
      <c r="AP75" s="66">
        <f ca="1">AVERAGE(OFFSET(A75,0,Fixtures!$D$6,1,9))</f>
        <v>110.12660706775493</v>
      </c>
      <c r="AQ75" s="66">
        <f ca="1">AVERAGE(OFFSET(A75,0,Fixtures!$D$6,1,6))</f>
        <v>113.01229390501443</v>
      </c>
      <c r="AR75" s="66">
        <f ca="1">AVERAGE(OFFSET(A75,0,Fixtures!$D$6,1,3))</f>
        <v>121.2440866203505</v>
      </c>
      <c r="AS75" s="76"/>
      <c r="AT75" s="75"/>
      <c r="AU75" s="65"/>
      <c r="AV75" s="65"/>
    </row>
    <row r="76" spans="1:48" x14ac:dyDescent="0.3">
      <c r="A76" s="41" t="str">
        <f t="shared" si="9"/>
        <v>LEE</v>
      </c>
      <c r="B76" s="22">
        <f t="shared" si="7"/>
        <v>163.77561444567485</v>
      </c>
      <c r="C76" s="22">
        <f t="shared" si="12"/>
        <v>73.908883648870045</v>
      </c>
      <c r="D76" s="22">
        <f t="shared" si="12"/>
        <v>74.087427193603858</v>
      </c>
      <c r="E76" s="22">
        <f t="shared" si="12"/>
        <v>119.80712501419436</v>
      </c>
      <c r="F76" s="22">
        <f t="shared" si="12"/>
        <v>67.359621704498551</v>
      </c>
      <c r="G76" s="22">
        <f t="shared" si="12"/>
        <v>125.67087808310139</v>
      </c>
      <c r="H76" s="22">
        <f t="shared" si="12"/>
        <v>112.98986563284187</v>
      </c>
      <c r="I76" s="22">
        <f t="shared" si="12"/>
        <v>87.235367759932188</v>
      </c>
      <c r="J76" s="22">
        <f t="shared" si="12"/>
        <v>79.266884552314167</v>
      </c>
      <c r="K76" s="22">
        <f t="shared" si="12"/>
        <v>114.13776033786989</v>
      </c>
      <c r="L76" s="22">
        <f t="shared" si="12"/>
        <v>132.43261028647498</v>
      </c>
      <c r="M76" s="22">
        <f t="shared" si="12"/>
        <v>95.493498887362307</v>
      </c>
      <c r="N76" s="22">
        <f t="shared" si="12"/>
        <v>75.103438827005036</v>
      </c>
      <c r="O76" s="22">
        <f t="shared" si="12"/>
        <v>116.43709113436307</v>
      </c>
      <c r="P76" s="22">
        <f t="shared" si="12"/>
        <v>63.559307807122565</v>
      </c>
      <c r="Q76" s="22">
        <f t="shared" si="12"/>
        <v>61.271786638032658</v>
      </c>
      <c r="R76" s="22">
        <f t="shared" si="12"/>
        <v>146.85225990985438</v>
      </c>
      <c r="S76" s="22">
        <f t="shared" si="12"/>
        <v>94.540178274587404</v>
      </c>
      <c r="T76" s="22">
        <f t="shared" si="12"/>
        <v>84.415412852233587</v>
      </c>
      <c r="U76" s="22">
        <f t="shared" si="12"/>
        <v>84.691111868750355</v>
      </c>
      <c r="V76" s="22">
        <f t="shared" si="12"/>
        <v>127.41410379873658</v>
      </c>
      <c r="W76" s="22">
        <f t="shared" si="12"/>
        <v>101.21650445056385</v>
      </c>
      <c r="X76" s="22">
        <f t="shared" si="12"/>
        <v>77.359665749373818</v>
      </c>
      <c r="Y76" s="22">
        <f t="shared" si="12"/>
        <v>89.386061303673443</v>
      </c>
      <c r="Z76" s="84">
        <f t="shared" si="12"/>
        <v>75.958722347626036</v>
      </c>
      <c r="AA76" s="84">
        <f t="shared" si="12"/>
        <v>111.44398622463707</v>
      </c>
      <c r="AB76" s="85">
        <f t="shared" si="12"/>
        <v>107.68415831979155</v>
      </c>
      <c r="AC76" s="85">
        <f t="shared" si="12"/>
        <v>117.44023931064763</v>
      </c>
      <c r="AD76" s="85">
        <f t="shared" si="12"/>
        <v>83.344060284896017</v>
      </c>
      <c r="AE76" s="85">
        <f t="shared" si="12"/>
        <v>65.700171284893983</v>
      </c>
      <c r="AF76" s="85">
        <f t="shared" si="12"/>
        <v>135.10165161175109</v>
      </c>
      <c r="AG76" s="85">
        <f t="shared" si="12"/>
        <v>145.23497884805127</v>
      </c>
      <c r="AH76" s="85">
        <f t="shared" si="12"/>
        <v>103.25553364745403</v>
      </c>
      <c r="AI76" s="85">
        <f t="shared" si="12"/>
        <v>95.191848535497471</v>
      </c>
      <c r="AJ76" s="85">
        <f t="shared" si="12"/>
        <v>130.22747576911613</v>
      </c>
      <c r="AK76" s="22">
        <f t="shared" si="12"/>
        <v>71.673261995265875</v>
      </c>
      <c r="AL76" s="22">
        <f t="shared" si="12"/>
        <v>106.60913720325816</v>
      </c>
      <c r="AM76" s="22">
        <f t="shared" si="12"/>
        <v>54.335357962028958</v>
      </c>
      <c r="AN76" s="22">
        <f ca="1">IF(OR(Fixtures!$D$6&lt;=0,Fixtures!$D$6&gt;39),AVERAGE(B76:AM76),AVERAGE(OFFSET(A76,0,Fixtures!$D$6,1,38-Fixtures!$D$6+1)))</f>
        <v>98.225942000774452</v>
      </c>
      <c r="AO76" s="41" t="str">
        <f t="shared" si="11"/>
        <v>LEE</v>
      </c>
      <c r="AP76" s="66">
        <f ca="1">AVERAGE(OFFSET(A76,0,Fixtures!$D$6,1,9))</f>
        <v>98.283848708933235</v>
      </c>
      <c r="AQ76" s="66">
        <f ca="1">AVERAGE(OFFSET(A76,0,Fixtures!$D$6,1,6))</f>
        <v>102.14521400423159</v>
      </c>
      <c r="AR76" s="66">
        <f ca="1">AVERAGE(OFFSET(A76,0,Fixtures!$D$6,1,3))</f>
        <v>108.61241839221968</v>
      </c>
      <c r="AS76" s="76"/>
      <c r="AT76" s="75"/>
      <c r="AU76" s="65"/>
      <c r="AV76" s="65"/>
    </row>
    <row r="77" spans="1:48" x14ac:dyDescent="0.3">
      <c r="A77" s="41" t="str">
        <f t="shared" si="9"/>
        <v>LEI</v>
      </c>
      <c r="B77" s="22">
        <f t="shared" si="7"/>
        <v>61.271786638032658</v>
      </c>
      <c r="C77" s="22">
        <f t="shared" si="12"/>
        <v>63.559307807122565</v>
      </c>
      <c r="D77" s="22">
        <f t="shared" si="12"/>
        <v>135.10165161175109</v>
      </c>
      <c r="E77" s="22">
        <f t="shared" si="12"/>
        <v>95.493498887362307</v>
      </c>
      <c r="F77" s="22">
        <f t="shared" si="12"/>
        <v>111.44398622463707</v>
      </c>
      <c r="G77" s="22">
        <f t="shared" si="12"/>
        <v>89.386061303673443</v>
      </c>
      <c r="H77" s="22">
        <f t="shared" si="12"/>
        <v>115.60704338290152</v>
      </c>
      <c r="I77" s="22">
        <f t="shared" si="12"/>
        <v>67.359621704498551</v>
      </c>
      <c r="J77" s="22">
        <f t="shared" si="12"/>
        <v>163.77561444567485</v>
      </c>
      <c r="K77" s="22">
        <f t="shared" si="12"/>
        <v>73.908883648870045</v>
      </c>
      <c r="L77" s="22">
        <f t="shared" si="12"/>
        <v>74.087427193603858</v>
      </c>
      <c r="M77" s="22">
        <f t="shared" si="12"/>
        <v>84.415412852233587</v>
      </c>
      <c r="N77" s="22">
        <f t="shared" si="12"/>
        <v>101.21650445056385</v>
      </c>
      <c r="O77" s="22">
        <f t="shared" si="12"/>
        <v>146.85225990985438</v>
      </c>
      <c r="P77" s="22">
        <f t="shared" si="12"/>
        <v>103.25553364745403</v>
      </c>
      <c r="Q77" s="22">
        <f t="shared" si="12"/>
        <v>87.235367759932188</v>
      </c>
      <c r="R77" s="22">
        <f t="shared" si="12"/>
        <v>84.691111868750355</v>
      </c>
      <c r="S77" s="84">
        <f t="shared" si="12"/>
        <v>117.44023931064763</v>
      </c>
      <c r="T77" s="84">
        <f t="shared" si="12"/>
        <v>94.540178274587404</v>
      </c>
      <c r="U77" s="84">
        <f t="shared" si="12"/>
        <v>114.13776033786989</v>
      </c>
      <c r="V77" s="84">
        <f t="shared" si="12"/>
        <v>102.51945356596927</v>
      </c>
      <c r="W77" s="84">
        <f t="shared" si="12"/>
        <v>83.344060284896017</v>
      </c>
      <c r="X77" s="84">
        <f t="shared" si="12"/>
        <v>75.958722347626036</v>
      </c>
      <c r="Y77" s="84">
        <f t="shared" si="12"/>
        <v>145.23497884805127</v>
      </c>
      <c r="Z77" s="84">
        <f t="shared" si="12"/>
        <v>125.67087808310139</v>
      </c>
      <c r="AA77" s="84">
        <f t="shared" si="12"/>
        <v>79.266884552314167</v>
      </c>
      <c r="AB77" s="85">
        <f t="shared" si="12"/>
        <v>95.191848535497471</v>
      </c>
      <c r="AC77" s="85">
        <f t="shared" si="12"/>
        <v>65.700171284893983</v>
      </c>
      <c r="AD77" s="85">
        <f t="shared" si="12"/>
        <v>71.673261995265875</v>
      </c>
      <c r="AE77" s="85">
        <f t="shared" si="12"/>
        <v>119.80712501419436</v>
      </c>
      <c r="AF77" s="85">
        <f t="shared" si="12"/>
        <v>107.68415831979155</v>
      </c>
      <c r="AG77" s="85">
        <f t="shared" si="12"/>
        <v>54.335357962028958</v>
      </c>
      <c r="AH77" s="85">
        <f t="shared" si="12"/>
        <v>77.359665749373818</v>
      </c>
      <c r="AI77" s="85">
        <f t="shared" si="12"/>
        <v>106.60913720325816</v>
      </c>
      <c r="AJ77" s="85">
        <f t="shared" si="12"/>
        <v>75.103438827005036</v>
      </c>
      <c r="AK77" s="22">
        <f t="shared" si="12"/>
        <v>116.43709113436307</v>
      </c>
      <c r="AL77" s="22">
        <f t="shared" si="12"/>
        <v>132.43261028647498</v>
      </c>
      <c r="AM77" s="22">
        <f t="shared" si="12"/>
        <v>130.22747576911613</v>
      </c>
      <c r="AN77" s="22">
        <f ca="1">IF(OR(Fixtures!$D$6&lt;=0,Fixtures!$D$6&gt;39),AVERAGE(B77:AM77),AVERAGE(OFFSET(A77,0,Fixtures!$D$6,1,38-Fixtures!$D$6+1)))</f>
        <v>100.33708711544212</v>
      </c>
      <c r="AO77" s="41" t="str">
        <f t="shared" si="11"/>
        <v>LEI</v>
      </c>
      <c r="AP77" s="66">
        <f ca="1">AVERAGE(OFFSET(A77,0,Fixtures!$D$6,1,9))</f>
        <v>102.1597906418819</v>
      </c>
      <c r="AQ77" s="66">
        <f ca="1">AVERAGE(OFFSET(A77,0,Fixtures!$D$6,1,6))</f>
        <v>107.37601708346676</v>
      </c>
      <c r="AR77" s="66">
        <f ca="1">AVERAGE(OFFSET(A77,0,Fixtures!$D$6,1,3))</f>
        <v>103.92397509604957</v>
      </c>
      <c r="AS77" s="76"/>
      <c r="AT77" s="75"/>
      <c r="AU77" s="65"/>
      <c r="AV77" s="65"/>
    </row>
    <row r="78" spans="1:48" x14ac:dyDescent="0.3">
      <c r="A78" s="41" t="str">
        <f t="shared" si="9"/>
        <v>LIV</v>
      </c>
      <c r="B78" s="22">
        <f t="shared" si="7"/>
        <v>102.51945356596927</v>
      </c>
      <c r="C78" s="22">
        <f t="shared" si="12"/>
        <v>132.43261028647498</v>
      </c>
      <c r="D78" s="22">
        <f t="shared" si="12"/>
        <v>79.266884552314167</v>
      </c>
      <c r="E78" s="22">
        <f t="shared" si="12"/>
        <v>125.67087808310139</v>
      </c>
      <c r="F78" s="22">
        <f t="shared" si="12"/>
        <v>114.13776033786989</v>
      </c>
      <c r="G78" s="22">
        <f t="shared" si="12"/>
        <v>65.700171284893983</v>
      </c>
      <c r="H78" s="22">
        <f t="shared" si="12"/>
        <v>95.493498887362307</v>
      </c>
      <c r="I78" s="22">
        <f t="shared" si="12"/>
        <v>135.10165161175109</v>
      </c>
      <c r="J78" s="22">
        <f t="shared" si="12"/>
        <v>112.98986563284187</v>
      </c>
      <c r="K78" s="22">
        <f t="shared" si="12"/>
        <v>95.191848535497471</v>
      </c>
      <c r="L78" s="22">
        <f t="shared" si="12"/>
        <v>67.359621704498551</v>
      </c>
      <c r="M78" s="22">
        <f t="shared" si="12"/>
        <v>83.344060284896017</v>
      </c>
      <c r="N78" s="22">
        <f t="shared" si="12"/>
        <v>130.22747576911613</v>
      </c>
      <c r="O78" s="22">
        <f t="shared" si="12"/>
        <v>87.235367759932188</v>
      </c>
      <c r="P78" s="22">
        <f t="shared" si="12"/>
        <v>54.335357962028958</v>
      </c>
      <c r="Q78" s="22">
        <f t="shared" si="12"/>
        <v>84.691111868750355</v>
      </c>
      <c r="R78" s="22">
        <f t="shared" si="12"/>
        <v>106.60913720325816</v>
      </c>
      <c r="S78" s="84">
        <f t="shared" si="12"/>
        <v>63.559307807122565</v>
      </c>
      <c r="T78" s="84">
        <f t="shared" si="12"/>
        <v>103.25553364745403</v>
      </c>
      <c r="U78" s="84">
        <f t="shared" si="12"/>
        <v>146.85225990985438</v>
      </c>
      <c r="V78" s="84">
        <f t="shared" si="12"/>
        <v>107.68415831979155</v>
      </c>
      <c r="W78" s="84">
        <f t="shared" si="12"/>
        <v>84.415412852233587</v>
      </c>
      <c r="X78" s="84">
        <f t="shared" si="12"/>
        <v>119.80712501419436</v>
      </c>
      <c r="Y78" s="84">
        <f t="shared" si="12"/>
        <v>127.41410379873658</v>
      </c>
      <c r="Z78" s="84">
        <f t="shared" si="12"/>
        <v>101.21650445056385</v>
      </c>
      <c r="AA78" s="84">
        <f t="shared" si="12"/>
        <v>74.087427193603858</v>
      </c>
      <c r="AB78" s="85">
        <f t="shared" si="12"/>
        <v>73.908883648870045</v>
      </c>
      <c r="AC78" s="85">
        <f t="shared" si="12"/>
        <v>75.958722347626036</v>
      </c>
      <c r="AD78" s="85">
        <f t="shared" si="12"/>
        <v>117.44023931064763</v>
      </c>
      <c r="AE78" s="85">
        <f t="shared" si="12"/>
        <v>89.386061303673443</v>
      </c>
      <c r="AF78" s="85">
        <f t="shared" si="12"/>
        <v>111.44398622463707</v>
      </c>
      <c r="AG78" s="85">
        <f t="shared" si="12"/>
        <v>115.60704338290152</v>
      </c>
      <c r="AH78" s="85">
        <f t="shared" si="12"/>
        <v>75.103438827005036</v>
      </c>
      <c r="AI78" s="85">
        <f t="shared" si="12"/>
        <v>116.43709113436307</v>
      </c>
      <c r="AJ78" s="85">
        <f t="shared" si="12"/>
        <v>94.540178274587404</v>
      </c>
      <c r="AK78" s="22">
        <f t="shared" si="12"/>
        <v>61.271786638032658</v>
      </c>
      <c r="AL78" s="22">
        <f t="shared" si="12"/>
        <v>71.673261995265875</v>
      </c>
      <c r="AM78" s="22">
        <f t="shared" si="12"/>
        <v>77.359665749373818</v>
      </c>
      <c r="AN78" s="22">
        <f ca="1">IF(OR(Fixtures!$D$6&lt;=0,Fixtures!$D$6&gt;39),AVERAGE(B78:AM78),AVERAGE(OFFSET(A78,0,Fixtures!$D$6,1,38-Fixtures!$D$6+1)))</f>
        <v>94.346867951711928</v>
      </c>
      <c r="AO78" s="41" t="str">
        <f t="shared" si="11"/>
        <v>LIV</v>
      </c>
      <c r="AP78" s="66">
        <f ca="1">AVERAGE(OFFSET(A78,0,Fixtures!$D$6,1,9))</f>
        <v>91.331538524535517</v>
      </c>
      <c r="AQ78" s="66">
        <f ca="1">AVERAGE(OFFSET(A78,0,Fixtures!$D$6,1,6))</f>
        <v>96.058039947797042</v>
      </c>
      <c r="AR78" s="66">
        <f ca="1">AVERAGE(OFFSET(A78,0,Fixtures!$D$6,1,3))</f>
        <v>91.847111957612626</v>
      </c>
      <c r="AS78" s="76"/>
      <c r="AT78" s="75"/>
      <c r="AU78" s="65"/>
      <c r="AV78" s="65"/>
    </row>
    <row r="79" spans="1:48" x14ac:dyDescent="0.3">
      <c r="A79" s="41" t="str">
        <f t="shared" si="9"/>
        <v>MCI</v>
      </c>
      <c r="B79" s="93">
        <f t="shared" si="7"/>
        <v>111.44398622463707</v>
      </c>
      <c r="C79" s="22">
        <f t="shared" si="12"/>
        <v>75.958722347626036</v>
      </c>
      <c r="D79" s="22">
        <f t="shared" si="12"/>
        <v>112.98986563284187</v>
      </c>
      <c r="E79" s="22">
        <f t="shared" si="12"/>
        <v>115.60704338290152</v>
      </c>
      <c r="F79" s="22">
        <f t="shared" si="12"/>
        <v>79.266884552314167</v>
      </c>
      <c r="G79" s="22">
        <f t="shared" si="12"/>
        <v>107.68415831979155</v>
      </c>
      <c r="H79" s="22">
        <f t="shared" si="12"/>
        <v>74.087427193603858</v>
      </c>
      <c r="I79" s="22">
        <f t="shared" si="12"/>
        <v>145.23497884805127</v>
      </c>
      <c r="J79" s="22">
        <f t="shared" si="12"/>
        <v>146.85225990985438</v>
      </c>
      <c r="K79" s="22">
        <f t="shared" si="12"/>
        <v>63.559307807122565</v>
      </c>
      <c r="L79" s="22">
        <f t="shared" si="12"/>
        <v>73.908883648870045</v>
      </c>
      <c r="M79" s="22">
        <f t="shared" si="12"/>
        <v>116.43709113436307</v>
      </c>
      <c r="N79" s="22">
        <f t="shared" si="12"/>
        <v>54.335357962028958</v>
      </c>
      <c r="O79" s="22">
        <f t="shared" si="12"/>
        <v>106.60913720325816</v>
      </c>
      <c r="P79" s="22">
        <f t="shared" si="12"/>
        <v>75.103438827005036</v>
      </c>
      <c r="Q79" s="22">
        <f t="shared" si="12"/>
        <v>114.13776033786989</v>
      </c>
      <c r="R79" s="22">
        <f t="shared" si="12"/>
        <v>132.43261028647498</v>
      </c>
      <c r="S79" s="84">
        <f t="shared" si="12"/>
        <v>84.415412852233587</v>
      </c>
      <c r="T79" s="84">
        <f t="shared" si="12"/>
        <v>77.359665749373818</v>
      </c>
      <c r="U79" s="84">
        <f t="shared" si="12"/>
        <v>61.271786638032658</v>
      </c>
      <c r="V79" s="84">
        <f t="shared" si="12"/>
        <v>65.700171284893983</v>
      </c>
      <c r="W79" s="84">
        <f t="shared" si="12"/>
        <v>71.673261995265875</v>
      </c>
      <c r="X79" s="84">
        <f t="shared" si="12"/>
        <v>163.77561444567485</v>
      </c>
      <c r="Y79" s="84">
        <f t="shared" si="12"/>
        <v>130.22747576911613</v>
      </c>
      <c r="Z79" s="84">
        <f t="shared" si="12"/>
        <v>89.386061303673443</v>
      </c>
      <c r="AA79" s="84">
        <f t="shared" si="12"/>
        <v>95.493498887362307</v>
      </c>
      <c r="AB79" s="85">
        <f t="shared" si="12"/>
        <v>103.25553364745403</v>
      </c>
      <c r="AC79" s="85">
        <f t="shared" ref="AC79" si="14">(VLOOKUP(AC13,$AT$2:$AU$41,2,FALSE))</f>
        <v>83.344060284896017</v>
      </c>
      <c r="AD79" s="85">
        <f t="shared" si="12"/>
        <v>67.359621704498551</v>
      </c>
      <c r="AE79" s="85">
        <f>(VLOOKUP(AE13,$AT$2:$AU$41,2,FALSE))</f>
        <v>127.41410379873658</v>
      </c>
      <c r="AF79" s="85">
        <f t="shared" si="12"/>
        <v>102.51945356596927</v>
      </c>
      <c r="AG79" s="85">
        <f t="shared" si="12"/>
        <v>125.67087808310139</v>
      </c>
      <c r="AH79" s="85">
        <f t="shared" si="12"/>
        <v>94.540178274587404</v>
      </c>
      <c r="AI79" s="85">
        <f t="shared" si="12"/>
        <v>87.235367759932188</v>
      </c>
      <c r="AJ79" s="85">
        <f t="shared" si="12"/>
        <v>117.44023931064763</v>
      </c>
      <c r="AK79" s="22">
        <f t="shared" si="12"/>
        <v>84.691111868750355</v>
      </c>
      <c r="AL79" s="22">
        <f t="shared" si="12"/>
        <v>95.191848535497471</v>
      </c>
      <c r="AM79" s="22">
        <f t="shared" si="12"/>
        <v>101.21650445056385</v>
      </c>
      <c r="AN79" s="22">
        <f ca="1">IF(OR(Fixtures!$D$6&lt;=0,Fixtures!$D$6&gt;39),AVERAGE(B79:AM79),AVERAGE(OFFSET(A79,0,Fixtures!$D$6,1,38-Fixtures!$D$6+1)))</f>
        <v>97.085256577570277</v>
      </c>
      <c r="AO79" s="41" t="str">
        <f t="shared" si="11"/>
        <v>MCI</v>
      </c>
      <c r="AP79" s="66">
        <f ca="1">AVERAGE(OFFSET(A79,0,Fixtures!$D$6,1,9))</f>
        <v>98.15287190187189</v>
      </c>
      <c r="AQ79" s="66">
        <f ca="1">AVERAGE(OFFSET(A79,0,Fixtures!$D$6,1,6))</f>
        <v>93.61700627758286</v>
      </c>
      <c r="AR79" s="66">
        <f ca="1">AVERAGE(OFFSET(A79,0,Fixtures!$D$6,1,3))</f>
        <v>94.773483788615678</v>
      </c>
      <c r="AS79" s="76"/>
      <c r="AT79" s="75"/>
      <c r="AU79" s="65"/>
      <c r="AV79" s="65"/>
    </row>
    <row r="80" spans="1:48" x14ac:dyDescent="0.3">
      <c r="A80" s="41" t="str">
        <f t="shared" si="9"/>
        <v>MUN</v>
      </c>
      <c r="B80" s="93">
        <f t="shared" si="7"/>
        <v>71.673261995265875</v>
      </c>
      <c r="C80" s="22">
        <f t="shared" si="12"/>
        <v>77.359665749373818</v>
      </c>
      <c r="D80" s="22">
        <f t="shared" si="12"/>
        <v>95.191848535497471</v>
      </c>
      <c r="E80" s="22">
        <f t="shared" si="12"/>
        <v>130.22747576911613</v>
      </c>
      <c r="F80" s="22">
        <f t="shared" si="12"/>
        <v>84.691111868750355</v>
      </c>
      <c r="G80" s="22">
        <f t="shared" si="12"/>
        <v>117.44023931064763</v>
      </c>
      <c r="H80" s="22">
        <f t="shared" si="12"/>
        <v>79.266884552314167</v>
      </c>
      <c r="I80" s="22">
        <f t="shared" si="12"/>
        <v>114.13776033786989</v>
      </c>
      <c r="J80" s="22">
        <f t="shared" si="12"/>
        <v>54.335357962028958</v>
      </c>
      <c r="K80" s="22">
        <f t="shared" si="12"/>
        <v>106.60913720325816</v>
      </c>
      <c r="L80" s="22">
        <f t="shared" si="12"/>
        <v>107.68415831979155</v>
      </c>
      <c r="M80" s="22">
        <f t="shared" si="12"/>
        <v>119.80712501419436</v>
      </c>
      <c r="N80" s="22">
        <f t="shared" si="12"/>
        <v>74.087427193603858</v>
      </c>
      <c r="O80" s="22">
        <f t="shared" si="12"/>
        <v>102.51945356596927</v>
      </c>
      <c r="P80" s="22">
        <f t="shared" si="12"/>
        <v>127.41410379873658</v>
      </c>
      <c r="Q80" s="22">
        <f t="shared" si="12"/>
        <v>67.359621704498551</v>
      </c>
      <c r="R80" s="22">
        <f t="shared" si="12"/>
        <v>111.44398622463707</v>
      </c>
      <c r="S80" s="84">
        <f t="shared" si="12"/>
        <v>83.344060284896017</v>
      </c>
      <c r="T80" s="84">
        <f t="shared" si="12"/>
        <v>163.77561444567485</v>
      </c>
      <c r="U80" s="84">
        <f t="shared" si="12"/>
        <v>65.700171284893983</v>
      </c>
      <c r="V80" s="84">
        <f t="shared" si="12"/>
        <v>89.386061303673443</v>
      </c>
      <c r="W80" s="84">
        <f t="shared" si="12"/>
        <v>94.540178274587404</v>
      </c>
      <c r="X80" s="84">
        <f t="shared" si="12"/>
        <v>101.21650445056385</v>
      </c>
      <c r="Y80" s="84">
        <f t="shared" si="12"/>
        <v>61.271786638032658</v>
      </c>
      <c r="Z80" s="84">
        <f t="shared" si="12"/>
        <v>75.103438827005036</v>
      </c>
      <c r="AA80" s="84">
        <f t="shared" si="12"/>
        <v>132.43261028647498</v>
      </c>
      <c r="AB80" s="85">
        <f t="shared" si="12"/>
        <v>135.10165161175109</v>
      </c>
      <c r="AC80" s="85">
        <f t="shared" si="12"/>
        <v>95.493498887362307</v>
      </c>
      <c r="AD80" s="85">
        <f t="shared" si="12"/>
        <v>87.235367759932188</v>
      </c>
      <c r="AE80" s="85">
        <f t="shared" si="12"/>
        <v>84.415412852233587</v>
      </c>
      <c r="AF80" s="85">
        <f t="shared" si="12"/>
        <v>146.85225990985438</v>
      </c>
      <c r="AG80" s="85">
        <f t="shared" si="12"/>
        <v>63.559307807122565</v>
      </c>
      <c r="AH80" s="85">
        <f t="shared" si="12"/>
        <v>115.60704338290152</v>
      </c>
      <c r="AI80" s="85">
        <f t="shared" si="12"/>
        <v>145.23497884805127</v>
      </c>
      <c r="AJ80" s="85">
        <f t="shared" si="12"/>
        <v>125.67087808310139</v>
      </c>
      <c r="AK80" s="22">
        <f t="shared" si="12"/>
        <v>112.98986563284187</v>
      </c>
      <c r="AL80" s="22">
        <f t="shared" si="12"/>
        <v>73.908883648870045</v>
      </c>
      <c r="AM80" s="22">
        <f t="shared" si="12"/>
        <v>75.958722347626036</v>
      </c>
      <c r="AN80" s="22">
        <f ca="1">IF(OR(Fixtures!$D$6&lt;=0,Fixtures!$D$6&gt;39),AVERAGE(B80:AM80),AVERAGE(OFFSET(A80,0,Fixtures!$D$6,1,38-Fixtures!$D$6+1)))</f>
        <v>100.00195558513893</v>
      </c>
      <c r="AO80" s="41" t="str">
        <f t="shared" si="11"/>
        <v>MUN</v>
      </c>
      <c r="AP80" s="66">
        <f ca="1">AVERAGE(OFFSET(A80,0,Fixtures!$D$6,1,9))</f>
        <v>96.806707887413154</v>
      </c>
      <c r="AQ80" s="66">
        <f ca="1">AVERAGE(OFFSET(A80,0,Fixtures!$D$6,1,6))</f>
        <v>94.173776543141017</v>
      </c>
      <c r="AR80" s="66">
        <f ca="1">AVERAGE(OFFSET(A80,0,Fixtures!$D$6,1,3))</f>
        <v>89.542884495026215</v>
      </c>
      <c r="AS80" s="76"/>
      <c r="AT80" s="75"/>
      <c r="AU80" s="65"/>
      <c r="AV80" s="65"/>
    </row>
    <row r="81" spans="1:48" x14ac:dyDescent="0.3">
      <c r="A81" s="41" t="str">
        <f t="shared" si="9"/>
        <v>NEW</v>
      </c>
      <c r="B81" s="22">
        <f t="shared" si="7"/>
        <v>107.68415831979155</v>
      </c>
      <c r="C81" s="22">
        <f t="shared" si="12"/>
        <v>84.415412852233587</v>
      </c>
      <c r="D81" s="22">
        <f t="shared" si="12"/>
        <v>146.85225990985438</v>
      </c>
      <c r="E81" s="22">
        <f t="shared" si="12"/>
        <v>63.559307807122565</v>
      </c>
      <c r="F81" s="22">
        <f t="shared" si="12"/>
        <v>103.25553364745403</v>
      </c>
      <c r="G81" s="22">
        <f t="shared" si="12"/>
        <v>75.958722347626036</v>
      </c>
      <c r="H81" s="22">
        <f t="shared" si="12"/>
        <v>101.21650445056385</v>
      </c>
      <c r="I81" s="22">
        <f t="shared" si="12"/>
        <v>106.60913720325816</v>
      </c>
      <c r="J81" s="22">
        <f t="shared" si="12"/>
        <v>117.44023931064763</v>
      </c>
      <c r="K81" s="22">
        <f t="shared" si="12"/>
        <v>87.235367759932188</v>
      </c>
      <c r="L81" s="22">
        <f t="shared" si="12"/>
        <v>125.67087808310139</v>
      </c>
      <c r="M81" s="22">
        <f t="shared" si="12"/>
        <v>54.335357962028958</v>
      </c>
      <c r="N81" s="22">
        <f t="shared" si="12"/>
        <v>115.60704338290152</v>
      </c>
      <c r="O81" s="22">
        <f t="shared" si="12"/>
        <v>73.908883648870045</v>
      </c>
      <c r="P81" s="22">
        <f t="shared" si="12"/>
        <v>135.10165161175109</v>
      </c>
      <c r="Q81" s="22">
        <f t="shared" si="12"/>
        <v>145.23497884805127</v>
      </c>
      <c r="R81" s="22">
        <f t="shared" si="12"/>
        <v>112.98986563284187</v>
      </c>
      <c r="S81" s="84">
        <f t="shared" si="12"/>
        <v>74.087427193603858</v>
      </c>
      <c r="T81" s="84">
        <f t="shared" si="12"/>
        <v>89.386061303673443</v>
      </c>
      <c r="U81" s="84">
        <f t="shared" si="12"/>
        <v>102.51945356596927</v>
      </c>
      <c r="V81" s="84">
        <f t="shared" si="12"/>
        <v>114.13776033786989</v>
      </c>
      <c r="W81" s="84">
        <f t="shared" si="12"/>
        <v>77.359665749373818</v>
      </c>
      <c r="X81" s="84">
        <f t="shared" si="12"/>
        <v>94.540178274587404</v>
      </c>
      <c r="Y81" s="84">
        <f t="shared" si="12"/>
        <v>132.43261028647498</v>
      </c>
      <c r="Z81" s="84">
        <f t="shared" si="12"/>
        <v>116.43709113436307</v>
      </c>
      <c r="AA81" s="84">
        <f t="shared" si="12"/>
        <v>67.359621704498551</v>
      </c>
      <c r="AB81" s="85">
        <f t="shared" si="12"/>
        <v>61.271786638032658</v>
      </c>
      <c r="AC81" s="85">
        <f t="shared" si="12"/>
        <v>111.44398622463707</v>
      </c>
      <c r="AD81" s="85">
        <f t="shared" si="12"/>
        <v>95.191848535497471</v>
      </c>
      <c r="AE81" s="85">
        <f t="shared" si="12"/>
        <v>130.22747576911613</v>
      </c>
      <c r="AF81" s="85">
        <f t="shared" si="12"/>
        <v>71.673261995265875</v>
      </c>
      <c r="AG81" s="85">
        <f t="shared" si="12"/>
        <v>95.493498887362307</v>
      </c>
      <c r="AH81" s="85">
        <f t="shared" si="12"/>
        <v>163.77561444567485</v>
      </c>
      <c r="AI81" s="85">
        <f t="shared" si="12"/>
        <v>79.266884552314167</v>
      </c>
      <c r="AJ81" s="85">
        <f t="shared" si="12"/>
        <v>127.41410379873658</v>
      </c>
      <c r="AK81" s="22">
        <f t="shared" si="12"/>
        <v>119.80712501419436</v>
      </c>
      <c r="AL81" s="22">
        <f t="shared" si="12"/>
        <v>65.700171284893983</v>
      </c>
      <c r="AM81" s="22">
        <f t="shared" si="12"/>
        <v>83.344060284896017</v>
      </c>
      <c r="AN81" s="22">
        <f ca="1">IF(OR(Fixtures!$D$6&lt;=0,Fixtures!$D$6&gt;39),AVERAGE(B81:AM81),AVERAGE(OFFSET(A81,0,Fixtures!$D$6,1,38-Fixtures!$D$6+1)))</f>
        <v>101.34646510737205</v>
      </c>
      <c r="AO81" s="41" t="str">
        <f t="shared" si="11"/>
        <v>NEW</v>
      </c>
      <c r="AP81" s="66">
        <f ca="1">AVERAGE(OFFSET(A81,0,Fixtures!$D$6,1,9))</f>
        <v>107.50269624890288</v>
      </c>
      <c r="AQ81" s="66">
        <f ca="1">AVERAGE(OFFSET(A81,0,Fixtures!$D$6,1,6))</f>
        <v>95.699628357913625</v>
      </c>
      <c r="AR81" s="66">
        <f ca="1">AVERAGE(OFFSET(A81,0,Fixtures!$D$6,1,3))</f>
        <v>110.11549505122707</v>
      </c>
      <c r="AS81" s="76"/>
      <c r="AT81" s="75"/>
      <c r="AU81" s="65"/>
      <c r="AV81" s="65"/>
    </row>
    <row r="82" spans="1:48" x14ac:dyDescent="0.3">
      <c r="A82" s="41" t="str">
        <f t="shared" si="9"/>
        <v>SHU</v>
      </c>
      <c r="B82" s="22">
        <f t="shared" si="7"/>
        <v>67.359621704498551</v>
      </c>
      <c r="C82" s="22">
        <f t="shared" si="12"/>
        <v>125.67087808310139</v>
      </c>
      <c r="D82" s="22">
        <f t="shared" si="12"/>
        <v>102.51945356596927</v>
      </c>
      <c r="E82" s="22">
        <f t="shared" si="12"/>
        <v>89.386061303673443</v>
      </c>
      <c r="F82" s="22">
        <f t="shared" si="12"/>
        <v>73.908883648870045</v>
      </c>
      <c r="G82" s="22">
        <f t="shared" si="12"/>
        <v>163.77561444567485</v>
      </c>
      <c r="H82" s="22">
        <f t="shared" si="12"/>
        <v>119.80712501419436</v>
      </c>
      <c r="I82" s="22">
        <f t="shared" si="12"/>
        <v>132.43261028647498</v>
      </c>
      <c r="J82" s="22">
        <f t="shared" ref="C82:AM87" si="15">(VLOOKUP(J16,$AT$2:$AU$41,2,FALSE))</f>
        <v>95.493498887362307</v>
      </c>
      <c r="K82" s="22">
        <f t="shared" si="15"/>
        <v>61.271786638032658</v>
      </c>
      <c r="L82" s="22">
        <f t="shared" si="15"/>
        <v>112.98986563284187</v>
      </c>
      <c r="M82" s="22">
        <f t="shared" si="15"/>
        <v>106.60913720325816</v>
      </c>
      <c r="N82" s="22">
        <f t="shared" si="15"/>
        <v>103.25553364745403</v>
      </c>
      <c r="O82" s="22">
        <f t="shared" si="15"/>
        <v>95.191848535497471</v>
      </c>
      <c r="P82" s="22">
        <f t="shared" si="15"/>
        <v>101.21650445056385</v>
      </c>
      <c r="Q82" s="22">
        <f t="shared" si="15"/>
        <v>71.673261995265875</v>
      </c>
      <c r="R82" s="22">
        <f t="shared" si="15"/>
        <v>87.235367759932188</v>
      </c>
      <c r="S82" s="84">
        <f t="shared" si="15"/>
        <v>75.103438827005036</v>
      </c>
      <c r="T82" s="84">
        <f t="shared" si="15"/>
        <v>130.22747576911613</v>
      </c>
      <c r="U82" s="84">
        <f t="shared" si="15"/>
        <v>116.43709113436307</v>
      </c>
      <c r="V82" s="84">
        <f t="shared" si="15"/>
        <v>135.10165161175109</v>
      </c>
      <c r="W82" s="84">
        <f t="shared" si="15"/>
        <v>54.335357962028958</v>
      </c>
      <c r="X82" s="84">
        <f t="shared" si="15"/>
        <v>117.44023931064763</v>
      </c>
      <c r="Y82" s="84">
        <f t="shared" si="15"/>
        <v>107.68415831979155</v>
      </c>
      <c r="Z82" s="84">
        <f t="shared" si="15"/>
        <v>83.344060284896017</v>
      </c>
      <c r="AA82" s="84">
        <f t="shared" si="15"/>
        <v>145.23497884805127</v>
      </c>
      <c r="AB82" s="85">
        <f t="shared" si="15"/>
        <v>94.540178274587404</v>
      </c>
      <c r="AC82" s="85">
        <f t="shared" si="15"/>
        <v>127.41410379873658</v>
      </c>
      <c r="AD82" s="85">
        <f t="shared" si="15"/>
        <v>111.44398622463707</v>
      </c>
      <c r="AE82" s="85">
        <f t="shared" si="15"/>
        <v>115.60704338290152</v>
      </c>
      <c r="AF82" s="85">
        <f t="shared" si="15"/>
        <v>79.266884552314167</v>
      </c>
      <c r="AG82" s="85">
        <f t="shared" si="15"/>
        <v>75.958722347626036</v>
      </c>
      <c r="AH82" s="85">
        <f t="shared" si="15"/>
        <v>84.415412852233587</v>
      </c>
      <c r="AI82" s="85">
        <f t="shared" si="15"/>
        <v>146.85225990985438</v>
      </c>
      <c r="AJ82" s="85">
        <f t="shared" si="15"/>
        <v>77.359665749373818</v>
      </c>
      <c r="AK82" s="22">
        <f t="shared" si="15"/>
        <v>114.13776033786989</v>
      </c>
      <c r="AL82" s="22">
        <f t="shared" si="15"/>
        <v>84.691111868750355</v>
      </c>
      <c r="AM82" s="22">
        <f t="shared" si="15"/>
        <v>63.559307807122565</v>
      </c>
      <c r="AN82" s="22">
        <f ca="1">IF(OR(Fixtures!$D$6&lt;=0,Fixtures!$D$6&gt;39),AVERAGE(B82:AM82),AVERAGE(OFFSET(A82,0,Fixtures!$D$6,1,38-Fixtures!$D$6+1)))</f>
        <v>99.169723130795532</v>
      </c>
      <c r="AO82" s="41" t="str">
        <f t="shared" si="11"/>
        <v>SHU</v>
      </c>
      <c r="AP82" s="66">
        <f ca="1">AVERAGE(OFFSET(A82,0,Fixtures!$D$6,1,9))</f>
        <v>92.770756083356503</v>
      </c>
      <c r="AQ82" s="66">
        <f ca="1">AVERAGE(OFFSET(A82,0,Fixtures!$D$6,1,6))</f>
        <v>95.801945090741086</v>
      </c>
      <c r="AR82" s="66">
        <f ca="1">AVERAGE(OFFSET(A82,0,Fixtures!$D$6,1,3))</f>
        <v>89.91838371941229</v>
      </c>
      <c r="AS82" s="76"/>
      <c r="AT82" s="75"/>
      <c r="AU82" s="65"/>
      <c r="AV82" s="65"/>
    </row>
    <row r="83" spans="1:48" x14ac:dyDescent="0.3">
      <c r="A83" s="41" t="str">
        <f t="shared" si="9"/>
        <v>SOU</v>
      </c>
      <c r="B83" s="22">
        <f t="shared" si="7"/>
        <v>87.235367759932188</v>
      </c>
      <c r="C83" s="22">
        <f t="shared" si="15"/>
        <v>130.22747576911613</v>
      </c>
      <c r="D83" s="22">
        <f t="shared" si="15"/>
        <v>71.673261995265875</v>
      </c>
      <c r="E83" s="22">
        <f t="shared" si="15"/>
        <v>54.335357962028958</v>
      </c>
      <c r="F83" s="22">
        <f t="shared" si="15"/>
        <v>132.43261028647498</v>
      </c>
      <c r="G83" s="22">
        <f t="shared" si="15"/>
        <v>101.21650445056385</v>
      </c>
      <c r="H83" s="22">
        <f t="shared" si="15"/>
        <v>125.67087808310139</v>
      </c>
      <c r="I83" s="22">
        <f t="shared" si="15"/>
        <v>75.103438827005036</v>
      </c>
      <c r="J83" s="22">
        <f t="shared" si="15"/>
        <v>75.958722347626036</v>
      </c>
      <c r="K83" s="22">
        <f t="shared" si="15"/>
        <v>103.25553364745403</v>
      </c>
      <c r="L83" s="22">
        <f t="shared" si="15"/>
        <v>95.191848535497471</v>
      </c>
      <c r="M83" s="22">
        <f t="shared" si="15"/>
        <v>65.700171284893983</v>
      </c>
      <c r="N83" s="22">
        <f t="shared" si="15"/>
        <v>89.386061303673443</v>
      </c>
      <c r="O83" s="22">
        <f t="shared" si="15"/>
        <v>119.80712501419436</v>
      </c>
      <c r="P83" s="22">
        <f t="shared" si="15"/>
        <v>83.344060284896017</v>
      </c>
      <c r="Q83" s="22">
        <f t="shared" si="15"/>
        <v>95.493498887362307</v>
      </c>
      <c r="R83" s="22">
        <f t="shared" si="15"/>
        <v>145.23497884805127</v>
      </c>
      <c r="S83" s="84">
        <f t="shared" si="15"/>
        <v>115.60704338290152</v>
      </c>
      <c r="T83" s="84">
        <f t="shared" si="15"/>
        <v>127.41410379873658</v>
      </c>
      <c r="U83" s="84">
        <f t="shared" si="15"/>
        <v>79.266884552314167</v>
      </c>
      <c r="V83" s="84">
        <f t="shared" si="15"/>
        <v>111.44398622463707</v>
      </c>
      <c r="W83" s="84">
        <f t="shared" si="15"/>
        <v>116.43709113436307</v>
      </c>
      <c r="X83" s="84">
        <f t="shared" si="15"/>
        <v>84.691111868750355</v>
      </c>
      <c r="Y83" s="84">
        <f t="shared" si="15"/>
        <v>67.359621704498551</v>
      </c>
      <c r="Z83" s="84">
        <f t="shared" si="15"/>
        <v>117.44023931064763</v>
      </c>
      <c r="AA83" s="84">
        <f t="shared" si="15"/>
        <v>114.13776033786989</v>
      </c>
      <c r="AB83" s="85">
        <f t="shared" si="15"/>
        <v>74.087427193603858</v>
      </c>
      <c r="AC83" s="85">
        <f t="shared" si="15"/>
        <v>84.415412852233587</v>
      </c>
      <c r="AD83" s="85">
        <f t="shared" si="15"/>
        <v>146.85225990985438</v>
      </c>
      <c r="AE83" s="85">
        <f t="shared" si="15"/>
        <v>63.559307807122565</v>
      </c>
      <c r="AF83" s="85">
        <f t="shared" si="15"/>
        <v>61.271786638032658</v>
      </c>
      <c r="AG83" s="85">
        <f t="shared" si="15"/>
        <v>77.359665749373818</v>
      </c>
      <c r="AH83" s="85">
        <f t="shared" si="15"/>
        <v>135.10165161175109</v>
      </c>
      <c r="AI83" s="85">
        <f t="shared" si="15"/>
        <v>112.98986563284187</v>
      </c>
      <c r="AJ83" s="85">
        <f t="shared" si="15"/>
        <v>163.77561444567485</v>
      </c>
      <c r="AK83" s="22">
        <f t="shared" si="15"/>
        <v>73.908883648870045</v>
      </c>
      <c r="AL83" s="22">
        <f t="shared" si="15"/>
        <v>102.51945356596927</v>
      </c>
      <c r="AM83" s="22">
        <f t="shared" si="15"/>
        <v>107.68415831979155</v>
      </c>
      <c r="AN83" s="22">
        <f ca="1">IF(OR(Fixtures!$D$6&lt;=0,Fixtures!$D$6&gt;39),AVERAGE(B83:AM83),AVERAGE(OFFSET(A83,0,Fixtures!$D$6,1,38-Fixtures!$D$6+1)))</f>
        <v>100.35651099478291</v>
      </c>
      <c r="AO83" s="41" t="str">
        <f t="shared" si="11"/>
        <v>SOU</v>
      </c>
      <c r="AP83" s="66">
        <f ca="1">AVERAGE(OFFSET(A83,0,Fixtures!$D$6,1,9))</f>
        <v>97.041333350405438</v>
      </c>
      <c r="AQ83" s="66">
        <f ca="1">AVERAGE(OFFSET(A83,0,Fixtures!$D$6,1,6))</f>
        <v>91.549910355556563</v>
      </c>
      <c r="AR83" s="66">
        <f ca="1">AVERAGE(OFFSET(A83,0,Fixtures!$D$6,1,3))</f>
        <v>91.468701510192503</v>
      </c>
      <c r="AS83" s="76"/>
      <c r="AT83" s="75"/>
      <c r="AU83" s="65"/>
      <c r="AV83" s="65"/>
    </row>
    <row r="84" spans="1:48" x14ac:dyDescent="0.3">
      <c r="A84" s="41" t="str">
        <f t="shared" si="9"/>
        <v>TOT</v>
      </c>
      <c r="B84" s="22">
        <f t="shared" si="7"/>
        <v>101.21650445056385</v>
      </c>
      <c r="C84" s="22">
        <f t="shared" si="15"/>
        <v>106.60913720325816</v>
      </c>
      <c r="D84" s="22">
        <f t="shared" si="15"/>
        <v>75.103438827005036</v>
      </c>
      <c r="E84" s="22">
        <f t="shared" si="15"/>
        <v>116.43709113436307</v>
      </c>
      <c r="F84" s="22">
        <f t="shared" si="15"/>
        <v>95.493498887362307</v>
      </c>
      <c r="G84" s="22">
        <f t="shared" si="15"/>
        <v>71.673261995265875</v>
      </c>
      <c r="H84" s="22">
        <f t="shared" si="15"/>
        <v>84.415412852233587</v>
      </c>
      <c r="I84" s="22">
        <f t="shared" si="15"/>
        <v>61.271786638032658</v>
      </c>
      <c r="J84" s="22">
        <f t="shared" si="15"/>
        <v>119.80712501419436</v>
      </c>
      <c r="K84" s="22">
        <f t="shared" si="15"/>
        <v>132.43261028647498</v>
      </c>
      <c r="L84" s="22">
        <f t="shared" si="15"/>
        <v>79.266884552314167</v>
      </c>
      <c r="M84" s="22">
        <f t="shared" si="15"/>
        <v>87.235367759932188</v>
      </c>
      <c r="N84" s="22">
        <f t="shared" si="15"/>
        <v>163.77561444567485</v>
      </c>
      <c r="O84" s="22">
        <f t="shared" si="15"/>
        <v>112.98986563284187</v>
      </c>
      <c r="P84" s="22">
        <f t="shared" si="15"/>
        <v>75.958722347626036</v>
      </c>
      <c r="Q84" s="22">
        <f t="shared" si="15"/>
        <v>73.908883648870045</v>
      </c>
      <c r="R84" s="22">
        <f t="shared" si="15"/>
        <v>102.51945356596927</v>
      </c>
      <c r="S84" s="84">
        <f t="shared" si="15"/>
        <v>125.67087808310139</v>
      </c>
      <c r="T84" s="84">
        <f t="shared" si="15"/>
        <v>74.087427193603858</v>
      </c>
      <c r="U84" s="84">
        <f t="shared" si="15"/>
        <v>145.23497884805127</v>
      </c>
      <c r="V84" s="84">
        <f t="shared" si="15"/>
        <v>95.191848535497471</v>
      </c>
      <c r="W84" s="84">
        <f t="shared" si="15"/>
        <v>117.44023931064763</v>
      </c>
      <c r="X84" s="84">
        <f t="shared" si="15"/>
        <v>54.335357962028958</v>
      </c>
      <c r="Y84" s="84">
        <f t="shared" si="15"/>
        <v>135.10165161175109</v>
      </c>
      <c r="Z84" s="84">
        <f t="shared" si="15"/>
        <v>107.68415831979155</v>
      </c>
      <c r="AA84" s="84">
        <f t="shared" si="15"/>
        <v>63.559307807122565</v>
      </c>
      <c r="AB84" s="85">
        <f t="shared" si="15"/>
        <v>77.359665749373818</v>
      </c>
      <c r="AC84" s="85">
        <f t="shared" si="15"/>
        <v>89.386061303673443</v>
      </c>
      <c r="AD84" s="85">
        <f t="shared" si="15"/>
        <v>94.540178274587404</v>
      </c>
      <c r="AE84" s="85">
        <f t="shared" si="15"/>
        <v>84.691111868750355</v>
      </c>
      <c r="AF84" s="85">
        <f t="shared" si="15"/>
        <v>103.25553364745403</v>
      </c>
      <c r="AG84" s="85">
        <f t="shared" si="15"/>
        <v>114.13776033786989</v>
      </c>
      <c r="AH84" s="85">
        <f t="shared" si="15"/>
        <v>83.344060284896017</v>
      </c>
      <c r="AI84" s="85">
        <f t="shared" si="15"/>
        <v>65.700171284893983</v>
      </c>
      <c r="AJ84" s="85">
        <f t="shared" si="15"/>
        <v>115.60704338290152</v>
      </c>
      <c r="AK84" s="22">
        <f t="shared" si="15"/>
        <v>67.359621704498551</v>
      </c>
      <c r="AL84" s="22">
        <f t="shared" si="15"/>
        <v>111.44398622463707</v>
      </c>
      <c r="AM84" s="22">
        <f t="shared" si="15"/>
        <v>127.41410379873658</v>
      </c>
      <c r="AN84" s="22">
        <f ca="1">IF(OR(Fixtures!$D$6&lt;=0,Fixtures!$D$6&gt;39),AVERAGE(B84:AM84),AVERAGE(OFFSET(A84,0,Fixtures!$D$6,1,38-Fixtures!$D$6+1)))</f>
        <v>100.0146557595922</v>
      </c>
      <c r="AO84" s="41" t="str">
        <f t="shared" si="11"/>
        <v>TOT</v>
      </c>
      <c r="AP84" s="66">
        <f ca="1">AVERAGE(OFFSET(A84,0,Fixtures!$D$6,1,9))</f>
        <v>105.32161413932197</v>
      </c>
      <c r="AQ84" s="66">
        <f ca="1">AVERAGE(OFFSET(A84,0,Fixtures!$D$6,1,6))</f>
        <v>115.91791128190539</v>
      </c>
      <c r="AR84" s="66">
        <f ca="1">AVERAGE(OFFSET(A84,0,Fixtures!$D$6,1,3))</f>
        <v>110.50220661766116</v>
      </c>
      <c r="AS84" s="76"/>
      <c r="AT84" s="75"/>
      <c r="AU84" s="65"/>
      <c r="AV84" s="65"/>
    </row>
    <row r="85" spans="1:48" x14ac:dyDescent="0.3">
      <c r="A85" s="41" t="str">
        <f t="shared" si="9"/>
        <v>WBA</v>
      </c>
      <c r="B85" s="22">
        <f t="shared" si="7"/>
        <v>112.98986563284187</v>
      </c>
      <c r="C85" s="22">
        <f t="shared" si="15"/>
        <v>114.13776033786989</v>
      </c>
      <c r="D85" s="22">
        <f t="shared" si="15"/>
        <v>117.44023931064763</v>
      </c>
      <c r="E85" s="22">
        <f t="shared" si="15"/>
        <v>106.60913720325816</v>
      </c>
      <c r="F85" s="22">
        <f t="shared" si="15"/>
        <v>63.559307807122565</v>
      </c>
      <c r="G85" s="22">
        <f t="shared" si="15"/>
        <v>95.191848535497471</v>
      </c>
      <c r="H85" s="22">
        <f t="shared" si="15"/>
        <v>83.344060284896017</v>
      </c>
      <c r="I85" s="22">
        <f t="shared" si="15"/>
        <v>130.22747576911613</v>
      </c>
      <c r="J85" s="22">
        <f t="shared" si="15"/>
        <v>116.43709113436307</v>
      </c>
      <c r="K85" s="22">
        <f t="shared" si="15"/>
        <v>65.700171284893983</v>
      </c>
      <c r="L85" s="22">
        <f t="shared" si="15"/>
        <v>77.359665749373818</v>
      </c>
      <c r="M85" s="22">
        <f t="shared" si="15"/>
        <v>84.691111868750355</v>
      </c>
      <c r="N85" s="22">
        <f t="shared" si="15"/>
        <v>135.10165161175109</v>
      </c>
      <c r="O85" s="22">
        <f t="shared" si="15"/>
        <v>111.44398622463707</v>
      </c>
      <c r="P85" s="22">
        <f t="shared" si="15"/>
        <v>163.77561444567485</v>
      </c>
      <c r="Q85" s="22">
        <f t="shared" si="15"/>
        <v>102.51945356596927</v>
      </c>
      <c r="R85" s="22">
        <f t="shared" si="15"/>
        <v>79.266884552314167</v>
      </c>
      <c r="S85" s="84">
        <f t="shared" si="15"/>
        <v>107.68415831979155</v>
      </c>
      <c r="T85" s="84">
        <f t="shared" si="15"/>
        <v>75.958722347626036</v>
      </c>
      <c r="U85" s="84">
        <f t="shared" si="15"/>
        <v>119.80712501419436</v>
      </c>
      <c r="V85" s="84">
        <f t="shared" si="15"/>
        <v>73.908883648870045</v>
      </c>
      <c r="W85" s="84">
        <f t="shared" si="15"/>
        <v>74.087427193603858</v>
      </c>
      <c r="X85" s="84">
        <f t="shared" si="15"/>
        <v>146.85225990985438</v>
      </c>
      <c r="Y85" s="84">
        <f t="shared" si="15"/>
        <v>103.25553364745403</v>
      </c>
      <c r="Z85" s="84">
        <f t="shared" si="15"/>
        <v>71.673261995265875</v>
      </c>
      <c r="AA85" s="84">
        <f t="shared" si="15"/>
        <v>84.415412852233587</v>
      </c>
      <c r="AB85" s="85">
        <f t="shared" si="15"/>
        <v>75.103438827005036</v>
      </c>
      <c r="AC85" s="85">
        <f t="shared" si="15"/>
        <v>87.235367759932188</v>
      </c>
      <c r="AD85" s="85">
        <f t="shared" si="15"/>
        <v>101.21650445056385</v>
      </c>
      <c r="AE85" s="85">
        <f t="shared" si="15"/>
        <v>132.43261028647498</v>
      </c>
      <c r="AF85" s="85">
        <f t="shared" si="15"/>
        <v>94.540178274587404</v>
      </c>
      <c r="AG85" s="85">
        <f t="shared" si="15"/>
        <v>127.41410379873658</v>
      </c>
      <c r="AH85" s="85">
        <f t="shared" si="15"/>
        <v>125.67087808310139</v>
      </c>
      <c r="AI85" s="85">
        <f t="shared" si="15"/>
        <v>67.359621704498551</v>
      </c>
      <c r="AJ85" s="85">
        <f t="shared" si="15"/>
        <v>89.386061303673443</v>
      </c>
      <c r="AK85" s="22">
        <f t="shared" si="15"/>
        <v>145.23497884805127</v>
      </c>
      <c r="AL85" s="22">
        <f t="shared" si="15"/>
        <v>95.493498887362307</v>
      </c>
      <c r="AM85" s="22">
        <f t="shared" si="15"/>
        <v>115.60704338290152</v>
      </c>
      <c r="AN85" s="22">
        <f ca="1">IF(OR(Fixtures!$D$6&lt;=0,Fixtures!$D$6&gt;39),AVERAGE(B85:AM85),AVERAGE(OFFSET(A85,0,Fixtures!$D$6,1,38-Fixtures!$D$6+1)))</f>
        <v>101.687756699117</v>
      </c>
      <c r="AO85" s="41" t="str">
        <f t="shared" si="11"/>
        <v>WBA</v>
      </c>
      <c r="AP85" s="66">
        <f ca="1">AVERAGE(OFFSET(A85,0,Fixtures!$D$6,1,9))</f>
        <v>104.03284782641418</v>
      </c>
      <c r="AQ85" s="66">
        <f ca="1">AVERAGE(OFFSET(A85,0,Fixtures!$D$6,1,6))</f>
        <v>98.455612978961582</v>
      </c>
      <c r="AR85" s="66">
        <f ca="1">AVERAGE(OFFSET(A85,0,Fixtures!$D$6,1,3))</f>
        <v>86.49897605621031</v>
      </c>
      <c r="AS85" s="76"/>
      <c r="AT85" s="75"/>
      <c r="AU85" s="65"/>
      <c r="AV85" s="65"/>
    </row>
    <row r="86" spans="1:48" x14ac:dyDescent="0.3">
      <c r="A86" s="41" t="str">
        <f t="shared" si="9"/>
        <v>WHU</v>
      </c>
      <c r="B86" s="22">
        <f t="shared" si="7"/>
        <v>75.103438827005036</v>
      </c>
      <c r="C86" s="22">
        <f t="shared" si="15"/>
        <v>89.386061303673443</v>
      </c>
      <c r="D86" s="22">
        <f t="shared" si="15"/>
        <v>67.359621704498551</v>
      </c>
      <c r="E86" s="22">
        <f t="shared" si="15"/>
        <v>127.41410379873658</v>
      </c>
      <c r="F86" s="22">
        <f t="shared" si="15"/>
        <v>146.85225990985438</v>
      </c>
      <c r="G86" s="22">
        <f t="shared" si="15"/>
        <v>119.80712501419436</v>
      </c>
      <c r="H86" s="22">
        <f t="shared" si="15"/>
        <v>163.77561444567485</v>
      </c>
      <c r="I86" s="22">
        <f t="shared" si="15"/>
        <v>73.908883648870045</v>
      </c>
      <c r="J86" s="22">
        <f t="shared" si="15"/>
        <v>74.087427193603858</v>
      </c>
      <c r="K86" s="22">
        <f t="shared" si="15"/>
        <v>111.44398622463707</v>
      </c>
      <c r="L86" s="22">
        <f t="shared" si="15"/>
        <v>103.25553364745403</v>
      </c>
      <c r="M86" s="22">
        <f t="shared" si="15"/>
        <v>115.60704338290152</v>
      </c>
      <c r="N86" s="22">
        <f t="shared" si="15"/>
        <v>77.359665749373818</v>
      </c>
      <c r="O86" s="22">
        <f t="shared" si="15"/>
        <v>132.43261028647498</v>
      </c>
      <c r="P86" s="22">
        <f t="shared" si="15"/>
        <v>84.415412852233587</v>
      </c>
      <c r="Q86" s="22">
        <f t="shared" si="15"/>
        <v>106.60913720325816</v>
      </c>
      <c r="R86" s="22">
        <f t="shared" si="15"/>
        <v>114.13776033786989</v>
      </c>
      <c r="S86" s="84">
        <f t="shared" si="15"/>
        <v>54.335357962028958</v>
      </c>
      <c r="T86" s="84">
        <f t="shared" si="15"/>
        <v>63.559307807122565</v>
      </c>
      <c r="U86" s="84">
        <f t="shared" si="15"/>
        <v>87.235367759932188</v>
      </c>
      <c r="V86" s="84">
        <f t="shared" si="15"/>
        <v>145.23497884805127</v>
      </c>
      <c r="W86" s="84">
        <f t="shared" si="15"/>
        <v>125.67087808310139</v>
      </c>
      <c r="X86" s="84">
        <f t="shared" si="15"/>
        <v>83.344060284896017</v>
      </c>
      <c r="Y86" s="84">
        <f t="shared" si="15"/>
        <v>65.700171284893983</v>
      </c>
      <c r="Z86" s="84">
        <f t="shared" si="15"/>
        <v>130.22747576911613</v>
      </c>
      <c r="AA86" s="84">
        <f t="shared" si="15"/>
        <v>135.10165161175109</v>
      </c>
      <c r="AB86" s="85">
        <f t="shared" si="15"/>
        <v>102.51945356596927</v>
      </c>
      <c r="AC86" s="85">
        <f t="shared" si="15"/>
        <v>116.43709113436307</v>
      </c>
      <c r="AD86" s="85">
        <f t="shared" si="15"/>
        <v>79.266884552314167</v>
      </c>
      <c r="AE86" s="85">
        <f t="shared" si="15"/>
        <v>75.958722347626036</v>
      </c>
      <c r="AF86" s="85">
        <f t="shared" si="15"/>
        <v>112.98986563284187</v>
      </c>
      <c r="AG86" s="85">
        <f t="shared" si="15"/>
        <v>84.691111868750355</v>
      </c>
      <c r="AH86" s="85">
        <f t="shared" si="15"/>
        <v>117.44023931064763</v>
      </c>
      <c r="AI86" s="85">
        <f t="shared" si="15"/>
        <v>71.673261995265875</v>
      </c>
      <c r="AJ86" s="85">
        <f t="shared" si="15"/>
        <v>101.21650445056385</v>
      </c>
      <c r="AK86" s="22">
        <f t="shared" si="15"/>
        <v>95.191848535497471</v>
      </c>
      <c r="AL86" s="22">
        <f t="shared" si="15"/>
        <v>61.271786638032658</v>
      </c>
      <c r="AM86" s="22">
        <f t="shared" si="15"/>
        <v>94.540178274587404</v>
      </c>
      <c r="AN86" s="22">
        <f ca="1">IF(OR(Fixtures!$D$6&lt;=0,Fixtures!$D$6&gt;39),AVERAGE(B86:AM86),AVERAGE(OFFSET(A86,0,Fixtures!$D$6,1,38-Fixtures!$D$6+1)))</f>
        <v>97.431825819838664</v>
      </c>
      <c r="AO86" s="41" t="str">
        <f t="shared" si="11"/>
        <v>WHU</v>
      </c>
      <c r="AP86" s="66">
        <f ca="1">AVERAGE(OFFSET(A86,0,Fixtures!$D$6,1,9))</f>
        <v>102.14984187531186</v>
      </c>
      <c r="AQ86" s="66">
        <f ca="1">AVERAGE(OFFSET(A86,0,Fixtures!$D$6,1,6))</f>
        <v>102.36437774740754</v>
      </c>
      <c r="AR86" s="66">
        <f ca="1">AVERAGE(OFFSET(A86,0,Fixtures!$D$6,1,3))</f>
        <v>96.262315688564982</v>
      </c>
      <c r="AS86" s="76"/>
      <c r="AT86" s="75"/>
      <c r="AU86" s="65"/>
      <c r="AV86" s="65"/>
    </row>
    <row r="87" spans="1:48" x14ac:dyDescent="0.3">
      <c r="A87" s="41" t="str">
        <f t="shared" si="9"/>
        <v>WOL</v>
      </c>
      <c r="B87" s="22">
        <f t="shared" si="7"/>
        <v>74.087427193603858</v>
      </c>
      <c r="C87" s="22">
        <f t="shared" si="15"/>
        <v>119.80712501419436</v>
      </c>
      <c r="D87" s="22">
        <f t="shared" si="15"/>
        <v>107.68415831979155</v>
      </c>
      <c r="E87" s="22">
        <f t="shared" si="15"/>
        <v>73.908883648870045</v>
      </c>
      <c r="F87" s="22">
        <f t="shared" si="15"/>
        <v>115.60704338290152</v>
      </c>
      <c r="G87" s="22">
        <f t="shared" si="15"/>
        <v>75.103438827005036</v>
      </c>
      <c r="H87" s="22">
        <f t="shared" si="15"/>
        <v>77.359665749373818</v>
      </c>
      <c r="I87" s="22">
        <f t="shared" si="15"/>
        <v>127.41410379873658</v>
      </c>
      <c r="J87" s="22">
        <f t="shared" si="15"/>
        <v>94.540178274587404</v>
      </c>
      <c r="K87" s="22">
        <f t="shared" si="15"/>
        <v>89.386061303673443</v>
      </c>
      <c r="L87" s="22">
        <f t="shared" si="15"/>
        <v>163.77561444567485</v>
      </c>
      <c r="M87" s="22">
        <f t="shared" si="15"/>
        <v>111.44398622463707</v>
      </c>
      <c r="N87" s="22">
        <f t="shared" si="15"/>
        <v>117.44023931064763</v>
      </c>
      <c r="O87" s="22">
        <f t="shared" si="15"/>
        <v>71.673261995265875</v>
      </c>
      <c r="P87" s="22">
        <f t="shared" si="15"/>
        <v>130.22747576911613</v>
      </c>
      <c r="Q87" s="22">
        <f t="shared" si="15"/>
        <v>116.43709113436307</v>
      </c>
      <c r="R87" s="22">
        <f t="shared" si="15"/>
        <v>95.191848535497471</v>
      </c>
      <c r="S87" s="22">
        <f t="shared" si="15"/>
        <v>101.21650445056385</v>
      </c>
      <c r="T87" s="22">
        <f t="shared" si="15"/>
        <v>54.335357962028958</v>
      </c>
      <c r="U87" s="22">
        <f t="shared" si="15"/>
        <v>132.43261028647498</v>
      </c>
      <c r="V87" s="22">
        <f t="shared" si="15"/>
        <v>87.235367759932188</v>
      </c>
      <c r="W87" s="22">
        <f t="shared" si="15"/>
        <v>79.266884552314167</v>
      </c>
      <c r="X87" s="22">
        <f t="shared" si="15"/>
        <v>112.98986563284187</v>
      </c>
      <c r="Y87" s="22">
        <f t="shared" si="15"/>
        <v>106.60913720325816</v>
      </c>
      <c r="Z87" s="84">
        <f t="shared" si="15"/>
        <v>102.51945356596927</v>
      </c>
      <c r="AA87" s="84">
        <f t="shared" si="15"/>
        <v>84.691111868750355</v>
      </c>
      <c r="AB87" s="85">
        <f t="shared" si="15"/>
        <v>125.67087808310139</v>
      </c>
      <c r="AC87" s="85">
        <f t="shared" si="15"/>
        <v>145.23497884805127</v>
      </c>
      <c r="AD87" s="85">
        <f t="shared" si="15"/>
        <v>135.10165161175109</v>
      </c>
      <c r="AE87" s="85">
        <f t="shared" si="15"/>
        <v>95.493498887362307</v>
      </c>
      <c r="AF87" s="85">
        <f t="shared" si="15"/>
        <v>83.344060284896017</v>
      </c>
      <c r="AG87" s="85">
        <f t="shared" si="15"/>
        <v>65.700171284893983</v>
      </c>
      <c r="AH87" s="85">
        <f t="shared" si="15"/>
        <v>63.559307807122565</v>
      </c>
      <c r="AI87" s="85">
        <f t="shared" si="15"/>
        <v>61.271786638032658</v>
      </c>
      <c r="AJ87" s="85">
        <f t="shared" si="15"/>
        <v>84.415412852233587</v>
      </c>
      <c r="AK87" s="22">
        <f t="shared" si="15"/>
        <v>146.85225990985438</v>
      </c>
      <c r="AL87" s="22">
        <f t="shared" si="15"/>
        <v>114.13776033786989</v>
      </c>
      <c r="AM87" s="22">
        <f t="shared" si="15"/>
        <v>103.25553364745403</v>
      </c>
      <c r="AN87" s="22">
        <f ca="1">IF(OR(Fixtures!$D$6&lt;=0,Fixtures!$D$6&gt;39),AVERAGE(B87:AM87),AVERAGE(OFFSET(A87,0,Fixtures!$D$6,1,38-Fixtures!$D$6+1)))</f>
        <v>102.51497834894066</v>
      </c>
      <c r="AO87" s="41" t="str">
        <f t="shared" si="11"/>
        <v>WOL</v>
      </c>
      <c r="AP87" s="66">
        <f ca="1">AVERAGE(OFFSET(A87,0,Fixtures!$D$6,1,9))</f>
        <v>110.01286188816255</v>
      </c>
      <c r="AQ87" s="66">
        <f ca="1">AVERAGE(OFFSET(A87,0,Fixtures!$D$6,1,6))</f>
        <v>108.04322359241438</v>
      </c>
      <c r="AR87" s="66">
        <f ca="1">AVERAGE(OFFSET(A87,0,Fixtures!$D$6,1,3))</f>
        <v>115.90061800797855</v>
      </c>
      <c r="AS87" s="76"/>
      <c r="AT87" s="75"/>
      <c r="AU87" s="65"/>
      <c r="AV87" s="65"/>
    </row>
    <row r="88" spans="1:48" x14ac:dyDescent="0.25">
      <c r="A88" s="67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5"/>
      <c r="W88" s="65"/>
      <c r="X88" s="65"/>
      <c r="Y88" s="65"/>
      <c r="Z88" s="65"/>
      <c r="AD88" s="65"/>
      <c r="AE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1"/>
    </row>
    <row r="89" spans="1:48" x14ac:dyDescent="0.3">
      <c r="A89" s="58" t="s">
        <v>0</v>
      </c>
      <c r="B89" s="58">
        <v>1</v>
      </c>
      <c r="C89" s="58">
        <v>2</v>
      </c>
      <c r="D89" s="58">
        <v>3</v>
      </c>
      <c r="E89" s="58">
        <v>4</v>
      </c>
      <c r="F89" s="58">
        <v>5</v>
      </c>
      <c r="G89" s="58">
        <v>6</v>
      </c>
      <c r="H89" s="58">
        <v>7</v>
      </c>
      <c r="I89" s="58">
        <v>8</v>
      </c>
      <c r="J89" s="58">
        <v>9</v>
      </c>
      <c r="K89" s="58">
        <v>10</v>
      </c>
      <c r="L89" s="58">
        <v>11</v>
      </c>
      <c r="M89" s="58">
        <v>12</v>
      </c>
      <c r="N89" s="58">
        <v>13</v>
      </c>
      <c r="O89" s="58">
        <v>14</v>
      </c>
      <c r="P89" s="58">
        <v>15</v>
      </c>
      <c r="Q89" s="58">
        <v>16</v>
      </c>
      <c r="R89" s="58">
        <v>17</v>
      </c>
      <c r="S89" s="58">
        <v>18</v>
      </c>
      <c r="T89" s="58">
        <v>19</v>
      </c>
      <c r="U89" s="58">
        <v>20</v>
      </c>
      <c r="V89" s="58">
        <v>21</v>
      </c>
      <c r="W89" s="58">
        <v>22</v>
      </c>
      <c r="X89" s="58">
        <v>23</v>
      </c>
      <c r="Y89" s="58">
        <v>24</v>
      </c>
      <c r="Z89" s="58">
        <v>25</v>
      </c>
      <c r="AA89" s="58">
        <v>26</v>
      </c>
      <c r="AB89" s="58">
        <v>27</v>
      </c>
      <c r="AC89" s="58">
        <v>28</v>
      </c>
      <c r="AD89" s="58">
        <v>29</v>
      </c>
      <c r="AE89" s="58">
        <v>30</v>
      </c>
      <c r="AF89" s="33">
        <v>31</v>
      </c>
      <c r="AG89" s="58">
        <v>32</v>
      </c>
      <c r="AH89" s="58">
        <v>33</v>
      </c>
      <c r="AI89" s="58">
        <v>34</v>
      </c>
      <c r="AJ89" s="58">
        <v>35</v>
      </c>
      <c r="AK89" s="58">
        <v>36</v>
      </c>
      <c r="AL89" s="58">
        <v>37</v>
      </c>
      <c r="AM89" s="58">
        <v>38</v>
      </c>
    </row>
    <row r="90" spans="1:48" x14ac:dyDescent="0.3">
      <c r="A90" s="41" t="str">
        <f>$A68</f>
        <v>ARS</v>
      </c>
      <c r="B90" s="9">
        <f>AVERAGE(B24:G24)</f>
        <v>1.5074263648815183</v>
      </c>
      <c r="C90" s="9">
        <f t="shared" ref="C90:AH90" si="16">AVERAGE(C24:H24)</f>
        <v>1.5871962431436508</v>
      </c>
      <c r="D90" s="9">
        <f t="shared" si="16"/>
        <v>1.6212918425717973</v>
      </c>
      <c r="E90" s="9">
        <f t="shared" si="16"/>
        <v>1.5051827721389153</v>
      </c>
      <c r="F90" s="9">
        <f t="shared" si="16"/>
        <v>1.5087299964701424</v>
      </c>
      <c r="G90" s="9">
        <f t="shared" si="16"/>
        <v>1.5370545279314483</v>
      </c>
      <c r="H90" s="9">
        <f t="shared" si="16"/>
        <v>1.4313922705032989</v>
      </c>
      <c r="I90" s="9">
        <f t="shared" si="16"/>
        <v>1.3528118556365392</v>
      </c>
      <c r="J90" s="9">
        <f t="shared" si="16"/>
        <v>1.3897163863778372</v>
      </c>
      <c r="K90" s="9">
        <f t="shared" si="16"/>
        <v>1.3620877171805474</v>
      </c>
      <c r="L90" s="9">
        <f t="shared" si="16"/>
        <v>1.4475579161082879</v>
      </c>
      <c r="M90" s="9">
        <f t="shared" si="16"/>
        <v>1.2412684418814552</v>
      </c>
      <c r="N90" s="9">
        <f t="shared" si="16"/>
        <v>1.2707679465934181</v>
      </c>
      <c r="O90" s="9">
        <f t="shared" si="16"/>
        <v>1.2292201701285987</v>
      </c>
      <c r="P90" s="9">
        <f t="shared" si="16"/>
        <v>1.2110726225781414</v>
      </c>
      <c r="Q90" s="9">
        <f t="shared" si="16"/>
        <v>1.1807515400888182</v>
      </c>
      <c r="R90" s="9">
        <f t="shared" si="16"/>
        <v>1.1343905965540424</v>
      </c>
      <c r="S90" s="9">
        <f t="shared" si="16"/>
        <v>1.2896229084003841</v>
      </c>
      <c r="T90" s="9">
        <f t="shared" si="16"/>
        <v>1.3434042148239891</v>
      </c>
      <c r="U90" s="9">
        <f t="shared" si="16"/>
        <v>1.4389623595358481</v>
      </c>
      <c r="V90" s="9">
        <f t="shared" si="16"/>
        <v>1.4891121829267078</v>
      </c>
      <c r="W90" s="9">
        <f t="shared" si="16"/>
        <v>1.4411607130289799</v>
      </c>
      <c r="X90" s="9">
        <f t="shared" si="16"/>
        <v>1.5364371427733703</v>
      </c>
      <c r="Y90" s="9">
        <f t="shared" si="16"/>
        <v>1.4930806290596248</v>
      </c>
      <c r="Z90" s="9">
        <f t="shared" si="16"/>
        <v>1.5843889012512362</v>
      </c>
      <c r="AA90" s="9">
        <f t="shared" si="16"/>
        <v>1.506876199622136</v>
      </c>
      <c r="AB90" s="9">
        <f t="shared" si="16"/>
        <v>1.3577347397125072</v>
      </c>
      <c r="AC90" s="9">
        <f t="shared" si="16"/>
        <v>1.4013276015470828</v>
      </c>
      <c r="AD90" s="9">
        <f t="shared" si="16"/>
        <v>1.3271003664867997</v>
      </c>
      <c r="AE90" s="9">
        <f t="shared" si="16"/>
        <v>1.1836772505749049</v>
      </c>
      <c r="AF90" s="9">
        <f t="shared" si="16"/>
        <v>1.1924497527248645</v>
      </c>
      <c r="AG90" s="9">
        <f t="shared" si="16"/>
        <v>1.2241425167737237</v>
      </c>
      <c r="AH90" s="9">
        <f t="shared" si="16"/>
        <v>1.2466011666897587</v>
      </c>
    </row>
    <row r="91" spans="1:48" x14ac:dyDescent="0.3">
      <c r="A91" s="41" t="str">
        <f t="shared" ref="A91:A109" si="17">$A69</f>
        <v>AVL</v>
      </c>
      <c r="B91" s="9">
        <f t="shared" ref="B91:B109" si="18">AVERAGE(B25:G25)</f>
        <v>1.7448384962246035</v>
      </c>
      <c r="C91" s="9">
        <f t="shared" ref="C91:C109" si="19">AVERAGE(C25:H25)</f>
        <v>1.6014536305958476</v>
      </c>
      <c r="D91" s="9">
        <f t="shared" ref="D91:D109" si="20">AVERAGE(D25:I25)</f>
        <v>1.6885059078026392</v>
      </c>
      <c r="E91" s="9">
        <f t="shared" ref="E91:E109" si="21">AVERAGE(E25:J25)</f>
        <v>1.6647732094721857</v>
      </c>
      <c r="F91" s="9">
        <f t="shared" ref="F91:F109" si="22">AVERAGE(F25:K25)</f>
        <v>1.6057313662288202</v>
      </c>
      <c r="G91" s="9">
        <f t="shared" ref="G91:G109" si="23">AVERAGE(G25:L25)</f>
        <v>1.435638661489411</v>
      </c>
      <c r="H91" s="9">
        <f t="shared" ref="H91:H109" si="24">AVERAGE(H25:M25)</f>
        <v>1.3938104791907635</v>
      </c>
      <c r="I91" s="9">
        <f t="shared" ref="I91:I109" si="25">AVERAGE(I25:N25)</f>
        <v>1.3169673071551571</v>
      </c>
      <c r="J91" s="9">
        <f t="shared" ref="J91:J109" si="26">AVERAGE(J25:O25)</f>
        <v>1.2383321854871177</v>
      </c>
      <c r="K91" s="9">
        <f t="shared" ref="K91:K109" si="27">AVERAGE(K25:P25)</f>
        <v>1.2208315155484157</v>
      </c>
      <c r="L91" s="9">
        <f t="shared" ref="L91:L109" si="28">AVERAGE(L25:Q25)</f>
        <v>1.2900524915344744</v>
      </c>
      <c r="M91" s="9">
        <f t="shared" ref="M91:M109" si="29">AVERAGE(M25:R25)</f>
        <v>1.4294426888579785</v>
      </c>
      <c r="N91" s="9">
        <f t="shared" ref="N91:N109" si="30">AVERAGE(N25:S25)</f>
        <v>1.5399962583002447</v>
      </c>
      <c r="O91" s="9">
        <f t="shared" ref="O91:O109" si="31">AVERAGE(O25:T25)</f>
        <v>1.6333990063957022</v>
      </c>
      <c r="P91" s="9">
        <f t="shared" ref="P91:P109" si="32">AVERAGE(P25:U25)</f>
        <v>1.6624917462928035</v>
      </c>
      <c r="Q91" s="9">
        <f t="shared" ref="Q91:Q109" si="33">AVERAGE(Q25:V25)</f>
        <v>1.7687971171602517</v>
      </c>
      <c r="R91" s="9">
        <f t="shared" ref="R91:R109" si="34">AVERAGE(R25:W25)</f>
        <v>1.6352420739201781</v>
      </c>
      <c r="S91" s="9">
        <f t="shared" ref="S91:S109" si="35">AVERAGE(S25:X25)</f>
        <v>1.5061786482884774</v>
      </c>
      <c r="T91" s="9">
        <f t="shared" ref="T91:T109" si="36">AVERAGE(T25:Y25)</f>
        <v>1.44941978761344</v>
      </c>
      <c r="U91" s="9">
        <f t="shared" ref="U91:U109" si="37">AVERAGE(U25:Z25)</f>
        <v>1.4786217566064419</v>
      </c>
      <c r="V91" s="9">
        <f t="shared" ref="V91:V109" si="38">AVERAGE(V25:AA25)</f>
        <v>1.6015037546604731</v>
      </c>
      <c r="W91" s="9">
        <f t="shared" ref="W91:W109" si="39">AVERAGE(W25:AB25)</f>
        <v>1.470394848795163</v>
      </c>
      <c r="X91" s="9">
        <f t="shared" ref="X91:X109" si="40">AVERAGE(X25:AC25)</f>
        <v>1.4704177777858034</v>
      </c>
      <c r="Y91" s="9">
        <f t="shared" ref="Y91:Y109" si="41">AVERAGE(Y25:AD25)</f>
        <v>1.4810299534319562</v>
      </c>
      <c r="Z91" s="9">
        <f t="shared" ref="Z91:Z109" si="42">AVERAGE(Z25:AE25)</f>
        <v>1.3980994122987378</v>
      </c>
      <c r="AA91" s="9">
        <f t="shared" ref="AA91:AA109" si="43">AVERAGE(AA25:AF25)</f>
        <v>1.575923292304547</v>
      </c>
      <c r="AB91" s="9">
        <f t="shared" ref="AB91:AB109" si="44">AVERAGE(AB25:AG25)</f>
        <v>1.5497351797610228</v>
      </c>
      <c r="AC91" s="9">
        <f t="shared" ref="AC91:AC109" si="45">AVERAGE(AC25:AH25)</f>
        <v>1.5174305438906155</v>
      </c>
      <c r="AD91" s="9">
        <f t="shared" ref="AD91:AD109" si="46">AVERAGE(AD25:AI25)</f>
        <v>1.5997922911746416</v>
      </c>
      <c r="AE91" s="9">
        <f t="shared" ref="AE91:AE109" si="47">AVERAGE(AE25:AJ25)</f>
        <v>1.6486801831994564</v>
      </c>
      <c r="AF91" s="9">
        <f t="shared" ref="AF91:AH109" si="48">AVERAGE(AF25:AK25)</f>
        <v>1.7093565903997578</v>
      </c>
      <c r="AG91" s="9">
        <f t="shared" si="48"/>
        <v>1.6620222714894435</v>
      </c>
      <c r="AH91" s="9">
        <f t="shared" si="48"/>
        <v>1.6561515841084262</v>
      </c>
    </row>
    <row r="92" spans="1:48" x14ac:dyDescent="0.3">
      <c r="A92" s="41" t="str">
        <f t="shared" si="17"/>
        <v>BHA</v>
      </c>
      <c r="B92" s="9">
        <f t="shared" si="18"/>
        <v>1.2577470162369615</v>
      </c>
      <c r="C92" s="9">
        <f t="shared" si="19"/>
        <v>1.3591033519139801</v>
      </c>
      <c r="D92" s="9">
        <f t="shared" si="20"/>
        <v>1.2918747622267492</v>
      </c>
      <c r="E92" s="9">
        <f t="shared" si="21"/>
        <v>1.3728149095306224</v>
      </c>
      <c r="F92" s="9">
        <f t="shared" si="22"/>
        <v>1.407596681781188</v>
      </c>
      <c r="G92" s="9">
        <f t="shared" si="23"/>
        <v>1.3995326033136972</v>
      </c>
      <c r="H92" s="9">
        <f t="shared" si="24"/>
        <v>1.5875679956826476</v>
      </c>
      <c r="I92" s="9">
        <f t="shared" si="25"/>
        <v>1.4368447654833958</v>
      </c>
      <c r="J92" s="9">
        <f t="shared" si="26"/>
        <v>1.4413504559541703</v>
      </c>
      <c r="K92" s="9">
        <f t="shared" si="27"/>
        <v>1.3986627948423074</v>
      </c>
      <c r="L92" s="9">
        <f t="shared" si="28"/>
        <v>1.2598254439651428</v>
      </c>
      <c r="M92" s="9">
        <f t="shared" si="29"/>
        <v>1.2026208739401163</v>
      </c>
      <c r="N92" s="9">
        <f t="shared" si="30"/>
        <v>1.2208656367507658</v>
      </c>
      <c r="O92" s="9">
        <f t="shared" si="31"/>
        <v>1.2974349783021235</v>
      </c>
      <c r="P92" s="9">
        <f t="shared" si="32"/>
        <v>1.314711146287481</v>
      </c>
      <c r="Q92" s="9">
        <f t="shared" si="33"/>
        <v>1.3332241773074147</v>
      </c>
      <c r="R92" s="9">
        <f t="shared" si="34"/>
        <v>1.5550846654648975</v>
      </c>
      <c r="S92" s="9">
        <f t="shared" si="35"/>
        <v>1.5834199594708378</v>
      </c>
      <c r="T92" s="9">
        <f t="shared" si="36"/>
        <v>1.4973314021364648</v>
      </c>
      <c r="U92" s="9">
        <f t="shared" si="37"/>
        <v>1.3857748334021123</v>
      </c>
      <c r="V92" s="9">
        <f t="shared" si="38"/>
        <v>1.3756407676856404</v>
      </c>
      <c r="W92" s="9">
        <f t="shared" si="39"/>
        <v>1.3393622583195099</v>
      </c>
      <c r="X92" s="9">
        <f t="shared" si="40"/>
        <v>1.2036897599654095</v>
      </c>
      <c r="Y92" s="9">
        <f t="shared" si="41"/>
        <v>1.1916522090797446</v>
      </c>
      <c r="Z92" s="9">
        <f t="shared" si="42"/>
        <v>1.2334443942603766</v>
      </c>
      <c r="AA92" s="9">
        <f t="shared" si="43"/>
        <v>1.2836538223321994</v>
      </c>
      <c r="AB92" s="9">
        <f t="shared" si="44"/>
        <v>1.452538931141321</v>
      </c>
      <c r="AC92" s="9">
        <f t="shared" si="45"/>
        <v>1.3905697001211907</v>
      </c>
      <c r="AD92" s="9">
        <f t="shared" si="46"/>
        <v>1.3533193841646778</v>
      </c>
      <c r="AE92" s="9">
        <f t="shared" si="47"/>
        <v>1.3755275654730752</v>
      </c>
      <c r="AF92" s="9">
        <f t="shared" si="48"/>
        <v>1.3001657671218823</v>
      </c>
      <c r="AG92" s="9">
        <f t="shared" si="48"/>
        <v>1.3392918406847469</v>
      </c>
      <c r="AH92" s="9">
        <f t="shared" si="48"/>
        <v>1.2371299946564684</v>
      </c>
    </row>
    <row r="93" spans="1:48" x14ac:dyDescent="0.3">
      <c r="A93" s="41" t="str">
        <f t="shared" si="17"/>
        <v>BUR</v>
      </c>
      <c r="B93" s="9">
        <f t="shared" si="18"/>
        <v>1.4483081685478314</v>
      </c>
      <c r="C93" s="9">
        <f t="shared" si="19"/>
        <v>1.4805945822529154</v>
      </c>
      <c r="D93" s="9">
        <f t="shared" si="20"/>
        <v>1.3978892664487201</v>
      </c>
      <c r="E93" s="9">
        <f t="shared" si="21"/>
        <v>1.3587839689384762</v>
      </c>
      <c r="F93" s="9">
        <f t="shared" si="22"/>
        <v>1.4881734103430106</v>
      </c>
      <c r="G93" s="9">
        <f t="shared" si="23"/>
        <v>1.5612894576231262</v>
      </c>
      <c r="H93" s="9">
        <f t="shared" si="24"/>
        <v>1.4943016050883762</v>
      </c>
      <c r="I93" s="9">
        <f t="shared" si="25"/>
        <v>1.5495520765727753</v>
      </c>
      <c r="J93" s="9">
        <f t="shared" si="26"/>
        <v>1.4585419286663284</v>
      </c>
      <c r="K93" s="9">
        <f t="shared" si="27"/>
        <v>1.5791905174657763</v>
      </c>
      <c r="L93" s="9">
        <f t="shared" si="28"/>
        <v>1.3819661707595594</v>
      </c>
      <c r="M93" s="9">
        <f t="shared" si="29"/>
        <v>1.3198101300605416</v>
      </c>
      <c r="N93" s="9">
        <f t="shared" si="30"/>
        <v>1.5107468424315476</v>
      </c>
      <c r="O93" s="9">
        <f t="shared" si="31"/>
        <v>1.4645800758240206</v>
      </c>
      <c r="P93" s="9">
        <f t="shared" si="32"/>
        <v>1.564922378626691</v>
      </c>
      <c r="Q93" s="9">
        <f t="shared" si="33"/>
        <v>1.6081087978570121</v>
      </c>
      <c r="R93" s="9">
        <f t="shared" si="34"/>
        <v>1.7312639435403614</v>
      </c>
      <c r="S93" s="9">
        <f t="shared" si="35"/>
        <v>1.7551783028875942</v>
      </c>
      <c r="T93" s="9">
        <f t="shared" si="36"/>
        <v>1.5587213751474274</v>
      </c>
      <c r="U93" s="9">
        <f t="shared" si="37"/>
        <v>1.4060019576650788</v>
      </c>
      <c r="V93" s="9">
        <f t="shared" si="38"/>
        <v>1.5292673072695795</v>
      </c>
      <c r="W93" s="9">
        <f t="shared" si="39"/>
        <v>1.3697734013225722</v>
      </c>
      <c r="X93" s="9">
        <f t="shared" si="40"/>
        <v>1.3900342877465173</v>
      </c>
      <c r="Y93" s="9">
        <f t="shared" si="41"/>
        <v>1.4550738187580758</v>
      </c>
      <c r="Z93" s="9">
        <f t="shared" si="42"/>
        <v>1.5048007452887571</v>
      </c>
      <c r="AA93" s="9">
        <f t="shared" si="43"/>
        <v>1.5520718601492607</v>
      </c>
      <c r="AB93" s="9">
        <f t="shared" si="44"/>
        <v>1.4740048186506252</v>
      </c>
      <c r="AC93" s="9">
        <f t="shared" si="45"/>
        <v>1.4885464020951842</v>
      </c>
      <c r="AD93" s="9">
        <f t="shared" si="46"/>
        <v>1.4129442339808793</v>
      </c>
      <c r="AE93" s="9">
        <f t="shared" si="47"/>
        <v>1.369683552266526</v>
      </c>
      <c r="AF93" s="9">
        <f t="shared" si="48"/>
        <v>1.3293972822290461</v>
      </c>
      <c r="AG93" s="9">
        <f t="shared" si="48"/>
        <v>1.4890266724087482</v>
      </c>
      <c r="AH93" s="9">
        <f t="shared" si="48"/>
        <v>1.3803271943055524</v>
      </c>
    </row>
    <row r="94" spans="1:48" x14ac:dyDescent="0.3">
      <c r="A94" s="41" t="str">
        <f t="shared" si="17"/>
        <v>CHE</v>
      </c>
      <c r="B94" s="9">
        <f t="shared" si="18"/>
        <v>1.2812962148411422</v>
      </c>
      <c r="C94" s="9">
        <f t="shared" si="19"/>
        <v>1.2269153188084607</v>
      </c>
      <c r="D94" s="9">
        <f t="shared" si="20"/>
        <v>1.0638301885245671</v>
      </c>
      <c r="E94" s="9">
        <f t="shared" si="21"/>
        <v>1.1179815674073337</v>
      </c>
      <c r="F94" s="9">
        <f t="shared" si="22"/>
        <v>1.2263863520426299</v>
      </c>
      <c r="G94" s="9">
        <f t="shared" si="23"/>
        <v>1.242747756443247</v>
      </c>
      <c r="H94" s="9">
        <f t="shared" si="24"/>
        <v>1.2374311244775058</v>
      </c>
      <c r="I94" s="9">
        <f t="shared" si="25"/>
        <v>1.2473401882503319</v>
      </c>
      <c r="J94" s="9">
        <f t="shared" si="26"/>
        <v>1.3084310346672408</v>
      </c>
      <c r="K94" s="9">
        <f t="shared" si="27"/>
        <v>1.3192869403426308</v>
      </c>
      <c r="L94" s="9">
        <f t="shared" si="28"/>
        <v>1.280771629456702</v>
      </c>
      <c r="M94" s="9">
        <f t="shared" si="29"/>
        <v>1.3162197840046352</v>
      </c>
      <c r="N94" s="9">
        <f t="shared" si="30"/>
        <v>1.3469180341824052</v>
      </c>
      <c r="O94" s="9">
        <f t="shared" si="31"/>
        <v>1.3639947957405827</v>
      </c>
      <c r="P94" s="9">
        <f t="shared" si="32"/>
        <v>1.3063066316985061</v>
      </c>
      <c r="Q94" s="9">
        <f t="shared" si="33"/>
        <v>1.2299511104752974</v>
      </c>
      <c r="R94" s="9">
        <f t="shared" si="34"/>
        <v>1.3409960222059383</v>
      </c>
      <c r="S94" s="9">
        <f t="shared" si="35"/>
        <v>1.2666418006989526</v>
      </c>
      <c r="T94" s="9">
        <f t="shared" si="36"/>
        <v>1.1260269631593125</v>
      </c>
      <c r="U94" s="9">
        <f t="shared" si="37"/>
        <v>1.1798216810912572</v>
      </c>
      <c r="V94" s="9">
        <f t="shared" si="38"/>
        <v>1.2534258005357837</v>
      </c>
      <c r="W94" s="9">
        <f t="shared" si="39"/>
        <v>1.3306414122771597</v>
      </c>
      <c r="X94" s="9">
        <f t="shared" si="40"/>
        <v>1.2583946015020209</v>
      </c>
      <c r="Y94" s="9">
        <f t="shared" si="41"/>
        <v>1.4657762814329658</v>
      </c>
      <c r="Z94" s="9">
        <f t="shared" si="42"/>
        <v>1.423191590812805</v>
      </c>
      <c r="AA94" s="9">
        <f t="shared" si="43"/>
        <v>1.3783945559205766</v>
      </c>
      <c r="AB94" s="9">
        <f t="shared" si="44"/>
        <v>1.3397631233617819</v>
      </c>
      <c r="AC94" s="9">
        <f t="shared" si="45"/>
        <v>1.3812128421396475</v>
      </c>
      <c r="AD94" s="9">
        <f t="shared" si="46"/>
        <v>1.2654494818047552</v>
      </c>
      <c r="AE94" s="9">
        <f t="shared" si="47"/>
        <v>1.199148057225129</v>
      </c>
      <c r="AF94" s="9">
        <f t="shared" si="48"/>
        <v>1.2502698413436646</v>
      </c>
      <c r="AG94" s="9">
        <f t="shared" si="48"/>
        <v>1.280244007228168</v>
      </c>
      <c r="AH94" s="9">
        <f t="shared" si="48"/>
        <v>1.397733981301102</v>
      </c>
    </row>
    <row r="95" spans="1:48" x14ac:dyDescent="0.3">
      <c r="A95" s="41" t="str">
        <f t="shared" si="17"/>
        <v>CRY</v>
      </c>
      <c r="B95" s="9">
        <f t="shared" si="18"/>
        <v>1.6885885637665428</v>
      </c>
      <c r="C95" s="9">
        <f t="shared" si="19"/>
        <v>1.6656769587708593</v>
      </c>
      <c r="D95" s="9">
        <f t="shared" si="20"/>
        <v>1.5914540597069724</v>
      </c>
      <c r="E95" s="9">
        <f t="shared" si="21"/>
        <v>1.5388633840150645</v>
      </c>
      <c r="F95" s="9">
        <f t="shared" si="22"/>
        <v>1.3474249382901202</v>
      </c>
      <c r="G95" s="9">
        <f t="shared" si="23"/>
        <v>1.307913341207628</v>
      </c>
      <c r="H95" s="9">
        <f t="shared" si="24"/>
        <v>1.401378736664338</v>
      </c>
      <c r="I95" s="9">
        <f t="shared" si="25"/>
        <v>1.4936365918111409</v>
      </c>
      <c r="J95" s="9">
        <f t="shared" si="26"/>
        <v>1.6037914091076004</v>
      </c>
      <c r="K95" s="9">
        <f t="shared" si="27"/>
        <v>1.7608169657516424</v>
      </c>
      <c r="L95" s="9">
        <f t="shared" si="28"/>
        <v>1.8585185015574837</v>
      </c>
      <c r="M95" s="9">
        <f t="shared" si="29"/>
        <v>1.849767224617116</v>
      </c>
      <c r="N95" s="9">
        <f t="shared" si="30"/>
        <v>1.7738720228458849</v>
      </c>
      <c r="O95" s="9">
        <f t="shared" si="31"/>
        <v>1.8536023416612764</v>
      </c>
      <c r="P95" s="9">
        <f t="shared" si="32"/>
        <v>1.7253289890349983</v>
      </c>
      <c r="Q95" s="9">
        <f t="shared" si="33"/>
        <v>1.5335839624509919</v>
      </c>
      <c r="R95" s="9">
        <f t="shared" si="34"/>
        <v>1.4884881625728814</v>
      </c>
      <c r="S95" s="9">
        <f t="shared" si="35"/>
        <v>1.6552468582459816</v>
      </c>
      <c r="T95" s="9">
        <f t="shared" si="36"/>
        <v>1.5592181561708607</v>
      </c>
      <c r="U95" s="9">
        <f t="shared" si="37"/>
        <v>1.443160087358919</v>
      </c>
      <c r="V95" s="9">
        <f t="shared" si="38"/>
        <v>1.3874976711224543</v>
      </c>
      <c r="W95" s="9">
        <f t="shared" si="39"/>
        <v>1.6408383479000841</v>
      </c>
      <c r="X95" s="9">
        <f t="shared" si="40"/>
        <v>1.5346758749739866</v>
      </c>
      <c r="Y95" s="9">
        <f t="shared" si="41"/>
        <v>1.4647649659599786</v>
      </c>
      <c r="Z95" s="9">
        <f t="shared" si="42"/>
        <v>1.6327718330046095</v>
      </c>
      <c r="AA95" s="9">
        <f t="shared" si="43"/>
        <v>1.6588080213467105</v>
      </c>
      <c r="AB95" s="9">
        <f t="shared" si="44"/>
        <v>1.7782320929326829</v>
      </c>
      <c r="AC95" s="9">
        <f t="shared" si="45"/>
        <v>1.721705758908658</v>
      </c>
      <c r="AD95" s="9">
        <f t="shared" si="46"/>
        <v>1.8905443835089952</v>
      </c>
      <c r="AE95" s="9">
        <f t="shared" si="47"/>
        <v>1.8397158725981264</v>
      </c>
      <c r="AF95" s="9">
        <f t="shared" si="48"/>
        <v>1.7951940374604691</v>
      </c>
      <c r="AG95" s="9">
        <f t="shared" si="48"/>
        <v>1.6967525717116907</v>
      </c>
      <c r="AH95" s="9">
        <f t="shared" si="48"/>
        <v>1.8629932052938771</v>
      </c>
    </row>
    <row r="96" spans="1:48" x14ac:dyDescent="0.3">
      <c r="A96" s="41" t="str">
        <f t="shared" si="17"/>
        <v>EVE</v>
      </c>
      <c r="B96" s="9">
        <f t="shared" si="18"/>
        <v>1.6597615953129177</v>
      </c>
      <c r="C96" s="9">
        <f t="shared" si="19"/>
        <v>1.4856402313824131</v>
      </c>
      <c r="D96" s="9">
        <f t="shared" si="20"/>
        <v>1.6071589076572845</v>
      </c>
      <c r="E96" s="9">
        <f t="shared" si="21"/>
        <v>1.5962588553516512</v>
      </c>
      <c r="F96" s="9">
        <f t="shared" si="22"/>
        <v>1.6412296477074717</v>
      </c>
      <c r="G96" s="9">
        <f t="shared" si="23"/>
        <v>1.481229128073589</v>
      </c>
      <c r="H96" s="9">
        <f t="shared" si="24"/>
        <v>1.474327093298377</v>
      </c>
      <c r="I96" s="9">
        <f t="shared" si="25"/>
        <v>1.593999683983512</v>
      </c>
      <c r="J96" s="9">
        <f t="shared" si="26"/>
        <v>1.5344114089452383</v>
      </c>
      <c r="K96" s="9">
        <f t="shared" si="27"/>
        <v>1.5084823900958078</v>
      </c>
      <c r="L96" s="9">
        <f t="shared" si="28"/>
        <v>1.5514253051779605</v>
      </c>
      <c r="M96" s="9">
        <f t="shared" si="29"/>
        <v>1.5878670126022458</v>
      </c>
      <c r="N96" s="9">
        <f t="shared" si="30"/>
        <v>1.5089132965124732</v>
      </c>
      <c r="O96" s="9">
        <f t="shared" si="31"/>
        <v>1.5040302972627746</v>
      </c>
      <c r="P96" s="9">
        <f t="shared" si="32"/>
        <v>1.5877988439519715</v>
      </c>
      <c r="Q96" s="9">
        <f t="shared" si="33"/>
        <v>1.566828855146482</v>
      </c>
      <c r="R96" s="9">
        <f t="shared" si="34"/>
        <v>1.5930557909141234</v>
      </c>
      <c r="S96" s="9">
        <f t="shared" si="35"/>
        <v>1.6820033214636549</v>
      </c>
      <c r="T96" s="9">
        <f t="shared" si="36"/>
        <v>1.6528242959523822</v>
      </c>
      <c r="U96" s="9">
        <f t="shared" si="37"/>
        <v>1.7595605593057597</v>
      </c>
      <c r="V96" s="9">
        <f t="shared" si="38"/>
        <v>1.7137311739029542</v>
      </c>
      <c r="W96" s="9">
        <f t="shared" si="39"/>
        <v>1.8981335184330836</v>
      </c>
      <c r="X96" s="9">
        <f t="shared" si="40"/>
        <v>1.7321859010737217</v>
      </c>
      <c r="Y96" s="9">
        <f t="shared" si="41"/>
        <v>1.5776607939410312</v>
      </c>
      <c r="Z96" s="9">
        <f t="shared" si="42"/>
        <v>1.5862326043871489</v>
      </c>
      <c r="AA96" s="9">
        <f t="shared" si="43"/>
        <v>1.3941206624411293</v>
      </c>
      <c r="AB96" s="9">
        <f t="shared" si="44"/>
        <v>1.4827686096449391</v>
      </c>
      <c r="AC96" s="9">
        <f t="shared" si="45"/>
        <v>1.3621896940748723</v>
      </c>
      <c r="AD96" s="9">
        <f t="shared" si="46"/>
        <v>1.4811361748185607</v>
      </c>
      <c r="AE96" s="9">
        <f t="shared" si="47"/>
        <v>1.6111431923069375</v>
      </c>
      <c r="AF96" s="9">
        <f t="shared" si="48"/>
        <v>1.5821807792839626</v>
      </c>
      <c r="AG96" s="9">
        <f t="shared" si="48"/>
        <v>1.4828588005163645</v>
      </c>
      <c r="AH96" s="9">
        <f t="shared" si="48"/>
        <v>1.5378082834307947</v>
      </c>
    </row>
    <row r="97" spans="1:39" x14ac:dyDescent="0.3">
      <c r="A97" s="41" t="str">
        <f t="shared" si="17"/>
        <v>FUL</v>
      </c>
      <c r="B97" s="9">
        <f t="shared" si="18"/>
        <v>1.894786738884511</v>
      </c>
      <c r="C97" s="9">
        <f t="shared" si="19"/>
        <v>1.8115646549916482</v>
      </c>
      <c r="D97" s="9">
        <f t="shared" si="20"/>
        <v>1.7817416719202515</v>
      </c>
      <c r="E97" s="9">
        <f t="shared" si="21"/>
        <v>1.7476020718788206</v>
      </c>
      <c r="F97" s="9">
        <f t="shared" si="22"/>
        <v>1.9412882048626017</v>
      </c>
      <c r="G97" s="9">
        <f t="shared" si="23"/>
        <v>2.1709553232724388</v>
      </c>
      <c r="H97" s="9">
        <f t="shared" si="24"/>
        <v>2.3975248829220086</v>
      </c>
      <c r="I97" s="9">
        <f t="shared" si="25"/>
        <v>2.497932888124144</v>
      </c>
      <c r="J97" s="9">
        <f t="shared" si="26"/>
        <v>2.4113834519519526</v>
      </c>
      <c r="K97" s="9">
        <f t="shared" si="27"/>
        <v>2.3890977016148782</v>
      </c>
      <c r="L97" s="9">
        <f t="shared" si="28"/>
        <v>2.4622659725191496</v>
      </c>
      <c r="M97" s="9">
        <f t="shared" si="29"/>
        <v>2.2235115573395006</v>
      </c>
      <c r="N97" s="9">
        <f t="shared" si="30"/>
        <v>2.0833830779377913</v>
      </c>
      <c r="O97" s="9">
        <f t="shared" si="31"/>
        <v>2.1936208071886072</v>
      </c>
      <c r="P97" s="9">
        <f t="shared" si="32"/>
        <v>2.2331472283540137</v>
      </c>
      <c r="Q97" s="9">
        <f t="shared" si="33"/>
        <v>2.1482062785881686</v>
      </c>
      <c r="R97" s="9">
        <f t="shared" si="34"/>
        <v>1.9725944290059065</v>
      </c>
      <c r="S97" s="9">
        <f t="shared" si="35"/>
        <v>2.0215648017454071</v>
      </c>
      <c r="T97" s="9">
        <f t="shared" si="36"/>
        <v>2.1065275928110005</v>
      </c>
      <c r="U97" s="9">
        <f t="shared" si="37"/>
        <v>1.9338179006760818</v>
      </c>
      <c r="V97" s="9">
        <f t="shared" si="38"/>
        <v>1.903868458069321</v>
      </c>
      <c r="W97" s="9">
        <f t="shared" si="39"/>
        <v>2.2897089564623054</v>
      </c>
      <c r="X97" s="9">
        <f t="shared" si="40"/>
        <v>2.3124651455027068</v>
      </c>
      <c r="Y97" s="9">
        <f t="shared" si="41"/>
        <v>2.335917964870708</v>
      </c>
      <c r="Z97" s="9">
        <f t="shared" si="42"/>
        <v>2.3793304304734155</v>
      </c>
      <c r="AA97" s="9">
        <f t="shared" si="43"/>
        <v>2.3848697191140955</v>
      </c>
      <c r="AB97" s="9">
        <f t="shared" si="44"/>
        <v>2.3929652672175763</v>
      </c>
      <c r="AC97" s="9">
        <f t="shared" si="45"/>
        <v>2.2111908453749511</v>
      </c>
      <c r="AD97" s="9">
        <f t="shared" si="46"/>
        <v>2.3097686812117906</v>
      </c>
      <c r="AE97" s="9">
        <f t="shared" si="47"/>
        <v>2.1797187018381123</v>
      </c>
      <c r="AF97" s="9">
        <f t="shared" si="48"/>
        <v>2.1079673169520903</v>
      </c>
      <c r="AG97" s="9">
        <f t="shared" si="48"/>
        <v>2.3214066373094617</v>
      </c>
      <c r="AH97" s="9">
        <f t="shared" si="48"/>
        <v>2.2356407024343983</v>
      </c>
    </row>
    <row r="98" spans="1:39" x14ac:dyDescent="0.3">
      <c r="A98" s="41" t="str">
        <f t="shared" si="17"/>
        <v>LEE</v>
      </c>
      <c r="B98" s="9">
        <f t="shared" si="18"/>
        <v>1.9425330681390578</v>
      </c>
      <c r="C98" s="9">
        <f t="shared" si="19"/>
        <v>1.7349879240642823</v>
      </c>
      <c r="D98" s="9">
        <f t="shared" si="20"/>
        <v>1.8058057111574157</v>
      </c>
      <c r="E98" s="9">
        <f t="shared" si="21"/>
        <v>1.7934198295572863</v>
      </c>
      <c r="F98" s="9">
        <f t="shared" si="22"/>
        <v>1.8191885661281768</v>
      </c>
      <c r="G98" s="9">
        <f t="shared" si="23"/>
        <v>2.0565107075326843</v>
      </c>
      <c r="H98" s="9">
        <f t="shared" si="24"/>
        <v>1.9227068851511515</v>
      </c>
      <c r="I98" s="9">
        <f t="shared" si="25"/>
        <v>1.8130293175848873</v>
      </c>
      <c r="J98" s="9">
        <f t="shared" si="26"/>
        <v>1.9083573560785343</v>
      </c>
      <c r="K98" s="9">
        <f t="shared" si="27"/>
        <v>1.8628854297181519</v>
      </c>
      <c r="L98" s="9">
        <f t="shared" si="28"/>
        <v>1.6903062462486271</v>
      </c>
      <c r="M98" s="9">
        <f t="shared" si="29"/>
        <v>1.7373787048407803</v>
      </c>
      <c r="N98" s="9">
        <f t="shared" si="30"/>
        <v>1.7346189332092203</v>
      </c>
      <c r="O98" s="9">
        <f t="shared" si="31"/>
        <v>1.7615762038317948</v>
      </c>
      <c r="P98" s="9">
        <f t="shared" si="32"/>
        <v>1.6579425280159121</v>
      </c>
      <c r="Q98" s="9">
        <f t="shared" si="33"/>
        <v>1.8898834685015238</v>
      </c>
      <c r="R98" s="9">
        <f t="shared" si="34"/>
        <v>1.9828758540291069</v>
      </c>
      <c r="S98" s="9">
        <f t="shared" si="35"/>
        <v>1.7274304212901097</v>
      </c>
      <c r="T98" s="9">
        <f t="shared" si="36"/>
        <v>1.7455434579051792</v>
      </c>
      <c r="U98" s="9">
        <f t="shared" si="37"/>
        <v>1.7491336242155338</v>
      </c>
      <c r="V98" s="9">
        <f t="shared" si="38"/>
        <v>1.795281992100688</v>
      </c>
      <c r="W98" s="9">
        <f t="shared" si="39"/>
        <v>1.7308742522567695</v>
      </c>
      <c r="X98" s="9">
        <f t="shared" si="40"/>
        <v>1.777840406795784</v>
      </c>
      <c r="Y98" s="9">
        <f t="shared" si="41"/>
        <v>1.8259654694017204</v>
      </c>
      <c r="Z98" s="9">
        <f t="shared" si="42"/>
        <v>1.72436338190745</v>
      </c>
      <c r="AA98" s="9">
        <f t="shared" si="43"/>
        <v>1.9174334745600703</v>
      </c>
      <c r="AB98" s="9">
        <f t="shared" si="44"/>
        <v>2.0152551534314775</v>
      </c>
      <c r="AC98" s="9">
        <f t="shared" si="45"/>
        <v>1.9626387147753175</v>
      </c>
      <c r="AD98" s="9">
        <f t="shared" si="46"/>
        <v>1.9334110697592397</v>
      </c>
      <c r="AE98" s="9">
        <f t="shared" si="47"/>
        <v>2.0383332405394667</v>
      </c>
      <c r="AF98" s="9">
        <f t="shared" si="48"/>
        <v>2.082112493653332</v>
      </c>
      <c r="AG98" s="9">
        <f t="shared" si="48"/>
        <v>1.989099643846945</v>
      </c>
      <c r="AH98" s="9">
        <f t="shared" si="48"/>
        <v>1.7259539700000091</v>
      </c>
    </row>
    <row r="99" spans="1:39" x14ac:dyDescent="0.3">
      <c r="A99" s="41" t="str">
        <f t="shared" si="17"/>
        <v>LEI</v>
      </c>
      <c r="B99" s="9">
        <f t="shared" si="18"/>
        <v>1.3591769304854917</v>
      </c>
      <c r="C99" s="9">
        <f t="shared" si="19"/>
        <v>1.4996762617855601</v>
      </c>
      <c r="D99" s="9">
        <f t="shared" si="20"/>
        <v>1.5083905915815314</v>
      </c>
      <c r="E99" s="9">
        <f t="shared" si="21"/>
        <v>1.5825353153804071</v>
      </c>
      <c r="F99" s="9">
        <f t="shared" si="22"/>
        <v>1.5330405997367214</v>
      </c>
      <c r="G99" s="9">
        <f t="shared" si="23"/>
        <v>1.4690675919273672</v>
      </c>
      <c r="H99" s="9">
        <f t="shared" si="24"/>
        <v>1.4315035975180737</v>
      </c>
      <c r="I99" s="9">
        <f t="shared" si="25"/>
        <v>1.364663593500268</v>
      </c>
      <c r="J99" s="9">
        <f t="shared" si="26"/>
        <v>1.5899327356952355</v>
      </c>
      <c r="K99" s="9">
        <f t="shared" si="27"/>
        <v>1.4032147348278592</v>
      </c>
      <c r="L99" s="9">
        <f t="shared" si="28"/>
        <v>1.4593095486914249</v>
      </c>
      <c r="M99" s="9">
        <f t="shared" si="29"/>
        <v>1.4867284051655976</v>
      </c>
      <c r="N99" s="9">
        <f t="shared" si="30"/>
        <v>1.5624561573947104</v>
      </c>
      <c r="O99" s="9">
        <f t="shared" si="31"/>
        <v>1.5471469724973506</v>
      </c>
      <c r="P99" s="9">
        <f t="shared" si="32"/>
        <v>1.4625542864765144</v>
      </c>
      <c r="Q99" s="9">
        <f t="shared" si="33"/>
        <v>1.4608664141692476</v>
      </c>
      <c r="R99" s="9">
        <f t="shared" si="34"/>
        <v>1.450804326845492</v>
      </c>
      <c r="S99" s="9">
        <f t="shared" si="35"/>
        <v>1.4282242386694008</v>
      </c>
      <c r="T99" s="9">
        <f t="shared" si="36"/>
        <v>1.4919591125410836</v>
      </c>
      <c r="U99" s="9">
        <f t="shared" si="37"/>
        <v>1.6001312215711161</v>
      </c>
      <c r="V99" s="9">
        <f t="shared" si="38"/>
        <v>1.4867587771773871</v>
      </c>
      <c r="W99" s="9">
        <f t="shared" si="39"/>
        <v>1.4978217274379813</v>
      </c>
      <c r="X99" s="9">
        <f t="shared" si="40"/>
        <v>1.4329659697824131</v>
      </c>
      <c r="Y99" s="9">
        <f t="shared" si="41"/>
        <v>1.4218846875746793</v>
      </c>
      <c r="Z99" s="9">
        <f t="shared" si="42"/>
        <v>1.3635772134302446</v>
      </c>
      <c r="AA99" s="9">
        <f t="shared" si="43"/>
        <v>1.3170674102118143</v>
      </c>
      <c r="AB99" s="9">
        <f t="shared" si="44"/>
        <v>1.25989804186706</v>
      </c>
      <c r="AC99" s="9">
        <f t="shared" si="45"/>
        <v>1.1911423076546288</v>
      </c>
      <c r="AD99" s="9">
        <f t="shared" si="46"/>
        <v>1.3161565691159829</v>
      </c>
      <c r="AE99" s="9">
        <f t="shared" si="47"/>
        <v>1.3030412072446216</v>
      </c>
      <c r="AF99" s="9">
        <f t="shared" si="48"/>
        <v>1.3293982165026921</v>
      </c>
      <c r="AG99" s="9">
        <f t="shared" si="48"/>
        <v>1.3933924103344761</v>
      </c>
      <c r="AH99" s="9">
        <f t="shared" si="48"/>
        <v>1.5674172307426841</v>
      </c>
    </row>
    <row r="100" spans="1:39" x14ac:dyDescent="0.3">
      <c r="A100" s="41" t="str">
        <f t="shared" si="17"/>
        <v>LIV</v>
      </c>
      <c r="B100" s="9">
        <f t="shared" si="18"/>
        <v>1.4572350134640804</v>
      </c>
      <c r="C100" s="9">
        <f t="shared" si="19"/>
        <v>1.4418906910737903</v>
      </c>
      <c r="D100" s="9">
        <f t="shared" si="20"/>
        <v>1.4484638734228703</v>
      </c>
      <c r="E100" s="9">
        <f t="shared" si="21"/>
        <v>1.522113123572014</v>
      </c>
      <c r="F100" s="9">
        <f t="shared" si="22"/>
        <v>1.4470508841296619</v>
      </c>
      <c r="G100" s="9">
        <f t="shared" si="23"/>
        <v>1.3130680167640689</v>
      </c>
      <c r="H100" s="9">
        <f t="shared" si="24"/>
        <v>1.3748378438707809</v>
      </c>
      <c r="I100" s="9">
        <f t="shared" si="25"/>
        <v>1.4506950566696803</v>
      </c>
      <c r="J100" s="9">
        <f t="shared" si="26"/>
        <v>1.3328123513135555</v>
      </c>
      <c r="K100" s="9">
        <f t="shared" si="27"/>
        <v>1.2047139338721353</v>
      </c>
      <c r="L100" s="9">
        <f t="shared" si="28"/>
        <v>1.1788532413993194</v>
      </c>
      <c r="M100" s="9">
        <f t="shared" si="29"/>
        <v>1.2942949898123279</v>
      </c>
      <c r="N100" s="9">
        <f t="shared" si="30"/>
        <v>1.2278496273656931</v>
      </c>
      <c r="O100" s="9">
        <f t="shared" si="31"/>
        <v>1.1689442978640396</v>
      </c>
      <c r="P100" s="9">
        <f t="shared" si="32"/>
        <v>1.3157658174395583</v>
      </c>
      <c r="Q100" s="9">
        <f t="shared" si="33"/>
        <v>1.4622993942371421</v>
      </c>
      <c r="R100" s="9">
        <f t="shared" si="34"/>
        <v>1.4380852370665851</v>
      </c>
      <c r="S100" s="9">
        <f t="shared" si="35"/>
        <v>1.4371861289299492</v>
      </c>
      <c r="T100" s="9">
        <f t="shared" si="36"/>
        <v>1.612165004666571</v>
      </c>
      <c r="U100" s="9">
        <f t="shared" si="37"/>
        <v>1.6077118701401607</v>
      </c>
      <c r="V100" s="9">
        <f t="shared" si="38"/>
        <v>1.4285102558696279</v>
      </c>
      <c r="W100" s="9">
        <f t="shared" si="39"/>
        <v>1.3247242489315558</v>
      </c>
      <c r="X100" s="9">
        <f t="shared" si="40"/>
        <v>1.3274327111089452</v>
      </c>
      <c r="Y100" s="9">
        <f t="shared" si="41"/>
        <v>1.3222635548935238</v>
      </c>
      <c r="Z100" s="9">
        <f t="shared" si="42"/>
        <v>1.2286099814806928</v>
      </c>
      <c r="AA100" s="9">
        <f t="shared" si="43"/>
        <v>1.2509462738083441</v>
      </c>
      <c r="AB100" s="9">
        <f t="shared" si="44"/>
        <v>1.3531987214162313</v>
      </c>
      <c r="AC100" s="9">
        <f t="shared" si="45"/>
        <v>1.3558075682711797</v>
      </c>
      <c r="AD100" s="9">
        <f t="shared" si="46"/>
        <v>1.4554956835164614</v>
      </c>
      <c r="AE100" s="9">
        <f t="shared" si="47"/>
        <v>1.4054831321453933</v>
      </c>
      <c r="AF100" s="9">
        <f t="shared" si="48"/>
        <v>1.3362446935197685</v>
      </c>
      <c r="AG100" s="9">
        <f t="shared" si="48"/>
        <v>1.2693701276589495</v>
      </c>
      <c r="AH100" s="9">
        <f t="shared" si="48"/>
        <v>1.1536083630856442</v>
      </c>
    </row>
    <row r="101" spans="1:39" x14ac:dyDescent="0.3">
      <c r="A101" s="41" t="str">
        <f t="shared" si="17"/>
        <v>MCI</v>
      </c>
      <c r="B101" s="9">
        <f t="shared" si="18"/>
        <v>1.3601495225458902</v>
      </c>
      <c r="C101" s="9">
        <f t="shared" si="19"/>
        <v>1.300965105658195</v>
      </c>
      <c r="D101" s="9">
        <f t="shared" si="20"/>
        <v>1.4273575863850585</v>
      </c>
      <c r="E101" s="9">
        <f t="shared" si="21"/>
        <v>1.5389640191466711</v>
      </c>
      <c r="F101" s="9">
        <f t="shared" si="22"/>
        <v>1.3972407622771559</v>
      </c>
      <c r="G101" s="9">
        <f t="shared" si="23"/>
        <v>1.3858742321522552</v>
      </c>
      <c r="H101" s="9">
        <f t="shared" si="24"/>
        <v>1.4068132704578564</v>
      </c>
      <c r="I101" s="9">
        <f t="shared" si="25"/>
        <v>1.3448467291362256</v>
      </c>
      <c r="J101" s="9">
        <f t="shared" si="26"/>
        <v>1.2917771247915757</v>
      </c>
      <c r="K101" s="9">
        <f t="shared" si="27"/>
        <v>1.0997979523880983</v>
      </c>
      <c r="L101" s="9">
        <f t="shared" si="28"/>
        <v>1.2380063446272731</v>
      </c>
      <c r="M101" s="9">
        <f t="shared" si="29"/>
        <v>1.398024526698294</v>
      </c>
      <c r="N101" s="9">
        <f t="shared" si="30"/>
        <v>1.2985600058370192</v>
      </c>
      <c r="O101" s="9">
        <f t="shared" si="31"/>
        <v>1.3474040603241351</v>
      </c>
      <c r="P101" s="9">
        <f t="shared" si="32"/>
        <v>1.2389466392207382</v>
      </c>
      <c r="Q101" s="9">
        <f t="shared" si="33"/>
        <v>1.2189984298575776</v>
      </c>
      <c r="R101" s="9">
        <f t="shared" si="34"/>
        <v>1.1174135352558874</v>
      </c>
      <c r="S101" s="9">
        <f t="shared" si="35"/>
        <v>1.1923932453262693</v>
      </c>
      <c r="T101" s="9">
        <f t="shared" si="36"/>
        <v>1.2895795285338494</v>
      </c>
      <c r="U101" s="9">
        <f t="shared" si="37"/>
        <v>1.3392998840416892</v>
      </c>
      <c r="V101" s="9">
        <f t="shared" si="38"/>
        <v>1.3953047118232735</v>
      </c>
      <c r="W101" s="9">
        <f t="shared" si="39"/>
        <v>1.4749751272148062</v>
      </c>
      <c r="X101" s="9">
        <f t="shared" si="40"/>
        <v>1.502894374125588</v>
      </c>
      <c r="Y101" s="9">
        <f t="shared" si="41"/>
        <v>1.2540027957888897</v>
      </c>
      <c r="Z101" s="9">
        <f t="shared" si="42"/>
        <v>1.28254058478722</v>
      </c>
      <c r="AA101" s="9">
        <f t="shared" si="43"/>
        <v>1.2861945178073297</v>
      </c>
      <c r="AB101" s="9">
        <f t="shared" si="44"/>
        <v>1.3842472009401847</v>
      </c>
      <c r="AC101" s="9">
        <f t="shared" si="45"/>
        <v>1.3657583370560398</v>
      </c>
      <c r="AD101" s="9">
        <f t="shared" si="46"/>
        <v>1.3750672439110099</v>
      </c>
      <c r="AE101" s="9">
        <f t="shared" si="47"/>
        <v>1.4813088924198807</v>
      </c>
      <c r="AF101" s="9">
        <f t="shared" si="48"/>
        <v>1.3791056214130917</v>
      </c>
      <c r="AG101" s="9">
        <f t="shared" si="48"/>
        <v>1.3893404733084733</v>
      </c>
      <c r="AH101" s="9">
        <f t="shared" si="48"/>
        <v>1.3034286457505571</v>
      </c>
    </row>
    <row r="102" spans="1:39" x14ac:dyDescent="0.3">
      <c r="A102" s="41" t="str">
        <f t="shared" si="17"/>
        <v>MUN</v>
      </c>
      <c r="B102" s="9">
        <f t="shared" si="18"/>
        <v>1.4640055199455333</v>
      </c>
      <c r="C102" s="9">
        <f t="shared" si="19"/>
        <v>1.4602627386728992</v>
      </c>
      <c r="D102" s="9">
        <f t="shared" si="20"/>
        <v>1.5837642716063127</v>
      </c>
      <c r="E102" s="9">
        <f t="shared" si="21"/>
        <v>1.4562707521073455</v>
      </c>
      <c r="F102" s="9">
        <f t="shared" si="22"/>
        <v>1.4321984604555282</v>
      </c>
      <c r="G102" s="9">
        <f t="shared" si="23"/>
        <v>1.4945598759817897</v>
      </c>
      <c r="H102" s="9">
        <f t="shared" si="24"/>
        <v>1.5002525815547039</v>
      </c>
      <c r="I102" s="9">
        <f t="shared" si="25"/>
        <v>1.5105430275486338</v>
      </c>
      <c r="J102" s="9">
        <f t="shared" si="26"/>
        <v>1.4475544564799385</v>
      </c>
      <c r="K102" s="9">
        <f t="shared" si="27"/>
        <v>1.6624407211700565</v>
      </c>
      <c r="L102" s="9">
        <f t="shared" si="28"/>
        <v>1.5353066479963504</v>
      </c>
      <c r="M102" s="9">
        <f t="shared" si="29"/>
        <v>1.5112862486982122</v>
      </c>
      <c r="N102" s="9">
        <f t="shared" si="30"/>
        <v>1.4491772087874575</v>
      </c>
      <c r="O102" s="9">
        <f t="shared" si="31"/>
        <v>1.6924282423089556</v>
      </c>
      <c r="P102" s="9">
        <f t="shared" si="32"/>
        <v>1.6038724945100258</v>
      </c>
      <c r="Q102" s="9">
        <f t="shared" si="33"/>
        <v>1.5007333752665384</v>
      </c>
      <c r="R102" s="9">
        <f t="shared" si="34"/>
        <v>1.5661065809222201</v>
      </c>
      <c r="S102" s="9">
        <f t="shared" si="35"/>
        <v>1.5415079945160832</v>
      </c>
      <c r="T102" s="9">
        <f t="shared" si="36"/>
        <v>1.4816438859721248</v>
      </c>
      <c r="U102" s="9">
        <f t="shared" si="37"/>
        <v>1.2180887118167421</v>
      </c>
      <c r="V102" s="9">
        <f t="shared" si="38"/>
        <v>1.4192520640762607</v>
      </c>
      <c r="W102" s="9">
        <f t="shared" si="39"/>
        <v>1.5432412418174852</v>
      </c>
      <c r="X102" s="9">
        <f t="shared" si="40"/>
        <v>1.5455341170319432</v>
      </c>
      <c r="Y102" s="9">
        <f t="shared" si="41"/>
        <v>1.5386921820692596</v>
      </c>
      <c r="Z102" s="9">
        <f t="shared" si="42"/>
        <v>1.5755430972207496</v>
      </c>
      <c r="AA102" s="9">
        <f t="shared" si="43"/>
        <v>1.7931989884536315</v>
      </c>
      <c r="AB102" s="9">
        <f t="shared" si="44"/>
        <v>1.5868865470629834</v>
      </c>
      <c r="AC102" s="9">
        <f t="shared" si="45"/>
        <v>1.5340135462246838</v>
      </c>
      <c r="AD102" s="9">
        <f t="shared" si="46"/>
        <v>1.6536490654865128</v>
      </c>
      <c r="AE102" s="9">
        <f t="shared" si="47"/>
        <v>1.7578933132129178</v>
      </c>
      <c r="AF102" s="9">
        <f t="shared" si="48"/>
        <v>1.8266190426993012</v>
      </c>
      <c r="AG102" s="9">
        <f t="shared" si="48"/>
        <v>1.606090071913177</v>
      </c>
      <c r="AH102" s="9">
        <f t="shared" si="48"/>
        <v>1.6592348328210746</v>
      </c>
    </row>
    <row r="103" spans="1:39" x14ac:dyDescent="0.3">
      <c r="A103" s="41" t="str">
        <f t="shared" si="17"/>
        <v>NEW</v>
      </c>
      <c r="B103" s="9">
        <f t="shared" si="18"/>
        <v>1.7864718059330016</v>
      </c>
      <c r="C103" s="9">
        <f t="shared" si="19"/>
        <v>1.728591033543865</v>
      </c>
      <c r="D103" s="9">
        <f t="shared" si="20"/>
        <v>1.8311076225991016</v>
      </c>
      <c r="E103" s="9">
        <f t="shared" si="21"/>
        <v>1.693212666519434</v>
      </c>
      <c r="F103" s="9">
        <f t="shared" si="22"/>
        <v>1.7928919588592496</v>
      </c>
      <c r="G103" s="9">
        <f t="shared" si="23"/>
        <v>1.903010758863185</v>
      </c>
      <c r="H103" s="9">
        <f t="shared" si="24"/>
        <v>1.8133309447715436</v>
      </c>
      <c r="I103" s="9">
        <f t="shared" si="25"/>
        <v>1.8967935246957985</v>
      </c>
      <c r="J103" s="9">
        <f t="shared" si="26"/>
        <v>1.7641933823078171</v>
      </c>
      <c r="K103" s="9">
        <f t="shared" si="27"/>
        <v>1.8641473866371825</v>
      </c>
      <c r="L103" s="9">
        <f t="shared" si="28"/>
        <v>1.9983316621976892</v>
      </c>
      <c r="M103" s="9">
        <f t="shared" si="29"/>
        <v>1.916085367925457</v>
      </c>
      <c r="N103" s="9">
        <f t="shared" si="30"/>
        <v>1.9997230506356287</v>
      </c>
      <c r="O103" s="9">
        <f t="shared" si="31"/>
        <v>1.9150594323211525</v>
      </c>
      <c r="P103" s="9">
        <f t="shared" si="32"/>
        <v>1.9969806442952978</v>
      </c>
      <c r="Q103" s="9">
        <f t="shared" si="33"/>
        <v>1.9292913836934193</v>
      </c>
      <c r="R103" s="9">
        <f t="shared" si="34"/>
        <v>1.7349426542455308</v>
      </c>
      <c r="S103" s="9">
        <f t="shared" si="35"/>
        <v>1.6821152987153301</v>
      </c>
      <c r="T103" s="9">
        <f t="shared" si="36"/>
        <v>1.8705031438745026</v>
      </c>
      <c r="U103" s="9">
        <f t="shared" si="37"/>
        <v>1.9578468618816671</v>
      </c>
      <c r="V103" s="9">
        <f t="shared" si="38"/>
        <v>1.8571730183600323</v>
      </c>
      <c r="W103" s="9">
        <f t="shared" si="39"/>
        <v>1.6864767185180887</v>
      </c>
      <c r="X103" s="9">
        <f t="shared" si="40"/>
        <v>1.7840710289683654</v>
      </c>
      <c r="Y103" s="9">
        <f t="shared" si="41"/>
        <v>1.8207324638347995</v>
      </c>
      <c r="Z103" s="9">
        <f t="shared" si="42"/>
        <v>1.7660103412473418</v>
      </c>
      <c r="AA103" s="9">
        <f t="shared" si="43"/>
        <v>1.6214746509716818</v>
      </c>
      <c r="AB103" s="9">
        <f t="shared" si="44"/>
        <v>1.7020309391906903</v>
      </c>
      <c r="AC103" s="9">
        <f t="shared" si="45"/>
        <v>2.0330004248894684</v>
      </c>
      <c r="AD103" s="9">
        <f t="shared" si="46"/>
        <v>1.9408670918433284</v>
      </c>
      <c r="AE103" s="9">
        <f t="shared" si="47"/>
        <v>2.0449079211530599</v>
      </c>
      <c r="AF103" s="9">
        <f t="shared" si="48"/>
        <v>2.0150711242800026</v>
      </c>
      <c r="AG103" s="9">
        <f t="shared" si="48"/>
        <v>1.9717695141660554</v>
      </c>
      <c r="AH103" s="9">
        <f t="shared" si="48"/>
        <v>1.9674465559836749</v>
      </c>
    </row>
    <row r="104" spans="1:39" x14ac:dyDescent="0.3">
      <c r="A104" s="41" t="str">
        <f t="shared" si="17"/>
        <v>SHU</v>
      </c>
      <c r="B104" s="9">
        <f t="shared" si="18"/>
        <v>1.809640869195787</v>
      </c>
      <c r="C104" s="9">
        <f t="shared" si="19"/>
        <v>1.9510919500854085</v>
      </c>
      <c r="D104" s="9">
        <f t="shared" si="20"/>
        <v>1.9716564157589067</v>
      </c>
      <c r="E104" s="9">
        <f t="shared" si="21"/>
        <v>1.9527073939589172</v>
      </c>
      <c r="F104" s="9">
        <f t="shared" si="22"/>
        <v>1.8672034108215163</v>
      </c>
      <c r="G104" s="9">
        <f t="shared" si="23"/>
        <v>1.9726049417813074</v>
      </c>
      <c r="H104" s="9">
        <f t="shared" si="24"/>
        <v>1.7987444540293713</v>
      </c>
      <c r="I104" s="9">
        <f t="shared" si="25"/>
        <v>1.7541047602112687</v>
      </c>
      <c r="J104" s="9">
        <f t="shared" si="26"/>
        <v>1.6408443790472795</v>
      </c>
      <c r="K104" s="9">
        <f t="shared" si="27"/>
        <v>1.6562793429972704</v>
      </c>
      <c r="L104" s="9">
        <f t="shared" si="28"/>
        <v>1.6879133646508995</v>
      </c>
      <c r="M104" s="9">
        <f t="shared" si="29"/>
        <v>1.6484883895613247</v>
      </c>
      <c r="N104" s="9">
        <f t="shared" si="30"/>
        <v>1.5268120804579433</v>
      </c>
      <c r="O104" s="9">
        <f t="shared" si="31"/>
        <v>1.5995554929379061</v>
      </c>
      <c r="P104" s="9">
        <f t="shared" si="32"/>
        <v>1.6641686791761219</v>
      </c>
      <c r="Q104" s="9">
        <f t="shared" si="33"/>
        <v>1.802072292608224</v>
      </c>
      <c r="R104" s="9">
        <f t="shared" si="34"/>
        <v>1.7306349307626043</v>
      </c>
      <c r="S104" s="9">
        <f t="shared" si="35"/>
        <v>1.7820625776165755</v>
      </c>
      <c r="T104" s="9">
        <f t="shared" si="36"/>
        <v>1.9070083499557537</v>
      </c>
      <c r="U104" s="9">
        <f t="shared" si="37"/>
        <v>1.8092588473710112</v>
      </c>
      <c r="V104" s="9">
        <f t="shared" si="38"/>
        <v>1.8468377514882726</v>
      </c>
      <c r="W104" s="9">
        <f t="shared" si="39"/>
        <v>1.6909280654241303</v>
      </c>
      <c r="X104" s="9">
        <f t="shared" si="40"/>
        <v>1.9318901279533225</v>
      </c>
      <c r="Y104" s="9">
        <f t="shared" si="41"/>
        <v>1.915718214577474</v>
      </c>
      <c r="Z104" s="9">
        <f t="shared" si="42"/>
        <v>1.9398140960786829</v>
      </c>
      <c r="AA104" s="9">
        <f t="shared" si="43"/>
        <v>1.9001227243509546</v>
      </c>
      <c r="AB104" s="9">
        <f t="shared" si="44"/>
        <v>1.7394369002319294</v>
      </c>
      <c r="AC104" s="9">
        <f t="shared" si="45"/>
        <v>1.7121303761388933</v>
      </c>
      <c r="AD104" s="9">
        <f t="shared" si="46"/>
        <v>1.7712476676967794</v>
      </c>
      <c r="AE104" s="9">
        <f t="shared" si="47"/>
        <v>1.6793221484943632</v>
      </c>
      <c r="AF104" s="9">
        <f t="shared" si="48"/>
        <v>1.6748536159001366</v>
      </c>
      <c r="AG104" s="9">
        <f t="shared" si="48"/>
        <v>1.7186417775070593</v>
      </c>
      <c r="AH104" s="9">
        <f t="shared" si="48"/>
        <v>1.65904806071248</v>
      </c>
    </row>
    <row r="105" spans="1:39" x14ac:dyDescent="0.3">
      <c r="A105" s="41" t="str">
        <f t="shared" si="17"/>
        <v>SOU</v>
      </c>
      <c r="B105" s="9">
        <f t="shared" si="18"/>
        <v>1.4037357573938112</v>
      </c>
      <c r="C105" s="9">
        <f t="shared" si="19"/>
        <v>1.5027747618052534</v>
      </c>
      <c r="D105" s="9">
        <f t="shared" si="20"/>
        <v>1.3768136116186824</v>
      </c>
      <c r="E105" s="9">
        <f t="shared" si="21"/>
        <v>1.3878562053861083</v>
      </c>
      <c r="F105" s="9">
        <f t="shared" si="22"/>
        <v>1.4996412258325675</v>
      </c>
      <c r="G105" s="9">
        <f t="shared" si="23"/>
        <v>1.403680799228912</v>
      </c>
      <c r="H105" s="9">
        <f t="shared" si="24"/>
        <v>1.3225242217334123</v>
      </c>
      <c r="I105" s="9">
        <f t="shared" si="25"/>
        <v>1.2290270338758627</v>
      </c>
      <c r="J105" s="9">
        <f t="shared" si="26"/>
        <v>1.3311771673218449</v>
      </c>
      <c r="K105" s="9">
        <f t="shared" si="27"/>
        <v>1.3502073951085787</v>
      </c>
      <c r="L105" s="9">
        <f t="shared" si="28"/>
        <v>1.3324707618646083</v>
      </c>
      <c r="M105" s="9">
        <f t="shared" si="29"/>
        <v>1.4190535235086141</v>
      </c>
      <c r="N105" s="9">
        <f t="shared" si="30"/>
        <v>1.566816744346039</v>
      </c>
      <c r="O105" s="9">
        <f t="shared" si="31"/>
        <v>1.664805802817229</v>
      </c>
      <c r="P105" s="9">
        <f t="shared" si="32"/>
        <v>1.5721693487276778</v>
      </c>
      <c r="Q105" s="9">
        <f t="shared" si="33"/>
        <v>1.6120669031621133</v>
      </c>
      <c r="R105" s="9">
        <f t="shared" si="34"/>
        <v>1.6938897292983255</v>
      </c>
      <c r="S105" s="9">
        <f t="shared" si="35"/>
        <v>1.5802491116165804</v>
      </c>
      <c r="T105" s="9">
        <f t="shared" si="36"/>
        <v>1.4362778170444708</v>
      </c>
      <c r="U105" s="9">
        <f t="shared" si="37"/>
        <v>1.3763192740264987</v>
      </c>
      <c r="V105" s="9">
        <f t="shared" si="38"/>
        <v>1.4892958975246608</v>
      </c>
      <c r="W105" s="9">
        <f t="shared" si="39"/>
        <v>1.4255462407542525</v>
      </c>
      <c r="X105" s="9">
        <f t="shared" si="40"/>
        <v>1.3184094402384783</v>
      </c>
      <c r="Y105" s="9">
        <f t="shared" si="41"/>
        <v>1.4785836687917051</v>
      </c>
      <c r="Z105" s="9">
        <f t="shared" si="42"/>
        <v>1.4698997636182469</v>
      </c>
      <c r="AA105" s="9">
        <f t="shared" si="43"/>
        <v>1.359425569149886</v>
      </c>
      <c r="AB105" s="9">
        <f t="shared" si="44"/>
        <v>1.2420908563788331</v>
      </c>
      <c r="AC105" s="9">
        <f t="shared" si="45"/>
        <v>1.3993097404394661</v>
      </c>
      <c r="AD105" s="9">
        <f t="shared" si="46"/>
        <v>1.4646037779929404</v>
      </c>
      <c r="AE105" s="9">
        <f t="shared" si="47"/>
        <v>1.5082111652875787</v>
      </c>
      <c r="AF105" s="9">
        <f t="shared" si="48"/>
        <v>1.531860457851886</v>
      </c>
      <c r="AG105" s="9">
        <f t="shared" si="48"/>
        <v>1.6082399190905168</v>
      </c>
      <c r="AH105" s="9">
        <f t="shared" si="48"/>
        <v>1.7089452619543131</v>
      </c>
    </row>
    <row r="106" spans="1:39" x14ac:dyDescent="0.3">
      <c r="A106" s="41" t="str">
        <f t="shared" si="17"/>
        <v>TOT</v>
      </c>
      <c r="B106" s="9">
        <f t="shared" si="18"/>
        <v>1.4054762304240638</v>
      </c>
      <c r="C106" s="9">
        <f t="shared" si="19"/>
        <v>1.3663911139381559</v>
      </c>
      <c r="D106" s="9">
        <f t="shared" si="20"/>
        <v>1.2474565567796978</v>
      </c>
      <c r="E106" s="9">
        <f t="shared" si="21"/>
        <v>1.3514527032056485</v>
      </c>
      <c r="F106" s="9">
        <f t="shared" si="22"/>
        <v>1.3934141315458228</v>
      </c>
      <c r="G106" s="9">
        <f t="shared" si="23"/>
        <v>1.3556654467210647</v>
      </c>
      <c r="H106" s="9">
        <f t="shared" si="24"/>
        <v>1.3964898913456105</v>
      </c>
      <c r="I106" s="9">
        <f t="shared" si="25"/>
        <v>1.6297471032626871</v>
      </c>
      <c r="J106" s="9">
        <f t="shared" si="26"/>
        <v>1.7318646400031144</v>
      </c>
      <c r="K106" s="9">
        <f t="shared" si="27"/>
        <v>1.6524164037423787</v>
      </c>
      <c r="L106" s="9">
        <f t="shared" si="28"/>
        <v>1.476940245188187</v>
      </c>
      <c r="M106" s="9">
        <f t="shared" si="29"/>
        <v>1.5310337166258192</v>
      </c>
      <c r="N106" s="9">
        <f t="shared" si="30"/>
        <v>1.631862511040457</v>
      </c>
      <c r="O106" s="9">
        <f t="shared" si="31"/>
        <v>1.3965813421988058</v>
      </c>
      <c r="P106" s="9">
        <f t="shared" si="32"/>
        <v>1.4715945637351375</v>
      </c>
      <c r="Q106" s="9">
        <f t="shared" si="33"/>
        <v>1.5220492841237121</v>
      </c>
      <c r="R106" s="9">
        <f t="shared" si="34"/>
        <v>1.6233181866156878</v>
      </c>
      <c r="S106" s="9">
        <f t="shared" si="35"/>
        <v>1.5112254110703602</v>
      </c>
      <c r="T106" s="9">
        <f t="shared" si="36"/>
        <v>1.5359653850500479</v>
      </c>
      <c r="U106" s="9">
        <f t="shared" si="37"/>
        <v>1.6241004941521175</v>
      </c>
      <c r="V106" s="9">
        <f t="shared" si="38"/>
        <v>1.4340947973189035</v>
      </c>
      <c r="W106" s="9">
        <f t="shared" si="39"/>
        <v>1.3643409264402411</v>
      </c>
      <c r="X106" s="9">
        <f t="shared" si="40"/>
        <v>1.3256231399792113</v>
      </c>
      <c r="Y106" s="9">
        <f t="shared" si="41"/>
        <v>1.4191533773459017</v>
      </c>
      <c r="Z106" s="9">
        <f t="shared" si="42"/>
        <v>1.286910201560254</v>
      </c>
      <c r="AA106" s="9">
        <f t="shared" si="43"/>
        <v>1.2446276489460726</v>
      </c>
      <c r="AB106" s="9">
        <f t="shared" si="44"/>
        <v>1.3961871619726447</v>
      </c>
      <c r="AC106" s="9">
        <f t="shared" si="45"/>
        <v>1.4348604462858174</v>
      </c>
      <c r="AD106" s="9">
        <f t="shared" si="46"/>
        <v>1.3532130425483508</v>
      </c>
      <c r="AE106" s="9">
        <f t="shared" si="47"/>
        <v>1.4365548027958805</v>
      </c>
      <c r="AF106" s="9">
        <f t="shared" si="48"/>
        <v>1.3710842246276018</v>
      </c>
      <c r="AG106" s="9">
        <f t="shared" si="48"/>
        <v>1.3901333811032643</v>
      </c>
      <c r="AH106" s="9">
        <f t="shared" si="48"/>
        <v>1.4249615307528585</v>
      </c>
    </row>
    <row r="107" spans="1:39" x14ac:dyDescent="0.3">
      <c r="A107" s="41" t="str">
        <f t="shared" si="17"/>
        <v>WBA</v>
      </c>
      <c r="B107" s="9">
        <f t="shared" si="18"/>
        <v>2.0664294668513228</v>
      </c>
      <c r="C107" s="9">
        <f t="shared" si="19"/>
        <v>2.0060308607751671</v>
      </c>
      <c r="D107" s="9">
        <f t="shared" si="20"/>
        <v>2.0108578123786569</v>
      </c>
      <c r="E107" s="9">
        <f t="shared" si="21"/>
        <v>2.0549064675829571</v>
      </c>
      <c r="F107" s="9">
        <f t="shared" si="22"/>
        <v>1.8816545407884409</v>
      </c>
      <c r="G107" s="9">
        <f t="shared" si="23"/>
        <v>1.9255099721056137</v>
      </c>
      <c r="H107" s="9">
        <f t="shared" si="24"/>
        <v>1.8878802669943999</v>
      </c>
      <c r="I107" s="9">
        <f t="shared" si="25"/>
        <v>2.0733551494437275</v>
      </c>
      <c r="J107" s="9">
        <f t="shared" si="26"/>
        <v>2.0136640864247957</v>
      </c>
      <c r="K107" s="9">
        <f t="shared" si="27"/>
        <v>2.183303105965773</v>
      </c>
      <c r="L107" s="9">
        <f t="shared" si="28"/>
        <v>2.3003091656623584</v>
      </c>
      <c r="M107" s="9">
        <f t="shared" si="29"/>
        <v>2.3063700159366181</v>
      </c>
      <c r="N107" s="9">
        <f t="shared" si="30"/>
        <v>2.388766288219212</v>
      </c>
      <c r="O107" s="9">
        <f t="shared" si="31"/>
        <v>2.1768258255400532</v>
      </c>
      <c r="P107" s="9">
        <f t="shared" si="32"/>
        <v>2.2034026042233448</v>
      </c>
      <c r="Q107" s="9">
        <f t="shared" si="33"/>
        <v>1.8513789249804127</v>
      </c>
      <c r="R107" s="9">
        <f t="shared" si="34"/>
        <v>1.7910822678522982</v>
      </c>
      <c r="S107" s="9">
        <f t="shared" si="35"/>
        <v>2.0654336888943967</v>
      </c>
      <c r="T107" s="9">
        <f t="shared" si="36"/>
        <v>2.0076746015075142</v>
      </c>
      <c r="U107" s="9">
        <f t="shared" si="37"/>
        <v>1.9923175256715133</v>
      </c>
      <c r="V107" s="9">
        <f t="shared" si="38"/>
        <v>1.8798480659364112</v>
      </c>
      <c r="W107" s="9">
        <f t="shared" si="39"/>
        <v>1.8836441799784163</v>
      </c>
      <c r="X107" s="9">
        <f t="shared" si="40"/>
        <v>1.9307602197413638</v>
      </c>
      <c r="Y107" s="9">
        <f t="shared" si="41"/>
        <v>1.726161340764758</v>
      </c>
      <c r="Z107" s="9">
        <f t="shared" si="42"/>
        <v>1.8726072488024645</v>
      </c>
      <c r="AA107" s="9">
        <f t="shared" si="43"/>
        <v>1.9161982203281458</v>
      </c>
      <c r="AB107" s="9">
        <f t="shared" si="44"/>
        <v>2.1045311881859927</v>
      </c>
      <c r="AC107" s="9">
        <f t="shared" si="45"/>
        <v>2.3162092866047619</v>
      </c>
      <c r="AD107" s="9">
        <f t="shared" si="46"/>
        <v>2.2176573244399997</v>
      </c>
      <c r="AE107" s="9">
        <f t="shared" si="47"/>
        <v>2.2163243553910426</v>
      </c>
      <c r="AF107" s="9">
        <f t="shared" si="48"/>
        <v>2.2032827172593592</v>
      </c>
      <c r="AG107" s="9">
        <f t="shared" si="48"/>
        <v>2.2063122246700906</v>
      </c>
      <c r="AH107" s="9">
        <f t="shared" si="48"/>
        <v>2.1640012691839754</v>
      </c>
    </row>
    <row r="108" spans="1:39" x14ac:dyDescent="0.3">
      <c r="A108" s="41" t="str">
        <f t="shared" si="17"/>
        <v>WHU</v>
      </c>
      <c r="B108" s="9">
        <f t="shared" si="18"/>
        <v>1.4750145030796713</v>
      </c>
      <c r="C108" s="9">
        <f t="shared" si="19"/>
        <v>1.7154138957123966</v>
      </c>
      <c r="D108" s="9">
        <f t="shared" si="20"/>
        <v>1.6564257957946669</v>
      </c>
      <c r="E108" s="9">
        <f t="shared" si="21"/>
        <v>1.6919346576441461</v>
      </c>
      <c r="F108" s="9">
        <f t="shared" si="22"/>
        <v>1.621214860619796</v>
      </c>
      <c r="G108" s="9">
        <f t="shared" si="23"/>
        <v>1.4844430212148438</v>
      </c>
      <c r="H108" s="9">
        <f t="shared" si="24"/>
        <v>1.5076060734289014</v>
      </c>
      <c r="I108" s="9">
        <f t="shared" si="25"/>
        <v>1.2721564623477533</v>
      </c>
      <c r="J108" s="9">
        <f t="shared" si="26"/>
        <v>1.4376372056306241</v>
      </c>
      <c r="K108" s="9">
        <f t="shared" si="27"/>
        <v>1.4395458745860576</v>
      </c>
      <c r="L108" s="9">
        <f t="shared" si="28"/>
        <v>1.4587963682578637</v>
      </c>
      <c r="M108" s="9">
        <f t="shared" si="29"/>
        <v>1.5146359699315102</v>
      </c>
      <c r="N108" s="9">
        <f t="shared" si="30"/>
        <v>1.3478388969143893</v>
      </c>
      <c r="O108" s="9">
        <f t="shared" si="31"/>
        <v>1.3175632378171225</v>
      </c>
      <c r="P108" s="9">
        <f t="shared" si="32"/>
        <v>1.2057500043941616</v>
      </c>
      <c r="Q108" s="9">
        <f t="shared" si="33"/>
        <v>1.3391778802679901</v>
      </c>
      <c r="R108" s="9">
        <f t="shared" si="34"/>
        <v>1.3863346261954488</v>
      </c>
      <c r="S108" s="9">
        <f t="shared" si="35"/>
        <v>1.3101542448379406</v>
      </c>
      <c r="T108" s="9">
        <f t="shared" si="36"/>
        <v>1.3350867295826812</v>
      </c>
      <c r="U108" s="9">
        <f t="shared" si="37"/>
        <v>1.4813454523131282</v>
      </c>
      <c r="V108" s="9">
        <f t="shared" si="38"/>
        <v>1.5997616137917854</v>
      </c>
      <c r="W108" s="9">
        <f t="shared" si="39"/>
        <v>1.5060509515747131</v>
      </c>
      <c r="X108" s="9">
        <f t="shared" si="40"/>
        <v>1.4832075319817848</v>
      </c>
      <c r="Y108" s="9">
        <f t="shared" si="41"/>
        <v>1.4509212591466063</v>
      </c>
      <c r="Z108" s="9">
        <f t="shared" si="42"/>
        <v>1.4947000632665066</v>
      </c>
      <c r="AA108" s="9">
        <f t="shared" si="43"/>
        <v>1.4568836522486706</v>
      </c>
      <c r="AB108" s="9">
        <f t="shared" si="44"/>
        <v>1.332173268778895</v>
      </c>
      <c r="AC108" s="9">
        <f t="shared" si="45"/>
        <v>1.3649069576121537</v>
      </c>
      <c r="AD108" s="9">
        <f t="shared" si="46"/>
        <v>1.254165943412094</v>
      </c>
      <c r="AE108" s="9">
        <f t="shared" si="47"/>
        <v>1.3023197095777845</v>
      </c>
      <c r="AF108" s="9">
        <f t="shared" si="48"/>
        <v>1.3499004447661047</v>
      </c>
      <c r="AG108" s="9">
        <f t="shared" si="48"/>
        <v>1.2535996935913913</v>
      </c>
      <c r="AH108" s="9">
        <f t="shared" si="48"/>
        <v>1.2514879884610541</v>
      </c>
    </row>
    <row r="109" spans="1:39" x14ac:dyDescent="0.3">
      <c r="A109" s="41" t="str">
        <f t="shared" si="17"/>
        <v>WOL</v>
      </c>
      <c r="B109" s="9">
        <f t="shared" si="18"/>
        <v>1.317936695337117</v>
      </c>
      <c r="C109" s="9">
        <f t="shared" si="19"/>
        <v>1.3044429451919006</v>
      </c>
      <c r="D109" s="9">
        <f t="shared" si="20"/>
        <v>1.3565194141701165</v>
      </c>
      <c r="E109" s="9">
        <f t="shared" si="21"/>
        <v>1.2978587626569051</v>
      </c>
      <c r="F109" s="9">
        <f t="shared" si="22"/>
        <v>1.3565134595831889</v>
      </c>
      <c r="G109" s="9">
        <f t="shared" si="23"/>
        <v>1.4750039284804517</v>
      </c>
      <c r="H109" s="9">
        <f t="shared" si="24"/>
        <v>1.5542783548620684</v>
      </c>
      <c r="I109" s="9">
        <f t="shared" si="25"/>
        <v>1.6417113933177088</v>
      </c>
      <c r="J109" s="9">
        <f t="shared" si="26"/>
        <v>1.5045938011555064</v>
      </c>
      <c r="K109" s="9">
        <f t="shared" si="27"/>
        <v>1.5824432074133004</v>
      </c>
      <c r="L109" s="9">
        <f t="shared" si="28"/>
        <v>1.6489863731762024</v>
      </c>
      <c r="M109" s="9">
        <f t="shared" si="29"/>
        <v>1.4802763117785636</v>
      </c>
      <c r="N109" s="9">
        <f t="shared" si="30"/>
        <v>1.4579657576172103</v>
      </c>
      <c r="O109" s="9">
        <f t="shared" si="31"/>
        <v>1.3203067615637361</v>
      </c>
      <c r="P109" s="9">
        <f t="shared" si="32"/>
        <v>1.4697694404448514</v>
      </c>
      <c r="Q109" s="9">
        <f t="shared" si="33"/>
        <v>1.4002784506876915</v>
      </c>
      <c r="R109" s="9">
        <f t="shared" si="34"/>
        <v>1.2867687016508715</v>
      </c>
      <c r="S109" s="9">
        <f t="shared" si="35"/>
        <v>1.2990847738651403</v>
      </c>
      <c r="T109" s="9">
        <f t="shared" si="36"/>
        <v>1.3405370171735573</v>
      </c>
      <c r="U109" s="9">
        <f t="shared" si="37"/>
        <v>1.4456473364520237</v>
      </c>
      <c r="V109" s="9">
        <f t="shared" si="38"/>
        <v>1.328207428882376</v>
      </c>
      <c r="W109" s="9">
        <f t="shared" si="39"/>
        <v>1.4227554202388728</v>
      </c>
      <c r="X109" s="9">
        <f t="shared" si="40"/>
        <v>1.566660320117286</v>
      </c>
      <c r="Y109" s="9">
        <f t="shared" si="41"/>
        <v>1.6525188703957616</v>
      </c>
      <c r="Z109" s="9">
        <f t="shared" si="42"/>
        <v>1.5985822806564165</v>
      </c>
      <c r="AA109" s="9">
        <f t="shared" si="43"/>
        <v>1.5799621763458827</v>
      </c>
      <c r="AB109" s="9">
        <f t="shared" si="44"/>
        <v>1.5149498977709788</v>
      </c>
      <c r="AC109" s="9">
        <f t="shared" si="45"/>
        <v>1.3444608333226187</v>
      </c>
      <c r="AD109" s="9">
        <f t="shared" si="46"/>
        <v>1.1783638617209282</v>
      </c>
      <c r="AE109" s="9">
        <f t="shared" si="47"/>
        <v>1.0301720909610539</v>
      </c>
      <c r="AF109" s="9">
        <f t="shared" si="48"/>
        <v>1.1831032403102424</v>
      </c>
      <c r="AG109" s="9">
        <f t="shared" si="48"/>
        <v>1.2588530472456292</v>
      </c>
      <c r="AH109" s="9">
        <f t="shared" si="48"/>
        <v>1.3407775096448855</v>
      </c>
    </row>
    <row r="111" spans="1:39" x14ac:dyDescent="0.3">
      <c r="A111" s="58" t="s">
        <v>0</v>
      </c>
      <c r="B111" s="58">
        <v>1</v>
      </c>
      <c r="C111" s="58">
        <v>2</v>
      </c>
      <c r="D111" s="58">
        <v>3</v>
      </c>
      <c r="E111" s="58">
        <v>4</v>
      </c>
      <c r="F111" s="58">
        <v>5</v>
      </c>
      <c r="G111" s="58">
        <v>6</v>
      </c>
      <c r="H111" s="58">
        <v>7</v>
      </c>
      <c r="I111" s="58">
        <v>8</v>
      </c>
      <c r="J111" s="58">
        <v>9</v>
      </c>
      <c r="K111" s="58">
        <v>10</v>
      </c>
      <c r="L111" s="58">
        <v>11</v>
      </c>
      <c r="M111" s="58">
        <v>12</v>
      </c>
      <c r="N111" s="58">
        <v>13</v>
      </c>
      <c r="O111" s="58">
        <v>14</v>
      </c>
      <c r="P111" s="58">
        <v>15</v>
      </c>
      <c r="Q111" s="58">
        <v>16</v>
      </c>
      <c r="R111" s="58">
        <v>17</v>
      </c>
      <c r="S111" s="58">
        <v>18</v>
      </c>
      <c r="T111" s="58">
        <v>19</v>
      </c>
      <c r="U111" s="58">
        <v>20</v>
      </c>
      <c r="V111" s="58">
        <v>21</v>
      </c>
      <c r="W111" s="58">
        <v>22</v>
      </c>
      <c r="X111" s="58">
        <v>23</v>
      </c>
      <c r="Y111" s="58">
        <v>24</v>
      </c>
      <c r="Z111" s="58">
        <v>25</v>
      </c>
      <c r="AA111" s="58">
        <v>26</v>
      </c>
      <c r="AB111" s="58">
        <v>27</v>
      </c>
      <c r="AC111" s="58">
        <v>28</v>
      </c>
      <c r="AD111" s="58">
        <v>29</v>
      </c>
      <c r="AE111" s="58">
        <v>30</v>
      </c>
      <c r="AF111" s="33">
        <v>31</v>
      </c>
      <c r="AG111" s="58">
        <v>32</v>
      </c>
      <c r="AH111" s="58">
        <v>33</v>
      </c>
      <c r="AI111" s="58">
        <v>34</v>
      </c>
      <c r="AJ111" s="58">
        <v>35</v>
      </c>
      <c r="AK111" s="58">
        <v>36</v>
      </c>
      <c r="AL111" s="58">
        <v>37</v>
      </c>
      <c r="AM111" s="58">
        <v>38</v>
      </c>
    </row>
    <row r="112" spans="1:39" x14ac:dyDescent="0.3">
      <c r="A112" s="41" t="str">
        <f>$A90</f>
        <v>ARS</v>
      </c>
      <c r="B112" s="9">
        <f>AVERAGE(B68:G68)</f>
        <v>109.40081035790335</v>
      </c>
      <c r="C112" s="9">
        <f t="shared" ref="C112:AH112" si="49">AVERAGE(C68:H68)</f>
        <v>114.91631549948119</v>
      </c>
      <c r="D112" s="9">
        <f t="shared" si="49"/>
        <v>117.57473005569365</v>
      </c>
      <c r="E112" s="9">
        <f t="shared" si="49"/>
        <v>109.54663487856477</v>
      </c>
      <c r="F112" s="9">
        <f t="shared" si="49"/>
        <v>109.82320994849886</v>
      </c>
      <c r="G112" s="9">
        <f t="shared" si="49"/>
        <v>111.78164466484941</v>
      </c>
      <c r="H112" s="9">
        <f t="shared" si="49"/>
        <v>103.54321836056285</v>
      </c>
      <c r="I112" s="9">
        <f t="shared" si="49"/>
        <v>99.893732883933581</v>
      </c>
      <c r="J112" s="9">
        <f t="shared" si="49"/>
        <v>100.34269523613905</v>
      </c>
      <c r="K112" s="9">
        <f t="shared" si="49"/>
        <v>100.64822789076339</v>
      </c>
      <c r="L112" s="9">
        <f t="shared" si="49"/>
        <v>105.28693236259654</v>
      </c>
      <c r="M112" s="9">
        <f t="shared" si="49"/>
        <v>91.023520150626268</v>
      </c>
      <c r="N112" s="9">
        <f t="shared" si="49"/>
        <v>93.323579807668139</v>
      </c>
      <c r="O112" s="9">
        <f t="shared" si="49"/>
        <v>90.084123233071068</v>
      </c>
      <c r="P112" s="9">
        <f t="shared" si="49"/>
        <v>88.829352710635803</v>
      </c>
      <c r="Q112" s="9">
        <f t="shared" si="49"/>
        <v>86.465235100103527</v>
      </c>
      <c r="R112" s="9">
        <f t="shared" si="49"/>
        <v>83.25971406879161</v>
      </c>
      <c r="S112" s="9">
        <f t="shared" si="49"/>
        <v>93.992895976303075</v>
      </c>
      <c r="T112" s="9">
        <f t="shared" si="49"/>
        <v>98.186193945735667</v>
      </c>
      <c r="U112" s="9">
        <f t="shared" si="49"/>
        <v>105.6368083102672</v>
      </c>
      <c r="V112" s="9">
        <f t="shared" si="49"/>
        <v>109.10430274284694</v>
      </c>
      <c r="W112" s="9">
        <f t="shared" si="49"/>
        <v>103.84059080081558</v>
      </c>
      <c r="X112" s="9">
        <f t="shared" si="49"/>
        <v>112.88538303773059</v>
      </c>
      <c r="Y112" s="9">
        <f t="shared" si="49"/>
        <v>109.88759641051229</v>
      </c>
      <c r="Z112" s="9">
        <f t="shared" si="49"/>
        <v>117.00685062419262</v>
      </c>
      <c r="AA112" s="9">
        <f t="shared" si="49"/>
        <v>109.38690098742752</v>
      </c>
      <c r="AB112" s="9">
        <f t="shared" si="49"/>
        <v>100.46936429578312</v>
      </c>
      <c r="AC112" s="9">
        <f t="shared" si="49"/>
        <v>105.3932380383328</v>
      </c>
      <c r="AD112" s="9">
        <f t="shared" si="49"/>
        <v>97.803844054938494</v>
      </c>
      <c r="AE112" s="9">
        <f t="shared" si="49"/>
        <v>88.912377328644709</v>
      </c>
      <c r="AF112" s="9">
        <f t="shared" si="49"/>
        <v>86.77864923504869</v>
      </c>
      <c r="AG112" s="9">
        <f t="shared" si="49"/>
        <v>88.969972662770076</v>
      </c>
      <c r="AH112" s="9">
        <f t="shared" si="49"/>
        <v>90.721060863330649</v>
      </c>
    </row>
    <row r="113" spans="1:34" x14ac:dyDescent="0.3">
      <c r="A113" s="41" t="str">
        <f t="shared" ref="A113:A131" si="50">$A91</f>
        <v>AVL</v>
      </c>
      <c r="B113" s="9">
        <f t="shared" ref="B113:B131" si="51">AVERAGE(B69:G69)</f>
        <v>109.88573656571636</v>
      </c>
      <c r="C113" s="9">
        <f t="shared" ref="C113:C131" si="52">AVERAGE(C69:H69)</f>
        <v>103.12549100952242</v>
      </c>
      <c r="D113" s="9">
        <f t="shared" ref="D113:D131" si="53">AVERAGE(D69:I69)</f>
        <v>107.07313934598567</v>
      </c>
      <c r="E113" s="9">
        <f t="shared" ref="E113:E131" si="54">AVERAGE(E69:J69)</f>
        <v>107.2516981072086</v>
      </c>
      <c r="F113" s="9">
        <f t="shared" ref="F113:F131" si="55">AVERAGE(F69:K69)</f>
        <v>100.9932280191653</v>
      </c>
      <c r="G113" s="9">
        <f t="shared" ref="G113:G131" si="56">AVERAGE(G69:L69)</f>
        <v>92.274783857210039</v>
      </c>
      <c r="H113" s="9">
        <f t="shared" ref="H113:H131" si="57">AVERAGE(H69:M69)</f>
        <v>87.847995320819507</v>
      </c>
      <c r="I113" s="9">
        <f t="shared" ref="I113:I131" si="58">AVERAGE(I69:N69)</f>
        <v>82.684516909575379</v>
      </c>
      <c r="J113" s="9">
        <f t="shared" ref="J113:J131" si="59">AVERAGE(J69:O69)</f>
        <v>77.998804465301902</v>
      </c>
      <c r="K113" s="9">
        <f t="shared" ref="K113:K131" si="60">AVERAGE(K69:P69)</f>
        <v>76.822846614825281</v>
      </c>
      <c r="L113" s="9">
        <f t="shared" ref="L113:L131" si="61">AVERAGE(L69:Q69)</f>
        <v>80.947588609272501</v>
      </c>
      <c r="M113" s="9">
        <f t="shared" ref="M113:M131" si="62">AVERAGE(M69:R69)</f>
        <v>87.836530660498852</v>
      </c>
      <c r="N113" s="9">
        <f t="shared" ref="N113:N131" si="63">AVERAGE(N69:S69)</f>
        <v>96.881322897413881</v>
      </c>
      <c r="O113" s="9">
        <f t="shared" ref="O113:O131" si="64">AVERAGE(O69:T69)</f>
        <v>103.15752233798743</v>
      </c>
      <c r="P113" s="9">
        <f t="shared" ref="P113:P131" si="65">AVERAGE(P69:U69)</f>
        <v>104.89110156419297</v>
      </c>
      <c r="Q113" s="9">
        <f t="shared" ref="Q113:Q131" si="66">AVERAGE(Q69:V69)</f>
        <v>109.76601347317369</v>
      </c>
      <c r="R113" s="9">
        <f t="shared" ref="R113:R131" si="67">AVERAGE(R69:W69)</f>
        <v>103.6094949066549</v>
      </c>
      <c r="S113" s="9">
        <f t="shared" ref="S113:S131" si="68">AVERAGE(S69:X69)</f>
        <v>97.414460476313423</v>
      </c>
      <c r="T113" s="9">
        <f t="shared" ref="T113:T131" si="69">AVERAGE(T69:Y69)</f>
        <v>91.575189270710311</v>
      </c>
      <c r="U113" s="9">
        <f t="shared" ref="U113:U131" si="70">AVERAGE(U69:Z69)</f>
        <v>93.53741613442331</v>
      </c>
      <c r="V113" s="9">
        <f t="shared" ref="V113:V131" si="71">AVERAGE(V69:AA69)</f>
        <v>100.85971303236259</v>
      </c>
      <c r="W113" s="9">
        <f t="shared" ref="W113:W131" si="72">AVERAGE(W69:AB69)</f>
        <v>94.318127115902655</v>
      </c>
      <c r="X113" s="9">
        <f t="shared" ref="X113:X131" si="73">AVERAGE(X69:AC69)</f>
        <v>92.517729279467332</v>
      </c>
      <c r="Y113" s="9">
        <f t="shared" ref="Y113:Y131" si="74">AVERAGE(Y69:AD69)</f>
        <v>91.654486386348935</v>
      </c>
      <c r="Z113" s="9">
        <f t="shared" ref="Z113:Z131" si="75">AVERAGE(Z69:AE69)</f>
        <v>88.107325571911034</v>
      </c>
      <c r="AA113" s="9">
        <f t="shared" ref="AA113:AA131" si="76">AVERAGE(AA69:AF69)</f>
        <v>96.571617040716532</v>
      </c>
      <c r="AB113" s="9">
        <f t="shared" ref="AB113:AB131" si="77">AVERAGE(AB69:AG69)</f>
        <v>97.271630645932007</v>
      </c>
      <c r="AC113" s="9">
        <f t="shared" ref="AC113:AC131" si="78">AVERAGE(AC69:AH69)</f>
        <v>95.100920022187083</v>
      </c>
      <c r="AD113" s="9">
        <f t="shared" ref="AD113:AD131" si="79">AVERAGE(AD69:AI69)</f>
        <v>100.00869476704032</v>
      </c>
      <c r="AE113" s="9">
        <f t="shared" ref="AE113:AE131" si="80">AVERAGE(AE69:AJ69)</f>
        <v>104.87004584268203</v>
      </c>
      <c r="AF113" s="9">
        <f t="shared" ref="AF113:AH131" si="81">AVERAGE(AF69:AK69)</f>
        <v>107.09112652785905</v>
      </c>
      <c r="AG113" s="9">
        <f t="shared" si="81"/>
        <v>104.27056743855563</v>
      </c>
      <c r="AH113" s="9">
        <f t="shared" si="81"/>
        <v>103.87608648796451</v>
      </c>
    </row>
    <row r="114" spans="1:34" x14ac:dyDescent="0.3">
      <c r="A114" s="41" t="str">
        <f t="shared" si="50"/>
        <v>BHA</v>
      </c>
      <c r="B114" s="9">
        <f t="shared" si="51"/>
        <v>93.515895147780512</v>
      </c>
      <c r="C114" s="9">
        <f t="shared" si="52"/>
        <v>98.417898580981657</v>
      </c>
      <c r="D114" s="9">
        <f t="shared" si="53"/>
        <v>94.895931237376999</v>
      </c>
      <c r="E114" s="9">
        <f t="shared" si="54"/>
        <v>98.631821976651551</v>
      </c>
      <c r="F114" s="9">
        <f t="shared" si="55"/>
        <v>103.81469172834846</v>
      </c>
      <c r="G114" s="9">
        <f t="shared" si="56"/>
        <v>105.03216014745767</v>
      </c>
      <c r="H114" s="9">
        <f t="shared" si="57"/>
        <v>117.21195112024229</v>
      </c>
      <c r="I114" s="9">
        <f t="shared" si="58"/>
        <v>106.62725118274921</v>
      </c>
      <c r="J114" s="9">
        <f t="shared" si="59"/>
        <v>106.98406176237775</v>
      </c>
      <c r="K114" s="9">
        <f t="shared" si="60"/>
        <v>103.98627513515946</v>
      </c>
      <c r="L114" s="9">
        <f t="shared" si="61"/>
        <v>92.991592752536619</v>
      </c>
      <c r="M114" s="9">
        <f t="shared" si="62"/>
        <v>88.461499990855145</v>
      </c>
      <c r="N114" s="9">
        <f t="shared" si="63"/>
        <v>89.742757959690891</v>
      </c>
      <c r="O114" s="9">
        <f t="shared" si="64"/>
        <v>95.119921809358473</v>
      </c>
      <c r="P114" s="9">
        <f t="shared" si="65"/>
        <v>96.488040536687819</v>
      </c>
      <c r="Q114" s="9">
        <f t="shared" si="66"/>
        <v>100.24526011157525</v>
      </c>
      <c r="R114" s="9">
        <f t="shared" si="67"/>
        <v>114.33004842713537</v>
      </c>
      <c r="S114" s="9">
        <f t="shared" si="68"/>
        <v>115.04898847559657</v>
      </c>
      <c r="T114" s="9">
        <f t="shared" si="69"/>
        <v>111.10604424441091</v>
      </c>
      <c r="U114" s="9">
        <f t="shared" si="70"/>
        <v>104.73148130548964</v>
      </c>
      <c r="V114" s="9">
        <f t="shared" si="71"/>
        <v>102.62529847035006</v>
      </c>
      <c r="W114" s="9">
        <f t="shared" si="72"/>
        <v>99.752363447637677</v>
      </c>
      <c r="X114" s="9">
        <f t="shared" si="73"/>
        <v>90.22461724056825</v>
      </c>
      <c r="Y114" s="9">
        <f t="shared" si="74"/>
        <v>90.796313379191432</v>
      </c>
      <c r="Z114" s="9">
        <f t="shared" si="75"/>
        <v>91.628497530812453</v>
      </c>
      <c r="AA114" s="9">
        <f t="shared" si="76"/>
        <v>95.604637314344117</v>
      </c>
      <c r="AB114" s="9">
        <f t="shared" si="77"/>
        <v>107.46477458908448</v>
      </c>
      <c r="AC114" s="9">
        <f t="shared" si="78"/>
        <v>100.98103484921148</v>
      </c>
      <c r="AD114" s="9">
        <f t="shared" si="79"/>
        <v>100.29942090966334</v>
      </c>
      <c r="AE114" s="9">
        <f t="shared" si="80"/>
        <v>100.44196816310017</v>
      </c>
      <c r="AF114" s="9">
        <f t="shared" si="81"/>
        <v>96.951369455266715</v>
      </c>
      <c r="AG114" s="9">
        <f t="shared" si="81"/>
        <v>100.04980621587181</v>
      </c>
      <c r="AH114" s="9">
        <f t="shared" si="81"/>
        <v>92.875381385404879</v>
      </c>
    </row>
    <row r="115" spans="1:34" x14ac:dyDescent="0.3">
      <c r="A115" s="41" t="str">
        <f t="shared" si="50"/>
        <v>BUR</v>
      </c>
      <c r="B115" s="9">
        <f t="shared" si="51"/>
        <v>100.23336499944618</v>
      </c>
      <c r="C115" s="9">
        <f t="shared" si="52"/>
        <v>102.59748260997846</v>
      </c>
      <c r="D115" s="9">
        <f t="shared" si="53"/>
        <v>97.227106732771929</v>
      </c>
      <c r="E115" s="9">
        <f t="shared" si="54"/>
        <v>94.363687978569658</v>
      </c>
      <c r="F115" s="9">
        <f t="shared" si="55"/>
        <v>102.76544460240314</v>
      </c>
      <c r="G115" s="9">
        <f t="shared" si="56"/>
        <v>109.42289757115833</v>
      </c>
      <c r="H115" s="9">
        <f t="shared" si="57"/>
        <v>102.61599516025122</v>
      </c>
      <c r="I115" s="9">
        <f t="shared" si="58"/>
        <v>103.98776828899351</v>
      </c>
      <c r="J115" s="9">
        <f t="shared" si="59"/>
        <v>99.349063817160356</v>
      </c>
      <c r="K115" s="9">
        <f t="shared" si="60"/>
        <v>105.72362675608166</v>
      </c>
      <c r="L115" s="9">
        <f t="shared" si="61"/>
        <v>94.156713368272122</v>
      </c>
      <c r="M115" s="9">
        <f t="shared" si="62"/>
        <v>89.605443234656491</v>
      </c>
      <c r="N115" s="9">
        <f t="shared" si="63"/>
        <v>102.00370209165671</v>
      </c>
      <c r="O115" s="9">
        <f t="shared" si="64"/>
        <v>99.005915464438417</v>
      </c>
      <c r="P115" s="9">
        <f t="shared" si="65"/>
        <v>106.35330955112818</v>
      </c>
      <c r="Q115" s="9">
        <f t="shared" si="66"/>
        <v>109.15757070172374</v>
      </c>
      <c r="R115" s="9">
        <f t="shared" si="67"/>
        <v>118.1753963232738</v>
      </c>
      <c r="S115" s="9">
        <f t="shared" si="68"/>
        <v>119.92648452383436</v>
      </c>
      <c r="T115" s="9">
        <f t="shared" si="69"/>
        <v>107.16977674287727</v>
      </c>
      <c r="U115" s="9">
        <f t="shared" si="70"/>
        <v>98.278310016583532</v>
      </c>
      <c r="V115" s="9">
        <f t="shared" si="71"/>
        <v>104.17968896411975</v>
      </c>
      <c r="W115" s="9">
        <f t="shared" si="72"/>
        <v>95.318734675092955</v>
      </c>
      <c r="X115" s="9">
        <f t="shared" si="73"/>
        <v>94.373840562372195</v>
      </c>
      <c r="Y115" s="9">
        <f t="shared" si="74"/>
        <v>99.136249359140251</v>
      </c>
      <c r="Z115" s="9">
        <f t="shared" si="75"/>
        <v>102.36521093302791</v>
      </c>
      <c r="AA115" s="9">
        <f t="shared" si="76"/>
        <v>105.82655774385724</v>
      </c>
      <c r="AB115" s="9">
        <f t="shared" si="77"/>
        <v>100.75736294794204</v>
      </c>
      <c r="AC115" s="9">
        <f t="shared" si="78"/>
        <v>100.206002580494</v>
      </c>
      <c r="AD115" s="9">
        <f t="shared" si="79"/>
        <v>97.098625672076082</v>
      </c>
      <c r="AE115" s="9">
        <f t="shared" si="80"/>
        <v>92.157658114085109</v>
      </c>
      <c r="AF115" s="9">
        <f t="shared" si="81"/>
        <v>91.476044174536966</v>
      </c>
      <c r="AG115" s="9">
        <f t="shared" si="81"/>
        <v>103.16463417804466</v>
      </c>
      <c r="AH115" s="9">
        <f t="shared" si="81"/>
        <v>96.106356854584803</v>
      </c>
    </row>
    <row r="116" spans="1:34" x14ac:dyDescent="0.3">
      <c r="A116" s="41" t="str">
        <f t="shared" si="50"/>
        <v>CHE</v>
      </c>
      <c r="B116" s="9">
        <f t="shared" si="51"/>
        <v>98.33925819665096</v>
      </c>
      <c r="C116" s="9">
        <f t="shared" si="52"/>
        <v>94.419493773279029</v>
      </c>
      <c r="D116" s="9">
        <f t="shared" si="53"/>
        <v>81.163692512752803</v>
      </c>
      <c r="E116" s="9">
        <f t="shared" si="54"/>
        <v>85.066913384539092</v>
      </c>
      <c r="F116" s="9">
        <f t="shared" si="55"/>
        <v>93.878215054496138</v>
      </c>
      <c r="G116" s="9">
        <f t="shared" si="56"/>
        <v>95.208094269726431</v>
      </c>
      <c r="H116" s="9">
        <f t="shared" si="57"/>
        <v>94.824872470310922</v>
      </c>
      <c r="I116" s="9">
        <f t="shared" si="58"/>
        <v>95.539115862370934</v>
      </c>
      <c r="J116" s="9">
        <f t="shared" si="59"/>
        <v>100.50467046278233</v>
      </c>
      <c r="K116" s="9">
        <f t="shared" si="60"/>
        <v>101.28716203526953</v>
      </c>
      <c r="L116" s="9">
        <f t="shared" si="61"/>
        <v>98.156580444523001</v>
      </c>
      <c r="M116" s="9">
        <f t="shared" si="62"/>
        <v>101.03785901922718</v>
      </c>
      <c r="N116" s="9">
        <f t="shared" si="63"/>
        <v>103.25058292937165</v>
      </c>
      <c r="O116" s="9">
        <f t="shared" si="64"/>
        <v>104.48147258558329</v>
      </c>
      <c r="P116" s="9">
        <f t="shared" si="65"/>
        <v>99.792493055105993</v>
      </c>
      <c r="Q116" s="9">
        <f t="shared" si="66"/>
        <v>95.488034139014175</v>
      </c>
      <c r="R116" s="9">
        <f t="shared" si="67"/>
        <v>101.38941308655041</v>
      </c>
      <c r="S116" s="9">
        <f t="shared" si="68"/>
        <v>93.769463449785334</v>
      </c>
      <c r="T116" s="9">
        <f t="shared" si="69"/>
        <v>85.051019287830073</v>
      </c>
      <c r="U116" s="9">
        <f t="shared" si="70"/>
        <v>88.928532107557089</v>
      </c>
      <c r="V116" s="9">
        <f t="shared" si="71"/>
        <v>94.911184098049674</v>
      </c>
      <c r="W116" s="9">
        <f t="shared" si="72"/>
        <v>101.18738353862324</v>
      </c>
      <c r="X116" s="9">
        <f t="shared" si="73"/>
        <v>95.979847450797749</v>
      </c>
      <c r="Y116" s="9">
        <f t="shared" si="74"/>
        <v>110.92787865947624</v>
      </c>
      <c r="Z116" s="9">
        <f t="shared" si="75"/>
        <v>107.46653184864688</v>
      </c>
      <c r="AA116" s="9">
        <f t="shared" si="76"/>
        <v>104.23757027475922</v>
      </c>
      <c r="AB116" s="9">
        <f t="shared" si="77"/>
        <v>101.09755014222249</v>
      </c>
      <c r="AC116" s="9">
        <f t="shared" si="78"/>
        <v>102.17549245376044</v>
      </c>
      <c r="AD116" s="9">
        <f t="shared" si="79"/>
        <v>95.225799164755188</v>
      </c>
      <c r="AE116" s="9">
        <f t="shared" si="80"/>
        <v>90.446805359101234</v>
      </c>
      <c r="AF116" s="9">
        <f t="shared" si="81"/>
        <v>94.602059790815431</v>
      </c>
      <c r="AG116" s="9">
        <f t="shared" si="81"/>
        <v>98.894476102967062</v>
      </c>
      <c r="AH116" s="9">
        <f t="shared" si="81"/>
        <v>105.77038697477836</v>
      </c>
    </row>
    <row r="117" spans="1:34" x14ac:dyDescent="0.3">
      <c r="A117" s="41" t="str">
        <f t="shared" si="50"/>
        <v>CRY</v>
      </c>
      <c r="B117" s="9">
        <f t="shared" si="51"/>
        <v>102.06430954718648</v>
      </c>
      <c r="C117" s="9">
        <f t="shared" si="52"/>
        <v>98.967400226026257</v>
      </c>
      <c r="D117" s="9">
        <f t="shared" si="53"/>
        <v>96.647793964627283</v>
      </c>
      <c r="E117" s="9">
        <f t="shared" si="54"/>
        <v>91.723920222077638</v>
      </c>
      <c r="F117" s="9">
        <f t="shared" si="55"/>
        <v>82.169058312165973</v>
      </c>
      <c r="G117" s="9">
        <f t="shared" si="56"/>
        <v>78.311787276465822</v>
      </c>
      <c r="H117" s="9">
        <f t="shared" si="57"/>
        <v>86.125689857169164</v>
      </c>
      <c r="I117" s="9">
        <f t="shared" si="58"/>
        <v>91.413262519196749</v>
      </c>
      <c r="J117" s="9">
        <f t="shared" si="59"/>
        <v>98.532516732877085</v>
      </c>
      <c r="K117" s="9">
        <f t="shared" si="60"/>
        <v>107.532119414183</v>
      </c>
      <c r="L117" s="9">
        <f t="shared" si="61"/>
        <v>113.84652388182246</v>
      </c>
      <c r="M117" s="9">
        <f t="shared" si="62"/>
        <v>114.58458798963268</v>
      </c>
      <c r="N117" s="9">
        <f t="shared" si="63"/>
        <v>107.7776855787256</v>
      </c>
      <c r="O117" s="9">
        <f t="shared" si="64"/>
        <v>112.34726779405219</v>
      </c>
      <c r="P117" s="9">
        <f t="shared" si="65"/>
        <v>104.05702113393734</v>
      </c>
      <c r="Q117" s="9">
        <f t="shared" si="66"/>
        <v>94.338478404170203</v>
      </c>
      <c r="R117" s="9">
        <f t="shared" si="67"/>
        <v>89.622019443488284</v>
      </c>
      <c r="S117" s="9">
        <f t="shared" si="68"/>
        <v>97.939831459822884</v>
      </c>
      <c r="T117" s="9">
        <f t="shared" si="69"/>
        <v>93.635372543731066</v>
      </c>
      <c r="U117" s="9">
        <f t="shared" si="70"/>
        <v>86.983738697688793</v>
      </c>
      <c r="V117" s="9">
        <f t="shared" si="71"/>
        <v>83.386302824606744</v>
      </c>
      <c r="W117" s="9">
        <f t="shared" si="72"/>
        <v>96.635075858832735</v>
      </c>
      <c r="X117" s="9">
        <f t="shared" si="73"/>
        <v>91.575783541045837</v>
      </c>
      <c r="Y117" s="9">
        <f t="shared" si="74"/>
        <v>89.517198585137919</v>
      </c>
      <c r="Z117" s="9">
        <f t="shared" si="75"/>
        <v>97.946940673595805</v>
      </c>
      <c r="AA117" s="9">
        <f t="shared" si="76"/>
        <v>101.6550058027875</v>
      </c>
      <c r="AB117" s="9">
        <f t="shared" si="77"/>
        <v>107.10504806185217</v>
      </c>
      <c r="AC117" s="9">
        <f t="shared" si="78"/>
        <v>103.86535537666587</v>
      </c>
      <c r="AD117" s="9">
        <f t="shared" si="79"/>
        <v>114.77731655202676</v>
      </c>
      <c r="AE117" s="9">
        <f t="shared" si="80"/>
        <v>109.91596547638507</v>
      </c>
      <c r="AF117" s="9">
        <f t="shared" si="81"/>
        <v>109.46700312417961</v>
      </c>
      <c r="AG117" s="9">
        <f t="shared" si="81"/>
        <v>103.10477733112403</v>
      </c>
      <c r="AH117" s="9">
        <f t="shared" si="81"/>
        <v>112.63252353819347</v>
      </c>
    </row>
    <row r="118" spans="1:34" x14ac:dyDescent="0.3">
      <c r="A118" s="41" t="str">
        <f t="shared" si="50"/>
        <v>EVE</v>
      </c>
      <c r="B118" s="9">
        <f t="shared" si="51"/>
        <v>104.11375242255976</v>
      </c>
      <c r="C118" s="9">
        <f t="shared" si="52"/>
        <v>93.753561082375768</v>
      </c>
      <c r="D118" s="9">
        <f t="shared" si="53"/>
        <v>101.90692369661326</v>
      </c>
      <c r="E118" s="9">
        <f t="shared" si="54"/>
        <v>101.2583724507739</v>
      </c>
      <c r="F118" s="9">
        <f t="shared" si="55"/>
        <v>104.27571256972983</v>
      </c>
      <c r="G118" s="9">
        <f t="shared" si="56"/>
        <v>92.015426427598939</v>
      </c>
      <c r="H118" s="9">
        <f t="shared" si="57"/>
        <v>93.820610112163877</v>
      </c>
      <c r="I118" s="9">
        <f t="shared" si="58"/>
        <v>100.94110876716157</v>
      </c>
      <c r="J118" s="9">
        <f t="shared" si="59"/>
        <v>96.943000584638241</v>
      </c>
      <c r="K118" s="9">
        <f t="shared" si="60"/>
        <v>95.400228402756227</v>
      </c>
      <c r="L118" s="9">
        <f t="shared" si="61"/>
        <v>98.28150697746041</v>
      </c>
      <c r="M118" s="9">
        <f t="shared" si="62"/>
        <v>102.25154645947647</v>
      </c>
      <c r="N118" s="9">
        <f t="shared" si="63"/>
        <v>95.337960298972874</v>
      </c>
      <c r="O118" s="9">
        <f t="shared" si="64"/>
        <v>95.047422679700347</v>
      </c>
      <c r="P118" s="9">
        <f t="shared" si="65"/>
        <v>100.66791952645497</v>
      </c>
      <c r="Q118" s="9">
        <f t="shared" si="66"/>
        <v>100.83725479868849</v>
      </c>
      <c r="R118" s="9">
        <f t="shared" si="67"/>
        <v>100.13724119347303</v>
      </c>
      <c r="S118" s="9">
        <f t="shared" si="68"/>
        <v>103.62783990130647</v>
      </c>
      <c r="T118" s="9">
        <f t="shared" si="69"/>
        <v>103.28620011818049</v>
      </c>
      <c r="U118" s="9">
        <f t="shared" si="70"/>
        <v>109.63698951194273</v>
      </c>
      <c r="V118" s="9">
        <f t="shared" si="71"/>
        <v>106.56204161890032</v>
      </c>
      <c r="W118" s="9">
        <f t="shared" si="72"/>
        <v>116.11690352881197</v>
      </c>
      <c r="X118" s="9">
        <f t="shared" si="73"/>
        <v>107.44228093284882</v>
      </c>
      <c r="Y118" s="9">
        <f t="shared" si="74"/>
        <v>98.248063516793749</v>
      </c>
      <c r="Z118" s="9">
        <f t="shared" si="75"/>
        <v>98.823193866877702</v>
      </c>
      <c r="AA118" s="9">
        <f t="shared" si="76"/>
        <v>87.392566215181489</v>
      </c>
      <c r="AB118" s="9">
        <f t="shared" si="77"/>
        <v>93.340449130936278</v>
      </c>
      <c r="AC118" s="9">
        <f t="shared" si="78"/>
        <v>86.166024300469346</v>
      </c>
      <c r="AD118" s="9">
        <f t="shared" si="79"/>
        <v>94.146804036721775</v>
      </c>
      <c r="AE118" s="9">
        <f t="shared" si="80"/>
        <v>101.88219931701491</v>
      </c>
      <c r="AF118" s="9">
        <f t="shared" si="81"/>
        <v>99.938950239601596</v>
      </c>
      <c r="AG118" s="9">
        <f t="shared" si="81"/>
        <v>95.300245767768459</v>
      </c>
      <c r="AH118" s="9">
        <f t="shared" si="81"/>
        <v>96.11260840820762</v>
      </c>
    </row>
    <row r="119" spans="1:34" x14ac:dyDescent="0.3">
      <c r="A119" s="41" t="str">
        <f t="shared" si="50"/>
        <v>FUL</v>
      </c>
      <c r="B119" s="9">
        <f t="shared" si="51"/>
        <v>88.953954908409401</v>
      </c>
      <c r="C119" s="9">
        <f t="shared" si="52"/>
        <v>84.798700476695217</v>
      </c>
      <c r="D119" s="9">
        <f t="shared" si="53"/>
        <v>83.478219632843548</v>
      </c>
      <c r="E119" s="9">
        <f t="shared" si="54"/>
        <v>81.773639337164681</v>
      </c>
      <c r="F119" s="9">
        <f t="shared" si="55"/>
        <v>90.349536245683097</v>
      </c>
      <c r="G119" s="9">
        <f t="shared" si="56"/>
        <v>100.51857364870763</v>
      </c>
      <c r="H119" s="9">
        <f t="shared" si="57"/>
        <v>111.83112583182054</v>
      </c>
      <c r="I119" s="9">
        <f t="shared" si="58"/>
        <v>116.8444683135213</v>
      </c>
      <c r="J119" s="9">
        <f t="shared" si="59"/>
        <v>113.01229390501443</v>
      </c>
      <c r="K119" s="9">
        <f t="shared" si="60"/>
        <v>111.89957287568507</v>
      </c>
      <c r="L119" s="9">
        <f t="shared" si="61"/>
        <v>115.13926556087135</v>
      </c>
      <c r="M119" s="9">
        <f t="shared" si="62"/>
        <v>104.56786729145715</v>
      </c>
      <c r="N119" s="9">
        <f t="shared" si="63"/>
        <v>97.571293091357617</v>
      </c>
      <c r="O119" s="9">
        <f t="shared" si="64"/>
        <v>103.0754308344266</v>
      </c>
      <c r="P119" s="9">
        <f t="shared" si="65"/>
        <v>104.82555361221779</v>
      </c>
      <c r="Q119" s="9">
        <f t="shared" si="66"/>
        <v>99.280821672792001</v>
      </c>
      <c r="R119" s="9">
        <f t="shared" si="67"/>
        <v>93.637089293289918</v>
      </c>
      <c r="S119" s="9">
        <f t="shared" si="68"/>
        <v>97.607128775305981</v>
      </c>
      <c r="T119" s="9">
        <f t="shared" si="69"/>
        <v>99.420833223708641</v>
      </c>
      <c r="U119" s="9">
        <f t="shared" si="70"/>
        <v>90.797488552749698</v>
      </c>
      <c r="V119" s="9">
        <f t="shared" si="71"/>
        <v>89.471408423488811</v>
      </c>
      <c r="W119" s="9">
        <f t="shared" si="72"/>
        <v>106.55537972476252</v>
      </c>
      <c r="X119" s="9">
        <f t="shared" si="73"/>
        <v>107.69158962165459</v>
      </c>
      <c r="Y119" s="9">
        <f t="shared" si="74"/>
        <v>108.86258206808908</v>
      </c>
      <c r="Z119" s="9">
        <f t="shared" si="75"/>
        <v>110.784768358961</v>
      </c>
      <c r="AA119" s="9">
        <f t="shared" si="76"/>
        <v>111.0613434288951</v>
      </c>
      <c r="AB119" s="9">
        <f t="shared" si="77"/>
        <v>111.41979235285199</v>
      </c>
      <c r="AC119" s="9">
        <f t="shared" si="78"/>
        <v>105.82843590675886</v>
      </c>
      <c r="AD119" s="9">
        <f t="shared" si="79"/>
        <v>107.93268345213896</v>
      </c>
      <c r="AE119" s="9">
        <f t="shared" si="80"/>
        <v>101.43932582566451</v>
      </c>
      <c r="AF119" s="9">
        <f t="shared" si="81"/>
        <v>98.262369012357297</v>
      </c>
      <c r="AG119" s="9">
        <f t="shared" si="81"/>
        <v>106.44194725066804</v>
      </c>
      <c r="AH119" s="9">
        <f t="shared" si="81"/>
        <v>104.06151017122333</v>
      </c>
    </row>
    <row r="120" spans="1:34" x14ac:dyDescent="0.3">
      <c r="A120" s="41" t="str">
        <f t="shared" si="50"/>
        <v>LEE</v>
      </c>
      <c r="B120" s="9">
        <f t="shared" si="51"/>
        <v>104.10159168165717</v>
      </c>
      <c r="C120" s="9">
        <f t="shared" si="52"/>
        <v>95.637300212851684</v>
      </c>
      <c r="D120" s="9">
        <f t="shared" si="53"/>
        <v>97.858380898028713</v>
      </c>
      <c r="E120" s="9">
        <f t="shared" si="54"/>
        <v>98.721623791147081</v>
      </c>
      <c r="F120" s="9">
        <f t="shared" si="55"/>
        <v>97.776729678426349</v>
      </c>
      <c r="G120" s="9">
        <f t="shared" si="56"/>
        <v>108.6222277754224</v>
      </c>
      <c r="H120" s="9">
        <f t="shared" si="57"/>
        <v>103.59266457613256</v>
      </c>
      <c r="I120" s="9">
        <f t="shared" si="58"/>
        <v>97.2782601084931</v>
      </c>
      <c r="J120" s="9">
        <f t="shared" si="59"/>
        <v>102.14521400423159</v>
      </c>
      <c r="K120" s="9">
        <f t="shared" si="60"/>
        <v>99.527284546699647</v>
      </c>
      <c r="L120" s="9">
        <f t="shared" si="61"/>
        <v>90.716288930060102</v>
      </c>
      <c r="M120" s="9">
        <f t="shared" si="62"/>
        <v>93.119563867290012</v>
      </c>
      <c r="N120" s="9">
        <f t="shared" si="63"/>
        <v>92.960677098494202</v>
      </c>
      <c r="O120" s="9">
        <f t="shared" si="64"/>
        <v>94.512672769365608</v>
      </c>
      <c r="P120" s="9">
        <f t="shared" si="65"/>
        <v>89.221676225096829</v>
      </c>
      <c r="Q120" s="9">
        <f t="shared" si="66"/>
        <v>99.864142223699162</v>
      </c>
      <c r="R120" s="9">
        <f t="shared" si="67"/>
        <v>106.52159519245437</v>
      </c>
      <c r="S120" s="9">
        <f t="shared" si="68"/>
        <v>94.939496165707581</v>
      </c>
      <c r="T120" s="9">
        <f t="shared" si="69"/>
        <v>94.080476670555257</v>
      </c>
      <c r="U120" s="9">
        <f t="shared" si="70"/>
        <v>92.671028253120696</v>
      </c>
      <c r="V120" s="9">
        <f t="shared" si="71"/>
        <v>97.129840645768468</v>
      </c>
      <c r="W120" s="9">
        <f t="shared" si="72"/>
        <v>93.841516399277637</v>
      </c>
      <c r="X120" s="9">
        <f t="shared" si="73"/>
        <v>96.545472209291589</v>
      </c>
      <c r="Y120" s="9">
        <f t="shared" si="74"/>
        <v>97.542871298545307</v>
      </c>
      <c r="Z120" s="9">
        <f t="shared" si="75"/>
        <v>93.595222962082048</v>
      </c>
      <c r="AA120" s="9">
        <f t="shared" si="76"/>
        <v>103.45237783943624</v>
      </c>
      <c r="AB120" s="9">
        <f t="shared" si="77"/>
        <v>109.08420994333859</v>
      </c>
      <c r="AC120" s="9">
        <f t="shared" si="78"/>
        <v>108.34610583128234</v>
      </c>
      <c r="AD120" s="9">
        <f t="shared" si="79"/>
        <v>104.63804070209063</v>
      </c>
      <c r="AE120" s="9">
        <f t="shared" si="80"/>
        <v>112.45194328279401</v>
      </c>
      <c r="AF120" s="9">
        <f t="shared" si="81"/>
        <v>113.44745840118931</v>
      </c>
      <c r="AG120" s="9">
        <f t="shared" si="81"/>
        <v>108.69870599977382</v>
      </c>
      <c r="AH120" s="9">
        <f t="shared" si="81"/>
        <v>93.548769185436768</v>
      </c>
    </row>
    <row r="121" spans="1:34" x14ac:dyDescent="0.3">
      <c r="A121" s="41" t="str">
        <f t="shared" si="50"/>
        <v>LEI</v>
      </c>
      <c r="B121" s="9">
        <f t="shared" si="51"/>
        <v>92.709382078763198</v>
      </c>
      <c r="C121" s="9">
        <f t="shared" si="52"/>
        <v>101.765258202908</v>
      </c>
      <c r="D121" s="9">
        <f t="shared" si="53"/>
        <v>102.39864385247067</v>
      </c>
      <c r="E121" s="9">
        <f t="shared" si="54"/>
        <v>107.17763765812462</v>
      </c>
      <c r="F121" s="9">
        <f t="shared" si="55"/>
        <v>103.58020178504258</v>
      </c>
      <c r="G121" s="9">
        <f t="shared" si="56"/>
        <v>97.354108613203707</v>
      </c>
      <c r="H121" s="9">
        <f t="shared" si="57"/>
        <v>96.525667204630395</v>
      </c>
      <c r="I121" s="9">
        <f t="shared" si="58"/>
        <v>94.127244049240787</v>
      </c>
      <c r="J121" s="9">
        <f t="shared" si="59"/>
        <v>107.37601708346676</v>
      </c>
      <c r="K121" s="9">
        <f t="shared" si="60"/>
        <v>97.28933695042997</v>
      </c>
      <c r="L121" s="9">
        <f t="shared" si="61"/>
        <v>99.510417635606984</v>
      </c>
      <c r="M121" s="9">
        <f t="shared" si="62"/>
        <v>101.27769841479807</v>
      </c>
      <c r="N121" s="9">
        <f t="shared" si="63"/>
        <v>106.78183615786706</v>
      </c>
      <c r="O121" s="9">
        <f t="shared" si="64"/>
        <v>105.66911512853767</v>
      </c>
      <c r="P121" s="9">
        <f t="shared" si="65"/>
        <v>100.21669853320691</v>
      </c>
      <c r="Q121" s="9">
        <f t="shared" si="66"/>
        <v>100.09401851962612</v>
      </c>
      <c r="R121" s="9">
        <f t="shared" si="67"/>
        <v>99.445467273786775</v>
      </c>
      <c r="S121" s="9">
        <f t="shared" si="68"/>
        <v>97.990069020266048</v>
      </c>
      <c r="T121" s="9">
        <f t="shared" si="69"/>
        <v>102.6225256098333</v>
      </c>
      <c r="U121" s="9">
        <f t="shared" si="70"/>
        <v>107.81097557791897</v>
      </c>
      <c r="V121" s="9">
        <f t="shared" si="71"/>
        <v>101.99916294699301</v>
      </c>
      <c r="W121" s="9">
        <f t="shared" si="72"/>
        <v>100.77789544191438</v>
      </c>
      <c r="X121" s="9">
        <f t="shared" si="73"/>
        <v>97.837247275247378</v>
      </c>
      <c r="Y121" s="9">
        <f t="shared" si="74"/>
        <v>97.123003883187337</v>
      </c>
      <c r="Z121" s="9">
        <f t="shared" si="75"/>
        <v>92.885028244211199</v>
      </c>
      <c r="AA121" s="9">
        <f t="shared" si="76"/>
        <v>89.88724161699291</v>
      </c>
      <c r="AB121" s="9">
        <f t="shared" si="77"/>
        <v>85.731987185278697</v>
      </c>
      <c r="AC121" s="9">
        <f t="shared" si="78"/>
        <v>82.759956720924762</v>
      </c>
      <c r="AD121" s="9">
        <f t="shared" si="79"/>
        <v>89.578117707318782</v>
      </c>
      <c r="AE121" s="9">
        <f t="shared" si="80"/>
        <v>90.149813845941992</v>
      </c>
      <c r="AF121" s="9">
        <f t="shared" si="81"/>
        <v>89.588141532636769</v>
      </c>
      <c r="AG121" s="9">
        <f t="shared" si="81"/>
        <v>93.712883527084003</v>
      </c>
      <c r="AH121" s="9">
        <f t="shared" si="81"/>
        <v>106.3615698282652</v>
      </c>
    </row>
    <row r="122" spans="1:34" x14ac:dyDescent="0.3">
      <c r="A122" s="41" t="str">
        <f t="shared" si="50"/>
        <v>LIV</v>
      </c>
      <c r="B122" s="9">
        <f t="shared" si="51"/>
        <v>103.28795968510394</v>
      </c>
      <c r="C122" s="9">
        <f t="shared" si="52"/>
        <v>102.11696723866946</v>
      </c>
      <c r="D122" s="9">
        <f t="shared" si="53"/>
        <v>102.5618074595488</v>
      </c>
      <c r="E122" s="9">
        <f t="shared" si="54"/>
        <v>108.18230430630342</v>
      </c>
      <c r="F122" s="9">
        <f t="shared" si="55"/>
        <v>103.10246604836944</v>
      </c>
      <c r="G122" s="9">
        <f t="shared" si="56"/>
        <v>95.30610960947422</v>
      </c>
      <c r="H122" s="9">
        <f t="shared" si="57"/>
        <v>98.246757776141223</v>
      </c>
      <c r="I122" s="9">
        <f t="shared" si="58"/>
        <v>104.03575392310019</v>
      </c>
      <c r="J122" s="9">
        <f t="shared" si="59"/>
        <v>96.058039947797042</v>
      </c>
      <c r="K122" s="9">
        <f t="shared" si="60"/>
        <v>86.282288669328224</v>
      </c>
      <c r="L122" s="9">
        <f t="shared" si="61"/>
        <v>84.532165891537034</v>
      </c>
      <c r="M122" s="9">
        <f t="shared" si="62"/>
        <v>91.07375180799697</v>
      </c>
      <c r="N122" s="9">
        <f t="shared" si="63"/>
        <v>87.776293061701395</v>
      </c>
      <c r="O122" s="9">
        <f t="shared" si="64"/>
        <v>83.280969374757717</v>
      </c>
      <c r="P122" s="9">
        <f t="shared" si="65"/>
        <v>93.21711806641143</v>
      </c>
      <c r="Q122" s="9">
        <f t="shared" si="66"/>
        <v>102.10858479270517</v>
      </c>
      <c r="R122" s="9">
        <f t="shared" si="67"/>
        <v>102.06263495661904</v>
      </c>
      <c r="S122" s="9">
        <f t="shared" si="68"/>
        <v>104.26229959177509</v>
      </c>
      <c r="T122" s="9">
        <f t="shared" si="69"/>
        <v>114.90476559037744</v>
      </c>
      <c r="U122" s="9">
        <f t="shared" si="70"/>
        <v>114.56492739089572</v>
      </c>
      <c r="V122" s="9">
        <f t="shared" si="71"/>
        <v>102.43745527152062</v>
      </c>
      <c r="W122" s="9">
        <f t="shared" si="72"/>
        <v>96.808242826367049</v>
      </c>
      <c r="X122" s="9">
        <f t="shared" si="73"/>
        <v>95.398794408932432</v>
      </c>
      <c r="Y122" s="9">
        <f t="shared" si="74"/>
        <v>95.004313458341315</v>
      </c>
      <c r="Z122" s="9">
        <f t="shared" si="75"/>
        <v>88.6663063758308</v>
      </c>
      <c r="AA122" s="9">
        <f t="shared" si="76"/>
        <v>90.370886671509695</v>
      </c>
      <c r="AB122" s="9">
        <f t="shared" si="77"/>
        <v>97.290822703059291</v>
      </c>
      <c r="AC122" s="9">
        <f t="shared" si="78"/>
        <v>97.489915232748444</v>
      </c>
      <c r="AD122" s="9">
        <f t="shared" si="79"/>
        <v>104.23631003053795</v>
      </c>
      <c r="AE122" s="9">
        <f t="shared" si="80"/>
        <v>100.41963319119459</v>
      </c>
      <c r="AF122" s="9">
        <f t="shared" si="81"/>
        <v>95.733920746921115</v>
      </c>
      <c r="AG122" s="9">
        <f t="shared" si="81"/>
        <v>89.105466708692589</v>
      </c>
      <c r="AH122" s="9">
        <f t="shared" si="81"/>
        <v>82.730903769771317</v>
      </c>
    </row>
    <row r="123" spans="1:34" x14ac:dyDescent="0.3">
      <c r="A123" s="41" t="str">
        <f t="shared" si="50"/>
        <v>MCI</v>
      </c>
      <c r="B123" s="9">
        <f t="shared" si="51"/>
        <v>100.49177674335203</v>
      </c>
      <c r="C123" s="9">
        <f t="shared" si="52"/>
        <v>94.265683571513151</v>
      </c>
      <c r="D123" s="9">
        <f t="shared" si="53"/>
        <v>105.81172632158403</v>
      </c>
      <c r="E123" s="9">
        <f t="shared" si="54"/>
        <v>111.45545870108613</v>
      </c>
      <c r="F123" s="9">
        <f t="shared" si="55"/>
        <v>102.78083610512296</v>
      </c>
      <c r="G123" s="9">
        <f t="shared" si="56"/>
        <v>101.88783595454895</v>
      </c>
      <c r="H123" s="9">
        <f t="shared" si="57"/>
        <v>103.34665809031087</v>
      </c>
      <c r="I123" s="9">
        <f t="shared" si="58"/>
        <v>100.05464655171505</v>
      </c>
      <c r="J123" s="9">
        <f t="shared" si="59"/>
        <v>93.61700627758286</v>
      </c>
      <c r="K123" s="9">
        <f t="shared" si="60"/>
        <v>81.658869430441314</v>
      </c>
      <c r="L123" s="9">
        <f t="shared" si="61"/>
        <v>90.088611518899199</v>
      </c>
      <c r="M123" s="9">
        <f t="shared" si="62"/>
        <v>99.842565958500018</v>
      </c>
      <c r="N123" s="9">
        <f t="shared" si="63"/>
        <v>94.505619578145101</v>
      </c>
      <c r="O123" s="9">
        <f t="shared" si="64"/>
        <v>98.343004209369226</v>
      </c>
      <c r="P123" s="9">
        <f t="shared" si="65"/>
        <v>90.786779115165004</v>
      </c>
      <c r="Q123" s="9">
        <f t="shared" si="66"/>
        <v>89.21956785814649</v>
      </c>
      <c r="R123" s="9">
        <f t="shared" si="67"/>
        <v>82.142151467712495</v>
      </c>
      <c r="S123" s="9">
        <f t="shared" si="68"/>
        <v>87.365985494245805</v>
      </c>
      <c r="T123" s="9">
        <f t="shared" si="69"/>
        <v>95.001329313726217</v>
      </c>
      <c r="U123" s="9">
        <f t="shared" si="70"/>
        <v>97.005728572776164</v>
      </c>
      <c r="V123" s="9">
        <f t="shared" si="71"/>
        <v>102.70934728099779</v>
      </c>
      <c r="W123" s="9">
        <f t="shared" si="72"/>
        <v>108.96857434142446</v>
      </c>
      <c r="X123" s="9">
        <f t="shared" si="73"/>
        <v>110.91370738969613</v>
      </c>
      <c r="Y123" s="9">
        <f t="shared" si="74"/>
        <v>94.84437526616675</v>
      </c>
      <c r="Z123" s="9">
        <f t="shared" si="75"/>
        <v>94.375479937770152</v>
      </c>
      <c r="AA123" s="9">
        <f t="shared" si="76"/>
        <v>96.564378648152797</v>
      </c>
      <c r="AB123" s="9">
        <f t="shared" si="77"/>
        <v>101.59394184744264</v>
      </c>
      <c r="AC123" s="9">
        <f t="shared" si="78"/>
        <v>100.14138261863154</v>
      </c>
      <c r="AD123" s="9">
        <f t="shared" si="79"/>
        <v>100.78993386447091</v>
      </c>
      <c r="AE123" s="9">
        <f t="shared" si="80"/>
        <v>109.13670346549573</v>
      </c>
      <c r="AF123" s="9">
        <f t="shared" si="81"/>
        <v>102.01620481049804</v>
      </c>
      <c r="AG123" s="9">
        <f t="shared" si="81"/>
        <v>100.7949373054194</v>
      </c>
      <c r="AH123" s="9">
        <f t="shared" si="81"/>
        <v>96.719208366663153</v>
      </c>
    </row>
    <row r="124" spans="1:34" x14ac:dyDescent="0.3">
      <c r="A124" s="41" t="str">
        <f t="shared" si="50"/>
        <v>MUN</v>
      </c>
      <c r="B124" s="9">
        <f t="shared" si="51"/>
        <v>96.097267204775207</v>
      </c>
      <c r="C124" s="9">
        <f t="shared" si="52"/>
        <v>97.36287096428326</v>
      </c>
      <c r="D124" s="9">
        <f t="shared" si="53"/>
        <v>103.49255339569926</v>
      </c>
      <c r="E124" s="9">
        <f t="shared" si="54"/>
        <v>96.683138300121186</v>
      </c>
      <c r="F124" s="9">
        <f t="shared" si="55"/>
        <v>92.746748539144861</v>
      </c>
      <c r="G124" s="9">
        <f t="shared" si="56"/>
        <v>96.578922947651733</v>
      </c>
      <c r="H124" s="9">
        <f t="shared" si="57"/>
        <v>96.97340389824285</v>
      </c>
      <c r="I124" s="9">
        <f t="shared" si="58"/>
        <v>96.110161005124453</v>
      </c>
      <c r="J124" s="9">
        <f t="shared" si="59"/>
        <v>94.173776543141017</v>
      </c>
      <c r="K124" s="9">
        <f t="shared" si="60"/>
        <v>106.35356751592563</v>
      </c>
      <c r="L124" s="9">
        <f t="shared" si="61"/>
        <v>99.811981599465696</v>
      </c>
      <c r="M124" s="9">
        <f t="shared" si="62"/>
        <v>100.43861958360662</v>
      </c>
      <c r="N124" s="9">
        <f t="shared" si="63"/>
        <v>94.361442128723539</v>
      </c>
      <c r="O124" s="9">
        <f t="shared" si="64"/>
        <v>109.30947333740204</v>
      </c>
      <c r="P124" s="9">
        <f t="shared" si="65"/>
        <v>103.17292629055616</v>
      </c>
      <c r="Q124" s="9">
        <f t="shared" si="66"/>
        <v>96.834919208045662</v>
      </c>
      <c r="R124" s="9">
        <f t="shared" si="67"/>
        <v>101.36501196972715</v>
      </c>
      <c r="S124" s="9">
        <f t="shared" si="68"/>
        <v>99.660431674048255</v>
      </c>
      <c r="T124" s="9">
        <f t="shared" si="69"/>
        <v>95.98171939957102</v>
      </c>
      <c r="U124" s="9">
        <f t="shared" si="70"/>
        <v>81.203023463126058</v>
      </c>
      <c r="V124" s="9">
        <f t="shared" si="71"/>
        <v>92.325096630056237</v>
      </c>
      <c r="W124" s="9">
        <f t="shared" si="72"/>
        <v>99.944361681402498</v>
      </c>
      <c r="X124" s="9">
        <f t="shared" si="73"/>
        <v>100.10324845019834</v>
      </c>
      <c r="Y124" s="9">
        <f t="shared" si="74"/>
        <v>97.773059001759705</v>
      </c>
      <c r="Z124" s="9">
        <f t="shared" si="75"/>
        <v>101.63033003745987</v>
      </c>
      <c r="AA124" s="9">
        <f t="shared" si="76"/>
        <v>113.58846688460142</v>
      </c>
      <c r="AB124" s="9">
        <f t="shared" si="77"/>
        <v>102.10958313804268</v>
      </c>
      <c r="AC124" s="9">
        <f t="shared" si="78"/>
        <v>98.860481766567759</v>
      </c>
      <c r="AD124" s="9">
        <f t="shared" si="79"/>
        <v>107.15072842668258</v>
      </c>
      <c r="AE124" s="9">
        <f t="shared" si="80"/>
        <v>113.55664681387744</v>
      </c>
      <c r="AF124" s="9">
        <f t="shared" si="81"/>
        <v>118.31905561064549</v>
      </c>
      <c r="AG124" s="9">
        <f t="shared" si="81"/>
        <v>106.16182623381478</v>
      </c>
      <c r="AH124" s="9">
        <f t="shared" si="81"/>
        <v>108.22839532389868</v>
      </c>
    </row>
    <row r="125" spans="1:34" x14ac:dyDescent="0.3">
      <c r="A125" s="41" t="str">
        <f t="shared" si="50"/>
        <v>NEW</v>
      </c>
      <c r="B125" s="9">
        <f t="shared" si="51"/>
        <v>96.954232480680346</v>
      </c>
      <c r="C125" s="9">
        <f t="shared" si="52"/>
        <v>95.876290169142408</v>
      </c>
      <c r="D125" s="9">
        <f t="shared" si="53"/>
        <v>99.575244227646508</v>
      </c>
      <c r="E125" s="9">
        <f t="shared" si="54"/>
        <v>94.673240794445391</v>
      </c>
      <c r="F125" s="9">
        <f t="shared" si="55"/>
        <v>98.619250786580309</v>
      </c>
      <c r="G125" s="9">
        <f t="shared" si="56"/>
        <v>102.35514152585488</v>
      </c>
      <c r="H125" s="9">
        <f t="shared" si="57"/>
        <v>98.751247461588676</v>
      </c>
      <c r="I125" s="9">
        <f t="shared" si="58"/>
        <v>101.14967061697831</v>
      </c>
      <c r="J125" s="9">
        <f t="shared" si="59"/>
        <v>95.699628357913625</v>
      </c>
      <c r="K125" s="9">
        <f t="shared" si="60"/>
        <v>98.643197074764203</v>
      </c>
      <c r="L125" s="9">
        <f t="shared" si="61"/>
        <v>108.30979892278405</v>
      </c>
      <c r="M125" s="9">
        <f t="shared" si="62"/>
        <v>106.19629684774078</v>
      </c>
      <c r="N125" s="9">
        <f t="shared" si="63"/>
        <v>109.48830838633661</v>
      </c>
      <c r="O125" s="9">
        <f t="shared" si="64"/>
        <v>105.11814470646527</v>
      </c>
      <c r="P125" s="9">
        <f t="shared" si="65"/>
        <v>109.88657302598178</v>
      </c>
      <c r="Q125" s="9">
        <f t="shared" si="66"/>
        <v>106.3925911470016</v>
      </c>
      <c r="R125" s="9">
        <f t="shared" si="67"/>
        <v>95.080038963888697</v>
      </c>
      <c r="S125" s="9">
        <f t="shared" si="68"/>
        <v>92.005091070846291</v>
      </c>
      <c r="T125" s="9">
        <f t="shared" si="69"/>
        <v>101.72928825299148</v>
      </c>
      <c r="U125" s="9">
        <f t="shared" si="70"/>
        <v>106.23779322477306</v>
      </c>
      <c r="V125" s="9">
        <f t="shared" si="71"/>
        <v>100.37782124786128</v>
      </c>
      <c r="W125" s="9">
        <f t="shared" si="72"/>
        <v>91.566825631221732</v>
      </c>
      <c r="X125" s="9">
        <f t="shared" si="73"/>
        <v>97.247545710432291</v>
      </c>
      <c r="Y125" s="9">
        <f t="shared" si="74"/>
        <v>97.356157420583955</v>
      </c>
      <c r="Z125" s="9">
        <f t="shared" si="75"/>
        <v>96.98863500102415</v>
      </c>
      <c r="AA125" s="9">
        <f t="shared" si="76"/>
        <v>89.527996811174617</v>
      </c>
      <c r="AB125" s="9">
        <f t="shared" si="77"/>
        <v>94.216976341651915</v>
      </c>
      <c r="AC125" s="9">
        <f t="shared" si="78"/>
        <v>111.30094764292562</v>
      </c>
      <c r="AD125" s="9">
        <f t="shared" si="79"/>
        <v>105.93809736420513</v>
      </c>
      <c r="AE125" s="9">
        <f t="shared" si="80"/>
        <v>111.30847324141166</v>
      </c>
      <c r="AF125" s="9">
        <f t="shared" si="81"/>
        <v>109.57174811559135</v>
      </c>
      <c r="AG125" s="9">
        <f t="shared" si="81"/>
        <v>108.57623299719603</v>
      </c>
      <c r="AH125" s="9">
        <f t="shared" si="81"/>
        <v>106.55132656345165</v>
      </c>
    </row>
    <row r="126" spans="1:34" x14ac:dyDescent="0.3">
      <c r="A126" s="41" t="str">
        <f t="shared" si="50"/>
        <v>SHU</v>
      </c>
      <c r="B126" s="9">
        <f t="shared" si="51"/>
        <v>103.77008545863124</v>
      </c>
      <c r="C126" s="9">
        <f t="shared" si="52"/>
        <v>112.51133601024723</v>
      </c>
      <c r="D126" s="9">
        <f t="shared" si="53"/>
        <v>113.63829137747616</v>
      </c>
      <c r="E126" s="9">
        <f t="shared" si="54"/>
        <v>112.46729893104167</v>
      </c>
      <c r="F126" s="9">
        <f t="shared" si="55"/>
        <v>107.78158648676818</v>
      </c>
      <c r="G126" s="9">
        <f t="shared" si="56"/>
        <v>114.29508348409684</v>
      </c>
      <c r="H126" s="9">
        <f t="shared" si="57"/>
        <v>104.76733727702738</v>
      </c>
      <c r="I126" s="9">
        <f t="shared" si="58"/>
        <v>102.00873871590402</v>
      </c>
      <c r="J126" s="9">
        <f t="shared" si="59"/>
        <v>95.801945090741086</v>
      </c>
      <c r="K126" s="9">
        <f t="shared" si="60"/>
        <v>96.755779351274668</v>
      </c>
      <c r="L126" s="9">
        <f t="shared" si="61"/>
        <v>98.489358577480218</v>
      </c>
      <c r="M126" s="9">
        <f t="shared" si="62"/>
        <v>94.196942265328587</v>
      </c>
      <c r="N126" s="9">
        <f t="shared" si="63"/>
        <v>88.945992535953067</v>
      </c>
      <c r="O126" s="9">
        <f t="shared" si="64"/>
        <v>93.441316222896759</v>
      </c>
      <c r="P126" s="9">
        <f t="shared" si="65"/>
        <v>96.982189989374362</v>
      </c>
      <c r="Q126" s="9">
        <f t="shared" si="66"/>
        <v>102.62971451623889</v>
      </c>
      <c r="R126" s="9">
        <f t="shared" si="67"/>
        <v>99.740063844032747</v>
      </c>
      <c r="S126" s="9">
        <f t="shared" si="68"/>
        <v>104.77420910248532</v>
      </c>
      <c r="T126" s="9">
        <f t="shared" si="69"/>
        <v>110.20432901794975</v>
      </c>
      <c r="U126" s="9">
        <f t="shared" si="70"/>
        <v>102.39042643724639</v>
      </c>
      <c r="V126" s="9">
        <f t="shared" si="71"/>
        <v>107.19007438952775</v>
      </c>
      <c r="W126" s="9">
        <f t="shared" si="72"/>
        <v>100.42982883333381</v>
      </c>
      <c r="X126" s="9">
        <f t="shared" si="73"/>
        <v>112.60961980611842</v>
      </c>
      <c r="Y126" s="9">
        <f t="shared" si="74"/>
        <v>111.61024429178332</v>
      </c>
      <c r="Z126" s="9">
        <f t="shared" si="75"/>
        <v>112.93072513563499</v>
      </c>
      <c r="AA126" s="9">
        <f t="shared" si="76"/>
        <v>112.25119584687134</v>
      </c>
      <c r="AB126" s="9">
        <f t="shared" si="77"/>
        <v>100.70515309680046</v>
      </c>
      <c r="AC126" s="9">
        <f t="shared" si="78"/>
        <v>99.017692193074822</v>
      </c>
      <c r="AD126" s="9">
        <f t="shared" si="79"/>
        <v>102.25738487826112</v>
      </c>
      <c r="AE126" s="9">
        <f t="shared" si="80"/>
        <v>96.57666479905059</v>
      </c>
      <c r="AF126" s="9">
        <f t="shared" si="81"/>
        <v>96.331784291545304</v>
      </c>
      <c r="AG126" s="9">
        <f t="shared" si="81"/>
        <v>97.235822177618005</v>
      </c>
      <c r="AH126" s="9">
        <f t="shared" si="81"/>
        <v>95.169253087534102</v>
      </c>
    </row>
    <row r="127" spans="1:34" x14ac:dyDescent="0.3">
      <c r="A127" s="41" t="str">
        <f t="shared" si="50"/>
        <v>SOU</v>
      </c>
      <c r="B127" s="9">
        <f t="shared" si="51"/>
        <v>96.186763037230335</v>
      </c>
      <c r="C127" s="9">
        <f t="shared" si="52"/>
        <v>102.59268142442518</v>
      </c>
      <c r="D127" s="9">
        <f t="shared" si="53"/>
        <v>93.405341934073348</v>
      </c>
      <c r="E127" s="9">
        <f t="shared" si="54"/>
        <v>94.119585326133389</v>
      </c>
      <c r="F127" s="9">
        <f t="shared" si="55"/>
        <v>102.2729479403709</v>
      </c>
      <c r="G127" s="9">
        <f t="shared" si="56"/>
        <v>96.066154315207982</v>
      </c>
      <c r="H127" s="9">
        <f t="shared" si="57"/>
        <v>90.14676545426299</v>
      </c>
      <c r="I127" s="9">
        <f t="shared" si="58"/>
        <v>84.099295991025002</v>
      </c>
      <c r="J127" s="9">
        <f t="shared" si="59"/>
        <v>91.549910355556563</v>
      </c>
      <c r="K127" s="9">
        <f t="shared" si="60"/>
        <v>92.780800011768221</v>
      </c>
      <c r="L127" s="9">
        <f t="shared" si="61"/>
        <v>91.48712755175292</v>
      </c>
      <c r="M127" s="9">
        <f t="shared" si="62"/>
        <v>99.827649270511884</v>
      </c>
      <c r="N127" s="9">
        <f t="shared" si="63"/>
        <v>108.1454612868465</v>
      </c>
      <c r="O127" s="9">
        <f t="shared" si="64"/>
        <v>114.48346836935701</v>
      </c>
      <c r="P127" s="9">
        <f t="shared" si="65"/>
        <v>107.72676162571031</v>
      </c>
      <c r="Q127" s="9">
        <f t="shared" si="66"/>
        <v>112.41008261566715</v>
      </c>
      <c r="R127" s="9">
        <f t="shared" si="67"/>
        <v>115.90068132350062</v>
      </c>
      <c r="S127" s="9">
        <f t="shared" si="68"/>
        <v>105.81003682695045</v>
      </c>
      <c r="T127" s="9">
        <f t="shared" si="69"/>
        <v>97.768799880549963</v>
      </c>
      <c r="U127" s="9">
        <f t="shared" si="70"/>
        <v>96.106489132535145</v>
      </c>
      <c r="V127" s="9">
        <f t="shared" si="71"/>
        <v>101.91830176346109</v>
      </c>
      <c r="W127" s="9">
        <f t="shared" si="72"/>
        <v>95.692208591622219</v>
      </c>
      <c r="X127" s="9">
        <f t="shared" si="73"/>
        <v>90.355262211267316</v>
      </c>
      <c r="Y127" s="9">
        <f t="shared" si="74"/>
        <v>100.71545355145132</v>
      </c>
      <c r="Z127" s="9">
        <f t="shared" si="75"/>
        <v>100.08206790188865</v>
      </c>
      <c r="AA127" s="9">
        <f t="shared" si="76"/>
        <v>90.720659123119489</v>
      </c>
      <c r="AB127" s="9">
        <f>AVERAGE(AB83:AG83)</f>
        <v>84.590976691703474</v>
      </c>
      <c r="AC127" s="9">
        <f t="shared" si="78"/>
        <v>94.760014094728021</v>
      </c>
      <c r="AD127" s="9">
        <f t="shared" si="79"/>
        <v>99.522422891496078</v>
      </c>
      <c r="AE127" s="9">
        <f t="shared" si="80"/>
        <v>102.34298198079948</v>
      </c>
      <c r="AF127" s="9">
        <f t="shared" si="81"/>
        <v>104.0679112877574</v>
      </c>
      <c r="AG127" s="9">
        <f t="shared" si="81"/>
        <v>110.94252244241348</v>
      </c>
      <c r="AH127" s="9">
        <f t="shared" si="81"/>
        <v>115.99660453748311</v>
      </c>
    </row>
    <row r="128" spans="1:34" x14ac:dyDescent="0.3">
      <c r="A128" s="41" t="str">
        <f t="shared" si="50"/>
        <v>TOT</v>
      </c>
      <c r="B128" s="9">
        <f t="shared" si="51"/>
        <v>94.422155416303056</v>
      </c>
      <c r="C128" s="9">
        <f t="shared" si="52"/>
        <v>91.621973483247999</v>
      </c>
      <c r="D128" s="9">
        <f t="shared" si="53"/>
        <v>84.065748389043762</v>
      </c>
      <c r="E128" s="9">
        <f t="shared" si="54"/>
        <v>91.516362753575322</v>
      </c>
      <c r="F128" s="9">
        <f t="shared" si="55"/>
        <v>94.182282612260636</v>
      </c>
      <c r="G128" s="9">
        <f t="shared" si="56"/>
        <v>91.477846889752598</v>
      </c>
      <c r="H128" s="9">
        <f t="shared" si="57"/>
        <v>94.071531183863655</v>
      </c>
      <c r="I128" s="9">
        <f t="shared" si="58"/>
        <v>107.2982314494372</v>
      </c>
      <c r="J128" s="9">
        <f t="shared" si="59"/>
        <v>115.91791128190539</v>
      </c>
      <c r="K128" s="9">
        <f t="shared" si="60"/>
        <v>108.60984417081067</v>
      </c>
      <c r="L128" s="9">
        <f t="shared" si="61"/>
        <v>98.855889731209857</v>
      </c>
      <c r="M128" s="9">
        <f t="shared" si="62"/>
        <v>102.73131790015238</v>
      </c>
      <c r="N128" s="9">
        <f t="shared" si="63"/>
        <v>109.13723628734722</v>
      </c>
      <c r="O128" s="9">
        <f t="shared" si="64"/>
        <v>94.189205078668749</v>
      </c>
      <c r="P128" s="9">
        <f t="shared" si="65"/>
        <v>99.563390614536971</v>
      </c>
      <c r="Q128" s="9">
        <f t="shared" si="66"/>
        <v>102.76891164584889</v>
      </c>
      <c r="R128" s="9">
        <f t="shared" si="67"/>
        <v>110.02413758947847</v>
      </c>
      <c r="S128" s="9">
        <f t="shared" si="68"/>
        <v>101.99345498882177</v>
      </c>
      <c r="T128" s="9">
        <f t="shared" si="69"/>
        <v>103.56525057693005</v>
      </c>
      <c r="U128" s="9">
        <f t="shared" si="70"/>
        <v>109.16470576462801</v>
      </c>
      <c r="V128" s="9">
        <f t="shared" si="71"/>
        <v>95.552093924473226</v>
      </c>
      <c r="W128" s="9">
        <f t="shared" si="72"/>
        <v>92.580063460119263</v>
      </c>
      <c r="X128" s="9">
        <f t="shared" si="73"/>
        <v>87.904367125623551</v>
      </c>
      <c r="Y128" s="9">
        <f t="shared" si="74"/>
        <v>94.605170511049963</v>
      </c>
      <c r="Z128" s="9">
        <f t="shared" si="75"/>
        <v>86.203413887216527</v>
      </c>
      <c r="AA128" s="9">
        <f t="shared" si="76"/>
        <v>85.465309775160264</v>
      </c>
      <c r="AB128" s="9">
        <f t="shared" si="77"/>
        <v>93.89505186361815</v>
      </c>
      <c r="AC128" s="9">
        <f t="shared" si="78"/>
        <v>94.892450952871854</v>
      </c>
      <c r="AD128" s="9">
        <f t="shared" si="79"/>
        <v>90.944802616408609</v>
      </c>
      <c r="AE128" s="9">
        <f t="shared" si="80"/>
        <v>94.455946801127638</v>
      </c>
      <c r="AF128" s="9">
        <f t="shared" si="81"/>
        <v>91.567365107085664</v>
      </c>
      <c r="AG128" s="9">
        <f t="shared" si="81"/>
        <v>92.93210720328284</v>
      </c>
      <c r="AH128" s="9">
        <f t="shared" si="81"/>
        <v>95.144831113427287</v>
      </c>
    </row>
    <row r="129" spans="1:34" x14ac:dyDescent="0.3">
      <c r="A129" s="41" t="str">
        <f t="shared" si="50"/>
        <v>WBA</v>
      </c>
      <c r="B129" s="9">
        <f t="shared" si="51"/>
        <v>101.65469313787293</v>
      </c>
      <c r="C129" s="9">
        <f t="shared" si="52"/>
        <v>96.713725579881952</v>
      </c>
      <c r="D129" s="9">
        <f t="shared" si="53"/>
        <v>99.395344818422998</v>
      </c>
      <c r="E129" s="9">
        <f t="shared" si="54"/>
        <v>99.228153455708892</v>
      </c>
      <c r="F129" s="9">
        <f t="shared" si="55"/>
        <v>92.409992469314872</v>
      </c>
      <c r="G129" s="9">
        <f t="shared" si="56"/>
        <v>94.710052126356757</v>
      </c>
      <c r="H129" s="9">
        <f t="shared" si="57"/>
        <v>92.959929348565552</v>
      </c>
      <c r="I129" s="9">
        <f t="shared" si="58"/>
        <v>101.58619456970807</v>
      </c>
      <c r="J129" s="9">
        <f t="shared" si="59"/>
        <v>98.455612978961582</v>
      </c>
      <c r="K129" s="9">
        <f t="shared" si="60"/>
        <v>106.34536686418018</v>
      </c>
      <c r="L129" s="9">
        <f t="shared" si="61"/>
        <v>112.48191391102607</v>
      </c>
      <c r="M129" s="9">
        <f t="shared" si="62"/>
        <v>112.79978371151613</v>
      </c>
      <c r="N129" s="9">
        <f t="shared" si="63"/>
        <v>116.631958120023</v>
      </c>
      <c r="O129" s="9">
        <f t="shared" si="64"/>
        <v>106.77480324266882</v>
      </c>
      <c r="P129" s="9">
        <f t="shared" si="65"/>
        <v>108.16865970759504</v>
      </c>
      <c r="Q129" s="9">
        <f t="shared" si="66"/>
        <v>93.190871241460897</v>
      </c>
      <c r="R129" s="9">
        <f t="shared" si="67"/>
        <v>88.452200179399995</v>
      </c>
      <c r="S129" s="9">
        <f t="shared" si="68"/>
        <v>99.716429405656712</v>
      </c>
      <c r="T129" s="9">
        <f t="shared" si="69"/>
        <v>98.978325293600449</v>
      </c>
      <c r="U129" s="9">
        <f t="shared" si="70"/>
        <v>98.264081901540422</v>
      </c>
      <c r="V129" s="9">
        <f t="shared" si="71"/>
        <v>92.365463207880296</v>
      </c>
      <c r="W129" s="9">
        <f t="shared" si="72"/>
        <v>92.564555737569478</v>
      </c>
      <c r="X129" s="9">
        <f t="shared" si="73"/>
        <v>94.755879165290864</v>
      </c>
      <c r="Y129" s="9">
        <f t="shared" si="74"/>
        <v>87.149919922075767</v>
      </c>
      <c r="Z129" s="9">
        <f t="shared" si="75"/>
        <v>92.012766028579264</v>
      </c>
      <c r="AA129" s="9">
        <f t="shared" si="76"/>
        <v>95.823918741799503</v>
      </c>
      <c r="AB129" s="9">
        <f t="shared" si="77"/>
        <v>102.99036723288333</v>
      </c>
      <c r="AC129" s="9">
        <f t="shared" si="78"/>
        <v>111.41827377556605</v>
      </c>
      <c r="AD129" s="9">
        <f t="shared" si="79"/>
        <v>108.10564943299379</v>
      </c>
      <c r="AE129" s="9">
        <f t="shared" si="80"/>
        <v>106.13390890851205</v>
      </c>
      <c r="AF129" s="9">
        <f t="shared" si="81"/>
        <v>108.26763700210812</v>
      </c>
      <c r="AG129" s="9">
        <f t="shared" si="81"/>
        <v>108.42652377090393</v>
      </c>
      <c r="AH129" s="9">
        <f t="shared" si="81"/>
        <v>106.45868036826475</v>
      </c>
    </row>
    <row r="130" spans="1:34" x14ac:dyDescent="0.3">
      <c r="A130" s="41" t="str">
        <f t="shared" si="50"/>
        <v>WHU</v>
      </c>
      <c r="B130" s="9">
        <f t="shared" si="51"/>
        <v>104.32043509299372</v>
      </c>
      <c r="C130" s="9">
        <f t="shared" si="52"/>
        <v>119.09913102943869</v>
      </c>
      <c r="D130" s="9">
        <f t="shared" si="53"/>
        <v>116.51960142030481</v>
      </c>
      <c r="E130" s="9">
        <f t="shared" si="54"/>
        <v>117.64090233515567</v>
      </c>
      <c r="F130" s="9">
        <f t="shared" si="55"/>
        <v>114.97921607280576</v>
      </c>
      <c r="G130" s="9">
        <f t="shared" si="56"/>
        <v>107.71309502907239</v>
      </c>
      <c r="H130" s="9">
        <f t="shared" si="57"/>
        <v>107.01308142385689</v>
      </c>
      <c r="I130" s="9">
        <f t="shared" si="58"/>
        <v>92.610423307806727</v>
      </c>
      <c r="J130" s="9">
        <f t="shared" si="59"/>
        <v>102.36437774740754</v>
      </c>
      <c r="K130" s="9">
        <f t="shared" si="60"/>
        <v>104.08570869051249</v>
      </c>
      <c r="L130" s="9">
        <f t="shared" si="61"/>
        <v>103.27990052028268</v>
      </c>
      <c r="M130" s="9">
        <f t="shared" si="62"/>
        <v>105.09360496868533</v>
      </c>
      <c r="N130" s="9">
        <f t="shared" si="63"/>
        <v>94.8816573985399</v>
      </c>
      <c r="O130" s="9">
        <f t="shared" si="64"/>
        <v>92.581597741498044</v>
      </c>
      <c r="P130" s="9">
        <f t="shared" si="65"/>
        <v>85.048723987074212</v>
      </c>
      <c r="Q130" s="9">
        <f t="shared" si="66"/>
        <v>95.185318319710504</v>
      </c>
      <c r="R130" s="9">
        <f t="shared" si="67"/>
        <v>98.362275133017704</v>
      </c>
      <c r="S130" s="9">
        <f t="shared" si="68"/>
        <v>93.229991790855408</v>
      </c>
      <c r="T130" s="9">
        <f t="shared" si="69"/>
        <v>95.124127344666235</v>
      </c>
      <c r="U130" s="9">
        <f t="shared" si="70"/>
        <v>106.23548867166517</v>
      </c>
      <c r="V130" s="9">
        <f t="shared" si="71"/>
        <v>114.2132026469683</v>
      </c>
      <c r="W130" s="9">
        <f t="shared" si="72"/>
        <v>107.09394843328796</v>
      </c>
      <c r="X130" s="9">
        <f t="shared" si="73"/>
        <v>105.55498394183159</v>
      </c>
      <c r="Y130" s="9">
        <f t="shared" si="74"/>
        <v>104.87545465306796</v>
      </c>
      <c r="Z130" s="9">
        <f t="shared" si="75"/>
        <v>106.58521316352329</v>
      </c>
      <c r="AA130" s="9">
        <f t="shared" si="76"/>
        <v>103.71227814081091</v>
      </c>
      <c r="AB130" s="9">
        <f t="shared" si="77"/>
        <v>95.31052151697746</v>
      </c>
      <c r="AC130" s="9">
        <f t="shared" si="78"/>
        <v>97.797319141090512</v>
      </c>
      <c r="AD130" s="9">
        <f t="shared" si="79"/>
        <v>90.336680951240979</v>
      </c>
      <c r="AE130" s="9">
        <f t="shared" si="80"/>
        <v>93.994950934282599</v>
      </c>
      <c r="AF130" s="9">
        <f t="shared" si="81"/>
        <v>97.200471965594502</v>
      </c>
      <c r="AG130" s="9">
        <f t="shared" si="81"/>
        <v>88.580792133126295</v>
      </c>
      <c r="AH130" s="9">
        <f t="shared" si="81"/>
        <v>90.222303200765808</v>
      </c>
    </row>
    <row r="131" spans="1:34" x14ac:dyDescent="0.3">
      <c r="A131" s="41" t="str">
        <f t="shared" si="50"/>
        <v>WOL</v>
      </c>
      <c r="B131" s="9">
        <f t="shared" si="51"/>
        <v>94.366346064394392</v>
      </c>
      <c r="C131" s="9">
        <f t="shared" si="52"/>
        <v>94.911719157022716</v>
      </c>
      <c r="D131" s="9">
        <f t="shared" si="53"/>
        <v>96.179548954446432</v>
      </c>
      <c r="E131" s="9">
        <f t="shared" si="54"/>
        <v>93.988885613579058</v>
      </c>
      <c r="F131" s="9">
        <f t="shared" si="55"/>
        <v>96.568415222712972</v>
      </c>
      <c r="G131" s="9">
        <f t="shared" si="56"/>
        <v>104.59651039984185</v>
      </c>
      <c r="H131" s="9">
        <f t="shared" si="57"/>
        <v>110.65326829944719</v>
      </c>
      <c r="I131" s="9">
        <f t="shared" si="58"/>
        <v>117.33336389299284</v>
      </c>
      <c r="J131" s="9">
        <f t="shared" si="59"/>
        <v>108.04322359241438</v>
      </c>
      <c r="K131" s="9">
        <f t="shared" si="60"/>
        <v>113.99110650816918</v>
      </c>
      <c r="L131" s="9">
        <f t="shared" si="61"/>
        <v>118.49961147995077</v>
      </c>
      <c r="M131" s="9">
        <f t="shared" si="62"/>
        <v>107.06898382825455</v>
      </c>
      <c r="N131" s="9">
        <f t="shared" si="63"/>
        <v>105.36440353257568</v>
      </c>
      <c r="O131" s="9">
        <f t="shared" si="64"/>
        <v>94.846923307805909</v>
      </c>
      <c r="P131" s="9">
        <f t="shared" si="65"/>
        <v>104.97348135634074</v>
      </c>
      <c r="Q131" s="9">
        <f t="shared" si="66"/>
        <v>97.808130021476757</v>
      </c>
      <c r="R131" s="9">
        <f t="shared" si="67"/>
        <v>91.613095591135277</v>
      </c>
      <c r="S131" s="9">
        <f t="shared" si="68"/>
        <v>94.57943177402602</v>
      </c>
      <c r="T131" s="9">
        <f t="shared" si="69"/>
        <v>95.478203899475048</v>
      </c>
      <c r="U131" s="9">
        <f t="shared" si="70"/>
        <v>103.50888650013177</v>
      </c>
      <c r="V131" s="9">
        <f t="shared" si="71"/>
        <v>95.551970097177673</v>
      </c>
      <c r="W131" s="9">
        <f t="shared" si="72"/>
        <v>101.95788848437253</v>
      </c>
      <c r="X131" s="9">
        <f t="shared" si="73"/>
        <v>112.95257086699537</v>
      </c>
      <c r="Y131" s="9">
        <f t="shared" si="74"/>
        <v>116.63786853014693</v>
      </c>
      <c r="Z131" s="9">
        <f t="shared" si="75"/>
        <v>114.78526214416428</v>
      </c>
      <c r="AA131" s="9">
        <f t="shared" si="76"/>
        <v>111.58936326398542</v>
      </c>
      <c r="AB131" s="9">
        <f t="shared" si="77"/>
        <v>108.42420650000933</v>
      </c>
      <c r="AC131" s="9">
        <f t="shared" si="78"/>
        <v>98.072278120679528</v>
      </c>
      <c r="AD131" s="9">
        <f t="shared" si="79"/>
        <v>84.078412752343112</v>
      </c>
      <c r="AE131" s="9">
        <f t="shared" si="80"/>
        <v>75.630706292423511</v>
      </c>
      <c r="AF131" s="9">
        <f t="shared" si="81"/>
        <v>84.190499796172205</v>
      </c>
      <c r="AG131" s="9">
        <f t="shared" si="81"/>
        <v>89.322783138334501</v>
      </c>
      <c r="AH131" s="9">
        <f t="shared" si="81"/>
        <v>95.582010198761182</v>
      </c>
    </row>
  </sheetData>
  <sortState xmlns:xlrd2="http://schemas.microsoft.com/office/spreadsheetml/2017/richdata2" ref="AY24:BA43">
    <sortCondition ref="BA24:BA43"/>
  </sortState>
  <conditionalFormatting sqref="B90">
    <cfRule type="cellIs" dxfId="627" priority="87" operator="lessThan">
      <formula>1.15</formula>
    </cfRule>
    <cfRule type="cellIs" dxfId="626" priority="88" operator="greaterThanOrEqual">
      <formula>1.6</formula>
    </cfRule>
  </conditionalFormatting>
  <conditionalFormatting sqref="B112">
    <cfRule type="cellIs" dxfId="625" priority="79" operator="greaterThanOrEqual">
      <formula>105</formula>
    </cfRule>
    <cfRule type="cellIs" dxfId="624" priority="80" operator="lessThanOrEqual">
      <formula>95</formula>
    </cfRule>
  </conditionalFormatting>
  <conditionalFormatting sqref="C90:AA90">
    <cfRule type="cellIs" dxfId="623" priority="71" operator="lessThan">
      <formula>1.15</formula>
    </cfRule>
    <cfRule type="cellIs" dxfId="622" priority="72" operator="greaterThanOrEqual">
      <formula>1.6</formula>
    </cfRule>
  </conditionalFormatting>
  <conditionalFormatting sqref="B91:B109">
    <cfRule type="cellIs" dxfId="621" priority="69" operator="lessThan">
      <formula>1.15</formula>
    </cfRule>
    <cfRule type="cellIs" dxfId="620" priority="70" operator="greaterThanOrEqual">
      <formula>1.6</formula>
    </cfRule>
  </conditionalFormatting>
  <conditionalFormatting sqref="C91:AA109">
    <cfRule type="cellIs" dxfId="619" priority="67" operator="lessThan">
      <formula>1.15</formula>
    </cfRule>
    <cfRule type="cellIs" dxfId="618" priority="68" operator="greaterThanOrEqual">
      <formula>1.6</formula>
    </cfRule>
  </conditionalFormatting>
  <conditionalFormatting sqref="C112:AA112">
    <cfRule type="cellIs" dxfId="617" priority="65" operator="greaterThanOrEqual">
      <formula>105</formula>
    </cfRule>
    <cfRule type="cellIs" dxfId="616" priority="66" operator="lessThanOrEqual">
      <formula>95</formula>
    </cfRule>
  </conditionalFormatting>
  <conditionalFormatting sqref="B113:B131">
    <cfRule type="cellIs" dxfId="615" priority="63" operator="greaterThanOrEqual">
      <formula>105</formula>
    </cfRule>
    <cfRule type="cellIs" dxfId="614" priority="64" operator="lessThanOrEqual">
      <formula>95</formula>
    </cfRule>
  </conditionalFormatting>
  <conditionalFormatting sqref="C113:AA131">
    <cfRule type="cellIs" dxfId="613" priority="61" operator="greaterThanOrEqual">
      <formula>105</formula>
    </cfRule>
    <cfRule type="cellIs" dxfId="612" priority="62" operator="lessThanOrEqual">
      <formula>95</formula>
    </cfRule>
  </conditionalFormatting>
  <conditionalFormatting sqref="AB112:AF112">
    <cfRule type="cellIs" dxfId="611" priority="23" operator="greaterThanOrEqual">
      <formula>105</formula>
    </cfRule>
    <cfRule type="cellIs" dxfId="610" priority="24" operator="lessThanOrEqual">
      <formula>95</formula>
    </cfRule>
  </conditionalFormatting>
  <conditionalFormatting sqref="AB113:AF131">
    <cfRule type="cellIs" dxfId="609" priority="21" operator="greaterThanOrEqual">
      <formula>105</formula>
    </cfRule>
    <cfRule type="cellIs" dxfId="608" priority="22" operator="lessThanOrEqual">
      <formula>95</formula>
    </cfRule>
  </conditionalFormatting>
  <conditionalFormatting sqref="AB90:AF90">
    <cfRule type="cellIs" dxfId="607" priority="19" operator="lessThan">
      <formula>1.15</formula>
    </cfRule>
    <cfRule type="cellIs" dxfId="606" priority="20" operator="greaterThanOrEqual">
      <formula>1.6</formula>
    </cfRule>
  </conditionalFormatting>
  <conditionalFormatting sqref="AB91:AF109">
    <cfRule type="cellIs" dxfId="605" priority="17" operator="lessThan">
      <formula>1.15</formula>
    </cfRule>
    <cfRule type="cellIs" dxfId="604" priority="18" operator="greaterThanOrEqual">
      <formula>1.6</formula>
    </cfRule>
  </conditionalFormatting>
  <conditionalFormatting sqref="AG90">
    <cfRule type="cellIs" dxfId="603" priority="15" operator="lessThan">
      <formula>1.15</formula>
    </cfRule>
    <cfRule type="cellIs" dxfId="602" priority="16" operator="greaterThanOrEqual">
      <formula>1.6</formula>
    </cfRule>
  </conditionalFormatting>
  <conditionalFormatting sqref="AG91:AG109">
    <cfRule type="cellIs" dxfId="601" priority="13" operator="lessThan">
      <formula>1.15</formula>
    </cfRule>
    <cfRule type="cellIs" dxfId="600" priority="14" operator="greaterThanOrEqual">
      <formula>1.6</formula>
    </cfRule>
  </conditionalFormatting>
  <conditionalFormatting sqref="AH90">
    <cfRule type="cellIs" dxfId="599" priority="11" operator="lessThan">
      <formula>1.15</formula>
    </cfRule>
    <cfRule type="cellIs" dxfId="598" priority="12" operator="greaterThanOrEqual">
      <formula>1.6</formula>
    </cfRule>
  </conditionalFormatting>
  <conditionalFormatting sqref="AH91:AH109">
    <cfRule type="cellIs" dxfId="597" priority="9" operator="lessThan">
      <formula>1.15</formula>
    </cfRule>
    <cfRule type="cellIs" dxfId="596" priority="10" operator="greaterThanOrEqual">
      <formula>1.6</formula>
    </cfRule>
  </conditionalFormatting>
  <conditionalFormatting sqref="AG112">
    <cfRule type="cellIs" dxfId="595" priority="7" operator="greaterThanOrEqual">
      <formula>105</formula>
    </cfRule>
    <cfRule type="cellIs" dxfId="594" priority="8" operator="lessThanOrEqual">
      <formula>95</formula>
    </cfRule>
  </conditionalFormatting>
  <conditionalFormatting sqref="AG113:AG131">
    <cfRule type="cellIs" dxfId="593" priority="5" operator="greaterThanOrEqual">
      <formula>105</formula>
    </cfRule>
    <cfRule type="cellIs" dxfId="592" priority="6" operator="lessThanOrEqual">
      <formula>95</formula>
    </cfRule>
  </conditionalFormatting>
  <conditionalFormatting sqref="AH112">
    <cfRule type="cellIs" dxfId="591" priority="3" operator="greaterThanOrEqual">
      <formula>105</formula>
    </cfRule>
    <cfRule type="cellIs" dxfId="590" priority="4" operator="lessThanOrEqual">
      <formula>95</formula>
    </cfRule>
  </conditionalFormatting>
  <conditionalFormatting sqref="AH113:AH131">
    <cfRule type="cellIs" dxfId="589" priority="1" operator="greaterThanOrEqual">
      <formula>105</formula>
    </cfRule>
    <cfRule type="cellIs" dxfId="588" priority="2" operator="lessThanOrEqual">
      <formula>95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21"/>
  <sheetViews>
    <sheetView workbookViewId="0">
      <selection activeCell="Q18" sqref="Q18"/>
    </sheetView>
  </sheetViews>
  <sheetFormatPr defaultColWidth="9.109375" defaultRowHeight="10.199999999999999" x14ac:dyDescent="0.2"/>
  <cols>
    <col min="1" max="1" width="4.88671875" style="24" bestFit="1" customWidth="1"/>
    <col min="2" max="2" width="6.109375" style="24" customWidth="1"/>
    <col min="3" max="3" width="5.6640625" style="24" customWidth="1"/>
    <col min="4" max="4" width="6.109375" style="24" customWidth="1"/>
    <col min="5" max="5" width="5.6640625" style="24" customWidth="1"/>
    <col min="6" max="6" width="6.109375" style="24" bestFit="1" customWidth="1"/>
    <col min="7" max="7" width="5.6640625" style="24" bestFit="1" customWidth="1"/>
    <col min="8" max="8" width="5.5546875" style="24" bestFit="1" customWidth="1"/>
    <col min="9" max="9" width="6.109375" style="24" bestFit="1" customWidth="1"/>
    <col min="10" max="10" width="5.6640625" style="24" bestFit="1" customWidth="1"/>
    <col min="11" max="11" width="6.109375" style="24" bestFit="1" customWidth="1"/>
    <col min="12" max="12" width="5.6640625" style="24" bestFit="1" customWidth="1"/>
    <col min="13" max="14" width="6.109375" style="24" bestFit="1" customWidth="1"/>
    <col min="15" max="16" width="5.6640625" style="24" bestFit="1" customWidth="1"/>
    <col min="17" max="17" width="6.109375" style="24" bestFit="1" customWidth="1"/>
    <col min="18" max="18" width="5.6640625" style="24" bestFit="1" customWidth="1"/>
    <col min="19" max="20" width="6.109375" style="24" customWidth="1"/>
    <col min="21" max="22" width="5.6640625" style="24" customWidth="1"/>
    <col min="23" max="23" width="6.109375" style="24" customWidth="1"/>
    <col min="24" max="24" width="5.6640625" style="24" customWidth="1"/>
    <col min="25" max="25" width="6.109375" style="24" customWidth="1"/>
    <col min="26" max="26" width="5.6640625" style="24" customWidth="1"/>
    <col min="27" max="28" width="6.109375" style="24" customWidth="1"/>
    <col min="29" max="29" width="5.6640625" style="24" customWidth="1"/>
    <col min="30" max="30" width="6.109375" style="24" customWidth="1"/>
    <col min="31" max="31" width="5.6640625" style="24" customWidth="1"/>
    <col min="32" max="32" width="6.109375" style="24" customWidth="1"/>
    <col min="33" max="33" width="5.6640625" style="24" customWidth="1"/>
    <col min="34" max="34" width="6.109375" style="24" customWidth="1"/>
    <col min="35" max="35" width="5.6640625" style="24" customWidth="1"/>
    <col min="36" max="36" width="6.109375" style="24" customWidth="1"/>
    <col min="37" max="37" width="5.6640625" style="24" customWidth="1"/>
    <col min="38" max="38" width="6.109375" style="24" customWidth="1"/>
    <col min="39" max="39" width="5.5546875" style="24" customWidth="1"/>
    <col min="40" max="40" width="9.109375" style="24" customWidth="1"/>
    <col min="41" max="16384" width="9.109375" style="24"/>
  </cols>
  <sheetData>
    <row r="1" spans="1:39" x14ac:dyDescent="0.2">
      <c r="A1" s="23" t="s">
        <v>0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  <c r="Z1" s="23">
        <v>25</v>
      </c>
      <c r="AA1" s="23">
        <v>26</v>
      </c>
      <c r="AB1" s="23">
        <v>27</v>
      </c>
      <c r="AC1" s="23">
        <v>28</v>
      </c>
      <c r="AD1" s="23">
        <v>29</v>
      </c>
      <c r="AE1" s="23">
        <v>30</v>
      </c>
      <c r="AF1" s="23">
        <v>31</v>
      </c>
      <c r="AG1" s="23">
        <v>32</v>
      </c>
      <c r="AH1" s="23">
        <v>33</v>
      </c>
      <c r="AI1" s="23">
        <v>34</v>
      </c>
      <c r="AJ1" s="23">
        <v>35</v>
      </c>
      <c r="AK1" s="23">
        <v>36</v>
      </c>
      <c r="AL1" s="23">
        <v>37</v>
      </c>
      <c r="AM1" s="23">
        <v>38</v>
      </c>
    </row>
    <row r="2" spans="1:39" x14ac:dyDescent="0.2">
      <c r="A2" s="23" t="s">
        <v>5</v>
      </c>
      <c r="B2" s="25" t="s">
        <v>119</v>
      </c>
      <c r="C2" s="25" t="s">
        <v>63</v>
      </c>
      <c r="D2" s="25" t="s">
        <v>22</v>
      </c>
      <c r="E2" s="25" t="s">
        <v>106</v>
      </c>
      <c r="F2" s="25" t="s">
        <v>71</v>
      </c>
      <c r="G2" s="25" t="s">
        <v>62</v>
      </c>
      <c r="H2" s="25" t="s">
        <v>70</v>
      </c>
      <c r="I2" s="25" t="s">
        <v>105</v>
      </c>
      <c r="J2" s="25" t="s">
        <v>120</v>
      </c>
      <c r="K2" s="25" t="s">
        <v>85</v>
      </c>
      <c r="L2" s="25" t="s">
        <v>25</v>
      </c>
      <c r="M2" s="25" t="s">
        <v>61</v>
      </c>
      <c r="N2" s="25" t="s">
        <v>10</v>
      </c>
      <c r="O2" s="25" t="s">
        <v>23</v>
      </c>
      <c r="P2" s="25" t="s">
        <v>7</v>
      </c>
      <c r="Q2" s="25" t="s">
        <v>121</v>
      </c>
      <c r="R2" s="25" t="s">
        <v>122</v>
      </c>
      <c r="S2" s="25" t="s">
        <v>53</v>
      </c>
      <c r="T2" s="25" t="s">
        <v>2</v>
      </c>
      <c r="U2" s="25" t="s">
        <v>54</v>
      </c>
      <c r="V2" s="25" t="s">
        <v>6</v>
      </c>
      <c r="W2" s="25" t="s">
        <v>86</v>
      </c>
      <c r="X2" s="25" t="s">
        <v>108</v>
      </c>
      <c r="Y2" s="25" t="s">
        <v>115</v>
      </c>
      <c r="Z2" s="25" t="s">
        <v>1</v>
      </c>
      <c r="AA2" s="25" t="s">
        <v>60</v>
      </c>
      <c r="AB2" s="25" t="s">
        <v>72</v>
      </c>
      <c r="AC2" s="25" t="s">
        <v>3</v>
      </c>
      <c r="AD2" s="25" t="s">
        <v>76</v>
      </c>
      <c r="AE2" s="25" t="s">
        <v>8</v>
      </c>
      <c r="AF2" s="25" t="s">
        <v>107</v>
      </c>
      <c r="AG2" s="25" t="s">
        <v>116</v>
      </c>
      <c r="AH2" s="25" t="s">
        <v>4</v>
      </c>
      <c r="AI2" s="25" t="s">
        <v>77</v>
      </c>
      <c r="AJ2" s="25" t="s">
        <v>117</v>
      </c>
      <c r="AK2" s="25" t="s">
        <v>24</v>
      </c>
      <c r="AL2" s="25" t="s">
        <v>55</v>
      </c>
      <c r="AM2" s="25" t="s">
        <v>118</v>
      </c>
    </row>
    <row r="3" spans="1:39" x14ac:dyDescent="0.2">
      <c r="A3" s="23" t="s">
        <v>105</v>
      </c>
      <c r="B3" s="25" t="s">
        <v>71</v>
      </c>
      <c r="C3" s="25" t="s">
        <v>106</v>
      </c>
      <c r="D3" s="25" t="s">
        <v>119</v>
      </c>
      <c r="E3" s="25" t="s">
        <v>8</v>
      </c>
      <c r="F3" s="25" t="s">
        <v>60</v>
      </c>
      <c r="G3" s="25" t="s">
        <v>115</v>
      </c>
      <c r="H3" s="25" t="s">
        <v>10</v>
      </c>
      <c r="I3" s="25" t="s">
        <v>26</v>
      </c>
      <c r="J3" s="25" t="s">
        <v>118</v>
      </c>
      <c r="K3" s="25" t="s">
        <v>76</v>
      </c>
      <c r="L3" s="25" t="s">
        <v>2</v>
      </c>
      <c r="M3" s="25" t="s">
        <v>86</v>
      </c>
      <c r="N3" s="25" t="s">
        <v>61</v>
      </c>
      <c r="O3" s="25" t="s">
        <v>122</v>
      </c>
      <c r="P3" s="25" t="s">
        <v>53</v>
      </c>
      <c r="Q3" s="25" t="s">
        <v>24</v>
      </c>
      <c r="R3" s="25" t="s">
        <v>70</v>
      </c>
      <c r="S3" s="25" t="s">
        <v>3</v>
      </c>
      <c r="T3" s="25" t="s">
        <v>4</v>
      </c>
      <c r="U3" s="25" t="s">
        <v>72</v>
      </c>
      <c r="V3" s="25" t="s">
        <v>54</v>
      </c>
      <c r="W3" s="25" t="s">
        <v>63</v>
      </c>
      <c r="X3" s="25" t="s">
        <v>5</v>
      </c>
      <c r="Y3" s="25" t="s">
        <v>121</v>
      </c>
      <c r="Z3" s="25" t="s">
        <v>62</v>
      </c>
      <c r="AA3" s="25" t="s">
        <v>120</v>
      </c>
      <c r="AB3" s="25" t="s">
        <v>85</v>
      </c>
      <c r="AC3" s="25" t="s">
        <v>77</v>
      </c>
      <c r="AD3" s="25" t="s">
        <v>107</v>
      </c>
      <c r="AE3" s="25" t="s">
        <v>116</v>
      </c>
      <c r="AF3" s="25" t="s">
        <v>22</v>
      </c>
      <c r="AG3" s="25" t="s">
        <v>1</v>
      </c>
      <c r="AH3" s="25" t="s">
        <v>117</v>
      </c>
      <c r="AI3" s="25" t="s">
        <v>23</v>
      </c>
      <c r="AJ3" s="25" t="s">
        <v>6</v>
      </c>
      <c r="AK3" s="25" t="s">
        <v>55</v>
      </c>
      <c r="AL3" s="25" t="s">
        <v>25</v>
      </c>
      <c r="AM3" s="25" t="s">
        <v>7</v>
      </c>
    </row>
    <row r="4" spans="1:39" x14ac:dyDescent="0.2">
      <c r="A4" s="23" t="s">
        <v>118</v>
      </c>
      <c r="B4" s="25" t="s">
        <v>7</v>
      </c>
      <c r="C4" s="25" t="s">
        <v>77</v>
      </c>
      <c r="D4" s="25" t="s">
        <v>6</v>
      </c>
      <c r="E4" s="25" t="s">
        <v>23</v>
      </c>
      <c r="F4" s="25" t="s">
        <v>55</v>
      </c>
      <c r="G4" s="25" t="s">
        <v>117</v>
      </c>
      <c r="H4" s="25" t="s">
        <v>25</v>
      </c>
      <c r="I4" s="25" t="s">
        <v>61</v>
      </c>
      <c r="J4" s="25" t="s">
        <v>108</v>
      </c>
      <c r="K4" s="25" t="s">
        <v>8</v>
      </c>
      <c r="L4" s="25" t="s">
        <v>10</v>
      </c>
      <c r="M4" s="25" t="s">
        <v>60</v>
      </c>
      <c r="N4" s="25" t="s">
        <v>119</v>
      </c>
      <c r="O4" s="25" t="s">
        <v>106</v>
      </c>
      <c r="P4" s="25" t="s">
        <v>76</v>
      </c>
      <c r="Q4" s="25" t="s">
        <v>5</v>
      </c>
      <c r="R4" s="25" t="s">
        <v>85</v>
      </c>
      <c r="S4" s="25" t="s">
        <v>71</v>
      </c>
      <c r="T4" s="25" t="s">
        <v>120</v>
      </c>
      <c r="U4" s="25" t="s">
        <v>116</v>
      </c>
      <c r="V4" s="25" t="s">
        <v>3</v>
      </c>
      <c r="W4" s="25" t="s">
        <v>22</v>
      </c>
      <c r="X4" s="25" t="s">
        <v>72</v>
      </c>
      <c r="Y4" s="25" t="s">
        <v>105</v>
      </c>
      <c r="Z4" s="25" t="s">
        <v>53</v>
      </c>
      <c r="AA4" s="25" t="s">
        <v>122</v>
      </c>
      <c r="AB4" s="25" t="s">
        <v>62</v>
      </c>
      <c r="AC4" s="25" t="s">
        <v>54</v>
      </c>
      <c r="AD4" s="25" t="s">
        <v>2</v>
      </c>
      <c r="AE4" s="25" t="s">
        <v>70</v>
      </c>
      <c r="AF4" s="25" t="s">
        <v>4</v>
      </c>
      <c r="AG4" s="25" t="s">
        <v>24</v>
      </c>
      <c r="AH4" s="25" t="s">
        <v>107</v>
      </c>
      <c r="AI4" s="25" t="s">
        <v>115</v>
      </c>
      <c r="AJ4" s="25" t="s">
        <v>86</v>
      </c>
      <c r="AK4" s="25" t="s">
        <v>63</v>
      </c>
      <c r="AL4" s="25" t="s">
        <v>1</v>
      </c>
      <c r="AM4" s="25" t="s">
        <v>26</v>
      </c>
    </row>
    <row r="5" spans="1:39" x14ac:dyDescent="0.2">
      <c r="A5" s="23" t="s">
        <v>61</v>
      </c>
      <c r="B5" s="25" t="s">
        <v>6</v>
      </c>
      <c r="C5" s="25" t="s">
        <v>60</v>
      </c>
      <c r="D5" s="25" t="s">
        <v>10</v>
      </c>
      <c r="E5" s="25" t="s">
        <v>77</v>
      </c>
      <c r="F5" s="25" t="s">
        <v>122</v>
      </c>
      <c r="G5" s="25" t="s">
        <v>3</v>
      </c>
      <c r="H5" s="25" t="s">
        <v>7</v>
      </c>
      <c r="I5" s="25" t="s">
        <v>121</v>
      </c>
      <c r="J5" s="25" t="s">
        <v>53</v>
      </c>
      <c r="K5" s="25" t="s">
        <v>71</v>
      </c>
      <c r="L5" s="25" t="s">
        <v>4</v>
      </c>
      <c r="M5" s="25" t="s">
        <v>26</v>
      </c>
      <c r="N5" s="25" t="s">
        <v>108</v>
      </c>
      <c r="O5" s="25" t="s">
        <v>85</v>
      </c>
      <c r="P5" s="25" t="s">
        <v>120</v>
      </c>
      <c r="Q5" s="25" t="s">
        <v>106</v>
      </c>
      <c r="R5" s="25" t="s">
        <v>116</v>
      </c>
      <c r="S5" s="25" t="s">
        <v>22</v>
      </c>
      <c r="T5" s="25" t="s">
        <v>76</v>
      </c>
      <c r="U5" s="25" t="s">
        <v>105</v>
      </c>
      <c r="V5" s="25" t="s">
        <v>24</v>
      </c>
      <c r="W5" s="25" t="s">
        <v>1</v>
      </c>
      <c r="X5" s="25" t="s">
        <v>118</v>
      </c>
      <c r="Y5" s="25" t="s">
        <v>55</v>
      </c>
      <c r="Z5" s="25" t="s">
        <v>117</v>
      </c>
      <c r="AA5" s="25" t="s">
        <v>25</v>
      </c>
      <c r="AB5" s="25" t="s">
        <v>5</v>
      </c>
      <c r="AC5" s="25" t="s">
        <v>23</v>
      </c>
      <c r="AD5" s="25" t="s">
        <v>62</v>
      </c>
      <c r="AE5" s="25" t="s">
        <v>54</v>
      </c>
      <c r="AF5" s="25" t="s">
        <v>2</v>
      </c>
      <c r="AG5" s="25" t="s">
        <v>70</v>
      </c>
      <c r="AH5" s="25" t="s">
        <v>86</v>
      </c>
      <c r="AI5" s="25" t="s">
        <v>63</v>
      </c>
      <c r="AJ5" s="25" t="s">
        <v>119</v>
      </c>
      <c r="AK5" s="25" t="s">
        <v>115</v>
      </c>
      <c r="AL5" s="25" t="s">
        <v>8</v>
      </c>
      <c r="AM5" s="25" t="s">
        <v>107</v>
      </c>
    </row>
    <row r="6" spans="1:39" x14ac:dyDescent="0.2">
      <c r="A6" s="23" t="s">
        <v>7</v>
      </c>
      <c r="B6" s="25" t="s">
        <v>121</v>
      </c>
      <c r="C6" s="25" t="s">
        <v>8</v>
      </c>
      <c r="D6" s="25" t="s">
        <v>122</v>
      </c>
      <c r="E6" s="25" t="s">
        <v>53</v>
      </c>
      <c r="F6" s="25" t="s">
        <v>10</v>
      </c>
      <c r="G6" s="25" t="s">
        <v>70</v>
      </c>
      <c r="H6" s="25" t="s">
        <v>72</v>
      </c>
      <c r="I6" s="25" t="s">
        <v>106</v>
      </c>
      <c r="J6" s="25" t="s">
        <v>77</v>
      </c>
      <c r="K6" s="25" t="s">
        <v>3</v>
      </c>
      <c r="L6" s="25" t="s">
        <v>115</v>
      </c>
      <c r="M6" s="25" t="s">
        <v>23</v>
      </c>
      <c r="N6" s="25" t="s">
        <v>86</v>
      </c>
      <c r="O6" s="25" t="s">
        <v>63</v>
      </c>
      <c r="P6" s="25" t="s">
        <v>26</v>
      </c>
      <c r="Q6" s="25" t="s">
        <v>105</v>
      </c>
      <c r="R6" s="25" t="s">
        <v>1</v>
      </c>
      <c r="S6" s="25" t="s">
        <v>60</v>
      </c>
      <c r="T6" s="25" t="s">
        <v>119</v>
      </c>
      <c r="U6" s="25" t="s">
        <v>85</v>
      </c>
      <c r="V6" s="25" t="s">
        <v>61</v>
      </c>
      <c r="W6" s="25" t="s">
        <v>25</v>
      </c>
      <c r="X6" s="25" t="s">
        <v>107</v>
      </c>
      <c r="Y6" s="25" t="s">
        <v>2</v>
      </c>
      <c r="Z6" s="25" t="s">
        <v>54</v>
      </c>
      <c r="AA6" s="25" t="s">
        <v>6</v>
      </c>
      <c r="AB6" s="25" t="s">
        <v>4</v>
      </c>
      <c r="AC6" s="25" t="s">
        <v>120</v>
      </c>
      <c r="AD6" s="25" t="s">
        <v>22</v>
      </c>
      <c r="AE6" s="25" t="s">
        <v>117</v>
      </c>
      <c r="AF6" s="25" t="s">
        <v>55</v>
      </c>
      <c r="AG6" s="25" t="s">
        <v>118</v>
      </c>
      <c r="AH6" s="25" t="s">
        <v>76</v>
      </c>
      <c r="AI6" s="25" t="s">
        <v>116</v>
      </c>
      <c r="AJ6" s="25" t="s">
        <v>71</v>
      </c>
      <c r="AK6" s="25" t="s">
        <v>5</v>
      </c>
      <c r="AL6" s="25" t="s">
        <v>62</v>
      </c>
      <c r="AM6" s="25" t="s">
        <v>108</v>
      </c>
    </row>
    <row r="7" spans="1:39" x14ac:dyDescent="0.2">
      <c r="A7" s="23" t="s">
        <v>53</v>
      </c>
      <c r="B7" s="25" t="s">
        <v>10</v>
      </c>
      <c r="C7" s="25" t="s">
        <v>70</v>
      </c>
      <c r="D7" s="25" t="s">
        <v>4</v>
      </c>
      <c r="E7" s="25" t="s">
        <v>24</v>
      </c>
      <c r="F7" s="25" t="s">
        <v>118</v>
      </c>
      <c r="G7" s="25" t="s">
        <v>119</v>
      </c>
      <c r="H7" s="25" t="s">
        <v>86</v>
      </c>
      <c r="I7" s="25" t="s">
        <v>115</v>
      </c>
      <c r="J7" s="25" t="s">
        <v>72</v>
      </c>
      <c r="K7" s="25" t="s">
        <v>2</v>
      </c>
      <c r="L7" s="25" t="s">
        <v>122</v>
      </c>
      <c r="M7" s="25" t="s">
        <v>3</v>
      </c>
      <c r="N7" s="25" t="s">
        <v>76</v>
      </c>
      <c r="O7" s="25" t="s">
        <v>8</v>
      </c>
      <c r="P7" s="25" t="s">
        <v>108</v>
      </c>
      <c r="Q7" s="25" t="s">
        <v>62</v>
      </c>
      <c r="R7" s="25" t="s">
        <v>106</v>
      </c>
      <c r="S7" s="25" t="s">
        <v>26</v>
      </c>
      <c r="T7" s="25" t="s">
        <v>71</v>
      </c>
      <c r="U7" s="25" t="s">
        <v>63</v>
      </c>
      <c r="V7" s="25" t="s">
        <v>85</v>
      </c>
      <c r="W7" s="25" t="s">
        <v>77</v>
      </c>
      <c r="X7" s="25" t="s">
        <v>120</v>
      </c>
      <c r="Y7" s="25" t="s">
        <v>61</v>
      </c>
      <c r="Z7" s="25" t="s">
        <v>121</v>
      </c>
      <c r="AA7" s="25" t="s">
        <v>116</v>
      </c>
      <c r="AB7" s="25" t="s">
        <v>25</v>
      </c>
      <c r="AC7" s="25" t="s">
        <v>117</v>
      </c>
      <c r="AD7" s="25" t="s">
        <v>6</v>
      </c>
      <c r="AE7" s="25" t="s">
        <v>23</v>
      </c>
      <c r="AF7" s="25" t="s">
        <v>7</v>
      </c>
      <c r="AG7" s="25" t="s">
        <v>54</v>
      </c>
      <c r="AH7" s="25" t="s">
        <v>60</v>
      </c>
      <c r="AI7" s="25" t="s">
        <v>1</v>
      </c>
      <c r="AJ7" s="25" t="s">
        <v>107</v>
      </c>
      <c r="AK7" s="25" t="s">
        <v>105</v>
      </c>
      <c r="AL7" s="25" t="s">
        <v>5</v>
      </c>
      <c r="AM7" s="25" t="s">
        <v>22</v>
      </c>
    </row>
    <row r="8" spans="1:39" x14ac:dyDescent="0.2">
      <c r="A8" s="23" t="s">
        <v>4</v>
      </c>
      <c r="B8" s="25" t="s">
        <v>25</v>
      </c>
      <c r="C8" s="25" t="s">
        <v>117</v>
      </c>
      <c r="D8" s="25" t="s">
        <v>55</v>
      </c>
      <c r="E8" s="25" t="s">
        <v>118</v>
      </c>
      <c r="F8" s="25" t="s">
        <v>8</v>
      </c>
      <c r="G8" s="25" t="s">
        <v>54</v>
      </c>
      <c r="H8" s="25" t="s">
        <v>77</v>
      </c>
      <c r="I8" s="25" t="s">
        <v>6</v>
      </c>
      <c r="J8" s="25" t="s">
        <v>119</v>
      </c>
      <c r="K8" s="25" t="s">
        <v>115</v>
      </c>
      <c r="L8" s="25" t="s">
        <v>72</v>
      </c>
      <c r="M8" s="25" t="s">
        <v>7</v>
      </c>
      <c r="N8" s="25" t="s">
        <v>60</v>
      </c>
      <c r="O8" s="25" t="s">
        <v>5</v>
      </c>
      <c r="P8" s="25" t="s">
        <v>107</v>
      </c>
      <c r="Q8" s="25" t="s">
        <v>1</v>
      </c>
      <c r="R8" s="25" t="s">
        <v>63</v>
      </c>
      <c r="S8" s="25" t="s">
        <v>86</v>
      </c>
      <c r="T8" s="25" t="s">
        <v>108</v>
      </c>
      <c r="U8" s="25" t="s">
        <v>62</v>
      </c>
      <c r="V8" s="25" t="s">
        <v>2</v>
      </c>
      <c r="W8" s="25" t="s">
        <v>120</v>
      </c>
      <c r="X8" s="25" t="s">
        <v>70</v>
      </c>
      <c r="Y8" s="25" t="s">
        <v>116</v>
      </c>
      <c r="Z8" s="25" t="s">
        <v>22</v>
      </c>
      <c r="AA8" s="25" t="s">
        <v>10</v>
      </c>
      <c r="AB8" s="25" t="s">
        <v>24</v>
      </c>
      <c r="AC8" s="25" t="s">
        <v>61</v>
      </c>
      <c r="AD8" s="25" t="s">
        <v>122</v>
      </c>
      <c r="AE8" s="25" t="s">
        <v>53</v>
      </c>
      <c r="AF8" s="25" t="s">
        <v>121</v>
      </c>
      <c r="AG8" s="25" t="s">
        <v>3</v>
      </c>
      <c r="AH8" s="25" t="s">
        <v>26</v>
      </c>
      <c r="AI8" s="25" t="s">
        <v>105</v>
      </c>
      <c r="AJ8" s="25" t="s">
        <v>76</v>
      </c>
      <c r="AK8" s="25" t="s">
        <v>106</v>
      </c>
      <c r="AL8" s="25" t="s">
        <v>85</v>
      </c>
      <c r="AM8" s="25" t="s">
        <v>71</v>
      </c>
    </row>
    <row r="9" spans="1:39" x14ac:dyDescent="0.2">
      <c r="A9" s="23" t="s">
        <v>116</v>
      </c>
      <c r="B9" s="25" t="s">
        <v>5</v>
      </c>
      <c r="C9" s="25" t="s">
        <v>120</v>
      </c>
      <c r="D9" s="25" t="s">
        <v>105</v>
      </c>
      <c r="E9" s="25" t="s">
        <v>86</v>
      </c>
      <c r="F9" s="25" t="s">
        <v>107</v>
      </c>
      <c r="G9" s="25" t="s">
        <v>53</v>
      </c>
      <c r="H9" s="25" t="s">
        <v>117</v>
      </c>
      <c r="I9" s="25" t="s">
        <v>76</v>
      </c>
      <c r="J9" s="25" t="s">
        <v>4</v>
      </c>
      <c r="K9" s="25" t="s">
        <v>60</v>
      </c>
      <c r="L9" s="25" t="s">
        <v>71</v>
      </c>
      <c r="M9" s="25" t="s">
        <v>8</v>
      </c>
      <c r="N9" s="25" t="s">
        <v>118</v>
      </c>
      <c r="O9" s="25" t="s">
        <v>77</v>
      </c>
      <c r="P9" s="25" t="s">
        <v>10</v>
      </c>
      <c r="Q9" s="25" t="s">
        <v>25</v>
      </c>
      <c r="R9" s="25" t="s">
        <v>72</v>
      </c>
      <c r="S9" s="25" t="s">
        <v>6</v>
      </c>
      <c r="T9" s="25" t="s">
        <v>7</v>
      </c>
      <c r="U9" s="25" t="s">
        <v>121</v>
      </c>
      <c r="V9" s="25" t="s">
        <v>122</v>
      </c>
      <c r="W9" s="25" t="s">
        <v>62</v>
      </c>
      <c r="X9" s="25" t="s">
        <v>63</v>
      </c>
      <c r="Y9" s="25" t="s">
        <v>23</v>
      </c>
      <c r="Z9" s="25" t="s">
        <v>106</v>
      </c>
      <c r="AA9" s="25" t="s">
        <v>55</v>
      </c>
      <c r="AB9" s="25" t="s">
        <v>22</v>
      </c>
      <c r="AC9" s="25" t="s">
        <v>1</v>
      </c>
      <c r="AD9" s="25" t="s">
        <v>115</v>
      </c>
      <c r="AE9" s="25" t="s">
        <v>108</v>
      </c>
      <c r="AF9" s="25" t="s">
        <v>85</v>
      </c>
      <c r="AG9" s="25" t="s">
        <v>26</v>
      </c>
      <c r="AH9" s="25" t="s">
        <v>3</v>
      </c>
      <c r="AI9" s="25" t="s">
        <v>24</v>
      </c>
      <c r="AJ9" s="25" t="s">
        <v>61</v>
      </c>
      <c r="AK9" s="25" t="s">
        <v>54</v>
      </c>
      <c r="AL9" s="25" t="s">
        <v>70</v>
      </c>
      <c r="AM9" s="25" t="s">
        <v>2</v>
      </c>
    </row>
    <row r="10" spans="1:39" x14ac:dyDescent="0.2">
      <c r="A10" s="23" t="s">
        <v>115</v>
      </c>
      <c r="B10" s="25" t="s">
        <v>22</v>
      </c>
      <c r="C10" s="25" t="s">
        <v>116</v>
      </c>
      <c r="D10" s="25" t="s">
        <v>107</v>
      </c>
      <c r="E10" s="25" t="s">
        <v>1</v>
      </c>
      <c r="F10" s="25" t="s">
        <v>85</v>
      </c>
      <c r="G10" s="25" t="s">
        <v>108</v>
      </c>
      <c r="H10" s="25" t="s">
        <v>62</v>
      </c>
      <c r="I10" s="25" t="s">
        <v>55</v>
      </c>
      <c r="J10" s="25" t="s">
        <v>5</v>
      </c>
      <c r="K10" s="25" t="s">
        <v>23</v>
      </c>
      <c r="L10" s="25" t="s">
        <v>24</v>
      </c>
      <c r="M10" s="25" t="s">
        <v>63</v>
      </c>
      <c r="N10" s="25" t="s">
        <v>2</v>
      </c>
      <c r="O10" s="25" t="s">
        <v>70</v>
      </c>
      <c r="P10" s="25" t="s">
        <v>61</v>
      </c>
      <c r="Q10" s="25" t="s">
        <v>122</v>
      </c>
      <c r="R10" s="25" t="s">
        <v>25</v>
      </c>
      <c r="S10" s="25" t="s">
        <v>10</v>
      </c>
      <c r="T10" s="25" t="s">
        <v>118</v>
      </c>
      <c r="U10" s="25" t="s">
        <v>77</v>
      </c>
      <c r="V10" s="25" t="s">
        <v>60</v>
      </c>
      <c r="W10" s="25" t="s">
        <v>4</v>
      </c>
      <c r="X10" s="25" t="s">
        <v>53</v>
      </c>
      <c r="Y10" s="25" t="s">
        <v>26</v>
      </c>
      <c r="Z10" s="25" t="s">
        <v>86</v>
      </c>
      <c r="AA10" s="25" t="s">
        <v>105</v>
      </c>
      <c r="AB10" s="25" t="s">
        <v>76</v>
      </c>
      <c r="AC10" s="25" t="s">
        <v>7</v>
      </c>
      <c r="AD10" s="25" t="s">
        <v>119</v>
      </c>
      <c r="AE10" s="25" t="s">
        <v>106</v>
      </c>
      <c r="AF10" s="25" t="s">
        <v>71</v>
      </c>
      <c r="AG10" s="25" t="s">
        <v>8</v>
      </c>
      <c r="AH10" s="25" t="s">
        <v>6</v>
      </c>
      <c r="AI10" s="25" t="s">
        <v>121</v>
      </c>
      <c r="AJ10" s="25" t="s">
        <v>3</v>
      </c>
      <c r="AK10" s="25" t="s">
        <v>72</v>
      </c>
      <c r="AL10" s="25" t="s">
        <v>54</v>
      </c>
      <c r="AM10" s="25" t="s">
        <v>117</v>
      </c>
    </row>
    <row r="11" spans="1:39" x14ac:dyDescent="0.2">
      <c r="A11" s="23" t="s">
        <v>62</v>
      </c>
      <c r="B11" s="25" t="s">
        <v>122</v>
      </c>
      <c r="C11" s="25" t="s">
        <v>61</v>
      </c>
      <c r="D11" s="25" t="s">
        <v>71</v>
      </c>
      <c r="E11" s="25" t="s">
        <v>63</v>
      </c>
      <c r="F11" s="25" t="s">
        <v>105</v>
      </c>
      <c r="G11" s="25" t="s">
        <v>26</v>
      </c>
      <c r="H11" s="25" t="s">
        <v>120</v>
      </c>
      <c r="I11" s="25" t="s">
        <v>85</v>
      </c>
      <c r="J11" s="25" t="s">
        <v>22</v>
      </c>
      <c r="K11" s="25" t="s">
        <v>116</v>
      </c>
      <c r="L11" s="25" t="s">
        <v>107</v>
      </c>
      <c r="M11" s="25" t="s">
        <v>118</v>
      </c>
      <c r="N11" s="25" t="s">
        <v>4</v>
      </c>
      <c r="O11" s="25" t="s">
        <v>25</v>
      </c>
      <c r="P11" s="25" t="s">
        <v>6</v>
      </c>
      <c r="Q11" s="25" t="s">
        <v>55</v>
      </c>
      <c r="R11" s="25" t="s">
        <v>77</v>
      </c>
      <c r="S11" s="25" t="s">
        <v>7</v>
      </c>
      <c r="T11" s="25" t="s">
        <v>10</v>
      </c>
      <c r="U11" s="25" t="s">
        <v>23</v>
      </c>
      <c r="V11" s="25" t="s">
        <v>115</v>
      </c>
      <c r="W11" s="25" t="s">
        <v>119</v>
      </c>
      <c r="X11" s="25" t="s">
        <v>86</v>
      </c>
      <c r="Y11" s="25" t="s">
        <v>8</v>
      </c>
      <c r="Z11" s="25" t="s">
        <v>108</v>
      </c>
      <c r="AA11" s="25" t="s">
        <v>5</v>
      </c>
      <c r="AB11" s="25" t="s">
        <v>121</v>
      </c>
      <c r="AC11" s="25" t="s">
        <v>106</v>
      </c>
      <c r="AD11" s="25" t="s">
        <v>72</v>
      </c>
      <c r="AE11" s="25" t="s">
        <v>1</v>
      </c>
      <c r="AF11" s="25" t="s">
        <v>76</v>
      </c>
      <c r="AG11" s="25" t="s">
        <v>117</v>
      </c>
      <c r="AH11" s="25" t="s">
        <v>53</v>
      </c>
      <c r="AI11" s="25" t="s">
        <v>54</v>
      </c>
      <c r="AJ11" s="25" t="s">
        <v>2</v>
      </c>
      <c r="AK11" s="25" t="s">
        <v>70</v>
      </c>
      <c r="AL11" s="25" t="s">
        <v>24</v>
      </c>
      <c r="AM11" s="25" t="s">
        <v>3</v>
      </c>
    </row>
    <row r="12" spans="1:39" x14ac:dyDescent="0.2">
      <c r="A12" s="23" t="s">
        <v>8</v>
      </c>
      <c r="B12" s="25" t="s">
        <v>115</v>
      </c>
      <c r="C12" s="25" t="s">
        <v>24</v>
      </c>
      <c r="D12" s="25" t="s">
        <v>5</v>
      </c>
      <c r="E12" s="25" t="s">
        <v>108</v>
      </c>
      <c r="F12" s="25" t="s">
        <v>23</v>
      </c>
      <c r="G12" s="25" t="s">
        <v>106</v>
      </c>
      <c r="H12" s="25" t="s">
        <v>63</v>
      </c>
      <c r="I12" s="25" t="s">
        <v>71</v>
      </c>
      <c r="J12" s="25" t="s">
        <v>62</v>
      </c>
      <c r="K12" s="25" t="s">
        <v>121</v>
      </c>
      <c r="L12" s="25" t="s">
        <v>85</v>
      </c>
      <c r="M12" s="25" t="s">
        <v>119</v>
      </c>
      <c r="N12" s="25" t="s">
        <v>3</v>
      </c>
      <c r="O12" s="25" t="s">
        <v>55</v>
      </c>
      <c r="P12" s="25" t="s">
        <v>117</v>
      </c>
      <c r="Q12" s="25" t="s">
        <v>77</v>
      </c>
      <c r="R12" s="25" t="s">
        <v>54</v>
      </c>
      <c r="S12" s="25" t="s">
        <v>61</v>
      </c>
      <c r="T12" s="25" t="s">
        <v>6</v>
      </c>
      <c r="U12" s="25" t="s">
        <v>25</v>
      </c>
      <c r="V12" s="25" t="s">
        <v>76</v>
      </c>
      <c r="W12" s="25" t="s">
        <v>118</v>
      </c>
      <c r="X12" s="25" t="s">
        <v>1</v>
      </c>
      <c r="Y12" s="25" t="s">
        <v>60</v>
      </c>
      <c r="Z12" s="25" t="s">
        <v>4</v>
      </c>
      <c r="AA12" s="25" t="s">
        <v>107</v>
      </c>
      <c r="AB12" s="25" t="s">
        <v>116</v>
      </c>
      <c r="AC12" s="25" t="s">
        <v>86</v>
      </c>
      <c r="AD12" s="25" t="s">
        <v>7</v>
      </c>
      <c r="AE12" s="25" t="s">
        <v>26</v>
      </c>
      <c r="AF12" s="25" t="s">
        <v>105</v>
      </c>
      <c r="AG12" s="25" t="s">
        <v>120</v>
      </c>
      <c r="AH12" s="25" t="s">
        <v>2</v>
      </c>
      <c r="AI12" s="25" t="s">
        <v>70</v>
      </c>
      <c r="AJ12" s="25" t="s">
        <v>10</v>
      </c>
      <c r="AK12" s="25" t="s">
        <v>122</v>
      </c>
      <c r="AL12" s="25" t="s">
        <v>72</v>
      </c>
      <c r="AM12" s="25" t="s">
        <v>53</v>
      </c>
    </row>
    <row r="13" spans="1:39" x14ac:dyDescent="0.2">
      <c r="A13" s="23" t="s">
        <v>1</v>
      </c>
      <c r="B13" s="25" t="s">
        <v>105</v>
      </c>
      <c r="C13" s="25" t="s">
        <v>86</v>
      </c>
      <c r="D13" s="25" t="s">
        <v>62</v>
      </c>
      <c r="E13" s="25" t="s">
        <v>120</v>
      </c>
      <c r="F13" s="25" t="s">
        <v>5</v>
      </c>
      <c r="G13" s="25" t="s">
        <v>76</v>
      </c>
      <c r="H13" s="25" t="s">
        <v>107</v>
      </c>
      <c r="I13" s="25" t="s">
        <v>8</v>
      </c>
      <c r="J13" s="25" t="s">
        <v>25</v>
      </c>
      <c r="K13" s="25" t="s">
        <v>61</v>
      </c>
      <c r="L13" s="25" t="s">
        <v>116</v>
      </c>
      <c r="M13" s="25" t="s">
        <v>70</v>
      </c>
      <c r="N13" s="25" t="s">
        <v>117</v>
      </c>
      <c r="O13" s="25" t="s">
        <v>54</v>
      </c>
      <c r="P13" s="25" t="s">
        <v>2</v>
      </c>
      <c r="Q13" s="25" t="s">
        <v>23</v>
      </c>
      <c r="R13" s="25" t="s">
        <v>24</v>
      </c>
      <c r="S13" s="25" t="s">
        <v>118</v>
      </c>
      <c r="T13" s="25" t="s">
        <v>53</v>
      </c>
      <c r="U13" s="25" t="s">
        <v>122</v>
      </c>
      <c r="V13" s="25" t="s">
        <v>106</v>
      </c>
      <c r="W13" s="25" t="s">
        <v>72</v>
      </c>
      <c r="X13" s="25" t="s">
        <v>22</v>
      </c>
      <c r="Y13" s="25" t="s">
        <v>3</v>
      </c>
      <c r="Z13" s="25" t="s">
        <v>26</v>
      </c>
      <c r="AA13" s="25" t="s">
        <v>63</v>
      </c>
      <c r="AB13" s="25" t="s">
        <v>6</v>
      </c>
      <c r="AC13" s="25" t="s">
        <v>119</v>
      </c>
      <c r="AD13" s="25" t="s">
        <v>85</v>
      </c>
      <c r="AE13" s="25" t="s">
        <v>60</v>
      </c>
      <c r="AF13" s="25" t="s">
        <v>115</v>
      </c>
      <c r="AG13" s="25" t="s">
        <v>108</v>
      </c>
      <c r="AH13" s="25" t="s">
        <v>10</v>
      </c>
      <c r="AI13" s="25" t="s">
        <v>55</v>
      </c>
      <c r="AJ13" s="25" t="s">
        <v>7</v>
      </c>
      <c r="AK13" s="25" t="s">
        <v>77</v>
      </c>
      <c r="AL13" s="25" t="s">
        <v>121</v>
      </c>
      <c r="AM13" s="25" t="s">
        <v>4</v>
      </c>
    </row>
    <row r="14" spans="1:39" x14ac:dyDescent="0.2">
      <c r="A14" s="23" t="s">
        <v>6</v>
      </c>
      <c r="B14" s="25" t="s">
        <v>72</v>
      </c>
      <c r="C14" s="25" t="s">
        <v>53</v>
      </c>
      <c r="D14" s="25" t="s">
        <v>121</v>
      </c>
      <c r="E14" s="25" t="s">
        <v>3</v>
      </c>
      <c r="F14" s="25" t="s">
        <v>77</v>
      </c>
      <c r="G14" s="25" t="s">
        <v>7</v>
      </c>
      <c r="H14" s="25" t="s">
        <v>5</v>
      </c>
      <c r="I14" s="25" t="s">
        <v>23</v>
      </c>
      <c r="J14" s="25" t="s">
        <v>117</v>
      </c>
      <c r="K14" s="25" t="s">
        <v>54</v>
      </c>
      <c r="L14" s="25" t="s">
        <v>76</v>
      </c>
      <c r="M14" s="25" t="s">
        <v>1</v>
      </c>
      <c r="N14" s="25" t="s">
        <v>107</v>
      </c>
      <c r="O14" s="25" t="s">
        <v>115</v>
      </c>
      <c r="P14" s="25" t="s">
        <v>60</v>
      </c>
      <c r="Q14" s="25" t="s">
        <v>85</v>
      </c>
      <c r="R14" s="25" t="s">
        <v>105</v>
      </c>
      <c r="S14" s="25" t="s">
        <v>119</v>
      </c>
      <c r="T14" s="25" t="s">
        <v>22</v>
      </c>
      <c r="U14" s="25" t="s">
        <v>106</v>
      </c>
      <c r="V14" s="25" t="s">
        <v>26</v>
      </c>
      <c r="W14" s="25" t="s">
        <v>10</v>
      </c>
      <c r="X14" s="25" t="s">
        <v>4</v>
      </c>
      <c r="Y14" s="25" t="s">
        <v>122</v>
      </c>
      <c r="Z14" s="25" t="s">
        <v>2</v>
      </c>
      <c r="AA14" s="25" t="s">
        <v>24</v>
      </c>
      <c r="AB14" s="25" t="s">
        <v>71</v>
      </c>
      <c r="AC14" s="25" t="s">
        <v>63</v>
      </c>
      <c r="AD14" s="25" t="s">
        <v>55</v>
      </c>
      <c r="AE14" s="25" t="s">
        <v>118</v>
      </c>
      <c r="AF14" s="25" t="s">
        <v>25</v>
      </c>
      <c r="AG14" s="25" t="s">
        <v>61</v>
      </c>
      <c r="AH14" s="25" t="s">
        <v>120</v>
      </c>
      <c r="AI14" s="25" t="s">
        <v>8</v>
      </c>
      <c r="AJ14" s="25" t="s">
        <v>108</v>
      </c>
      <c r="AK14" s="25" t="s">
        <v>62</v>
      </c>
      <c r="AL14" s="25" t="s">
        <v>116</v>
      </c>
      <c r="AM14" s="25" t="s">
        <v>86</v>
      </c>
    </row>
    <row r="15" spans="1:39" x14ac:dyDescent="0.2">
      <c r="A15" s="23" t="s">
        <v>2</v>
      </c>
      <c r="B15" s="25" t="s">
        <v>76</v>
      </c>
      <c r="C15" s="25" t="s">
        <v>118</v>
      </c>
      <c r="D15" s="25" t="s">
        <v>25</v>
      </c>
      <c r="E15" s="25" t="s">
        <v>61</v>
      </c>
      <c r="F15" s="25" t="s">
        <v>6</v>
      </c>
      <c r="G15" s="25" t="s">
        <v>86</v>
      </c>
      <c r="H15" s="25" t="s">
        <v>4</v>
      </c>
      <c r="I15" s="25" t="s">
        <v>54</v>
      </c>
      <c r="J15" s="25" t="s">
        <v>7</v>
      </c>
      <c r="K15" s="25" t="s">
        <v>55</v>
      </c>
      <c r="L15" s="25" t="s">
        <v>108</v>
      </c>
      <c r="M15" s="25" t="s">
        <v>117</v>
      </c>
      <c r="N15" s="25" t="s">
        <v>120</v>
      </c>
      <c r="O15" s="25" t="s">
        <v>116</v>
      </c>
      <c r="P15" s="25" t="s">
        <v>71</v>
      </c>
      <c r="Q15" s="25" t="s">
        <v>8</v>
      </c>
      <c r="R15" s="25" t="s">
        <v>62</v>
      </c>
      <c r="S15" s="25" t="s">
        <v>107</v>
      </c>
      <c r="T15" s="25" t="s">
        <v>26</v>
      </c>
      <c r="U15" s="25" t="s">
        <v>115</v>
      </c>
      <c r="V15" s="25" t="s">
        <v>23</v>
      </c>
      <c r="W15" s="25" t="s">
        <v>53</v>
      </c>
      <c r="X15" s="25" t="s">
        <v>10</v>
      </c>
      <c r="Y15" s="25" t="s">
        <v>24</v>
      </c>
      <c r="Z15" s="25" t="s">
        <v>70</v>
      </c>
      <c r="AA15" s="25" t="s">
        <v>85</v>
      </c>
      <c r="AB15" s="25" t="s">
        <v>122</v>
      </c>
      <c r="AC15" s="25" t="s">
        <v>105</v>
      </c>
      <c r="AD15" s="25" t="s">
        <v>121</v>
      </c>
      <c r="AE15" s="25" t="s">
        <v>3</v>
      </c>
      <c r="AF15" s="25" t="s">
        <v>72</v>
      </c>
      <c r="AG15" s="25" t="s">
        <v>63</v>
      </c>
      <c r="AH15" s="25" t="s">
        <v>22</v>
      </c>
      <c r="AI15" s="25" t="s">
        <v>5</v>
      </c>
      <c r="AJ15" s="25" t="s">
        <v>60</v>
      </c>
      <c r="AK15" s="25" t="s">
        <v>1</v>
      </c>
      <c r="AL15" s="25" t="s">
        <v>106</v>
      </c>
      <c r="AM15" s="25" t="s">
        <v>119</v>
      </c>
    </row>
    <row r="16" spans="1:39" x14ac:dyDescent="0.2">
      <c r="A16" s="23" t="s">
        <v>106</v>
      </c>
      <c r="B16" s="25" t="s">
        <v>85</v>
      </c>
      <c r="C16" s="25" t="s">
        <v>108</v>
      </c>
      <c r="D16" s="25" t="s">
        <v>115</v>
      </c>
      <c r="E16" s="25" t="s">
        <v>26</v>
      </c>
      <c r="F16" s="25" t="s">
        <v>116</v>
      </c>
      <c r="G16" s="25" t="s">
        <v>22</v>
      </c>
      <c r="H16" s="25" t="s">
        <v>1</v>
      </c>
      <c r="I16" s="25" t="s">
        <v>24</v>
      </c>
      <c r="J16" s="25" t="s">
        <v>63</v>
      </c>
      <c r="K16" s="25" t="s">
        <v>122</v>
      </c>
      <c r="L16" s="25" t="s">
        <v>62</v>
      </c>
      <c r="M16" s="25" t="s">
        <v>54</v>
      </c>
      <c r="N16" s="25" t="s">
        <v>6</v>
      </c>
      <c r="O16" s="25" t="s">
        <v>121</v>
      </c>
      <c r="P16" s="25" t="s">
        <v>4</v>
      </c>
      <c r="Q16" s="25" t="s">
        <v>72</v>
      </c>
      <c r="R16" s="25" t="s">
        <v>55</v>
      </c>
      <c r="S16" s="25" t="s">
        <v>2</v>
      </c>
      <c r="T16" s="25" t="s">
        <v>3</v>
      </c>
      <c r="U16" s="25" t="s">
        <v>70</v>
      </c>
      <c r="V16" s="25" t="s">
        <v>71</v>
      </c>
      <c r="W16" s="25" t="s">
        <v>117</v>
      </c>
      <c r="X16" s="25" t="s">
        <v>7</v>
      </c>
      <c r="Y16" s="25" t="s">
        <v>76</v>
      </c>
      <c r="Z16" s="25" t="s">
        <v>119</v>
      </c>
      <c r="AA16" s="25" t="s">
        <v>8</v>
      </c>
      <c r="AB16" s="25" t="s">
        <v>10</v>
      </c>
      <c r="AC16" s="25" t="s">
        <v>60</v>
      </c>
      <c r="AD16" s="25" t="s">
        <v>105</v>
      </c>
      <c r="AE16" s="25" t="s">
        <v>120</v>
      </c>
      <c r="AF16" s="25" t="s">
        <v>5</v>
      </c>
      <c r="AG16" s="25" t="s">
        <v>86</v>
      </c>
      <c r="AH16" s="25" t="s">
        <v>118</v>
      </c>
      <c r="AI16" s="25" t="s">
        <v>25</v>
      </c>
      <c r="AJ16" s="25" t="s">
        <v>53</v>
      </c>
      <c r="AK16" s="25" t="s">
        <v>23</v>
      </c>
      <c r="AL16" s="25" t="s">
        <v>77</v>
      </c>
      <c r="AM16" s="25" t="s">
        <v>61</v>
      </c>
    </row>
    <row r="17" spans="1:39" x14ac:dyDescent="0.2">
      <c r="A17" s="23" t="s">
        <v>10</v>
      </c>
      <c r="B17" s="25" t="s">
        <v>55</v>
      </c>
      <c r="C17" s="25" t="s">
        <v>3</v>
      </c>
      <c r="D17" s="25" t="s">
        <v>72</v>
      </c>
      <c r="E17" s="25" t="s">
        <v>117</v>
      </c>
      <c r="F17" s="25" t="s">
        <v>24</v>
      </c>
      <c r="G17" s="25" t="s">
        <v>4</v>
      </c>
      <c r="H17" s="25" t="s">
        <v>108</v>
      </c>
      <c r="I17" s="25" t="s">
        <v>2</v>
      </c>
      <c r="J17" s="25" t="s">
        <v>86</v>
      </c>
      <c r="K17" s="25" t="s">
        <v>6</v>
      </c>
      <c r="L17" s="25" t="s">
        <v>121</v>
      </c>
      <c r="M17" s="25" t="s">
        <v>106</v>
      </c>
      <c r="N17" s="25" t="s">
        <v>26</v>
      </c>
      <c r="O17" s="25" t="s">
        <v>1</v>
      </c>
      <c r="P17" s="25" t="s">
        <v>119</v>
      </c>
      <c r="Q17" s="25" t="s">
        <v>63</v>
      </c>
      <c r="R17" s="25" t="s">
        <v>8</v>
      </c>
      <c r="S17" s="25" t="s">
        <v>120</v>
      </c>
      <c r="T17" s="25" t="s">
        <v>60</v>
      </c>
      <c r="U17" s="25" t="s">
        <v>5</v>
      </c>
      <c r="V17" s="25" t="s">
        <v>105</v>
      </c>
      <c r="W17" s="25" t="s">
        <v>70</v>
      </c>
      <c r="X17" s="25" t="s">
        <v>77</v>
      </c>
      <c r="Y17" s="25" t="s">
        <v>85</v>
      </c>
      <c r="Z17" s="25" t="s">
        <v>7</v>
      </c>
      <c r="AA17" s="25" t="s">
        <v>23</v>
      </c>
      <c r="AB17" s="25" t="s">
        <v>107</v>
      </c>
      <c r="AC17" s="25" t="s">
        <v>118</v>
      </c>
      <c r="AD17" s="25" t="s">
        <v>25</v>
      </c>
      <c r="AE17" s="25" t="s">
        <v>61</v>
      </c>
      <c r="AF17" s="25" t="s">
        <v>122</v>
      </c>
      <c r="AG17" s="25" t="s">
        <v>53</v>
      </c>
      <c r="AH17" s="25" t="s">
        <v>71</v>
      </c>
      <c r="AI17" s="25" t="s">
        <v>62</v>
      </c>
      <c r="AJ17" s="25" t="s">
        <v>22</v>
      </c>
      <c r="AK17" s="25" t="s">
        <v>116</v>
      </c>
      <c r="AL17" s="25" t="s">
        <v>115</v>
      </c>
      <c r="AM17" s="25" t="s">
        <v>76</v>
      </c>
    </row>
    <row r="18" spans="1:39" x14ac:dyDescent="0.2">
      <c r="A18" s="23" t="s">
        <v>3</v>
      </c>
      <c r="B18" s="25" t="s">
        <v>4</v>
      </c>
      <c r="C18" s="25" t="s">
        <v>54</v>
      </c>
      <c r="D18" s="25" t="s">
        <v>2</v>
      </c>
      <c r="E18" s="25" t="s">
        <v>70</v>
      </c>
      <c r="F18" s="25" t="s">
        <v>63</v>
      </c>
      <c r="G18" s="25" t="s">
        <v>72</v>
      </c>
      <c r="H18" s="25" t="s">
        <v>118</v>
      </c>
      <c r="I18" s="25" t="s">
        <v>122</v>
      </c>
      <c r="J18" s="25" t="s">
        <v>1</v>
      </c>
      <c r="K18" s="25" t="s">
        <v>24</v>
      </c>
      <c r="L18" s="25" t="s">
        <v>5</v>
      </c>
      <c r="M18" s="25" t="s">
        <v>55</v>
      </c>
      <c r="N18" s="25" t="s">
        <v>22</v>
      </c>
      <c r="O18" s="25" t="s">
        <v>62</v>
      </c>
      <c r="P18" s="25" t="s">
        <v>86</v>
      </c>
      <c r="Q18" s="25" t="s">
        <v>116</v>
      </c>
      <c r="R18" s="25" t="s">
        <v>115</v>
      </c>
      <c r="S18" s="25" t="s">
        <v>108</v>
      </c>
      <c r="T18" s="25" t="s">
        <v>107</v>
      </c>
      <c r="U18" s="25" t="s">
        <v>8</v>
      </c>
      <c r="V18" s="25" t="s">
        <v>121</v>
      </c>
      <c r="W18" s="25" t="s">
        <v>7</v>
      </c>
      <c r="X18" s="25" t="s">
        <v>117</v>
      </c>
      <c r="Y18" s="25" t="s">
        <v>71</v>
      </c>
      <c r="Z18" s="25" t="s">
        <v>76</v>
      </c>
      <c r="AA18" s="25" t="s">
        <v>61</v>
      </c>
      <c r="AB18" s="25" t="s">
        <v>53</v>
      </c>
      <c r="AC18" s="25" t="s">
        <v>26</v>
      </c>
      <c r="AD18" s="25" t="s">
        <v>10</v>
      </c>
      <c r="AE18" s="25" t="s">
        <v>77</v>
      </c>
      <c r="AF18" s="25" t="s">
        <v>6</v>
      </c>
      <c r="AG18" s="25" t="s">
        <v>23</v>
      </c>
      <c r="AH18" s="25" t="s">
        <v>119</v>
      </c>
      <c r="AI18" s="25" t="s">
        <v>106</v>
      </c>
      <c r="AJ18" s="25" t="s">
        <v>120</v>
      </c>
      <c r="AK18" s="25" t="s">
        <v>85</v>
      </c>
      <c r="AL18" s="25" t="s">
        <v>105</v>
      </c>
      <c r="AM18" s="25" t="s">
        <v>60</v>
      </c>
    </row>
    <row r="19" spans="1:39" x14ac:dyDescent="0.2">
      <c r="A19" s="23" t="s">
        <v>117</v>
      </c>
      <c r="B19" s="25" t="s">
        <v>62</v>
      </c>
      <c r="C19" s="25" t="s">
        <v>23</v>
      </c>
      <c r="D19" s="25" t="s">
        <v>7</v>
      </c>
      <c r="E19" s="25" t="s">
        <v>54</v>
      </c>
      <c r="F19" s="25" t="s">
        <v>61</v>
      </c>
      <c r="G19" s="25" t="s">
        <v>121</v>
      </c>
      <c r="H19" s="25" t="s">
        <v>119</v>
      </c>
      <c r="I19" s="25" t="s">
        <v>3</v>
      </c>
      <c r="J19" s="25" t="s">
        <v>70</v>
      </c>
      <c r="K19" s="25" t="s">
        <v>106</v>
      </c>
      <c r="L19" s="25" t="s">
        <v>53</v>
      </c>
      <c r="M19" s="25" t="s">
        <v>77</v>
      </c>
      <c r="N19" s="25" t="s">
        <v>71</v>
      </c>
      <c r="O19" s="25" t="s">
        <v>105</v>
      </c>
      <c r="P19" s="25" t="s">
        <v>22</v>
      </c>
      <c r="Q19" s="25" t="s">
        <v>115</v>
      </c>
      <c r="R19" s="25" t="s">
        <v>5</v>
      </c>
      <c r="S19" s="25" t="s">
        <v>76</v>
      </c>
      <c r="T19" s="25" t="s">
        <v>86</v>
      </c>
      <c r="U19" s="25" t="s">
        <v>1</v>
      </c>
      <c r="V19" s="25" t="s">
        <v>116</v>
      </c>
      <c r="W19" s="25" t="s">
        <v>107</v>
      </c>
      <c r="X19" s="25" t="s">
        <v>25</v>
      </c>
      <c r="Y19" s="25" t="s">
        <v>6</v>
      </c>
      <c r="Z19" s="25" t="s">
        <v>72</v>
      </c>
      <c r="AA19" s="25" t="s">
        <v>118</v>
      </c>
      <c r="AB19" s="25" t="s">
        <v>2</v>
      </c>
      <c r="AC19" s="25" t="s">
        <v>55</v>
      </c>
      <c r="AD19" s="25" t="s">
        <v>4</v>
      </c>
      <c r="AE19" s="25" t="s">
        <v>24</v>
      </c>
      <c r="AF19" s="25" t="s">
        <v>10</v>
      </c>
      <c r="AG19" s="25" t="s">
        <v>60</v>
      </c>
      <c r="AH19" s="25" t="s">
        <v>108</v>
      </c>
      <c r="AI19" s="25" t="s">
        <v>85</v>
      </c>
      <c r="AJ19" s="25" t="s">
        <v>26</v>
      </c>
      <c r="AK19" s="25" t="s">
        <v>8</v>
      </c>
      <c r="AL19" s="25" t="s">
        <v>63</v>
      </c>
      <c r="AM19" s="25" t="s">
        <v>120</v>
      </c>
    </row>
    <row r="20" spans="1:39" x14ac:dyDescent="0.2">
      <c r="A20" s="23" t="s">
        <v>63</v>
      </c>
      <c r="B20" s="25" t="s">
        <v>2</v>
      </c>
      <c r="C20" s="25" t="s">
        <v>26</v>
      </c>
      <c r="D20" s="25" t="s">
        <v>85</v>
      </c>
      <c r="E20" s="25" t="s">
        <v>60</v>
      </c>
      <c r="F20" s="25" t="s">
        <v>25</v>
      </c>
      <c r="G20" s="25" t="s">
        <v>1</v>
      </c>
      <c r="H20" s="25" t="s">
        <v>22</v>
      </c>
      <c r="I20" s="25" t="s">
        <v>116</v>
      </c>
      <c r="J20" s="25" t="s">
        <v>107</v>
      </c>
      <c r="K20" s="25" t="s">
        <v>105</v>
      </c>
      <c r="L20" s="25" t="s">
        <v>6</v>
      </c>
      <c r="M20" s="25" t="s">
        <v>120</v>
      </c>
      <c r="N20" s="25" t="s">
        <v>53</v>
      </c>
      <c r="O20" s="25" t="s">
        <v>24</v>
      </c>
      <c r="P20" s="25" t="s">
        <v>118</v>
      </c>
      <c r="Q20" s="25" t="s">
        <v>54</v>
      </c>
      <c r="R20" s="25" t="s">
        <v>23</v>
      </c>
      <c r="S20" s="25" t="s">
        <v>117</v>
      </c>
      <c r="T20" s="25" t="s">
        <v>61</v>
      </c>
      <c r="U20" s="25" t="s">
        <v>55</v>
      </c>
      <c r="V20" s="25" t="s">
        <v>8</v>
      </c>
      <c r="W20" s="25" t="s">
        <v>108</v>
      </c>
      <c r="X20" s="25" t="s">
        <v>119</v>
      </c>
      <c r="Y20" s="25" t="s">
        <v>106</v>
      </c>
      <c r="Z20" s="25" t="s">
        <v>3</v>
      </c>
      <c r="AA20" s="25" t="s">
        <v>71</v>
      </c>
      <c r="AB20" s="25" t="s">
        <v>115</v>
      </c>
      <c r="AC20" s="25" t="s">
        <v>70</v>
      </c>
      <c r="AD20" s="25" t="s">
        <v>5</v>
      </c>
      <c r="AE20" s="25" t="s">
        <v>86</v>
      </c>
      <c r="AF20" s="25" t="s">
        <v>62</v>
      </c>
      <c r="AG20" s="25" t="s">
        <v>77</v>
      </c>
      <c r="AH20" s="25" t="s">
        <v>7</v>
      </c>
      <c r="AI20" s="25" t="s">
        <v>72</v>
      </c>
      <c r="AJ20" s="25" t="s">
        <v>4</v>
      </c>
      <c r="AK20" s="25" t="s">
        <v>121</v>
      </c>
      <c r="AL20" s="25" t="s">
        <v>122</v>
      </c>
      <c r="AM20" s="25" t="s">
        <v>10</v>
      </c>
    </row>
    <row r="21" spans="1:39" x14ac:dyDescent="0.2">
      <c r="A21" s="23" t="s">
        <v>85</v>
      </c>
      <c r="B21" s="25" t="s">
        <v>107</v>
      </c>
      <c r="C21" s="25" t="s">
        <v>1</v>
      </c>
      <c r="D21" s="25" t="s">
        <v>76</v>
      </c>
      <c r="E21" s="25" t="s">
        <v>116</v>
      </c>
      <c r="F21" s="25" t="s">
        <v>120</v>
      </c>
      <c r="G21" s="25" t="s">
        <v>2</v>
      </c>
      <c r="H21" s="25" t="s">
        <v>53</v>
      </c>
      <c r="I21" s="25" t="s">
        <v>60</v>
      </c>
      <c r="J21" s="25" t="s">
        <v>10</v>
      </c>
      <c r="K21" s="25" t="s">
        <v>26</v>
      </c>
      <c r="L21" s="25" t="s">
        <v>22</v>
      </c>
      <c r="M21" s="25" t="s">
        <v>105</v>
      </c>
      <c r="N21" s="25" t="s">
        <v>7</v>
      </c>
      <c r="O21" s="25" t="s">
        <v>72</v>
      </c>
      <c r="P21" s="25" t="s">
        <v>3</v>
      </c>
      <c r="Q21" s="25" t="s">
        <v>70</v>
      </c>
      <c r="R21" s="25" t="s">
        <v>121</v>
      </c>
      <c r="S21" s="25" t="s">
        <v>4</v>
      </c>
      <c r="T21" s="25" t="s">
        <v>117</v>
      </c>
      <c r="U21" s="25" t="s">
        <v>24</v>
      </c>
      <c r="V21" s="25" t="s">
        <v>55</v>
      </c>
      <c r="W21" s="25" t="s">
        <v>5</v>
      </c>
      <c r="X21" s="25" t="s">
        <v>62</v>
      </c>
      <c r="Y21" s="25" t="s">
        <v>54</v>
      </c>
      <c r="Z21" s="25" t="s">
        <v>115</v>
      </c>
      <c r="AA21" s="25" t="s">
        <v>77</v>
      </c>
      <c r="AB21" s="25" t="s">
        <v>108</v>
      </c>
      <c r="AC21" s="25" t="s">
        <v>8</v>
      </c>
      <c r="AD21" s="25" t="s">
        <v>71</v>
      </c>
      <c r="AE21" s="25" t="s">
        <v>63</v>
      </c>
      <c r="AF21" s="25" t="s">
        <v>119</v>
      </c>
      <c r="AG21" s="25" t="s">
        <v>106</v>
      </c>
      <c r="AH21" s="25" t="s">
        <v>61</v>
      </c>
      <c r="AI21" s="25" t="s">
        <v>122</v>
      </c>
      <c r="AJ21" s="25" t="s">
        <v>118</v>
      </c>
      <c r="AK21" s="25" t="s">
        <v>25</v>
      </c>
      <c r="AL21" s="25" t="s">
        <v>23</v>
      </c>
      <c r="AM21" s="25" t="s">
        <v>6</v>
      </c>
    </row>
  </sheetData>
  <conditionalFormatting sqref="A7 A5 A15 A9:A12">
    <cfRule type="cellIs" dxfId="587" priority="1" stopIfTrue="1" operator="equal">
      <formula>"W"</formula>
    </cfRule>
    <cfRule type="cellIs" dxfId="586" priority="2" stopIfTrue="1" operator="equal">
      <formula>"D"</formula>
    </cfRule>
    <cfRule type="cellIs" dxfId="585" priority="3" stopIfTrue="1" operator="equal">
      <formula>"L"</formula>
    </cfRule>
  </conditionalFormatting>
  <conditionalFormatting sqref="A1">
    <cfRule type="cellIs" dxfId="584" priority="4" stopIfTrue="1" operator="equal">
      <formula>"W"</formula>
    </cfRule>
    <cfRule type="cellIs" dxfId="583" priority="5" stopIfTrue="1" operator="equal">
      <formula>"D"</formula>
    </cfRule>
    <cfRule type="cellIs" dxfId="582" priority="6" stopIfTrue="1" operator="equal">
      <formula>"L"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21"/>
  <sheetViews>
    <sheetView workbookViewId="0">
      <pane xSplit="1" topLeftCell="H1" activePane="topRight" state="frozen"/>
      <selection pane="topRight" activeCell="L8" sqref="L8"/>
    </sheetView>
  </sheetViews>
  <sheetFormatPr defaultColWidth="9.109375" defaultRowHeight="12" x14ac:dyDescent="0.25"/>
  <cols>
    <col min="1" max="1" width="5" style="21" bestFit="1" customWidth="1"/>
    <col min="2" max="13" width="5.6640625" style="21" customWidth="1"/>
    <col min="14" max="39" width="5.6640625" style="21" hidden="1" customWidth="1"/>
    <col min="40" max="40" width="7.88671875" style="21" customWidth="1"/>
    <col min="41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6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78</v>
      </c>
      <c r="AR1" s="31" t="s">
        <v>59</v>
      </c>
    </row>
    <row r="2" spans="1:46" x14ac:dyDescent="0.25">
      <c r="A2" s="30" t="s">
        <v>105</v>
      </c>
      <c r="B2" s="22">
        <f>VLOOKUP($A2,'Proj GC'!$A$68:$AM$87,B$1+1,FALSE)</f>
        <v>135.10165161175109</v>
      </c>
      <c r="C2" s="22">
        <f>VLOOKUP($A2,'Proj GC'!$A$68:$AM$87,C$1+1,FALSE)</f>
        <v>65.700171284893983</v>
      </c>
      <c r="D2" s="22">
        <f>VLOOKUP($A2,'Proj GC'!$A$68:$AM$87,D$1+1,FALSE)</f>
        <v>83.344060284896017</v>
      </c>
      <c r="E2" s="22">
        <f>VLOOKUP($A2,'Proj GC'!$A$68:$AM$87,E$1+1,FALSE)</f>
        <v>145.23497884805127</v>
      </c>
      <c r="F2" s="22">
        <f>VLOOKUP($A2,'Proj GC'!$A$68:$AM$87,F$1+1,FALSE)</f>
        <v>127.41410379873658</v>
      </c>
      <c r="G2" s="22">
        <f>VLOOKUP($A2,'Proj GC'!$A$68:$AM$87,G$1+1,FALSE)</f>
        <v>102.51945356596927</v>
      </c>
      <c r="H2" s="22">
        <f>VLOOKUP($A2,'Proj GC'!$A$68:$AM$87,H$1+1,FALSE)</f>
        <v>94.540178274587404</v>
      </c>
      <c r="I2" s="22">
        <f>VLOOKUP($A2,'Proj GC'!$A$68:$AM$87,I$1+1,FALSE)</f>
        <v>89.386061303673443</v>
      </c>
      <c r="J2" s="22">
        <f>VLOOKUP($A2,'Proj GC'!$A$68:$AM$87,J$1+1,FALSE)</f>
        <v>84.415412852233587</v>
      </c>
      <c r="K2" s="22">
        <f>VLOOKUP($A2,'Proj GC'!$A$68:$AM$87,K$1+1,FALSE)</f>
        <v>107.68415831979155</v>
      </c>
      <c r="L2" s="22">
        <f>VLOOKUP($A2,'Proj GC'!$A$68:$AM$87,L$1+1,FALSE)</f>
        <v>75.103438827005036</v>
      </c>
      <c r="M2" s="22">
        <f>VLOOKUP($A2,'Proj GC'!$A$68:$AM$87,M$1+1,FALSE)</f>
        <v>75.958722347626036</v>
      </c>
      <c r="N2" s="22">
        <f>VLOOKUP($A2,'Proj GC'!$A$68:$AM$87,N$1+1,FALSE)</f>
        <v>63.559307807122565</v>
      </c>
      <c r="O2" s="22">
        <f>VLOOKUP($A2,'Proj GC'!$A$68:$AM$87,O$1+1,FALSE)</f>
        <v>61.271786638032658</v>
      </c>
      <c r="P2" s="22">
        <f>VLOOKUP($A2,'Proj GC'!$A$68:$AM$87,P$1+1,FALSE)</f>
        <v>77.359665749373818</v>
      </c>
      <c r="Q2" s="22">
        <f>VLOOKUP($A2,'Proj GC'!$A$68:$AM$87,Q$1+1,FALSE)</f>
        <v>132.43261028647498</v>
      </c>
      <c r="R2" s="22">
        <f>VLOOKUP($A2,'Proj GC'!$A$68:$AM$87,R$1+1,FALSE)</f>
        <v>116.43709113436307</v>
      </c>
      <c r="S2" s="22">
        <f>VLOOKUP($A2,'Proj GC'!$A$68:$AM$87,S$1+1,FALSE)</f>
        <v>130.22747576911613</v>
      </c>
      <c r="T2" s="22">
        <f>VLOOKUP($A2,'Proj GC'!$A$68:$AM$87,T$1+1,FALSE)</f>
        <v>101.21650445056385</v>
      </c>
      <c r="U2" s="22">
        <f>VLOOKUP($A2,'Proj GC'!$A$68:$AM$87,U$1+1,FALSE)</f>
        <v>71.673261995265875</v>
      </c>
      <c r="V2" s="22">
        <f>VLOOKUP($A2,'Proj GC'!$A$68:$AM$87,V$1+1,FALSE)</f>
        <v>106.60913720325816</v>
      </c>
      <c r="W2" s="22">
        <f>VLOOKUP($A2,'Proj GC'!$A$68:$AM$87,W$1+1,FALSE)</f>
        <v>95.493498887362307</v>
      </c>
      <c r="X2" s="22">
        <f>VLOOKUP($A2,'Proj GC'!$A$68:$AM$87,X$1+1,FALSE)</f>
        <v>79.266884552314167</v>
      </c>
      <c r="Y2" s="22">
        <f>VLOOKUP($A2,'Proj GC'!$A$68:$AM$87,Y$1+1,FALSE)</f>
        <v>95.191848535497471</v>
      </c>
      <c r="Z2" s="22">
        <f>VLOOKUP($A2,'Proj GC'!$A$68:$AM$87,Z$1+1,FALSE)</f>
        <v>112.98986563284187</v>
      </c>
      <c r="AA2" s="22">
        <f>VLOOKUP($A2,'Proj GC'!$A$68:$AM$87,AA$1+1,FALSE)</f>
        <v>115.60704338290152</v>
      </c>
      <c r="AB2" s="22">
        <f>VLOOKUP($A2,'Proj GC'!$A$68:$AM$87,AB$1+1,FALSE)</f>
        <v>67.359621704498551</v>
      </c>
      <c r="AC2" s="22">
        <f>VLOOKUP($A2,'Proj GC'!$A$68:$AM$87,AC$1+1,FALSE)</f>
        <v>84.691111868750355</v>
      </c>
      <c r="AD2" s="22">
        <f>VLOOKUP($A2,'Proj GC'!$A$68:$AM$87,AD$1+1,FALSE)</f>
        <v>74.087427193603858</v>
      </c>
      <c r="AE2" s="22">
        <f>VLOOKUP($A2,'Proj GC'!$A$68:$AM$87,AE$1+1,FALSE)</f>
        <v>73.908883648870045</v>
      </c>
      <c r="AF2" s="22">
        <f>VLOOKUP($A2,'Proj GC'!$A$68:$AM$87,AF$1+1,FALSE)</f>
        <v>163.77561444567485</v>
      </c>
      <c r="AG2" s="22">
        <f>VLOOKUP($A2,'Proj GC'!$A$68:$AM$87,AG$1+1,FALSE)</f>
        <v>119.80712501419436</v>
      </c>
      <c r="AH2" s="22">
        <f>VLOOKUP($A2,'Proj GC'!$A$68:$AM$87,AH$1+1,FALSE)</f>
        <v>54.335357962028958</v>
      </c>
      <c r="AI2" s="22">
        <f>VLOOKUP($A2,'Proj GC'!$A$68:$AM$87,AI$1+1,FALSE)</f>
        <v>114.13776033786989</v>
      </c>
      <c r="AJ2" s="22">
        <f>VLOOKUP($A2,'Proj GC'!$A$68:$AM$87,AJ$1+1,FALSE)</f>
        <v>103.25553364745403</v>
      </c>
      <c r="AK2" s="22">
        <f>VLOOKUP($A2,'Proj GC'!$A$68:$AM$87,AK$1+1,FALSE)</f>
        <v>87.235367759932188</v>
      </c>
      <c r="AL2" s="22">
        <f>VLOOKUP($A2,'Proj GC'!$A$68:$AM$87,AL$1+1,FALSE)</f>
        <v>146.85225990985438</v>
      </c>
      <c r="AM2" s="22">
        <f>VLOOKUP($A2,'Proj GC'!$A$68:$AM$87,AM$1+1,FALSE)</f>
        <v>117.44023931064763</v>
      </c>
      <c r="AN2" s="22">
        <f ca="1">AVERAGE(OFFSET($A2,0,Fixtures!$D$6,1,3))</f>
        <v>89.067669999676738</v>
      </c>
      <c r="AO2" s="22">
        <f ca="1">AVERAGE(OFFSET($A2,0,Fixtures!$D$6,1,6))</f>
        <v>77.998804465301902</v>
      </c>
      <c r="AP2" s="22">
        <f ca="1">AVERAGE(OFFSET($A2,0,Fixtures!$D$6,1,9))</f>
        <v>88.246910440224809</v>
      </c>
      <c r="AQ2" s="22">
        <f ca="1">AVERAGE(OFFSET($A2,0,Fixtures!$D$6,1,12))</f>
        <v>91.444953014747441</v>
      </c>
      <c r="AR2" s="22">
        <f ca="1">IF(OR(Fixtures!$D$6&lt;=0,Fixtures!$D$6&gt;39),AVERAGE(A2:AM2),AVERAGE(OFFSET($A2,0,Fixtures!$D$6,1,39-Fixtures!$D$6)))</f>
        <v>96.979467239150779</v>
      </c>
    </row>
    <row r="3" spans="1:46" x14ac:dyDescent="0.25">
      <c r="A3" s="23" t="s">
        <v>118</v>
      </c>
      <c r="B3" s="22">
        <f>VLOOKUP($A3,'Proj GC'!$A$68:$AM$87,B$1+1,FALSE)</f>
        <v>117.44023931064763</v>
      </c>
      <c r="C3" s="22">
        <f>VLOOKUP($A3,'Proj GC'!$A$68:$AM$87,C$1+1,FALSE)</f>
        <v>84.691111868750355</v>
      </c>
      <c r="D3" s="22">
        <f>VLOOKUP($A3,'Proj GC'!$A$68:$AM$87,D$1+1,FALSE)</f>
        <v>103.25553364745403</v>
      </c>
      <c r="E3" s="22">
        <f>VLOOKUP($A3,'Proj GC'!$A$68:$AM$87,E$1+1,FALSE)</f>
        <v>114.13776033786989</v>
      </c>
      <c r="F3" s="22">
        <f>VLOOKUP($A3,'Proj GC'!$A$68:$AM$87,F$1+1,FALSE)</f>
        <v>87.235367759932188</v>
      </c>
      <c r="G3" s="22">
        <f>VLOOKUP($A3,'Proj GC'!$A$68:$AM$87,G$1+1,FALSE)</f>
        <v>54.335357962028958</v>
      </c>
      <c r="H3" s="22">
        <f>VLOOKUP($A3,'Proj GC'!$A$68:$AM$87,H$1+1,FALSE)</f>
        <v>146.85225990985438</v>
      </c>
      <c r="I3" s="22">
        <f>VLOOKUP($A3,'Proj GC'!$A$68:$AM$87,I$1+1,FALSE)</f>
        <v>63.559307807122565</v>
      </c>
      <c r="J3" s="22">
        <f>VLOOKUP($A3,'Proj GC'!$A$68:$AM$87,J$1+1,FALSE)</f>
        <v>125.67087808310139</v>
      </c>
      <c r="K3" s="22">
        <f>VLOOKUP($A3,'Proj GC'!$A$68:$AM$87,K$1+1,FALSE)</f>
        <v>145.23497884805127</v>
      </c>
      <c r="L3" s="22">
        <f>VLOOKUP($A3,'Proj GC'!$A$68:$AM$87,L$1+1,FALSE)</f>
        <v>94.540178274587404</v>
      </c>
      <c r="M3" s="22">
        <f>VLOOKUP($A3,'Proj GC'!$A$68:$AM$87,M$1+1,FALSE)</f>
        <v>127.41410379873658</v>
      </c>
      <c r="N3" s="22">
        <f>VLOOKUP($A3,'Proj GC'!$A$68:$AM$87,N$1+1,FALSE)</f>
        <v>83.344060284896017</v>
      </c>
      <c r="O3" s="22">
        <f>VLOOKUP($A3,'Proj GC'!$A$68:$AM$87,O$1+1,FALSE)</f>
        <v>65.700171284893983</v>
      </c>
      <c r="P3" s="22">
        <f>VLOOKUP($A3,'Proj GC'!$A$68:$AM$87,P$1+1,FALSE)</f>
        <v>107.68415831979155</v>
      </c>
      <c r="Q3" s="22">
        <f>VLOOKUP($A3,'Proj GC'!$A$68:$AM$87,Q$1+1,FALSE)</f>
        <v>79.266884552314167</v>
      </c>
      <c r="R3" s="22">
        <f>VLOOKUP($A3,'Proj GC'!$A$68:$AM$87,R$1+1,FALSE)</f>
        <v>67.359621704498551</v>
      </c>
      <c r="S3" s="22">
        <f>VLOOKUP($A3,'Proj GC'!$A$68:$AM$87,S$1+1,FALSE)</f>
        <v>135.10165161175109</v>
      </c>
      <c r="T3" s="22">
        <f>VLOOKUP($A3,'Proj GC'!$A$68:$AM$87,T$1+1,FALSE)</f>
        <v>115.60704338290152</v>
      </c>
      <c r="U3" s="22">
        <f>VLOOKUP($A3,'Proj GC'!$A$68:$AM$87,U$1+1,FALSE)</f>
        <v>73.908883648870045</v>
      </c>
      <c r="V3" s="22">
        <f>VLOOKUP($A3,'Proj GC'!$A$68:$AM$87,V$1+1,FALSE)</f>
        <v>130.22747576911613</v>
      </c>
      <c r="W3" s="22">
        <f>VLOOKUP($A3,'Proj GC'!$A$68:$AM$87,W$1+1,FALSE)</f>
        <v>163.77561444567485</v>
      </c>
      <c r="X3" s="22">
        <f>VLOOKUP($A3,'Proj GC'!$A$68:$AM$87,X$1+1,FALSE)</f>
        <v>71.673261995265875</v>
      </c>
      <c r="Y3" s="22">
        <f>VLOOKUP($A3,'Proj GC'!$A$68:$AM$87,Y$1+1,FALSE)</f>
        <v>111.44398622463707</v>
      </c>
      <c r="Z3" s="22">
        <f>VLOOKUP($A3,'Proj GC'!$A$68:$AM$87,Z$1+1,FALSE)</f>
        <v>77.359665749373818</v>
      </c>
      <c r="AA3" s="22">
        <f>VLOOKUP($A3,'Proj GC'!$A$68:$AM$87,AA$1+1,FALSE)</f>
        <v>61.271786638032658</v>
      </c>
      <c r="AB3" s="22">
        <f>VLOOKUP($A3,'Proj GC'!$A$68:$AM$87,AB$1+1,FALSE)</f>
        <v>112.98986563284187</v>
      </c>
      <c r="AC3" s="22">
        <f>VLOOKUP($A3,'Proj GC'!$A$68:$AM$87,AC$1+1,FALSE)</f>
        <v>106.60913720325816</v>
      </c>
      <c r="AD3" s="22">
        <f>VLOOKUP($A3,'Proj GC'!$A$68:$AM$87,AD$1+1,FALSE)</f>
        <v>75.103438827005036</v>
      </c>
      <c r="AE3" s="22">
        <f>VLOOKUP($A3,'Proj GC'!$A$68:$AM$87,AE$1+1,FALSE)</f>
        <v>116.43709113436307</v>
      </c>
      <c r="AF3" s="22">
        <f>VLOOKUP($A3,'Proj GC'!$A$68:$AM$87,AF$1+1,FALSE)</f>
        <v>101.21650445056385</v>
      </c>
      <c r="AG3" s="22">
        <f>VLOOKUP($A3,'Proj GC'!$A$68:$AM$87,AG$1+1,FALSE)</f>
        <v>132.43261028647498</v>
      </c>
      <c r="AH3" s="22">
        <f>VLOOKUP($A3,'Proj GC'!$A$68:$AM$87,AH$1+1,FALSE)</f>
        <v>74.087427193603858</v>
      </c>
      <c r="AI3" s="22">
        <f>VLOOKUP($A3,'Proj GC'!$A$68:$AM$87,AI$1+1,FALSE)</f>
        <v>102.51945356596927</v>
      </c>
      <c r="AJ3" s="22">
        <f>VLOOKUP($A3,'Proj GC'!$A$68:$AM$87,AJ$1+1,FALSE)</f>
        <v>75.958722347626036</v>
      </c>
      <c r="AK3" s="22">
        <f>VLOOKUP($A3,'Proj GC'!$A$68:$AM$87,AK$1+1,FALSE)</f>
        <v>95.493498887362307</v>
      </c>
      <c r="AL3" s="22">
        <f>VLOOKUP($A3,'Proj GC'!$A$68:$AM$87,AL$1+1,FALSE)</f>
        <v>119.80712501419436</v>
      </c>
      <c r="AM3" s="22">
        <f>VLOOKUP($A3,'Proj GC'!$A$68:$AM$87,AM$1+1,FALSE)</f>
        <v>89.386061303673443</v>
      </c>
      <c r="AN3" s="22">
        <f ca="1">AVERAGE(OFFSET($A3,0,Fixtures!$D$6,1,3))</f>
        <v>121.81534506858002</v>
      </c>
      <c r="AO3" s="22">
        <f ca="1">AVERAGE(OFFSET($A3,0,Fixtures!$D$6,1,6))</f>
        <v>106.98406176237775</v>
      </c>
      <c r="AP3" s="22">
        <f ca="1">AVERAGE(OFFSET($A3,0,Fixtures!$D$6,1,9))</f>
        <v>99.579448350096754</v>
      </c>
      <c r="AQ3" s="22">
        <f ca="1">AVERAGE(OFFSET($A3,0,Fixtures!$D$6,1,12))</f>
        <v>101.73605114953278</v>
      </c>
      <c r="AR3" s="22">
        <f ca="1">IF(OR(Fixtures!$D$6&lt;=0,Fixtures!$D$6&gt;39),AVERAGE(A3:AM3),AVERAGE(OFFSET($A3,0,Fixtures!$D$6,1,39-Fixtures!$D$6)))</f>
        <v>101.28751134878101</v>
      </c>
    </row>
    <row r="4" spans="1:46" x14ac:dyDescent="0.25">
      <c r="A4" s="30" t="s">
        <v>61</v>
      </c>
      <c r="B4" s="22">
        <f>VLOOKUP($A4,'Proj GC'!$A$68:$AM$87,B$1+1,FALSE)</f>
        <v>103.25553364745403</v>
      </c>
      <c r="C4" s="22">
        <f>VLOOKUP($A4,'Proj GC'!$A$68:$AM$87,C$1+1,FALSE)</f>
        <v>127.41410379873658</v>
      </c>
      <c r="D4" s="22">
        <f>VLOOKUP($A4,'Proj GC'!$A$68:$AM$87,D$1+1,FALSE)</f>
        <v>94.540178274587404</v>
      </c>
      <c r="E4" s="22">
        <f>VLOOKUP($A4,'Proj GC'!$A$68:$AM$87,E$1+1,FALSE)</f>
        <v>84.691111868750355</v>
      </c>
      <c r="F4" s="22">
        <f>VLOOKUP($A4,'Proj GC'!$A$68:$AM$87,F$1+1,FALSE)</f>
        <v>61.271786638032658</v>
      </c>
      <c r="G4" s="22">
        <f>VLOOKUP($A4,'Proj GC'!$A$68:$AM$87,G$1+1,FALSE)</f>
        <v>130.22747576911613</v>
      </c>
      <c r="H4" s="22">
        <f>VLOOKUP($A4,'Proj GC'!$A$68:$AM$87,H$1+1,FALSE)</f>
        <v>117.44023931064763</v>
      </c>
      <c r="I4" s="22">
        <f>VLOOKUP($A4,'Proj GC'!$A$68:$AM$87,I$1+1,FALSE)</f>
        <v>95.191848535497471</v>
      </c>
      <c r="J4" s="22">
        <f>VLOOKUP($A4,'Proj GC'!$A$68:$AM$87,J$1+1,FALSE)</f>
        <v>77.359665749373818</v>
      </c>
      <c r="K4" s="22">
        <f>VLOOKUP($A4,'Proj GC'!$A$68:$AM$87,K$1+1,FALSE)</f>
        <v>135.10165161175109</v>
      </c>
      <c r="L4" s="22">
        <f>VLOOKUP($A4,'Proj GC'!$A$68:$AM$87,L$1+1,FALSE)</f>
        <v>101.21650445056385</v>
      </c>
      <c r="M4" s="22">
        <f>VLOOKUP($A4,'Proj GC'!$A$68:$AM$87,M$1+1,FALSE)</f>
        <v>89.386061303673443</v>
      </c>
      <c r="N4" s="22">
        <f>VLOOKUP($A4,'Proj GC'!$A$68:$AM$87,N$1+1,FALSE)</f>
        <v>125.67087808310139</v>
      </c>
      <c r="O4" s="22">
        <f>VLOOKUP($A4,'Proj GC'!$A$68:$AM$87,O$1+1,FALSE)</f>
        <v>67.359621704498551</v>
      </c>
      <c r="P4" s="22">
        <f>VLOOKUP($A4,'Proj GC'!$A$68:$AM$87,P$1+1,FALSE)</f>
        <v>115.60704338290152</v>
      </c>
      <c r="Q4" s="22">
        <f>VLOOKUP($A4,'Proj GC'!$A$68:$AM$87,Q$1+1,FALSE)</f>
        <v>65.700171284893983</v>
      </c>
      <c r="R4" s="22">
        <f>VLOOKUP($A4,'Proj GC'!$A$68:$AM$87,R$1+1,FALSE)</f>
        <v>73.908883648870045</v>
      </c>
      <c r="S4" s="22">
        <f>VLOOKUP($A4,'Proj GC'!$A$68:$AM$87,S$1+1,FALSE)</f>
        <v>163.77561444567485</v>
      </c>
      <c r="T4" s="22">
        <f>VLOOKUP($A4,'Proj GC'!$A$68:$AM$87,T$1+1,FALSE)</f>
        <v>107.68415831979155</v>
      </c>
      <c r="U4" s="22">
        <f>VLOOKUP($A4,'Proj GC'!$A$68:$AM$87,U$1+1,FALSE)</f>
        <v>111.44398622463707</v>
      </c>
      <c r="V4" s="22">
        <f>VLOOKUP($A4,'Proj GC'!$A$68:$AM$87,V$1+1,FALSE)</f>
        <v>132.43261028647498</v>
      </c>
      <c r="W4" s="22">
        <f>VLOOKUP($A4,'Proj GC'!$A$68:$AM$87,W$1+1,FALSE)</f>
        <v>119.80712501419436</v>
      </c>
      <c r="X4" s="22">
        <f>VLOOKUP($A4,'Proj GC'!$A$68:$AM$87,X$1+1,FALSE)</f>
        <v>84.415412852233587</v>
      </c>
      <c r="Y4" s="22">
        <f>VLOOKUP($A4,'Proj GC'!$A$68:$AM$87,Y$1+1,FALSE)</f>
        <v>87.235367759932188</v>
      </c>
      <c r="Z4" s="22">
        <f>VLOOKUP($A4,'Proj GC'!$A$68:$AM$87,Z$1+1,FALSE)</f>
        <v>54.335357962028958</v>
      </c>
      <c r="AA4" s="22">
        <f>VLOOKUP($A4,'Proj GC'!$A$68:$AM$87,AA$1+1,FALSE)</f>
        <v>146.85225990985438</v>
      </c>
      <c r="AB4" s="22">
        <f>VLOOKUP($A4,'Proj GC'!$A$68:$AM$87,AB$1+1,FALSE)</f>
        <v>79.266884552314167</v>
      </c>
      <c r="AC4" s="22">
        <f>VLOOKUP($A4,'Proj GC'!$A$68:$AM$87,AC$1+1,FALSE)</f>
        <v>114.13776033786989</v>
      </c>
      <c r="AD4" s="22">
        <f>VLOOKUP($A4,'Proj GC'!$A$68:$AM$87,AD$1+1,FALSE)</f>
        <v>112.98986563284187</v>
      </c>
      <c r="AE4" s="22">
        <f>VLOOKUP($A4,'Proj GC'!$A$68:$AM$87,AE$1+1,FALSE)</f>
        <v>106.60913720325816</v>
      </c>
      <c r="AF4" s="22">
        <f>VLOOKUP($A4,'Proj GC'!$A$68:$AM$87,AF$1+1,FALSE)</f>
        <v>75.103438827005036</v>
      </c>
      <c r="AG4" s="22">
        <f>VLOOKUP($A4,'Proj GC'!$A$68:$AM$87,AG$1+1,FALSE)</f>
        <v>116.43709113436307</v>
      </c>
      <c r="AH4" s="22">
        <f>VLOOKUP($A4,'Proj GC'!$A$68:$AM$87,AH$1+1,FALSE)</f>
        <v>75.958722347626036</v>
      </c>
      <c r="AI4" s="22">
        <f>VLOOKUP($A4,'Proj GC'!$A$68:$AM$87,AI$1+1,FALSE)</f>
        <v>95.493498887362307</v>
      </c>
      <c r="AJ4" s="22">
        <f>VLOOKUP($A4,'Proj GC'!$A$68:$AM$87,AJ$1+1,FALSE)</f>
        <v>83.344060284896017</v>
      </c>
      <c r="AK4" s="22">
        <f>VLOOKUP($A4,'Proj GC'!$A$68:$AM$87,AK$1+1,FALSE)</f>
        <v>102.51945356596927</v>
      </c>
      <c r="AL4" s="22">
        <f>VLOOKUP($A4,'Proj GC'!$A$68:$AM$87,AL$1+1,FALSE)</f>
        <v>145.23497884805127</v>
      </c>
      <c r="AM4" s="22">
        <f>VLOOKUP($A4,'Proj GC'!$A$68:$AM$87,AM$1+1,FALSE)</f>
        <v>74.087427193603858</v>
      </c>
      <c r="AN4" s="22">
        <f ca="1">AVERAGE(OFFSET($A4,0,Fixtures!$D$6,1,3))</f>
        <v>104.55927393722959</v>
      </c>
      <c r="AO4" s="22">
        <f ca="1">AVERAGE(OFFSET($A4,0,Fixtures!$D$6,1,6))</f>
        <v>99.349063817160356</v>
      </c>
      <c r="AP4" s="22">
        <f ca="1">AVERAGE(OFFSET($A4,0,Fixtures!$D$6,1,9))</f>
        <v>94.590053468847529</v>
      </c>
      <c r="AQ4" s="22">
        <f ca="1">AVERAGE(OFFSET($A4,0,Fixtures!$D$6,1,12))</f>
        <v>102.85118668414425</v>
      </c>
      <c r="AR4" s="22">
        <f ca="1">IF(OR(Fixtures!$D$6&lt;=0,Fixtures!$D$6&gt;39),AVERAGE(A4:AM4),AVERAGE(OFFSET($A4,0,Fixtures!$D$6,1,39-Fixtures!$D$6)))</f>
        <v>101.34915642698704</v>
      </c>
    </row>
    <row r="5" spans="1:46" x14ac:dyDescent="0.25">
      <c r="A5" s="30" t="s">
        <v>53</v>
      </c>
      <c r="B5" s="22">
        <f>VLOOKUP($A5,'Proj GC'!$A$68:$AM$87,B$1+1,FALSE)</f>
        <v>94.540178274587404</v>
      </c>
      <c r="C5" s="22">
        <f>VLOOKUP($A5,'Proj GC'!$A$68:$AM$87,C$1+1,FALSE)</f>
        <v>116.43709113436307</v>
      </c>
      <c r="D5" s="22">
        <f>VLOOKUP($A5,'Proj GC'!$A$68:$AM$87,D$1+1,FALSE)</f>
        <v>101.21650445056385</v>
      </c>
      <c r="E5" s="22">
        <f>VLOOKUP($A5,'Proj GC'!$A$68:$AM$87,E$1+1,FALSE)</f>
        <v>132.43261028647498</v>
      </c>
      <c r="F5" s="22">
        <f>VLOOKUP($A5,'Proj GC'!$A$68:$AM$87,F$1+1,FALSE)</f>
        <v>84.415412852233587</v>
      </c>
      <c r="G5" s="22">
        <f>VLOOKUP($A5,'Proj GC'!$A$68:$AM$87,G$1+1,FALSE)</f>
        <v>83.344060284896017</v>
      </c>
      <c r="H5" s="22">
        <f>VLOOKUP($A5,'Proj GC'!$A$68:$AM$87,H$1+1,FALSE)</f>
        <v>75.958722347626036</v>
      </c>
      <c r="I5" s="22">
        <f>VLOOKUP($A5,'Proj GC'!$A$68:$AM$87,I$1+1,FALSE)</f>
        <v>102.51945356596927</v>
      </c>
      <c r="J5" s="22">
        <f>VLOOKUP($A5,'Proj GC'!$A$68:$AM$87,J$1+1,FALSE)</f>
        <v>71.673261995265875</v>
      </c>
      <c r="K5" s="22">
        <f>VLOOKUP($A5,'Proj GC'!$A$68:$AM$87,K$1+1,FALSE)</f>
        <v>75.103438827005036</v>
      </c>
      <c r="L5" s="22">
        <f>VLOOKUP($A5,'Proj GC'!$A$68:$AM$87,L$1+1,FALSE)</f>
        <v>61.271786638032658</v>
      </c>
      <c r="M5" s="22">
        <f>VLOOKUP($A5,'Proj GC'!$A$68:$AM$87,M$1+1,FALSE)</f>
        <v>130.22747576911613</v>
      </c>
      <c r="N5" s="22">
        <f>VLOOKUP($A5,'Proj GC'!$A$68:$AM$87,N$1+1,FALSE)</f>
        <v>107.68415831979155</v>
      </c>
      <c r="O5" s="22">
        <f>VLOOKUP($A5,'Proj GC'!$A$68:$AM$87,O$1+1,FALSE)</f>
        <v>145.23497884805127</v>
      </c>
      <c r="P5" s="22">
        <f>VLOOKUP($A5,'Proj GC'!$A$68:$AM$87,P$1+1,FALSE)</f>
        <v>125.67087808310139</v>
      </c>
      <c r="Q5" s="22">
        <f>VLOOKUP($A5,'Proj GC'!$A$68:$AM$87,Q$1+1,FALSE)</f>
        <v>112.98986563284187</v>
      </c>
      <c r="R5" s="22">
        <f>VLOOKUP($A5,'Proj GC'!$A$68:$AM$87,R$1+1,FALSE)</f>
        <v>65.700171284893983</v>
      </c>
      <c r="S5" s="22">
        <f>VLOOKUP($A5,'Proj GC'!$A$68:$AM$87,S$1+1,FALSE)</f>
        <v>89.386061303673443</v>
      </c>
      <c r="T5" s="22">
        <f>VLOOKUP($A5,'Proj GC'!$A$68:$AM$87,T$1+1,FALSE)</f>
        <v>135.10165161175109</v>
      </c>
      <c r="U5" s="22">
        <f>VLOOKUP($A5,'Proj GC'!$A$68:$AM$87,U$1+1,FALSE)</f>
        <v>95.493498887362307</v>
      </c>
      <c r="V5" s="22">
        <f>VLOOKUP($A5,'Proj GC'!$A$68:$AM$87,V$1+1,FALSE)</f>
        <v>67.359621704498551</v>
      </c>
      <c r="W5" s="22">
        <f>VLOOKUP($A5,'Proj GC'!$A$68:$AM$87,W$1+1,FALSE)</f>
        <v>84.691111868750355</v>
      </c>
      <c r="X5" s="22">
        <f>VLOOKUP($A5,'Proj GC'!$A$68:$AM$87,X$1+1,FALSE)</f>
        <v>115.60704338290152</v>
      </c>
      <c r="Y5" s="22">
        <f>VLOOKUP($A5,'Proj GC'!$A$68:$AM$87,Y$1+1,FALSE)</f>
        <v>63.559307807122565</v>
      </c>
      <c r="Z5" s="22">
        <f>VLOOKUP($A5,'Proj GC'!$A$68:$AM$87,Z$1+1,FALSE)</f>
        <v>95.191848535497471</v>
      </c>
      <c r="AA5" s="22">
        <f>VLOOKUP($A5,'Proj GC'!$A$68:$AM$87,AA$1+1,FALSE)</f>
        <v>73.908883648870045</v>
      </c>
      <c r="AB5" s="22">
        <f>VLOOKUP($A5,'Proj GC'!$A$68:$AM$87,AB$1+1,FALSE)</f>
        <v>146.85225990985438</v>
      </c>
      <c r="AC5" s="22">
        <f>VLOOKUP($A5,'Proj GC'!$A$68:$AM$87,AC$1+1,FALSE)</f>
        <v>54.335357962028958</v>
      </c>
      <c r="AD5" s="22">
        <f>VLOOKUP($A5,'Proj GC'!$A$68:$AM$87,AD$1+1,FALSE)</f>
        <v>103.25553364745403</v>
      </c>
      <c r="AE5" s="22">
        <f>VLOOKUP($A5,'Proj GC'!$A$68:$AM$87,AE$1+1,FALSE)</f>
        <v>114.13776033786989</v>
      </c>
      <c r="AF5" s="22">
        <f>VLOOKUP($A5,'Proj GC'!$A$68:$AM$87,AF$1+1,FALSE)</f>
        <v>117.44023931064763</v>
      </c>
      <c r="AG5" s="22">
        <f>VLOOKUP($A5,'Proj GC'!$A$68:$AM$87,AG$1+1,FALSE)</f>
        <v>106.60913720325816</v>
      </c>
      <c r="AH5" s="22">
        <f>VLOOKUP($A5,'Proj GC'!$A$68:$AM$87,AH$1+1,FALSE)</f>
        <v>127.41410379873658</v>
      </c>
      <c r="AI5" s="22">
        <f>VLOOKUP($A5,'Proj GC'!$A$68:$AM$87,AI$1+1,FALSE)</f>
        <v>119.80712501419436</v>
      </c>
      <c r="AJ5" s="22">
        <f>VLOOKUP($A5,'Proj GC'!$A$68:$AM$87,AJ$1+1,FALSE)</f>
        <v>74.087427193603858</v>
      </c>
      <c r="AK5" s="22">
        <f>VLOOKUP($A5,'Proj GC'!$A$68:$AM$87,AK$1+1,FALSE)</f>
        <v>111.44398622463707</v>
      </c>
      <c r="AL5" s="22">
        <f>VLOOKUP($A5,'Proj GC'!$A$68:$AM$87,AL$1+1,FALSE)</f>
        <v>79.266884552314167</v>
      </c>
      <c r="AM5" s="22">
        <f>VLOOKUP($A5,'Proj GC'!$A$68:$AM$87,AM$1+1,FALSE)</f>
        <v>163.77561444567485</v>
      </c>
      <c r="AN5" s="22">
        <f ca="1">AVERAGE(OFFSET($A5,0,Fixtures!$D$6,1,3))</f>
        <v>69.349495820101197</v>
      </c>
      <c r="AO5" s="22">
        <f ca="1">AVERAGE(OFFSET($A5,0,Fixtures!$D$6,1,6))</f>
        <v>98.532516732877085</v>
      </c>
      <c r="AP5" s="22">
        <f ca="1">AVERAGE(OFFSET($A5,0,Fixtures!$D$6,1,9))</f>
        <v>99.506223933122186</v>
      </c>
      <c r="AQ5" s="22">
        <f ca="1">AVERAGE(OFFSET($A5,0,Fixtures!$D$6,1,12))</f>
        <v>101.29476893340723</v>
      </c>
      <c r="AR5" s="22">
        <f ca="1">IF(OR(Fixtures!$D$6&lt;=0,Fixtures!$D$6&gt;39),AVERAGE(A5:AM5),AVERAGE(OFFSET($A5,0,Fixtures!$D$6,1,39-Fixtures!$D$6)))</f>
        <v>101.14268245829338</v>
      </c>
    </row>
    <row r="6" spans="1:46" x14ac:dyDescent="0.25">
      <c r="A6" s="30" t="s">
        <v>116</v>
      </c>
      <c r="B6" s="22">
        <f>VLOOKUP($A6,'Proj GC'!$A$68:$AM$87,B$1+1,FALSE)</f>
        <v>79.266884552314167</v>
      </c>
      <c r="C6" s="22">
        <f>VLOOKUP($A6,'Proj GC'!$A$68:$AM$87,C$1+1,FALSE)</f>
        <v>115.60704338290152</v>
      </c>
      <c r="D6" s="22">
        <f>VLOOKUP($A6,'Proj GC'!$A$68:$AM$87,D$1+1,FALSE)</f>
        <v>111.44398622463707</v>
      </c>
      <c r="E6" s="22">
        <f>VLOOKUP($A6,'Proj GC'!$A$68:$AM$87,E$1+1,FALSE)</f>
        <v>75.958722347626036</v>
      </c>
      <c r="F6" s="22">
        <f>VLOOKUP($A6,'Proj GC'!$A$68:$AM$87,F$1+1,FALSE)</f>
        <v>74.087427193603858</v>
      </c>
      <c r="G6" s="22">
        <f>VLOOKUP($A6,'Proj GC'!$A$68:$AM$87,G$1+1,FALSE)</f>
        <v>77.359665749373818</v>
      </c>
      <c r="H6" s="22">
        <f>VLOOKUP($A6,'Proj GC'!$A$68:$AM$87,H$1+1,FALSE)</f>
        <v>54.335357962028958</v>
      </c>
      <c r="I6" s="22">
        <f>VLOOKUP($A6,'Proj GC'!$A$68:$AM$87,I$1+1,FALSE)</f>
        <v>107.68415831979155</v>
      </c>
      <c r="J6" s="22">
        <f>VLOOKUP($A6,'Proj GC'!$A$68:$AM$87,J$1+1,FALSE)</f>
        <v>101.21650445056385</v>
      </c>
      <c r="K6" s="22">
        <f>VLOOKUP($A6,'Proj GC'!$A$68:$AM$87,K$1+1,FALSE)</f>
        <v>127.41410379873658</v>
      </c>
      <c r="L6" s="22">
        <f>VLOOKUP($A6,'Proj GC'!$A$68:$AM$87,L$1+1,FALSE)</f>
        <v>135.10165161175109</v>
      </c>
      <c r="M6" s="22">
        <f>VLOOKUP($A6,'Proj GC'!$A$68:$AM$87,M$1+1,FALSE)</f>
        <v>145.23497884805127</v>
      </c>
      <c r="N6" s="22">
        <f>VLOOKUP($A6,'Proj GC'!$A$68:$AM$87,N$1+1,FALSE)</f>
        <v>84.415412852233587</v>
      </c>
      <c r="O6" s="22">
        <f>VLOOKUP($A6,'Proj GC'!$A$68:$AM$87,O$1+1,FALSE)</f>
        <v>84.691111868750355</v>
      </c>
      <c r="P6" s="22">
        <f>VLOOKUP($A6,'Proj GC'!$A$68:$AM$87,P$1+1,FALSE)</f>
        <v>94.540178274587404</v>
      </c>
      <c r="Q6" s="22">
        <f>VLOOKUP($A6,'Proj GC'!$A$68:$AM$87,Q$1+1,FALSE)</f>
        <v>146.85225990985438</v>
      </c>
      <c r="R6" s="22">
        <f>VLOOKUP($A6,'Proj GC'!$A$68:$AM$87,R$1+1,FALSE)</f>
        <v>71.673261995265875</v>
      </c>
      <c r="S6" s="22">
        <f>VLOOKUP($A6,'Proj GC'!$A$68:$AM$87,S$1+1,FALSE)</f>
        <v>103.25553364745403</v>
      </c>
      <c r="T6" s="22">
        <f>VLOOKUP($A6,'Proj GC'!$A$68:$AM$87,T$1+1,FALSE)</f>
        <v>117.44023931064763</v>
      </c>
      <c r="U6" s="22">
        <f>VLOOKUP($A6,'Proj GC'!$A$68:$AM$87,U$1+1,FALSE)</f>
        <v>95.191848535497471</v>
      </c>
      <c r="V6" s="22">
        <f>VLOOKUP($A6,'Proj GC'!$A$68:$AM$87,V$1+1,FALSE)</f>
        <v>61.271786638032658</v>
      </c>
      <c r="W6" s="22">
        <f>VLOOKUP($A6,'Proj GC'!$A$68:$AM$87,W$1+1,FALSE)</f>
        <v>112.98986563284187</v>
      </c>
      <c r="X6" s="22">
        <f>VLOOKUP($A6,'Proj GC'!$A$68:$AM$87,X$1+1,FALSE)</f>
        <v>95.493498887362307</v>
      </c>
      <c r="Y6" s="22">
        <f>VLOOKUP($A6,'Proj GC'!$A$68:$AM$87,Y$1+1,FALSE)</f>
        <v>114.13776033786989</v>
      </c>
      <c r="Z6" s="22">
        <f>VLOOKUP($A6,'Proj GC'!$A$68:$AM$87,Z$1+1,FALSE)</f>
        <v>65.700171284893983</v>
      </c>
      <c r="AA6" s="22">
        <f>VLOOKUP($A6,'Proj GC'!$A$68:$AM$87,AA$1+1,FALSE)</f>
        <v>87.235367759932188</v>
      </c>
      <c r="AB6" s="22">
        <f>VLOOKUP($A6,'Proj GC'!$A$68:$AM$87,AB$1+1,FALSE)</f>
        <v>163.77561444567485</v>
      </c>
      <c r="AC6" s="22">
        <f>VLOOKUP($A6,'Proj GC'!$A$68:$AM$87,AC$1+1,FALSE)</f>
        <v>119.80712501419436</v>
      </c>
      <c r="AD6" s="22">
        <f>VLOOKUP($A6,'Proj GC'!$A$68:$AM$87,AD$1+1,FALSE)</f>
        <v>102.51945356596927</v>
      </c>
      <c r="AE6" s="22">
        <f>VLOOKUP($A6,'Proj GC'!$A$68:$AM$87,AE$1+1,FALSE)</f>
        <v>125.67087808310139</v>
      </c>
      <c r="AF6" s="22">
        <f>VLOOKUP($A6,'Proj GC'!$A$68:$AM$87,AF$1+1,FALSE)</f>
        <v>67.359621704498551</v>
      </c>
      <c r="AG6" s="22">
        <f>VLOOKUP($A6,'Proj GC'!$A$68:$AM$87,AG$1+1,FALSE)</f>
        <v>89.386061303673443</v>
      </c>
      <c r="AH6" s="22">
        <f>VLOOKUP($A6,'Proj GC'!$A$68:$AM$87,AH$1+1,FALSE)</f>
        <v>130.22747576911613</v>
      </c>
      <c r="AI6" s="22">
        <f>VLOOKUP($A6,'Proj GC'!$A$68:$AM$87,AI$1+1,FALSE)</f>
        <v>132.43261028647498</v>
      </c>
      <c r="AJ6" s="22">
        <f>VLOOKUP($A6,'Proj GC'!$A$68:$AM$87,AJ$1+1,FALSE)</f>
        <v>63.559307807122565</v>
      </c>
      <c r="AK6" s="22">
        <f>VLOOKUP($A6,'Proj GC'!$A$68:$AM$87,AK$1+1,FALSE)</f>
        <v>106.60913720325816</v>
      </c>
      <c r="AL6" s="22">
        <f>VLOOKUP($A6,'Proj GC'!$A$68:$AM$87,AL$1+1,FALSE)</f>
        <v>116.43709113436307</v>
      </c>
      <c r="AM6" s="22">
        <f>VLOOKUP($A6,'Proj GC'!$A$68:$AM$87,AM$1+1,FALSE)</f>
        <v>75.103438827005036</v>
      </c>
      <c r="AN6" s="22">
        <f ca="1">AVERAGE(OFFSET($A6,0,Fixtures!$D$6,1,3))</f>
        <v>121.2440866203505</v>
      </c>
      <c r="AO6" s="22">
        <f ca="1">AVERAGE(OFFSET($A6,0,Fixtures!$D$6,1,6))</f>
        <v>113.01229390501443</v>
      </c>
      <c r="AP6" s="22">
        <f ca="1">AVERAGE(OFFSET($A6,0,Fixtures!$D$6,1,9))</f>
        <v>110.12660706775493</v>
      </c>
      <c r="AQ6" s="22">
        <f ca="1">AVERAGE(OFFSET($A6,0,Fixtures!$D$6,1,12))</f>
        <v>108.91892375861613</v>
      </c>
      <c r="AR6" s="22">
        <f ca="1">IF(OR(Fixtures!$D$6&lt;=0,Fixtures!$D$6&gt;39),AVERAGE(A6:AM6),AVERAGE(OFFSET($A6,0,Fixtures!$D$6,1,39-Fixtures!$D$6)))</f>
        <v>104.55811169295927</v>
      </c>
    </row>
    <row r="7" spans="1:46" x14ac:dyDescent="0.25">
      <c r="A7" s="30" t="s">
        <v>115</v>
      </c>
      <c r="B7" s="22">
        <f>VLOOKUP($A7,'Proj GC'!$A$68:$AM$87,B$1+1,FALSE)</f>
        <v>163.77561444567485</v>
      </c>
      <c r="C7" s="22">
        <f>VLOOKUP($A7,'Proj GC'!$A$68:$AM$87,C$1+1,FALSE)</f>
        <v>73.908883648870045</v>
      </c>
      <c r="D7" s="22">
        <f>VLOOKUP($A7,'Proj GC'!$A$68:$AM$87,D$1+1,FALSE)</f>
        <v>74.087427193603858</v>
      </c>
      <c r="E7" s="22">
        <f>VLOOKUP($A7,'Proj GC'!$A$68:$AM$87,E$1+1,FALSE)</f>
        <v>119.80712501419436</v>
      </c>
      <c r="F7" s="22">
        <f>VLOOKUP($A7,'Proj GC'!$A$68:$AM$87,F$1+1,FALSE)</f>
        <v>67.359621704498551</v>
      </c>
      <c r="G7" s="22">
        <f>VLOOKUP($A7,'Proj GC'!$A$68:$AM$87,G$1+1,FALSE)</f>
        <v>125.67087808310139</v>
      </c>
      <c r="H7" s="22">
        <f>VLOOKUP($A7,'Proj GC'!$A$68:$AM$87,H$1+1,FALSE)</f>
        <v>112.98986563284187</v>
      </c>
      <c r="I7" s="22">
        <f>VLOOKUP($A7,'Proj GC'!$A$68:$AM$87,I$1+1,FALSE)</f>
        <v>87.235367759932188</v>
      </c>
      <c r="J7" s="22">
        <f>VLOOKUP($A7,'Proj GC'!$A$68:$AM$87,J$1+1,FALSE)</f>
        <v>79.266884552314167</v>
      </c>
      <c r="K7" s="22">
        <f>VLOOKUP($A7,'Proj GC'!$A$68:$AM$87,K$1+1,FALSE)</f>
        <v>114.13776033786989</v>
      </c>
      <c r="L7" s="22">
        <f>VLOOKUP($A7,'Proj GC'!$A$68:$AM$87,L$1+1,FALSE)</f>
        <v>132.43261028647498</v>
      </c>
      <c r="M7" s="22">
        <f>VLOOKUP($A7,'Proj GC'!$A$68:$AM$87,M$1+1,FALSE)</f>
        <v>95.493498887362307</v>
      </c>
      <c r="N7" s="22">
        <f>VLOOKUP($A7,'Proj GC'!$A$68:$AM$87,N$1+1,FALSE)</f>
        <v>75.103438827005036</v>
      </c>
      <c r="O7" s="22">
        <f>VLOOKUP($A7,'Proj GC'!$A$68:$AM$87,O$1+1,FALSE)</f>
        <v>116.43709113436307</v>
      </c>
      <c r="P7" s="22">
        <f>VLOOKUP($A7,'Proj GC'!$A$68:$AM$87,P$1+1,FALSE)</f>
        <v>63.559307807122565</v>
      </c>
      <c r="Q7" s="22">
        <f>VLOOKUP($A7,'Proj GC'!$A$68:$AM$87,Q$1+1,FALSE)</f>
        <v>61.271786638032658</v>
      </c>
      <c r="R7" s="22">
        <f>VLOOKUP($A7,'Proj GC'!$A$68:$AM$87,R$1+1,FALSE)</f>
        <v>146.85225990985438</v>
      </c>
      <c r="S7" s="22">
        <f>VLOOKUP($A7,'Proj GC'!$A$68:$AM$87,S$1+1,FALSE)</f>
        <v>94.540178274587404</v>
      </c>
      <c r="T7" s="22">
        <f>VLOOKUP($A7,'Proj GC'!$A$68:$AM$87,T$1+1,FALSE)</f>
        <v>84.415412852233587</v>
      </c>
      <c r="U7" s="22">
        <f>VLOOKUP($A7,'Proj GC'!$A$68:$AM$87,U$1+1,FALSE)</f>
        <v>84.691111868750355</v>
      </c>
      <c r="V7" s="22">
        <f>VLOOKUP($A7,'Proj GC'!$A$68:$AM$87,V$1+1,FALSE)</f>
        <v>127.41410379873658</v>
      </c>
      <c r="W7" s="22">
        <f>VLOOKUP($A7,'Proj GC'!$A$68:$AM$87,W$1+1,FALSE)</f>
        <v>101.21650445056385</v>
      </c>
      <c r="X7" s="22">
        <f>VLOOKUP($A7,'Proj GC'!$A$68:$AM$87,X$1+1,FALSE)</f>
        <v>77.359665749373818</v>
      </c>
      <c r="Y7" s="22">
        <f>VLOOKUP($A7,'Proj GC'!$A$68:$AM$87,Y$1+1,FALSE)</f>
        <v>89.386061303673443</v>
      </c>
      <c r="Z7" s="22">
        <f>VLOOKUP($A7,'Proj GC'!$A$68:$AM$87,Z$1+1,FALSE)</f>
        <v>75.958722347626036</v>
      </c>
      <c r="AA7" s="22">
        <f>VLOOKUP($A7,'Proj GC'!$A$68:$AM$87,AA$1+1,FALSE)</f>
        <v>111.44398622463707</v>
      </c>
      <c r="AB7" s="22">
        <f>VLOOKUP($A7,'Proj GC'!$A$68:$AM$87,AB$1+1,FALSE)</f>
        <v>107.68415831979155</v>
      </c>
      <c r="AC7" s="22">
        <f>VLOOKUP($A7,'Proj GC'!$A$68:$AM$87,AC$1+1,FALSE)</f>
        <v>117.44023931064763</v>
      </c>
      <c r="AD7" s="22">
        <f>VLOOKUP($A7,'Proj GC'!$A$68:$AM$87,AD$1+1,FALSE)</f>
        <v>83.344060284896017</v>
      </c>
      <c r="AE7" s="22">
        <f>VLOOKUP($A7,'Proj GC'!$A$68:$AM$87,AE$1+1,FALSE)</f>
        <v>65.700171284893983</v>
      </c>
      <c r="AF7" s="22">
        <f>VLOOKUP($A7,'Proj GC'!$A$68:$AM$87,AF$1+1,FALSE)</f>
        <v>135.10165161175109</v>
      </c>
      <c r="AG7" s="22">
        <f>VLOOKUP($A7,'Proj GC'!$A$68:$AM$87,AG$1+1,FALSE)</f>
        <v>145.23497884805127</v>
      </c>
      <c r="AH7" s="22">
        <f>VLOOKUP($A7,'Proj GC'!$A$68:$AM$87,AH$1+1,FALSE)</f>
        <v>103.25553364745403</v>
      </c>
      <c r="AI7" s="22">
        <f>VLOOKUP($A7,'Proj GC'!$A$68:$AM$87,AI$1+1,FALSE)</f>
        <v>95.191848535497471</v>
      </c>
      <c r="AJ7" s="22">
        <f>VLOOKUP($A7,'Proj GC'!$A$68:$AM$87,AJ$1+1,FALSE)</f>
        <v>130.22747576911613</v>
      </c>
      <c r="AK7" s="22">
        <f>VLOOKUP($A7,'Proj GC'!$A$68:$AM$87,AK$1+1,FALSE)</f>
        <v>71.673261995265875</v>
      </c>
      <c r="AL7" s="22">
        <f>VLOOKUP($A7,'Proj GC'!$A$68:$AM$87,AL$1+1,FALSE)</f>
        <v>106.60913720325816</v>
      </c>
      <c r="AM7" s="22">
        <f>VLOOKUP($A7,'Proj GC'!$A$68:$AM$87,AM$1+1,FALSE)</f>
        <v>54.335357962028958</v>
      </c>
      <c r="AN7" s="22">
        <f ca="1">AVERAGE(OFFSET($A7,0,Fixtures!$D$6,1,3))</f>
        <v>108.61241839221968</v>
      </c>
      <c r="AO7" s="22">
        <f ca="1">AVERAGE(OFFSET($A7,0,Fixtures!$D$6,1,6))</f>
        <v>102.14521400423159</v>
      </c>
      <c r="AP7" s="22">
        <f ca="1">AVERAGE(OFFSET($A7,0,Fixtures!$D$6,1,9))</f>
        <v>98.283848708933235</v>
      </c>
      <c r="AQ7" s="22">
        <f ca="1">AVERAGE(OFFSET($A7,0,Fixtures!$D$6,1,12))</f>
        <v>95.68344511466421</v>
      </c>
      <c r="AR7" s="22">
        <f ca="1">IF(OR(Fixtures!$D$6&lt;=0,Fixtures!$D$6&gt;39),AVERAGE(A7:AM7),AVERAGE(OFFSET($A7,0,Fixtures!$D$6,1,39-Fixtures!$D$6)))</f>
        <v>98.225942000774452</v>
      </c>
    </row>
    <row r="8" spans="1:46" x14ac:dyDescent="0.25">
      <c r="A8" s="30" t="s">
        <v>2</v>
      </c>
      <c r="B8" s="22">
        <f>VLOOKUP($A8,'Proj GC'!$A$68:$AM$87,B$1+1,FALSE)</f>
        <v>107.68415831979155</v>
      </c>
      <c r="C8" s="22">
        <f>VLOOKUP($A8,'Proj GC'!$A$68:$AM$87,C$1+1,FALSE)</f>
        <v>84.415412852233587</v>
      </c>
      <c r="D8" s="22">
        <f>VLOOKUP($A8,'Proj GC'!$A$68:$AM$87,D$1+1,FALSE)</f>
        <v>146.85225990985438</v>
      </c>
      <c r="E8" s="22">
        <f>VLOOKUP($A8,'Proj GC'!$A$68:$AM$87,E$1+1,FALSE)</f>
        <v>63.559307807122565</v>
      </c>
      <c r="F8" s="22">
        <f>VLOOKUP($A8,'Proj GC'!$A$68:$AM$87,F$1+1,FALSE)</f>
        <v>103.25553364745403</v>
      </c>
      <c r="G8" s="22">
        <f>VLOOKUP($A8,'Proj GC'!$A$68:$AM$87,G$1+1,FALSE)</f>
        <v>75.958722347626036</v>
      </c>
      <c r="H8" s="22">
        <f>VLOOKUP($A8,'Proj GC'!$A$68:$AM$87,H$1+1,FALSE)</f>
        <v>101.21650445056385</v>
      </c>
      <c r="I8" s="22">
        <f>VLOOKUP($A8,'Proj GC'!$A$68:$AM$87,I$1+1,FALSE)</f>
        <v>106.60913720325816</v>
      </c>
      <c r="J8" s="22">
        <f>VLOOKUP($A8,'Proj GC'!$A$68:$AM$87,J$1+1,FALSE)</f>
        <v>117.44023931064763</v>
      </c>
      <c r="K8" s="22">
        <f>VLOOKUP($A8,'Proj GC'!$A$68:$AM$87,K$1+1,FALSE)</f>
        <v>87.235367759932188</v>
      </c>
      <c r="L8" s="22">
        <f>VLOOKUP($A8,'Proj GC'!$A$68:$AM$87,L$1+1,FALSE)</f>
        <v>125.67087808310139</v>
      </c>
      <c r="M8" s="22">
        <f>VLOOKUP($A8,'Proj GC'!$A$68:$AM$87,M$1+1,FALSE)</f>
        <v>54.335357962028958</v>
      </c>
      <c r="N8" s="22">
        <f>VLOOKUP($A8,'Proj GC'!$A$68:$AM$87,N$1+1,FALSE)</f>
        <v>115.60704338290152</v>
      </c>
      <c r="O8" s="22">
        <f>VLOOKUP($A8,'Proj GC'!$A$68:$AM$87,O$1+1,FALSE)</f>
        <v>73.908883648870045</v>
      </c>
      <c r="P8" s="22">
        <f>VLOOKUP($A8,'Proj GC'!$A$68:$AM$87,P$1+1,FALSE)</f>
        <v>135.10165161175109</v>
      </c>
      <c r="Q8" s="22">
        <f>VLOOKUP($A8,'Proj GC'!$A$68:$AM$87,Q$1+1,FALSE)</f>
        <v>145.23497884805127</v>
      </c>
      <c r="R8" s="22">
        <f>VLOOKUP($A8,'Proj GC'!$A$68:$AM$87,R$1+1,FALSE)</f>
        <v>112.98986563284187</v>
      </c>
      <c r="S8" s="22">
        <f>VLOOKUP($A8,'Proj GC'!$A$68:$AM$87,S$1+1,FALSE)</f>
        <v>74.087427193603858</v>
      </c>
      <c r="T8" s="22">
        <f>VLOOKUP($A8,'Proj GC'!$A$68:$AM$87,T$1+1,FALSE)</f>
        <v>89.386061303673443</v>
      </c>
      <c r="U8" s="22">
        <f>VLOOKUP($A8,'Proj GC'!$A$68:$AM$87,U$1+1,FALSE)</f>
        <v>102.51945356596927</v>
      </c>
      <c r="V8" s="22">
        <f>VLOOKUP($A8,'Proj GC'!$A$68:$AM$87,V$1+1,FALSE)</f>
        <v>114.13776033786989</v>
      </c>
      <c r="W8" s="22">
        <f>VLOOKUP($A8,'Proj GC'!$A$68:$AM$87,W$1+1,FALSE)</f>
        <v>77.359665749373818</v>
      </c>
      <c r="X8" s="22">
        <f>VLOOKUP($A8,'Proj GC'!$A$68:$AM$87,X$1+1,FALSE)</f>
        <v>94.540178274587404</v>
      </c>
      <c r="Y8" s="22">
        <f>VLOOKUP($A8,'Proj GC'!$A$68:$AM$87,Y$1+1,FALSE)</f>
        <v>132.43261028647498</v>
      </c>
      <c r="Z8" s="22">
        <f>VLOOKUP($A8,'Proj GC'!$A$68:$AM$87,Z$1+1,FALSE)</f>
        <v>116.43709113436307</v>
      </c>
      <c r="AA8" s="22">
        <f>VLOOKUP($A8,'Proj GC'!$A$68:$AM$87,AA$1+1,FALSE)</f>
        <v>67.359621704498551</v>
      </c>
      <c r="AB8" s="22">
        <f>VLOOKUP($A8,'Proj GC'!$A$68:$AM$87,AB$1+1,FALSE)</f>
        <v>61.271786638032658</v>
      </c>
      <c r="AC8" s="22">
        <f>VLOOKUP($A8,'Proj GC'!$A$68:$AM$87,AC$1+1,FALSE)</f>
        <v>111.44398622463707</v>
      </c>
      <c r="AD8" s="22">
        <f>VLOOKUP($A8,'Proj GC'!$A$68:$AM$87,AD$1+1,FALSE)</f>
        <v>95.191848535497471</v>
      </c>
      <c r="AE8" s="22">
        <f>VLOOKUP($A8,'Proj GC'!$A$68:$AM$87,AE$1+1,FALSE)</f>
        <v>130.22747576911613</v>
      </c>
      <c r="AF8" s="22">
        <f>VLOOKUP($A8,'Proj GC'!$A$68:$AM$87,AF$1+1,FALSE)</f>
        <v>71.673261995265875</v>
      </c>
      <c r="AG8" s="22">
        <f>VLOOKUP($A8,'Proj GC'!$A$68:$AM$87,AG$1+1,FALSE)</f>
        <v>95.493498887362307</v>
      </c>
      <c r="AH8" s="22">
        <f>VLOOKUP($A8,'Proj GC'!$A$68:$AM$87,AH$1+1,FALSE)</f>
        <v>163.77561444567485</v>
      </c>
      <c r="AI8" s="22">
        <f>VLOOKUP($A8,'Proj GC'!$A$68:$AM$87,AI$1+1,FALSE)</f>
        <v>79.266884552314167</v>
      </c>
      <c r="AJ8" s="22">
        <f>VLOOKUP($A8,'Proj GC'!$A$68:$AM$87,AJ$1+1,FALSE)</f>
        <v>127.41410379873658</v>
      </c>
      <c r="AK8" s="22">
        <f>VLOOKUP($A8,'Proj GC'!$A$68:$AM$87,AK$1+1,FALSE)</f>
        <v>119.80712501419436</v>
      </c>
      <c r="AL8" s="22">
        <f>VLOOKUP($A8,'Proj GC'!$A$68:$AM$87,AL$1+1,FALSE)</f>
        <v>65.700171284893983</v>
      </c>
      <c r="AM8" s="22">
        <f>VLOOKUP($A8,'Proj GC'!$A$68:$AM$87,AM$1+1,FALSE)</f>
        <v>83.344060284896017</v>
      </c>
      <c r="AN8" s="22">
        <f ca="1">AVERAGE(OFFSET($A8,0,Fixtures!$D$6,1,3))</f>
        <v>110.11549505122707</v>
      </c>
      <c r="AO8" s="22">
        <f ca="1">AVERAGE(OFFSET($A8,0,Fixtures!$D$6,1,6))</f>
        <v>95.699628357913625</v>
      </c>
      <c r="AP8" s="22">
        <f ca="1">AVERAGE(OFFSET($A8,0,Fixtures!$D$6,1,9))</f>
        <v>107.50269624890288</v>
      </c>
      <c r="AQ8" s="22">
        <f ca="1">AVERAGE(OFFSET($A8,0,Fixtures!$D$6,1,12))</f>
        <v>102.79310069194771</v>
      </c>
      <c r="AR8" s="22">
        <f ca="1">IF(OR(Fixtures!$D$6&lt;=0,Fixtures!$D$6&gt;39),AVERAGE(A8:AM8),AVERAGE(OFFSET($A8,0,Fixtures!$D$6,1,39-Fixtures!$D$6)))</f>
        <v>101.34646510737205</v>
      </c>
    </row>
    <row r="9" spans="1:46" x14ac:dyDescent="0.25">
      <c r="A9" s="30" t="s">
        <v>10</v>
      </c>
      <c r="B9" s="22">
        <f>VLOOKUP($A9,'Proj GC'!$A$68:$AM$87,B$1+1,FALSE)</f>
        <v>87.235367759932188</v>
      </c>
      <c r="C9" s="22">
        <f>VLOOKUP($A9,'Proj GC'!$A$68:$AM$87,C$1+1,FALSE)</f>
        <v>130.22747576911613</v>
      </c>
      <c r="D9" s="22">
        <f>VLOOKUP($A9,'Proj GC'!$A$68:$AM$87,D$1+1,FALSE)</f>
        <v>71.673261995265875</v>
      </c>
      <c r="E9" s="22">
        <f>VLOOKUP($A9,'Proj GC'!$A$68:$AM$87,E$1+1,FALSE)</f>
        <v>54.335357962028958</v>
      </c>
      <c r="F9" s="22">
        <f>VLOOKUP($A9,'Proj GC'!$A$68:$AM$87,F$1+1,FALSE)</f>
        <v>132.43261028647498</v>
      </c>
      <c r="G9" s="22">
        <f>VLOOKUP($A9,'Proj GC'!$A$68:$AM$87,G$1+1,FALSE)</f>
        <v>101.21650445056385</v>
      </c>
      <c r="H9" s="22">
        <f>VLOOKUP($A9,'Proj GC'!$A$68:$AM$87,H$1+1,FALSE)</f>
        <v>125.67087808310139</v>
      </c>
      <c r="I9" s="22">
        <f>VLOOKUP($A9,'Proj GC'!$A$68:$AM$87,I$1+1,FALSE)</f>
        <v>75.103438827005036</v>
      </c>
      <c r="J9" s="22">
        <f>VLOOKUP($A9,'Proj GC'!$A$68:$AM$87,J$1+1,FALSE)</f>
        <v>75.958722347626036</v>
      </c>
      <c r="K9" s="22">
        <f>VLOOKUP($A9,'Proj GC'!$A$68:$AM$87,K$1+1,FALSE)</f>
        <v>103.25553364745403</v>
      </c>
      <c r="L9" s="22">
        <f>VLOOKUP($A9,'Proj GC'!$A$68:$AM$87,L$1+1,FALSE)</f>
        <v>95.191848535497471</v>
      </c>
      <c r="M9" s="22">
        <f>VLOOKUP($A9,'Proj GC'!$A$68:$AM$87,M$1+1,FALSE)</f>
        <v>65.700171284893983</v>
      </c>
      <c r="N9" s="22">
        <f>VLOOKUP($A9,'Proj GC'!$A$68:$AM$87,N$1+1,FALSE)</f>
        <v>89.386061303673443</v>
      </c>
      <c r="O9" s="22">
        <f>VLOOKUP($A9,'Proj GC'!$A$68:$AM$87,O$1+1,FALSE)</f>
        <v>119.80712501419436</v>
      </c>
      <c r="P9" s="22">
        <f>VLOOKUP($A9,'Proj GC'!$A$68:$AM$87,P$1+1,FALSE)</f>
        <v>83.344060284896017</v>
      </c>
      <c r="Q9" s="22">
        <f>VLOOKUP($A9,'Proj GC'!$A$68:$AM$87,Q$1+1,FALSE)</f>
        <v>95.493498887362307</v>
      </c>
      <c r="R9" s="22">
        <f>VLOOKUP($A9,'Proj GC'!$A$68:$AM$87,R$1+1,FALSE)</f>
        <v>145.23497884805127</v>
      </c>
      <c r="S9" s="22">
        <f>VLOOKUP($A9,'Proj GC'!$A$68:$AM$87,S$1+1,FALSE)</f>
        <v>115.60704338290152</v>
      </c>
      <c r="T9" s="22">
        <f>VLOOKUP($A9,'Proj GC'!$A$68:$AM$87,T$1+1,FALSE)</f>
        <v>127.41410379873658</v>
      </c>
      <c r="U9" s="22">
        <f>VLOOKUP($A9,'Proj GC'!$A$68:$AM$87,U$1+1,FALSE)</f>
        <v>79.266884552314167</v>
      </c>
      <c r="V9" s="22">
        <f>VLOOKUP($A9,'Proj GC'!$A$68:$AM$87,V$1+1,FALSE)</f>
        <v>111.44398622463707</v>
      </c>
      <c r="W9" s="22">
        <f>VLOOKUP($A9,'Proj GC'!$A$68:$AM$87,W$1+1,FALSE)</f>
        <v>116.43709113436307</v>
      </c>
      <c r="X9" s="22">
        <f>VLOOKUP($A9,'Proj GC'!$A$68:$AM$87,X$1+1,FALSE)</f>
        <v>84.691111868750355</v>
      </c>
      <c r="Y9" s="22">
        <f>VLOOKUP($A9,'Proj GC'!$A$68:$AM$87,Y$1+1,FALSE)</f>
        <v>67.359621704498551</v>
      </c>
      <c r="Z9" s="22">
        <f>VLOOKUP($A9,'Proj GC'!$A$68:$AM$87,Z$1+1,FALSE)</f>
        <v>117.44023931064763</v>
      </c>
      <c r="AA9" s="22">
        <f>VLOOKUP($A9,'Proj GC'!$A$68:$AM$87,AA$1+1,FALSE)</f>
        <v>114.13776033786989</v>
      </c>
      <c r="AB9" s="22">
        <f>VLOOKUP($A9,'Proj GC'!$A$68:$AM$87,AB$1+1,FALSE)</f>
        <v>74.087427193603858</v>
      </c>
      <c r="AC9" s="22">
        <f>VLOOKUP($A9,'Proj GC'!$A$68:$AM$87,AC$1+1,FALSE)</f>
        <v>84.415412852233587</v>
      </c>
      <c r="AD9" s="22">
        <f>VLOOKUP($A9,'Proj GC'!$A$68:$AM$87,AD$1+1,FALSE)</f>
        <v>146.85225990985438</v>
      </c>
      <c r="AE9" s="22">
        <f>VLOOKUP($A9,'Proj GC'!$A$68:$AM$87,AE$1+1,FALSE)</f>
        <v>63.559307807122565</v>
      </c>
      <c r="AF9" s="22">
        <f>VLOOKUP($A9,'Proj GC'!$A$68:$AM$87,AF$1+1,FALSE)</f>
        <v>61.271786638032658</v>
      </c>
      <c r="AG9" s="22">
        <f>VLOOKUP($A9,'Proj GC'!$A$68:$AM$87,AG$1+1,FALSE)</f>
        <v>77.359665749373818</v>
      </c>
      <c r="AH9" s="22">
        <f>VLOOKUP($A9,'Proj GC'!$A$68:$AM$87,AH$1+1,FALSE)</f>
        <v>135.10165161175109</v>
      </c>
      <c r="AI9" s="22">
        <f>VLOOKUP($A9,'Proj GC'!$A$68:$AM$87,AI$1+1,FALSE)</f>
        <v>112.98986563284187</v>
      </c>
      <c r="AJ9" s="22">
        <f>VLOOKUP($A9,'Proj GC'!$A$68:$AM$87,AJ$1+1,FALSE)</f>
        <v>163.77561444567485</v>
      </c>
      <c r="AK9" s="22">
        <f>VLOOKUP($A9,'Proj GC'!$A$68:$AM$87,AK$1+1,FALSE)</f>
        <v>73.908883648870045</v>
      </c>
      <c r="AL9" s="22">
        <f>VLOOKUP($A9,'Proj GC'!$A$68:$AM$87,AL$1+1,FALSE)</f>
        <v>102.51945356596927</v>
      </c>
      <c r="AM9" s="22">
        <f>VLOOKUP($A9,'Proj GC'!$A$68:$AM$87,AM$1+1,FALSE)</f>
        <v>107.68415831979155</v>
      </c>
      <c r="AN9" s="22">
        <f ca="1">AVERAGE(OFFSET($A9,0,Fixtures!$D$6,1,3))</f>
        <v>91.468701510192503</v>
      </c>
      <c r="AO9" s="22">
        <f ca="1">AVERAGE(OFFSET($A9,0,Fixtures!$D$6,1,6))</f>
        <v>91.549910355556563</v>
      </c>
      <c r="AP9" s="22">
        <f ca="1">AVERAGE(OFFSET($A9,0,Fixtures!$D$6,1,9))</f>
        <v>97.041333350405438</v>
      </c>
      <c r="AQ9" s="22">
        <f ca="1">AVERAGE(OFFSET($A9,0,Fixtures!$D$6,1,12))</f>
        <v>99.638335990633436</v>
      </c>
      <c r="AR9" s="22">
        <f ca="1">IF(OR(Fixtures!$D$6&lt;=0,Fixtures!$D$6&gt;39),AVERAGE(A9:AM9),AVERAGE(OFFSET($A9,0,Fixtures!$D$6,1,39-Fixtures!$D$6)))</f>
        <v>100.35651099478291</v>
      </c>
    </row>
    <row r="10" spans="1:46" x14ac:dyDescent="0.25">
      <c r="A10" s="30" t="s">
        <v>117</v>
      </c>
      <c r="B10" s="22">
        <f>VLOOKUP($A10,'Proj GC'!$A$68:$AM$87,B$1+1,FALSE)</f>
        <v>112.98986563284187</v>
      </c>
      <c r="C10" s="22">
        <f>VLOOKUP($A10,'Proj GC'!$A$68:$AM$87,C$1+1,FALSE)</f>
        <v>114.13776033786989</v>
      </c>
      <c r="D10" s="22">
        <f>VLOOKUP($A10,'Proj GC'!$A$68:$AM$87,D$1+1,FALSE)</f>
        <v>117.44023931064763</v>
      </c>
      <c r="E10" s="22">
        <f>VLOOKUP($A10,'Proj GC'!$A$68:$AM$87,E$1+1,FALSE)</f>
        <v>106.60913720325816</v>
      </c>
      <c r="F10" s="22">
        <f>VLOOKUP($A10,'Proj GC'!$A$68:$AM$87,F$1+1,FALSE)</f>
        <v>63.559307807122565</v>
      </c>
      <c r="G10" s="22">
        <f>VLOOKUP($A10,'Proj GC'!$A$68:$AM$87,G$1+1,FALSE)</f>
        <v>95.191848535497471</v>
      </c>
      <c r="H10" s="22">
        <f>VLOOKUP($A10,'Proj GC'!$A$68:$AM$87,H$1+1,FALSE)</f>
        <v>83.344060284896017</v>
      </c>
      <c r="I10" s="22">
        <f>VLOOKUP($A10,'Proj GC'!$A$68:$AM$87,I$1+1,FALSE)</f>
        <v>130.22747576911613</v>
      </c>
      <c r="J10" s="22">
        <f>VLOOKUP($A10,'Proj GC'!$A$68:$AM$87,J$1+1,FALSE)</f>
        <v>116.43709113436307</v>
      </c>
      <c r="K10" s="22">
        <f>VLOOKUP($A10,'Proj GC'!$A$68:$AM$87,K$1+1,FALSE)</f>
        <v>65.700171284893983</v>
      </c>
      <c r="L10" s="22">
        <f>VLOOKUP($A10,'Proj GC'!$A$68:$AM$87,L$1+1,FALSE)</f>
        <v>77.359665749373818</v>
      </c>
      <c r="M10" s="22">
        <f>VLOOKUP($A10,'Proj GC'!$A$68:$AM$87,M$1+1,FALSE)</f>
        <v>84.691111868750355</v>
      </c>
      <c r="N10" s="22">
        <f>VLOOKUP($A10,'Proj GC'!$A$68:$AM$87,N$1+1,FALSE)</f>
        <v>135.10165161175109</v>
      </c>
      <c r="O10" s="22">
        <f>VLOOKUP($A10,'Proj GC'!$A$68:$AM$87,O$1+1,FALSE)</f>
        <v>111.44398622463707</v>
      </c>
      <c r="P10" s="22">
        <f>VLOOKUP($A10,'Proj GC'!$A$68:$AM$87,P$1+1,FALSE)</f>
        <v>163.77561444567485</v>
      </c>
      <c r="Q10" s="22">
        <f>VLOOKUP($A10,'Proj GC'!$A$68:$AM$87,Q$1+1,FALSE)</f>
        <v>102.51945356596927</v>
      </c>
      <c r="R10" s="22">
        <f>VLOOKUP($A10,'Proj GC'!$A$68:$AM$87,R$1+1,FALSE)</f>
        <v>79.266884552314167</v>
      </c>
      <c r="S10" s="22">
        <f>VLOOKUP($A10,'Proj GC'!$A$68:$AM$87,S$1+1,FALSE)</f>
        <v>107.68415831979155</v>
      </c>
      <c r="T10" s="22">
        <f>VLOOKUP($A10,'Proj GC'!$A$68:$AM$87,T$1+1,FALSE)</f>
        <v>75.958722347626036</v>
      </c>
      <c r="U10" s="22">
        <f>VLOOKUP($A10,'Proj GC'!$A$68:$AM$87,U$1+1,FALSE)</f>
        <v>119.80712501419436</v>
      </c>
      <c r="V10" s="22">
        <f>VLOOKUP($A10,'Proj GC'!$A$68:$AM$87,V$1+1,FALSE)</f>
        <v>73.908883648870045</v>
      </c>
      <c r="W10" s="22">
        <f>VLOOKUP($A10,'Proj GC'!$A$68:$AM$87,W$1+1,FALSE)</f>
        <v>74.087427193603858</v>
      </c>
      <c r="X10" s="22">
        <f>VLOOKUP($A10,'Proj GC'!$A$68:$AM$87,X$1+1,FALSE)</f>
        <v>146.85225990985438</v>
      </c>
      <c r="Y10" s="22">
        <f>VLOOKUP($A10,'Proj GC'!$A$68:$AM$87,Y$1+1,FALSE)</f>
        <v>103.25553364745403</v>
      </c>
      <c r="Z10" s="22">
        <f>VLOOKUP($A10,'Proj GC'!$A$68:$AM$87,Z$1+1,FALSE)</f>
        <v>71.673261995265875</v>
      </c>
      <c r="AA10" s="22">
        <f>VLOOKUP($A10,'Proj GC'!$A$68:$AM$87,AA$1+1,FALSE)</f>
        <v>84.415412852233587</v>
      </c>
      <c r="AB10" s="22">
        <f>VLOOKUP($A10,'Proj GC'!$A$68:$AM$87,AB$1+1,FALSE)</f>
        <v>75.103438827005036</v>
      </c>
      <c r="AC10" s="22">
        <f>VLOOKUP($A10,'Proj GC'!$A$68:$AM$87,AC$1+1,FALSE)</f>
        <v>87.235367759932188</v>
      </c>
      <c r="AD10" s="22">
        <f>VLOOKUP($A10,'Proj GC'!$A$68:$AM$87,AD$1+1,FALSE)</f>
        <v>101.21650445056385</v>
      </c>
      <c r="AE10" s="22">
        <f>VLOOKUP($A10,'Proj GC'!$A$68:$AM$87,AE$1+1,FALSE)</f>
        <v>132.43261028647498</v>
      </c>
      <c r="AF10" s="22">
        <f>VLOOKUP($A10,'Proj GC'!$A$68:$AM$87,AF$1+1,FALSE)</f>
        <v>94.540178274587404</v>
      </c>
      <c r="AG10" s="22">
        <f>VLOOKUP($A10,'Proj GC'!$A$68:$AM$87,AG$1+1,FALSE)</f>
        <v>127.41410379873658</v>
      </c>
      <c r="AH10" s="22">
        <f>VLOOKUP($A10,'Proj GC'!$A$68:$AM$87,AH$1+1,FALSE)</f>
        <v>125.67087808310139</v>
      </c>
      <c r="AI10" s="22">
        <f>VLOOKUP($A10,'Proj GC'!$A$68:$AM$87,AI$1+1,FALSE)</f>
        <v>67.359621704498551</v>
      </c>
      <c r="AJ10" s="22">
        <f>VLOOKUP($A10,'Proj GC'!$A$68:$AM$87,AJ$1+1,FALSE)</f>
        <v>89.386061303673443</v>
      </c>
      <c r="AK10" s="22">
        <f>VLOOKUP($A10,'Proj GC'!$A$68:$AM$87,AK$1+1,FALSE)</f>
        <v>145.23497884805127</v>
      </c>
      <c r="AL10" s="22">
        <f>VLOOKUP($A10,'Proj GC'!$A$68:$AM$87,AL$1+1,FALSE)</f>
        <v>95.493498887362307</v>
      </c>
      <c r="AM10" s="22">
        <f>VLOOKUP($A10,'Proj GC'!$A$68:$AM$87,AM$1+1,FALSE)</f>
        <v>115.60704338290152</v>
      </c>
      <c r="AN10" s="22">
        <f ca="1">AVERAGE(OFFSET($A10,0,Fixtures!$D$6,1,3))</f>
        <v>86.49897605621031</v>
      </c>
      <c r="AO10" s="22">
        <f ca="1">AVERAGE(OFFSET($A10,0,Fixtures!$D$6,1,6))</f>
        <v>98.455612978961582</v>
      </c>
      <c r="AP10" s="22">
        <f ca="1">AVERAGE(OFFSET($A10,0,Fixtures!$D$6,1,9))</f>
        <v>104.03284782641418</v>
      </c>
      <c r="AQ10" s="22">
        <f ca="1">AVERAGE(OFFSET($A10,0,Fixtures!$D$6,1,12))</f>
        <v>103.31213634327828</v>
      </c>
      <c r="AR10" s="22">
        <f ca="1">IF(OR(Fixtures!$D$6&lt;=0,Fixtures!$D$6&gt;39),AVERAGE(A10:AM10),AVERAGE(OFFSET($A10,0,Fixtures!$D$6,1,39-Fixtures!$D$6)))</f>
        <v>101.687756699117</v>
      </c>
    </row>
    <row r="11" spans="1:46" x14ac:dyDescent="0.25">
      <c r="A11" s="30" t="s">
        <v>63</v>
      </c>
      <c r="B11" s="22">
        <f>VLOOKUP($A11,'Proj GC'!$A$68:$AM$87,B$1+1,FALSE)</f>
        <v>75.103438827005036</v>
      </c>
      <c r="C11" s="22">
        <f>VLOOKUP($A11,'Proj GC'!$A$68:$AM$87,C$1+1,FALSE)</f>
        <v>89.386061303673443</v>
      </c>
      <c r="D11" s="22">
        <f>VLOOKUP($A11,'Proj GC'!$A$68:$AM$87,D$1+1,FALSE)</f>
        <v>67.359621704498551</v>
      </c>
      <c r="E11" s="22">
        <f>VLOOKUP($A11,'Proj GC'!$A$68:$AM$87,E$1+1,FALSE)</f>
        <v>127.41410379873658</v>
      </c>
      <c r="F11" s="22">
        <f>VLOOKUP($A11,'Proj GC'!$A$68:$AM$87,F$1+1,FALSE)</f>
        <v>146.85225990985438</v>
      </c>
      <c r="G11" s="22">
        <f>VLOOKUP($A11,'Proj GC'!$A$68:$AM$87,G$1+1,FALSE)</f>
        <v>119.80712501419436</v>
      </c>
      <c r="H11" s="22">
        <f>VLOOKUP($A11,'Proj GC'!$A$68:$AM$87,H$1+1,FALSE)</f>
        <v>163.77561444567485</v>
      </c>
      <c r="I11" s="22">
        <f>VLOOKUP($A11,'Proj GC'!$A$68:$AM$87,I$1+1,FALSE)</f>
        <v>73.908883648870045</v>
      </c>
      <c r="J11" s="22">
        <f>VLOOKUP($A11,'Proj GC'!$A$68:$AM$87,J$1+1,FALSE)</f>
        <v>74.087427193603858</v>
      </c>
      <c r="K11" s="22">
        <f>VLOOKUP($A11,'Proj GC'!$A$68:$AM$87,K$1+1,FALSE)</f>
        <v>111.44398622463707</v>
      </c>
      <c r="L11" s="22">
        <f>VLOOKUP($A11,'Proj GC'!$A$68:$AM$87,L$1+1,FALSE)</f>
        <v>103.25553364745403</v>
      </c>
      <c r="M11" s="22">
        <f>VLOOKUP($A11,'Proj GC'!$A$68:$AM$87,M$1+1,FALSE)</f>
        <v>115.60704338290152</v>
      </c>
      <c r="N11" s="22">
        <f>VLOOKUP($A11,'Proj GC'!$A$68:$AM$87,N$1+1,FALSE)</f>
        <v>77.359665749373818</v>
      </c>
      <c r="O11" s="22">
        <f>VLOOKUP($A11,'Proj GC'!$A$68:$AM$87,O$1+1,FALSE)</f>
        <v>132.43261028647498</v>
      </c>
      <c r="P11" s="22">
        <f>VLOOKUP($A11,'Proj GC'!$A$68:$AM$87,P$1+1,FALSE)</f>
        <v>84.415412852233587</v>
      </c>
      <c r="Q11" s="22">
        <f>VLOOKUP($A11,'Proj GC'!$A$68:$AM$87,Q$1+1,FALSE)</f>
        <v>106.60913720325816</v>
      </c>
      <c r="R11" s="22">
        <f>VLOOKUP($A11,'Proj GC'!$A$68:$AM$87,R$1+1,FALSE)</f>
        <v>114.13776033786989</v>
      </c>
      <c r="S11" s="22">
        <f>VLOOKUP($A11,'Proj GC'!$A$68:$AM$87,S$1+1,FALSE)</f>
        <v>54.335357962028958</v>
      </c>
      <c r="T11" s="22">
        <f>VLOOKUP($A11,'Proj GC'!$A$68:$AM$87,T$1+1,FALSE)</f>
        <v>63.559307807122565</v>
      </c>
      <c r="U11" s="22">
        <f>VLOOKUP($A11,'Proj GC'!$A$68:$AM$87,U$1+1,FALSE)</f>
        <v>87.235367759932188</v>
      </c>
      <c r="V11" s="22">
        <f>VLOOKUP($A11,'Proj GC'!$A$68:$AM$87,V$1+1,FALSE)</f>
        <v>145.23497884805127</v>
      </c>
      <c r="W11" s="22">
        <f>VLOOKUP($A11,'Proj GC'!$A$68:$AM$87,W$1+1,FALSE)</f>
        <v>125.67087808310139</v>
      </c>
      <c r="X11" s="22">
        <f>VLOOKUP($A11,'Proj GC'!$A$68:$AM$87,X$1+1,FALSE)</f>
        <v>83.344060284896017</v>
      </c>
      <c r="Y11" s="22">
        <f>VLOOKUP($A11,'Proj GC'!$A$68:$AM$87,Y$1+1,FALSE)</f>
        <v>65.700171284893983</v>
      </c>
      <c r="Z11" s="22">
        <f>VLOOKUP($A11,'Proj GC'!$A$68:$AM$87,Z$1+1,FALSE)</f>
        <v>130.22747576911613</v>
      </c>
      <c r="AA11" s="22">
        <f>VLOOKUP($A11,'Proj GC'!$A$68:$AM$87,AA$1+1,FALSE)</f>
        <v>135.10165161175109</v>
      </c>
      <c r="AB11" s="22">
        <f>VLOOKUP($A11,'Proj GC'!$A$68:$AM$87,AB$1+1,FALSE)</f>
        <v>102.51945356596927</v>
      </c>
      <c r="AC11" s="22">
        <f>VLOOKUP($A11,'Proj GC'!$A$68:$AM$87,AC$1+1,FALSE)</f>
        <v>116.43709113436307</v>
      </c>
      <c r="AD11" s="22">
        <f>VLOOKUP($A11,'Proj GC'!$A$68:$AM$87,AD$1+1,FALSE)</f>
        <v>79.266884552314167</v>
      </c>
      <c r="AE11" s="22">
        <f>VLOOKUP($A11,'Proj GC'!$A$68:$AM$87,AE$1+1,FALSE)</f>
        <v>75.958722347626036</v>
      </c>
      <c r="AF11" s="22">
        <f>VLOOKUP($A11,'Proj GC'!$A$68:$AM$87,AF$1+1,FALSE)</f>
        <v>112.98986563284187</v>
      </c>
      <c r="AG11" s="22">
        <f>VLOOKUP($A11,'Proj GC'!$A$68:$AM$87,AG$1+1,FALSE)</f>
        <v>84.691111868750355</v>
      </c>
      <c r="AH11" s="22">
        <f>VLOOKUP($A11,'Proj GC'!$A$68:$AM$87,AH$1+1,FALSE)</f>
        <v>117.44023931064763</v>
      </c>
      <c r="AI11" s="22">
        <f>VLOOKUP($A11,'Proj GC'!$A$68:$AM$87,AI$1+1,FALSE)</f>
        <v>71.673261995265875</v>
      </c>
      <c r="AJ11" s="22">
        <f>VLOOKUP($A11,'Proj GC'!$A$68:$AM$87,AJ$1+1,FALSE)</f>
        <v>101.21650445056385</v>
      </c>
      <c r="AK11" s="22">
        <f>VLOOKUP($A11,'Proj GC'!$A$68:$AM$87,AK$1+1,FALSE)</f>
        <v>95.191848535497471</v>
      </c>
      <c r="AL11" s="22">
        <f>VLOOKUP($A11,'Proj GC'!$A$68:$AM$87,AL$1+1,FALSE)</f>
        <v>61.271786638032658</v>
      </c>
      <c r="AM11" s="22">
        <f>VLOOKUP($A11,'Proj GC'!$A$68:$AM$87,AM$1+1,FALSE)</f>
        <v>94.540178274587404</v>
      </c>
      <c r="AN11" s="22">
        <f ca="1">AVERAGE(OFFSET($A11,0,Fixtures!$D$6,1,3))</f>
        <v>96.262315688564982</v>
      </c>
      <c r="AO11" s="22">
        <f ca="1">AVERAGE(OFFSET($A11,0,Fixtures!$D$6,1,6))</f>
        <v>102.36437774740754</v>
      </c>
      <c r="AP11" s="22">
        <f ca="1">AVERAGE(OFFSET($A11,0,Fixtures!$D$6,1,9))</f>
        <v>102.14984187531186</v>
      </c>
      <c r="AQ11" s="22">
        <f ca="1">AVERAGE(OFFSET($A11,0,Fixtures!$D$6,1,12))</f>
        <v>93.706550867240878</v>
      </c>
      <c r="AR11" s="22">
        <f ca="1">IF(OR(Fixtures!$D$6&lt;=0,Fixtures!$D$6&gt;39),AVERAGE(A11:AM11),AVERAGE(OFFSET($A11,0,Fixtures!$D$6,1,39-Fixtures!$D$6)))</f>
        <v>97.431825819838664</v>
      </c>
    </row>
    <row r="12" spans="1:46" s="1" customFormat="1" x14ac:dyDescent="0.25">
      <c r="AT12" s="21"/>
    </row>
    <row r="13" spans="1:46" x14ac:dyDescent="0.25">
      <c r="A13" s="31" t="s">
        <v>105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  <c r="N13" s="2">
        <v>13</v>
      </c>
      <c r="O13" s="2">
        <v>14</v>
      </c>
      <c r="P13" s="2">
        <v>15</v>
      </c>
      <c r="Q13" s="2">
        <v>16</v>
      </c>
      <c r="R13" s="2">
        <v>17</v>
      </c>
      <c r="S13" s="2">
        <v>18</v>
      </c>
      <c r="T13" s="2">
        <v>19</v>
      </c>
      <c r="U13" s="2">
        <v>20</v>
      </c>
      <c r="V13" s="2">
        <v>21</v>
      </c>
      <c r="W13" s="2">
        <v>22</v>
      </c>
      <c r="X13" s="2">
        <v>23</v>
      </c>
      <c r="Y13" s="2">
        <v>24</v>
      </c>
      <c r="Z13" s="2">
        <v>25</v>
      </c>
      <c r="AA13" s="2">
        <v>26</v>
      </c>
      <c r="AB13" s="2">
        <v>27</v>
      </c>
      <c r="AC13" s="2">
        <v>28</v>
      </c>
      <c r="AD13" s="2">
        <v>29</v>
      </c>
      <c r="AE13" s="2">
        <v>30</v>
      </c>
      <c r="AF13" s="2">
        <v>31</v>
      </c>
      <c r="AG13" s="2">
        <v>32</v>
      </c>
      <c r="AH13" s="2">
        <v>33</v>
      </c>
      <c r="AI13" s="2">
        <v>34</v>
      </c>
      <c r="AJ13" s="2">
        <v>35</v>
      </c>
      <c r="AK13" s="2">
        <v>36</v>
      </c>
      <c r="AL13" s="2">
        <v>37</v>
      </c>
      <c r="AM13" s="2">
        <v>38</v>
      </c>
      <c r="AN13" s="31" t="s">
        <v>56</v>
      </c>
      <c r="AO13" s="31" t="s">
        <v>57</v>
      </c>
      <c r="AP13" s="31" t="s">
        <v>58</v>
      </c>
      <c r="AQ13" s="31" t="s">
        <v>78</v>
      </c>
      <c r="AR13" s="31" t="s">
        <v>59</v>
      </c>
    </row>
    <row r="14" spans="1:46" x14ac:dyDescent="0.25">
      <c r="A14" s="30" t="s">
        <v>118</v>
      </c>
      <c r="B14" s="22">
        <f t="shared" ref="B14:AM14" si="0">MIN(VLOOKUP($A13,$A$2:$AM$11,B$13+1,FALSE),VLOOKUP($A14,$A$2:$AM$11,B$13+1,FALSE))</f>
        <v>117.44023931064763</v>
      </c>
      <c r="C14" s="22">
        <f t="shared" si="0"/>
        <v>65.700171284893983</v>
      </c>
      <c r="D14" s="22">
        <f t="shared" si="0"/>
        <v>83.344060284896017</v>
      </c>
      <c r="E14" s="22">
        <f t="shared" si="0"/>
        <v>114.13776033786989</v>
      </c>
      <c r="F14" s="22">
        <f t="shared" si="0"/>
        <v>87.235367759932188</v>
      </c>
      <c r="G14" s="22">
        <f t="shared" si="0"/>
        <v>54.335357962028958</v>
      </c>
      <c r="H14" s="22">
        <f t="shared" si="0"/>
        <v>94.540178274587404</v>
      </c>
      <c r="I14" s="22">
        <f t="shared" si="0"/>
        <v>63.559307807122565</v>
      </c>
      <c r="J14" s="22">
        <f t="shared" si="0"/>
        <v>84.415412852233587</v>
      </c>
      <c r="K14" s="22">
        <f t="shared" si="0"/>
        <v>107.68415831979155</v>
      </c>
      <c r="L14" s="22">
        <f t="shared" si="0"/>
        <v>75.103438827005036</v>
      </c>
      <c r="M14" s="22">
        <f t="shared" si="0"/>
        <v>75.958722347626036</v>
      </c>
      <c r="N14" s="22">
        <f t="shared" si="0"/>
        <v>63.559307807122565</v>
      </c>
      <c r="O14" s="22">
        <f t="shared" si="0"/>
        <v>61.271786638032658</v>
      </c>
      <c r="P14" s="22">
        <f t="shared" si="0"/>
        <v>77.359665749373818</v>
      </c>
      <c r="Q14" s="22">
        <f t="shared" si="0"/>
        <v>79.266884552314167</v>
      </c>
      <c r="R14" s="22">
        <f t="shared" si="0"/>
        <v>67.359621704498551</v>
      </c>
      <c r="S14" s="22">
        <f t="shared" si="0"/>
        <v>130.22747576911613</v>
      </c>
      <c r="T14" s="22">
        <f t="shared" si="0"/>
        <v>101.21650445056385</v>
      </c>
      <c r="U14" s="22">
        <f t="shared" si="0"/>
        <v>71.673261995265875</v>
      </c>
      <c r="V14" s="22">
        <f t="shared" si="0"/>
        <v>106.60913720325816</v>
      </c>
      <c r="W14" s="22">
        <f t="shared" si="0"/>
        <v>95.493498887362307</v>
      </c>
      <c r="X14" s="22">
        <f t="shared" si="0"/>
        <v>71.673261995265875</v>
      </c>
      <c r="Y14" s="22">
        <f t="shared" si="0"/>
        <v>95.191848535497471</v>
      </c>
      <c r="Z14" s="22">
        <f t="shared" si="0"/>
        <v>77.359665749373818</v>
      </c>
      <c r="AA14" s="22">
        <f t="shared" si="0"/>
        <v>61.271786638032658</v>
      </c>
      <c r="AB14" s="22">
        <f t="shared" si="0"/>
        <v>67.359621704498551</v>
      </c>
      <c r="AC14" s="22">
        <f t="shared" si="0"/>
        <v>84.691111868750355</v>
      </c>
      <c r="AD14" s="22">
        <f t="shared" si="0"/>
        <v>74.087427193603858</v>
      </c>
      <c r="AE14" s="22">
        <f t="shared" si="0"/>
        <v>73.908883648870045</v>
      </c>
      <c r="AF14" s="22">
        <f t="shared" si="0"/>
        <v>101.21650445056385</v>
      </c>
      <c r="AG14" s="22">
        <f t="shared" si="0"/>
        <v>119.80712501419436</v>
      </c>
      <c r="AH14" s="22">
        <f t="shared" si="0"/>
        <v>54.335357962028958</v>
      </c>
      <c r="AI14" s="22">
        <f t="shared" si="0"/>
        <v>102.51945356596927</v>
      </c>
      <c r="AJ14" s="22">
        <f t="shared" si="0"/>
        <v>75.958722347626036</v>
      </c>
      <c r="AK14" s="22">
        <f t="shared" si="0"/>
        <v>87.235367759932188</v>
      </c>
      <c r="AL14" s="22">
        <f t="shared" si="0"/>
        <v>119.80712501419436</v>
      </c>
      <c r="AM14" s="22">
        <f t="shared" si="0"/>
        <v>89.386061303673443</v>
      </c>
      <c r="AN14" s="22">
        <f ca="1">AVERAGE(OFFSET($A14,0,Fixtures!$D$6,1,3))</f>
        <v>89.067669999676738</v>
      </c>
      <c r="AO14" s="22">
        <f ca="1">AVERAGE(OFFSET($A14,0,Fixtures!$D$6,1,6))</f>
        <v>77.998804465301902</v>
      </c>
      <c r="AP14" s="22">
        <f ca="1">AVERAGE(OFFSET($A14,0,Fixtures!$D$6,1,9))</f>
        <v>76.886555421999773</v>
      </c>
      <c r="AQ14" s="22">
        <f ca="1">AVERAGE(OFFSET($A14,0,Fixtures!$D$6,1,12))</f>
        <v>82.924686751078653</v>
      </c>
      <c r="AR14" s="22">
        <f ca="1">IF(OR(Fixtures!$D$6&lt;=0,Fixtures!$D$6&gt;39),AVERAGE(A14:AM14),AVERAGE(OFFSET($A14,0,Fixtures!$D$6,1,39-Fixtures!$D$6)))</f>
        <v>85.100273395187983</v>
      </c>
    </row>
    <row r="15" spans="1:46" x14ac:dyDescent="0.25">
      <c r="A15" s="30" t="s">
        <v>61</v>
      </c>
      <c r="B15" s="22">
        <f t="shared" ref="B15:AM15" si="1">MIN(VLOOKUP($A13,$A$2:$AM$11,B$13+1,FALSE),VLOOKUP($A15,$A$2:$AM$11,B$13+1,FALSE))</f>
        <v>103.25553364745403</v>
      </c>
      <c r="C15" s="22">
        <f t="shared" si="1"/>
        <v>65.700171284893983</v>
      </c>
      <c r="D15" s="22">
        <f t="shared" si="1"/>
        <v>83.344060284896017</v>
      </c>
      <c r="E15" s="22">
        <f t="shared" si="1"/>
        <v>84.691111868750355</v>
      </c>
      <c r="F15" s="22">
        <f t="shared" si="1"/>
        <v>61.271786638032658</v>
      </c>
      <c r="G15" s="22">
        <f t="shared" si="1"/>
        <v>102.51945356596927</v>
      </c>
      <c r="H15" s="22">
        <f t="shared" si="1"/>
        <v>94.540178274587404</v>
      </c>
      <c r="I15" s="22">
        <f t="shared" si="1"/>
        <v>89.386061303673443</v>
      </c>
      <c r="J15" s="22">
        <f t="shared" si="1"/>
        <v>77.359665749373818</v>
      </c>
      <c r="K15" s="22">
        <f t="shared" si="1"/>
        <v>107.68415831979155</v>
      </c>
      <c r="L15" s="22">
        <f t="shared" si="1"/>
        <v>75.103438827005036</v>
      </c>
      <c r="M15" s="22">
        <f t="shared" si="1"/>
        <v>75.958722347626036</v>
      </c>
      <c r="N15" s="22">
        <f t="shared" si="1"/>
        <v>63.559307807122565</v>
      </c>
      <c r="O15" s="22">
        <f t="shared" si="1"/>
        <v>61.271786638032658</v>
      </c>
      <c r="P15" s="22">
        <f t="shared" si="1"/>
        <v>77.359665749373818</v>
      </c>
      <c r="Q15" s="22">
        <f t="shared" si="1"/>
        <v>65.700171284893983</v>
      </c>
      <c r="R15" s="22">
        <f t="shared" si="1"/>
        <v>73.908883648870045</v>
      </c>
      <c r="S15" s="22">
        <f t="shared" si="1"/>
        <v>130.22747576911613</v>
      </c>
      <c r="T15" s="22">
        <f t="shared" si="1"/>
        <v>101.21650445056385</v>
      </c>
      <c r="U15" s="22">
        <f t="shared" si="1"/>
        <v>71.673261995265875</v>
      </c>
      <c r="V15" s="22">
        <f t="shared" si="1"/>
        <v>106.60913720325816</v>
      </c>
      <c r="W15" s="22">
        <f t="shared" si="1"/>
        <v>95.493498887362307</v>
      </c>
      <c r="X15" s="22">
        <f t="shared" si="1"/>
        <v>79.266884552314167</v>
      </c>
      <c r="Y15" s="22">
        <f t="shared" si="1"/>
        <v>87.235367759932188</v>
      </c>
      <c r="Z15" s="22">
        <f t="shared" si="1"/>
        <v>54.335357962028958</v>
      </c>
      <c r="AA15" s="22">
        <f t="shared" si="1"/>
        <v>115.60704338290152</v>
      </c>
      <c r="AB15" s="22">
        <f t="shared" si="1"/>
        <v>67.359621704498551</v>
      </c>
      <c r="AC15" s="22">
        <f t="shared" si="1"/>
        <v>84.691111868750355</v>
      </c>
      <c r="AD15" s="22">
        <f t="shared" si="1"/>
        <v>74.087427193603858</v>
      </c>
      <c r="AE15" s="22">
        <f t="shared" si="1"/>
        <v>73.908883648870045</v>
      </c>
      <c r="AF15" s="22">
        <f t="shared" si="1"/>
        <v>75.103438827005036</v>
      </c>
      <c r="AG15" s="22">
        <f t="shared" si="1"/>
        <v>116.43709113436307</v>
      </c>
      <c r="AH15" s="22">
        <f t="shared" si="1"/>
        <v>54.335357962028958</v>
      </c>
      <c r="AI15" s="22">
        <f t="shared" si="1"/>
        <v>95.493498887362307</v>
      </c>
      <c r="AJ15" s="22">
        <f t="shared" si="1"/>
        <v>83.344060284896017</v>
      </c>
      <c r="AK15" s="22">
        <f t="shared" si="1"/>
        <v>87.235367759932188</v>
      </c>
      <c r="AL15" s="22">
        <f t="shared" si="1"/>
        <v>145.23497884805127</v>
      </c>
      <c r="AM15" s="22">
        <f t="shared" si="1"/>
        <v>74.087427193603858</v>
      </c>
      <c r="AN15" s="22">
        <f ca="1">AVERAGE(OFFSET($A15,0,Fixtures!$D$6,1,3))</f>
        <v>86.715754298723468</v>
      </c>
      <c r="AO15" s="22">
        <f ca="1">AVERAGE(OFFSET($A15,0,Fixtures!$D$6,1,6))</f>
        <v>76.822846614825281</v>
      </c>
      <c r="AP15" s="22">
        <f ca="1">AVERAGE(OFFSET($A15,0,Fixtures!$D$6,1,9))</f>
        <v>75.32286670800994</v>
      </c>
      <c r="AQ15" s="22">
        <f ca="1">AVERAGE(OFFSET($A15,0,Fixtures!$D$6,1,12))</f>
        <v>81.751920215586281</v>
      </c>
      <c r="AR15" s="22">
        <f ca="1">IF(OR(Fixtures!$D$6&lt;=0,Fixtures!$D$6&gt;39),AVERAGE(A15:AM15),AVERAGE(OFFSET($A15,0,Fixtures!$D$6,1,39-Fixtures!$D$6)))</f>
        <v>85.029619921593266</v>
      </c>
    </row>
    <row r="16" spans="1:46" x14ac:dyDescent="0.25">
      <c r="A16" s="30" t="s">
        <v>53</v>
      </c>
      <c r="B16" s="22">
        <f t="shared" ref="B16:AM16" si="2">MIN(VLOOKUP($A13,$A$2:$AM$11,B$13+1,FALSE),VLOOKUP($A16,$A$2:$AM$11,B$13+1,FALSE))</f>
        <v>94.540178274587404</v>
      </c>
      <c r="C16" s="22">
        <f t="shared" si="2"/>
        <v>65.700171284893983</v>
      </c>
      <c r="D16" s="22">
        <f t="shared" si="2"/>
        <v>83.344060284896017</v>
      </c>
      <c r="E16" s="22">
        <f t="shared" si="2"/>
        <v>132.43261028647498</v>
      </c>
      <c r="F16" s="22">
        <f t="shared" si="2"/>
        <v>84.415412852233587</v>
      </c>
      <c r="G16" s="22">
        <f t="shared" si="2"/>
        <v>83.344060284896017</v>
      </c>
      <c r="H16" s="22">
        <f t="shared" si="2"/>
        <v>75.958722347626036</v>
      </c>
      <c r="I16" s="22">
        <f t="shared" si="2"/>
        <v>89.386061303673443</v>
      </c>
      <c r="J16" s="22">
        <f t="shared" si="2"/>
        <v>71.673261995265875</v>
      </c>
      <c r="K16" s="22">
        <f t="shared" si="2"/>
        <v>75.103438827005036</v>
      </c>
      <c r="L16" s="22">
        <f t="shared" si="2"/>
        <v>61.271786638032658</v>
      </c>
      <c r="M16" s="22">
        <f t="shared" si="2"/>
        <v>75.958722347626036</v>
      </c>
      <c r="N16" s="22">
        <f t="shared" si="2"/>
        <v>63.559307807122565</v>
      </c>
      <c r="O16" s="22">
        <f t="shared" si="2"/>
        <v>61.271786638032658</v>
      </c>
      <c r="P16" s="22">
        <f t="shared" si="2"/>
        <v>77.359665749373818</v>
      </c>
      <c r="Q16" s="22">
        <f t="shared" si="2"/>
        <v>112.98986563284187</v>
      </c>
      <c r="R16" s="22">
        <f t="shared" si="2"/>
        <v>65.700171284893983</v>
      </c>
      <c r="S16" s="22">
        <f t="shared" si="2"/>
        <v>89.386061303673443</v>
      </c>
      <c r="T16" s="22">
        <f t="shared" si="2"/>
        <v>101.21650445056385</v>
      </c>
      <c r="U16" s="22">
        <f t="shared" si="2"/>
        <v>71.673261995265875</v>
      </c>
      <c r="V16" s="22">
        <f t="shared" si="2"/>
        <v>67.359621704498551</v>
      </c>
      <c r="W16" s="22">
        <f t="shared" si="2"/>
        <v>84.691111868750355</v>
      </c>
      <c r="X16" s="22">
        <f t="shared" si="2"/>
        <v>79.266884552314167</v>
      </c>
      <c r="Y16" s="22">
        <f t="shared" si="2"/>
        <v>63.559307807122565</v>
      </c>
      <c r="Z16" s="22">
        <f t="shared" si="2"/>
        <v>95.191848535497471</v>
      </c>
      <c r="AA16" s="22">
        <f t="shared" si="2"/>
        <v>73.908883648870045</v>
      </c>
      <c r="AB16" s="22">
        <f t="shared" si="2"/>
        <v>67.359621704498551</v>
      </c>
      <c r="AC16" s="22">
        <f t="shared" si="2"/>
        <v>54.335357962028958</v>
      </c>
      <c r="AD16" s="22">
        <f t="shared" si="2"/>
        <v>74.087427193603858</v>
      </c>
      <c r="AE16" s="22">
        <f t="shared" si="2"/>
        <v>73.908883648870045</v>
      </c>
      <c r="AF16" s="22">
        <f t="shared" si="2"/>
        <v>117.44023931064763</v>
      </c>
      <c r="AG16" s="22">
        <f t="shared" si="2"/>
        <v>106.60913720325816</v>
      </c>
      <c r="AH16" s="22">
        <f t="shared" si="2"/>
        <v>54.335357962028958</v>
      </c>
      <c r="AI16" s="22">
        <f t="shared" si="2"/>
        <v>114.13776033786989</v>
      </c>
      <c r="AJ16" s="22">
        <f t="shared" si="2"/>
        <v>74.087427193603858</v>
      </c>
      <c r="AK16" s="22">
        <f t="shared" si="2"/>
        <v>87.235367759932188</v>
      </c>
      <c r="AL16" s="22">
        <f t="shared" si="2"/>
        <v>79.266884552314167</v>
      </c>
      <c r="AM16" s="22">
        <f t="shared" si="2"/>
        <v>117.44023931064763</v>
      </c>
      <c r="AN16" s="22">
        <f ca="1">AVERAGE(OFFSET($A16,0,Fixtures!$D$6,1,3))</f>
        <v>69.349495820101197</v>
      </c>
      <c r="AO16" s="22">
        <f ca="1">AVERAGE(OFFSET($A16,0,Fixtures!$D$6,1,6))</f>
        <v>68.139717375514138</v>
      </c>
      <c r="AP16" s="22">
        <f ca="1">AVERAGE(OFFSET($A16,0,Fixtures!$D$6,1,9))</f>
        <v>73.876445213354941</v>
      </c>
      <c r="AQ16" s="22">
        <f ca="1">AVERAGE(OFFSET($A16,0,Fixtures!$D$6,1,12))</f>
        <v>77.263652889141483</v>
      </c>
      <c r="AR16" s="22">
        <f ca="1">IF(OR(Fixtures!$D$6&lt;=0,Fixtures!$D$6&gt;39),AVERAGE(A16:AM16),AVERAGE(OFFSET($A16,0,Fixtures!$D$6,1,39-Fixtures!$D$6)))</f>
        <v>80.379506564201819</v>
      </c>
    </row>
    <row r="17" spans="1:46" x14ac:dyDescent="0.25">
      <c r="A17" s="30" t="s">
        <v>116</v>
      </c>
      <c r="B17" s="22">
        <f t="shared" ref="B17:AM17" si="3">MIN(VLOOKUP($A13,$A$2:$AM$11,B$13+1,FALSE),VLOOKUP($A17,$A$2:$AM$11,B$13+1,FALSE))</f>
        <v>79.266884552314167</v>
      </c>
      <c r="C17" s="22">
        <f t="shared" si="3"/>
        <v>65.700171284893983</v>
      </c>
      <c r="D17" s="22">
        <f t="shared" si="3"/>
        <v>83.344060284896017</v>
      </c>
      <c r="E17" s="22">
        <f t="shared" si="3"/>
        <v>75.958722347626036</v>
      </c>
      <c r="F17" s="22">
        <f t="shared" si="3"/>
        <v>74.087427193603858</v>
      </c>
      <c r="G17" s="22">
        <f t="shared" si="3"/>
        <v>77.359665749373818</v>
      </c>
      <c r="H17" s="22">
        <f t="shared" si="3"/>
        <v>54.335357962028958</v>
      </c>
      <c r="I17" s="22">
        <f t="shared" si="3"/>
        <v>89.386061303673443</v>
      </c>
      <c r="J17" s="22">
        <f t="shared" si="3"/>
        <v>84.415412852233587</v>
      </c>
      <c r="K17" s="22">
        <f t="shared" si="3"/>
        <v>107.68415831979155</v>
      </c>
      <c r="L17" s="22">
        <f t="shared" si="3"/>
        <v>75.103438827005036</v>
      </c>
      <c r="M17" s="22">
        <f t="shared" si="3"/>
        <v>75.958722347626036</v>
      </c>
      <c r="N17" s="22">
        <f t="shared" si="3"/>
        <v>63.559307807122565</v>
      </c>
      <c r="O17" s="22">
        <f t="shared" si="3"/>
        <v>61.271786638032658</v>
      </c>
      <c r="P17" s="22">
        <f t="shared" si="3"/>
        <v>77.359665749373818</v>
      </c>
      <c r="Q17" s="22">
        <f t="shared" si="3"/>
        <v>132.43261028647498</v>
      </c>
      <c r="R17" s="22">
        <f t="shared" si="3"/>
        <v>71.673261995265875</v>
      </c>
      <c r="S17" s="22">
        <f t="shared" si="3"/>
        <v>103.25553364745403</v>
      </c>
      <c r="T17" s="22">
        <f t="shared" si="3"/>
        <v>101.21650445056385</v>
      </c>
      <c r="U17" s="22">
        <f t="shared" si="3"/>
        <v>71.673261995265875</v>
      </c>
      <c r="V17" s="22">
        <f t="shared" si="3"/>
        <v>61.271786638032658</v>
      </c>
      <c r="W17" s="22">
        <f t="shared" si="3"/>
        <v>95.493498887362307</v>
      </c>
      <c r="X17" s="22">
        <f t="shared" si="3"/>
        <v>79.266884552314167</v>
      </c>
      <c r="Y17" s="22">
        <f t="shared" si="3"/>
        <v>95.191848535497471</v>
      </c>
      <c r="Z17" s="22">
        <f t="shared" si="3"/>
        <v>65.700171284893983</v>
      </c>
      <c r="AA17" s="22">
        <f t="shared" si="3"/>
        <v>87.235367759932188</v>
      </c>
      <c r="AB17" s="22">
        <f t="shared" si="3"/>
        <v>67.359621704498551</v>
      </c>
      <c r="AC17" s="22">
        <f t="shared" si="3"/>
        <v>84.691111868750355</v>
      </c>
      <c r="AD17" s="22">
        <f t="shared" si="3"/>
        <v>74.087427193603858</v>
      </c>
      <c r="AE17" s="22">
        <f t="shared" si="3"/>
        <v>73.908883648870045</v>
      </c>
      <c r="AF17" s="22">
        <f t="shared" si="3"/>
        <v>67.359621704498551</v>
      </c>
      <c r="AG17" s="22">
        <f t="shared" si="3"/>
        <v>89.386061303673443</v>
      </c>
      <c r="AH17" s="22">
        <f t="shared" si="3"/>
        <v>54.335357962028958</v>
      </c>
      <c r="AI17" s="22">
        <f t="shared" si="3"/>
        <v>114.13776033786989</v>
      </c>
      <c r="AJ17" s="22">
        <f t="shared" si="3"/>
        <v>63.559307807122565</v>
      </c>
      <c r="AK17" s="22">
        <f t="shared" si="3"/>
        <v>87.235367759932188</v>
      </c>
      <c r="AL17" s="22">
        <f t="shared" si="3"/>
        <v>116.43709113436307</v>
      </c>
      <c r="AM17" s="22">
        <f t="shared" si="3"/>
        <v>75.103438827005036</v>
      </c>
      <c r="AN17" s="22">
        <f ca="1">AVERAGE(OFFSET($A17,0,Fixtures!$D$6,1,3))</f>
        <v>89.067669999676738</v>
      </c>
      <c r="AO17" s="22">
        <f ca="1">AVERAGE(OFFSET($A17,0,Fixtures!$D$6,1,6))</f>
        <v>77.998804465301902</v>
      </c>
      <c r="AP17" s="22">
        <f ca="1">AVERAGE(OFFSET($A17,0,Fixtures!$D$6,1,9))</f>
        <v>83.273151646991792</v>
      </c>
      <c r="AQ17" s="22">
        <f ca="1">AVERAGE(OFFSET($A17,0,Fixtures!$D$6,1,12))</f>
        <v>85.466972076350828</v>
      </c>
      <c r="AR17" s="22">
        <f ca="1">IF(OR(Fixtures!$D$6&lt;=0,Fixtures!$D$6&gt;39),AVERAGE(A17:AM17),AVERAGE(OFFSET($A17,0,Fixtures!$D$6,1,39-Fixtures!$D$6)))</f>
        <v>82.57880912754861</v>
      </c>
      <c r="AT17" s="1"/>
    </row>
    <row r="18" spans="1:46" x14ac:dyDescent="0.25">
      <c r="A18" s="30" t="s">
        <v>115</v>
      </c>
      <c r="B18" s="22">
        <f t="shared" ref="B18:AM18" si="4">MIN(VLOOKUP($A13,$A$2:$AM$11,B$13+1,FALSE),VLOOKUP($A18,$A$2:$AM$11,B$13+1,FALSE))</f>
        <v>135.10165161175109</v>
      </c>
      <c r="C18" s="22">
        <f t="shared" si="4"/>
        <v>65.700171284893983</v>
      </c>
      <c r="D18" s="22">
        <f t="shared" si="4"/>
        <v>74.087427193603858</v>
      </c>
      <c r="E18" s="22">
        <f t="shared" si="4"/>
        <v>119.80712501419436</v>
      </c>
      <c r="F18" s="22">
        <f t="shared" si="4"/>
        <v>67.359621704498551</v>
      </c>
      <c r="G18" s="22">
        <f t="shared" si="4"/>
        <v>102.51945356596927</v>
      </c>
      <c r="H18" s="22">
        <f t="shared" si="4"/>
        <v>94.540178274587404</v>
      </c>
      <c r="I18" s="22">
        <f t="shared" si="4"/>
        <v>87.235367759932188</v>
      </c>
      <c r="J18" s="22">
        <f t="shared" si="4"/>
        <v>79.266884552314167</v>
      </c>
      <c r="K18" s="22">
        <f t="shared" si="4"/>
        <v>107.68415831979155</v>
      </c>
      <c r="L18" s="22">
        <f t="shared" si="4"/>
        <v>75.103438827005036</v>
      </c>
      <c r="M18" s="22">
        <f t="shared" si="4"/>
        <v>75.958722347626036</v>
      </c>
      <c r="N18" s="22">
        <f t="shared" si="4"/>
        <v>63.559307807122565</v>
      </c>
      <c r="O18" s="22">
        <f t="shared" si="4"/>
        <v>61.271786638032658</v>
      </c>
      <c r="P18" s="22">
        <f t="shared" si="4"/>
        <v>63.559307807122565</v>
      </c>
      <c r="Q18" s="22">
        <f t="shared" si="4"/>
        <v>61.271786638032658</v>
      </c>
      <c r="R18" s="22">
        <f t="shared" si="4"/>
        <v>116.43709113436307</v>
      </c>
      <c r="S18" s="22">
        <f t="shared" si="4"/>
        <v>94.540178274587404</v>
      </c>
      <c r="T18" s="22">
        <f t="shared" si="4"/>
        <v>84.415412852233587</v>
      </c>
      <c r="U18" s="22">
        <f t="shared" si="4"/>
        <v>71.673261995265875</v>
      </c>
      <c r="V18" s="22">
        <f t="shared" si="4"/>
        <v>106.60913720325816</v>
      </c>
      <c r="W18" s="22">
        <f t="shared" si="4"/>
        <v>95.493498887362307</v>
      </c>
      <c r="X18" s="22">
        <f t="shared" si="4"/>
        <v>77.359665749373818</v>
      </c>
      <c r="Y18" s="22">
        <f t="shared" si="4"/>
        <v>89.386061303673443</v>
      </c>
      <c r="Z18" s="22">
        <f t="shared" si="4"/>
        <v>75.958722347626036</v>
      </c>
      <c r="AA18" s="22">
        <f t="shared" si="4"/>
        <v>111.44398622463707</v>
      </c>
      <c r="AB18" s="22">
        <f t="shared" si="4"/>
        <v>67.359621704498551</v>
      </c>
      <c r="AC18" s="22">
        <f t="shared" si="4"/>
        <v>84.691111868750355</v>
      </c>
      <c r="AD18" s="22">
        <f t="shared" si="4"/>
        <v>74.087427193603858</v>
      </c>
      <c r="AE18" s="22">
        <f t="shared" si="4"/>
        <v>65.700171284893983</v>
      </c>
      <c r="AF18" s="22">
        <f t="shared" si="4"/>
        <v>135.10165161175109</v>
      </c>
      <c r="AG18" s="22">
        <f t="shared" si="4"/>
        <v>119.80712501419436</v>
      </c>
      <c r="AH18" s="22">
        <f t="shared" si="4"/>
        <v>54.335357962028958</v>
      </c>
      <c r="AI18" s="22">
        <f t="shared" si="4"/>
        <v>95.191848535497471</v>
      </c>
      <c r="AJ18" s="22">
        <f t="shared" si="4"/>
        <v>103.25553364745403</v>
      </c>
      <c r="AK18" s="22">
        <f t="shared" si="4"/>
        <v>71.673261995265875</v>
      </c>
      <c r="AL18" s="22">
        <f t="shared" si="4"/>
        <v>106.60913720325816</v>
      </c>
      <c r="AM18" s="22">
        <f t="shared" si="4"/>
        <v>54.335357962028958</v>
      </c>
      <c r="AN18" s="22">
        <f ca="1">AVERAGE(OFFSET($A18,0,Fixtures!$D$6,1,3))</f>
        <v>87.351493899703584</v>
      </c>
      <c r="AO18" s="22">
        <f ca="1">AVERAGE(OFFSET($A18,0,Fixtures!$D$6,1,6))</f>
        <v>77.140716415315325</v>
      </c>
      <c r="AP18" s="22">
        <f ca="1">AVERAGE(OFFSET($A18,0,Fixtures!$D$6,1,9))</f>
        <v>78.234720452378909</v>
      </c>
      <c r="AQ18" s="22">
        <f ca="1">AVERAGE(OFFSET($A18,0,Fixtures!$D$6,1,12))</f>
        <v>79.561778099458095</v>
      </c>
      <c r="AR18" s="22">
        <f ca="1">IF(OR(Fixtures!$D$6&lt;=0,Fixtures!$D$6&gt;39),AVERAGE(A18:AM18),AVERAGE(OFFSET($A18,0,Fixtures!$D$6,1,39-Fixtures!$D$6)))</f>
        <v>84.771333829755108</v>
      </c>
      <c r="AT18" s="1"/>
    </row>
    <row r="19" spans="1:46" x14ac:dyDescent="0.25">
      <c r="A19" s="30" t="s">
        <v>2</v>
      </c>
      <c r="B19" s="22">
        <f t="shared" ref="B19:AM19" si="5">MIN(VLOOKUP($A13,$A$2:$AM$11,B$13+1,FALSE),VLOOKUP($A19,$A$2:$AM$11,B$13+1,FALSE))</f>
        <v>107.68415831979155</v>
      </c>
      <c r="C19" s="22">
        <f t="shared" si="5"/>
        <v>65.700171284893983</v>
      </c>
      <c r="D19" s="22">
        <f t="shared" si="5"/>
        <v>83.344060284896017</v>
      </c>
      <c r="E19" s="22">
        <f t="shared" si="5"/>
        <v>63.559307807122565</v>
      </c>
      <c r="F19" s="22">
        <f t="shared" si="5"/>
        <v>103.25553364745403</v>
      </c>
      <c r="G19" s="22">
        <f t="shared" si="5"/>
        <v>75.958722347626036</v>
      </c>
      <c r="H19" s="22">
        <f t="shared" si="5"/>
        <v>94.540178274587404</v>
      </c>
      <c r="I19" s="22">
        <f t="shared" si="5"/>
        <v>89.386061303673443</v>
      </c>
      <c r="J19" s="22">
        <f t="shared" si="5"/>
        <v>84.415412852233587</v>
      </c>
      <c r="K19" s="22">
        <f t="shared" si="5"/>
        <v>87.235367759932188</v>
      </c>
      <c r="L19" s="22">
        <f t="shared" si="5"/>
        <v>75.103438827005036</v>
      </c>
      <c r="M19" s="22">
        <f t="shared" si="5"/>
        <v>54.335357962028958</v>
      </c>
      <c r="N19" s="22">
        <f t="shared" si="5"/>
        <v>63.559307807122565</v>
      </c>
      <c r="O19" s="22">
        <f t="shared" si="5"/>
        <v>61.271786638032658</v>
      </c>
      <c r="P19" s="22">
        <f t="shared" si="5"/>
        <v>77.359665749373818</v>
      </c>
      <c r="Q19" s="22">
        <f t="shared" si="5"/>
        <v>132.43261028647498</v>
      </c>
      <c r="R19" s="22">
        <f t="shared" si="5"/>
        <v>112.98986563284187</v>
      </c>
      <c r="S19" s="22">
        <f t="shared" si="5"/>
        <v>74.087427193603858</v>
      </c>
      <c r="T19" s="22">
        <f t="shared" si="5"/>
        <v>89.386061303673443</v>
      </c>
      <c r="U19" s="22">
        <f t="shared" si="5"/>
        <v>71.673261995265875</v>
      </c>
      <c r="V19" s="22">
        <f t="shared" si="5"/>
        <v>106.60913720325816</v>
      </c>
      <c r="W19" s="22">
        <f t="shared" si="5"/>
        <v>77.359665749373818</v>
      </c>
      <c r="X19" s="22">
        <f t="shared" si="5"/>
        <v>79.266884552314167</v>
      </c>
      <c r="Y19" s="22">
        <f t="shared" si="5"/>
        <v>95.191848535497471</v>
      </c>
      <c r="Z19" s="22">
        <f t="shared" si="5"/>
        <v>112.98986563284187</v>
      </c>
      <c r="AA19" s="22">
        <f t="shared" si="5"/>
        <v>67.359621704498551</v>
      </c>
      <c r="AB19" s="22">
        <f t="shared" si="5"/>
        <v>61.271786638032658</v>
      </c>
      <c r="AC19" s="22">
        <f t="shared" si="5"/>
        <v>84.691111868750355</v>
      </c>
      <c r="AD19" s="22">
        <f t="shared" si="5"/>
        <v>74.087427193603858</v>
      </c>
      <c r="AE19" s="22">
        <f t="shared" si="5"/>
        <v>73.908883648870045</v>
      </c>
      <c r="AF19" s="22">
        <f t="shared" si="5"/>
        <v>71.673261995265875</v>
      </c>
      <c r="AG19" s="22">
        <f t="shared" si="5"/>
        <v>95.493498887362307</v>
      </c>
      <c r="AH19" s="22">
        <f t="shared" si="5"/>
        <v>54.335357962028958</v>
      </c>
      <c r="AI19" s="22">
        <f t="shared" si="5"/>
        <v>79.266884552314167</v>
      </c>
      <c r="AJ19" s="22">
        <f t="shared" si="5"/>
        <v>103.25553364745403</v>
      </c>
      <c r="AK19" s="22">
        <f t="shared" si="5"/>
        <v>87.235367759932188</v>
      </c>
      <c r="AL19" s="22">
        <f t="shared" si="5"/>
        <v>65.700171284893983</v>
      </c>
      <c r="AM19" s="22">
        <f t="shared" si="5"/>
        <v>83.344060284896017</v>
      </c>
      <c r="AN19" s="22">
        <f ca="1">AVERAGE(OFFSET($A19,0,Fixtures!$D$6,1,3))</f>
        <v>82.251406479723599</v>
      </c>
      <c r="AO19" s="22">
        <f ca="1">AVERAGE(OFFSET($A19,0,Fixtures!$D$6,1,6))</f>
        <v>70.986778641059161</v>
      </c>
      <c r="AP19" s="22">
        <f ca="1">AVERAGE(OFFSET($A19,0,Fixtures!$D$6,1,9))</f>
        <v>83.189201501671747</v>
      </c>
      <c r="AQ19" s="22">
        <f ca="1">AVERAGE(OFFSET($A19,0,Fixtures!$D$6,1,12))</f>
        <v>81.987463667299082</v>
      </c>
      <c r="AR19" s="22">
        <f ca="1">IF(OR(Fixtures!$D$6&lt;=0,Fixtures!$D$6&gt;39),AVERAGE(A19:AM19),AVERAGE(OFFSET($A19,0,Fixtures!$D$6,1,39-Fixtures!$D$6)))</f>
        <v>81.896331103625897</v>
      </c>
    </row>
    <row r="20" spans="1:46" x14ac:dyDescent="0.25">
      <c r="A20" s="30" t="s">
        <v>10</v>
      </c>
      <c r="B20" s="22">
        <f t="shared" ref="B20:AM20" si="6">MIN(VLOOKUP($A13,$A$2:$AM$11,B$13+1,FALSE),VLOOKUP($A20,$A$2:$AM$11,B$13+1,FALSE))</f>
        <v>87.235367759932188</v>
      </c>
      <c r="C20" s="22">
        <f t="shared" si="6"/>
        <v>65.700171284893983</v>
      </c>
      <c r="D20" s="22">
        <f t="shared" si="6"/>
        <v>71.673261995265875</v>
      </c>
      <c r="E20" s="22">
        <f t="shared" si="6"/>
        <v>54.335357962028958</v>
      </c>
      <c r="F20" s="22">
        <f t="shared" si="6"/>
        <v>127.41410379873658</v>
      </c>
      <c r="G20" s="22">
        <f t="shared" si="6"/>
        <v>101.21650445056385</v>
      </c>
      <c r="H20" s="22">
        <f t="shared" si="6"/>
        <v>94.540178274587404</v>
      </c>
      <c r="I20" s="22">
        <f t="shared" si="6"/>
        <v>75.103438827005036</v>
      </c>
      <c r="J20" s="22">
        <f t="shared" si="6"/>
        <v>75.958722347626036</v>
      </c>
      <c r="K20" s="22">
        <f t="shared" si="6"/>
        <v>103.25553364745403</v>
      </c>
      <c r="L20" s="22">
        <f t="shared" si="6"/>
        <v>75.103438827005036</v>
      </c>
      <c r="M20" s="22">
        <f t="shared" si="6"/>
        <v>65.700171284893983</v>
      </c>
      <c r="N20" s="22">
        <f t="shared" si="6"/>
        <v>63.559307807122565</v>
      </c>
      <c r="O20" s="22">
        <f t="shared" si="6"/>
        <v>61.271786638032658</v>
      </c>
      <c r="P20" s="22">
        <f t="shared" si="6"/>
        <v>77.359665749373818</v>
      </c>
      <c r="Q20" s="22">
        <f t="shared" si="6"/>
        <v>95.493498887362307</v>
      </c>
      <c r="R20" s="22">
        <f t="shared" si="6"/>
        <v>116.43709113436307</v>
      </c>
      <c r="S20" s="22">
        <f t="shared" si="6"/>
        <v>115.60704338290152</v>
      </c>
      <c r="T20" s="22">
        <f t="shared" si="6"/>
        <v>101.21650445056385</v>
      </c>
      <c r="U20" s="22">
        <f t="shared" si="6"/>
        <v>71.673261995265875</v>
      </c>
      <c r="V20" s="22">
        <f t="shared" si="6"/>
        <v>106.60913720325816</v>
      </c>
      <c r="W20" s="22">
        <f t="shared" si="6"/>
        <v>95.493498887362307</v>
      </c>
      <c r="X20" s="22">
        <f t="shared" si="6"/>
        <v>79.266884552314167</v>
      </c>
      <c r="Y20" s="22">
        <f t="shared" si="6"/>
        <v>67.359621704498551</v>
      </c>
      <c r="Z20" s="22">
        <f t="shared" si="6"/>
        <v>112.98986563284187</v>
      </c>
      <c r="AA20" s="22">
        <f t="shared" si="6"/>
        <v>114.13776033786989</v>
      </c>
      <c r="AB20" s="22">
        <f t="shared" si="6"/>
        <v>67.359621704498551</v>
      </c>
      <c r="AC20" s="22">
        <f t="shared" si="6"/>
        <v>84.415412852233587</v>
      </c>
      <c r="AD20" s="22">
        <f t="shared" si="6"/>
        <v>74.087427193603858</v>
      </c>
      <c r="AE20" s="22">
        <f t="shared" si="6"/>
        <v>63.559307807122565</v>
      </c>
      <c r="AF20" s="22">
        <f t="shared" si="6"/>
        <v>61.271786638032658</v>
      </c>
      <c r="AG20" s="22">
        <f t="shared" si="6"/>
        <v>77.359665749373818</v>
      </c>
      <c r="AH20" s="22">
        <f t="shared" si="6"/>
        <v>54.335357962028958</v>
      </c>
      <c r="AI20" s="22">
        <f t="shared" si="6"/>
        <v>112.98986563284187</v>
      </c>
      <c r="AJ20" s="22">
        <f t="shared" si="6"/>
        <v>103.25553364745403</v>
      </c>
      <c r="AK20" s="22">
        <f t="shared" si="6"/>
        <v>73.908883648870045</v>
      </c>
      <c r="AL20" s="22">
        <f t="shared" si="6"/>
        <v>102.51945356596927</v>
      </c>
      <c r="AM20" s="22">
        <f t="shared" si="6"/>
        <v>107.68415831979155</v>
      </c>
      <c r="AN20" s="22">
        <f ca="1">AVERAGE(OFFSET($A20,0,Fixtures!$D$6,1,3))</f>
        <v>84.772564940695034</v>
      </c>
      <c r="AO20" s="22">
        <f ca="1">AVERAGE(OFFSET($A20,0,Fixtures!$D$6,1,6))</f>
        <v>74.141493425355719</v>
      </c>
      <c r="AP20" s="22">
        <f ca="1">AVERAGE(OFFSET($A20,0,Fixtures!$D$6,1,9))</f>
        <v>81.571024035914832</v>
      </c>
      <c r="AQ20" s="22">
        <f ca="1">AVERAGE(OFFSET($A20,0,Fixtures!$D$6,1,12))</f>
        <v>85.219668845997077</v>
      </c>
      <c r="AR20" s="22">
        <f ca="1">IF(OR(Fixtures!$D$6&lt;=0,Fixtures!$D$6&gt;39),AVERAGE(A20:AM20),AVERAGE(OFFSET($A20,0,Fixtures!$D$6,1,39-Fixtures!$D$6)))</f>
        <v>86.041308973064346</v>
      </c>
    </row>
    <row r="21" spans="1:46" x14ac:dyDescent="0.25">
      <c r="A21" s="30" t="s">
        <v>117</v>
      </c>
      <c r="B21" s="22">
        <f t="shared" ref="B21:AM21" si="7">MIN(VLOOKUP($A13,$A$2:$AM$11,B$13+1,FALSE),VLOOKUP($A21,$A$2:$AM$11,B$13+1,FALSE))</f>
        <v>112.98986563284187</v>
      </c>
      <c r="C21" s="22">
        <f t="shared" si="7"/>
        <v>65.700171284893983</v>
      </c>
      <c r="D21" s="22">
        <f t="shared" si="7"/>
        <v>83.344060284896017</v>
      </c>
      <c r="E21" s="22">
        <f t="shared" si="7"/>
        <v>106.60913720325816</v>
      </c>
      <c r="F21" s="22">
        <f t="shared" si="7"/>
        <v>63.559307807122565</v>
      </c>
      <c r="G21" s="22">
        <f t="shared" si="7"/>
        <v>95.191848535497471</v>
      </c>
      <c r="H21" s="22">
        <f t="shared" si="7"/>
        <v>83.344060284896017</v>
      </c>
      <c r="I21" s="22">
        <f t="shared" si="7"/>
        <v>89.386061303673443</v>
      </c>
      <c r="J21" s="22">
        <f t="shared" si="7"/>
        <v>84.415412852233587</v>
      </c>
      <c r="K21" s="22">
        <f t="shared" si="7"/>
        <v>65.700171284893983</v>
      </c>
      <c r="L21" s="22">
        <f t="shared" si="7"/>
        <v>75.103438827005036</v>
      </c>
      <c r="M21" s="22">
        <f t="shared" si="7"/>
        <v>75.958722347626036</v>
      </c>
      <c r="N21" s="22">
        <f t="shared" si="7"/>
        <v>63.559307807122565</v>
      </c>
      <c r="O21" s="22">
        <f t="shared" si="7"/>
        <v>61.271786638032658</v>
      </c>
      <c r="P21" s="22">
        <f t="shared" si="7"/>
        <v>77.359665749373818</v>
      </c>
      <c r="Q21" s="22">
        <f t="shared" si="7"/>
        <v>102.51945356596927</v>
      </c>
      <c r="R21" s="22">
        <f t="shared" si="7"/>
        <v>79.266884552314167</v>
      </c>
      <c r="S21" s="22">
        <f t="shared" si="7"/>
        <v>107.68415831979155</v>
      </c>
      <c r="T21" s="22">
        <f t="shared" si="7"/>
        <v>75.958722347626036</v>
      </c>
      <c r="U21" s="22">
        <f t="shared" si="7"/>
        <v>71.673261995265875</v>
      </c>
      <c r="V21" s="22">
        <f t="shared" si="7"/>
        <v>73.908883648870045</v>
      </c>
      <c r="W21" s="22">
        <f t="shared" si="7"/>
        <v>74.087427193603858</v>
      </c>
      <c r="X21" s="22">
        <f t="shared" si="7"/>
        <v>79.266884552314167</v>
      </c>
      <c r="Y21" s="22">
        <f t="shared" si="7"/>
        <v>95.191848535497471</v>
      </c>
      <c r="Z21" s="22">
        <f t="shared" si="7"/>
        <v>71.673261995265875</v>
      </c>
      <c r="AA21" s="22">
        <f t="shared" si="7"/>
        <v>84.415412852233587</v>
      </c>
      <c r="AB21" s="22">
        <f t="shared" si="7"/>
        <v>67.359621704498551</v>
      </c>
      <c r="AC21" s="22">
        <f t="shared" si="7"/>
        <v>84.691111868750355</v>
      </c>
      <c r="AD21" s="22">
        <f t="shared" si="7"/>
        <v>74.087427193603858</v>
      </c>
      <c r="AE21" s="22">
        <f t="shared" si="7"/>
        <v>73.908883648870045</v>
      </c>
      <c r="AF21" s="22">
        <f t="shared" si="7"/>
        <v>94.540178274587404</v>
      </c>
      <c r="AG21" s="22">
        <f t="shared" si="7"/>
        <v>119.80712501419436</v>
      </c>
      <c r="AH21" s="22">
        <f t="shared" si="7"/>
        <v>54.335357962028958</v>
      </c>
      <c r="AI21" s="22">
        <f t="shared" si="7"/>
        <v>67.359621704498551</v>
      </c>
      <c r="AJ21" s="22">
        <f t="shared" si="7"/>
        <v>89.386061303673443</v>
      </c>
      <c r="AK21" s="22">
        <f t="shared" si="7"/>
        <v>87.235367759932188</v>
      </c>
      <c r="AL21" s="22">
        <f t="shared" si="7"/>
        <v>95.493498887362307</v>
      </c>
      <c r="AM21" s="22">
        <f t="shared" si="7"/>
        <v>115.60704338290152</v>
      </c>
      <c r="AN21" s="22">
        <f ca="1">AVERAGE(OFFSET($A21,0,Fixtures!$D$6,1,3))</f>
        <v>75.073007654710864</v>
      </c>
      <c r="AO21" s="22">
        <f ca="1">AVERAGE(OFFSET($A21,0,Fixtures!$D$6,1,6))</f>
        <v>71.001473292818972</v>
      </c>
      <c r="AP21" s="22">
        <f ca="1">AVERAGE(OFFSET($A21,0,Fixtures!$D$6,1,9))</f>
        <v>76.128315958285668</v>
      </c>
      <c r="AQ21" s="22">
        <f ca="1">AVERAGE(OFFSET($A21,0,Fixtures!$D$6,1,12))</f>
        <v>78.372582190604547</v>
      </c>
      <c r="AR21" s="22">
        <f ca="1">IF(OR(Fixtures!$D$6&lt;=0,Fixtures!$D$6&gt;39),AVERAGE(A21:AM21),AVERAGE(OFFSET($A21,0,Fixtures!$D$6,1,39-Fixtures!$D$6)))</f>
        <v>81.427533458998042</v>
      </c>
    </row>
    <row r="22" spans="1:46" x14ac:dyDescent="0.25">
      <c r="A22" s="30" t="s">
        <v>63</v>
      </c>
      <c r="B22" s="22">
        <f t="shared" ref="B22:AM22" si="8">MIN(VLOOKUP($A13,$A$2:$AM$11,B$13+1,FALSE),VLOOKUP($A22,$A$2:$AM$11,B$13+1,FALSE))</f>
        <v>75.103438827005036</v>
      </c>
      <c r="C22" s="22">
        <f t="shared" si="8"/>
        <v>65.700171284893983</v>
      </c>
      <c r="D22" s="22">
        <f t="shared" si="8"/>
        <v>67.359621704498551</v>
      </c>
      <c r="E22" s="22">
        <f t="shared" si="8"/>
        <v>127.41410379873658</v>
      </c>
      <c r="F22" s="22">
        <f t="shared" si="8"/>
        <v>127.41410379873658</v>
      </c>
      <c r="G22" s="22">
        <f t="shared" si="8"/>
        <v>102.51945356596927</v>
      </c>
      <c r="H22" s="22">
        <f t="shared" si="8"/>
        <v>94.540178274587404</v>
      </c>
      <c r="I22" s="22">
        <f t="shared" si="8"/>
        <v>73.908883648870045</v>
      </c>
      <c r="J22" s="22">
        <f t="shared" si="8"/>
        <v>74.087427193603858</v>
      </c>
      <c r="K22" s="22">
        <f t="shared" si="8"/>
        <v>107.68415831979155</v>
      </c>
      <c r="L22" s="22">
        <f t="shared" si="8"/>
        <v>75.103438827005036</v>
      </c>
      <c r="M22" s="22">
        <f t="shared" si="8"/>
        <v>75.958722347626036</v>
      </c>
      <c r="N22" s="22">
        <f t="shared" si="8"/>
        <v>63.559307807122565</v>
      </c>
      <c r="O22" s="22">
        <f t="shared" si="8"/>
        <v>61.271786638032658</v>
      </c>
      <c r="P22" s="22">
        <f t="shared" si="8"/>
        <v>77.359665749373818</v>
      </c>
      <c r="Q22" s="22">
        <f t="shared" si="8"/>
        <v>106.60913720325816</v>
      </c>
      <c r="R22" s="22">
        <f t="shared" si="8"/>
        <v>114.13776033786989</v>
      </c>
      <c r="S22" s="22">
        <f t="shared" si="8"/>
        <v>54.335357962028958</v>
      </c>
      <c r="T22" s="22">
        <f t="shared" si="8"/>
        <v>63.559307807122565</v>
      </c>
      <c r="U22" s="22">
        <f t="shared" si="8"/>
        <v>71.673261995265875</v>
      </c>
      <c r="V22" s="22">
        <f t="shared" si="8"/>
        <v>106.60913720325816</v>
      </c>
      <c r="W22" s="22">
        <f t="shared" si="8"/>
        <v>95.493498887362307</v>
      </c>
      <c r="X22" s="22">
        <f t="shared" si="8"/>
        <v>79.266884552314167</v>
      </c>
      <c r="Y22" s="22">
        <f t="shared" si="8"/>
        <v>65.700171284893983</v>
      </c>
      <c r="Z22" s="22">
        <f t="shared" si="8"/>
        <v>112.98986563284187</v>
      </c>
      <c r="AA22" s="22">
        <f t="shared" si="8"/>
        <v>115.60704338290152</v>
      </c>
      <c r="AB22" s="22">
        <f t="shared" si="8"/>
        <v>67.359621704498551</v>
      </c>
      <c r="AC22" s="22">
        <f t="shared" si="8"/>
        <v>84.691111868750355</v>
      </c>
      <c r="AD22" s="22">
        <f t="shared" si="8"/>
        <v>74.087427193603858</v>
      </c>
      <c r="AE22" s="22">
        <f t="shared" si="8"/>
        <v>73.908883648870045</v>
      </c>
      <c r="AF22" s="22">
        <f t="shared" si="8"/>
        <v>112.98986563284187</v>
      </c>
      <c r="AG22" s="22">
        <f t="shared" si="8"/>
        <v>84.691111868750355</v>
      </c>
      <c r="AH22" s="22">
        <f t="shared" si="8"/>
        <v>54.335357962028958</v>
      </c>
      <c r="AI22" s="22">
        <f t="shared" si="8"/>
        <v>71.673261995265875</v>
      </c>
      <c r="AJ22" s="22">
        <f t="shared" si="8"/>
        <v>101.21650445056385</v>
      </c>
      <c r="AK22" s="22">
        <f t="shared" si="8"/>
        <v>87.235367759932188</v>
      </c>
      <c r="AL22" s="22">
        <f t="shared" si="8"/>
        <v>61.271786638032658</v>
      </c>
      <c r="AM22" s="22">
        <f t="shared" si="8"/>
        <v>94.540178274587404</v>
      </c>
      <c r="AN22" s="22">
        <f ca="1">AVERAGE(OFFSET($A22,0,Fixtures!$D$6,1,3))</f>
        <v>85.625008113466819</v>
      </c>
      <c r="AO22" s="22">
        <f ca="1">AVERAGE(OFFSET($A22,0,Fixtures!$D$6,1,6))</f>
        <v>76.277473522196956</v>
      </c>
      <c r="AP22" s="22">
        <f ca="1">AVERAGE(OFFSET($A22,0,Fixtures!$D$6,1,9))</f>
        <v>83.974600491520391</v>
      </c>
      <c r="AQ22" s="22">
        <f ca="1">AVERAGE(OFFSET($A22,0,Fixtures!$D$6,1,12))</f>
        <v>78.778277682341738</v>
      </c>
      <c r="AR22" s="22">
        <f ca="1">IF(OR(Fixtures!$D$6&lt;=0,Fixtures!$D$6&gt;39),AVERAGE(A22:AM22),AVERAGE(OFFSET($A22,0,Fixtures!$D$6,1,39-Fixtures!$D$6)))</f>
        <v>82.966880404313301</v>
      </c>
    </row>
    <row r="24" spans="1:46" x14ac:dyDescent="0.25">
      <c r="A24" s="31" t="s">
        <v>118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  <c r="AG24" s="2">
        <v>32</v>
      </c>
      <c r="AH24" s="2">
        <v>33</v>
      </c>
      <c r="AI24" s="2">
        <v>34</v>
      </c>
      <c r="AJ24" s="2">
        <v>35</v>
      </c>
      <c r="AK24" s="2">
        <v>36</v>
      </c>
      <c r="AL24" s="2">
        <v>37</v>
      </c>
      <c r="AM24" s="2">
        <v>38</v>
      </c>
      <c r="AN24" s="31" t="s">
        <v>56</v>
      </c>
      <c r="AO24" s="31" t="s">
        <v>57</v>
      </c>
      <c r="AP24" s="31" t="s">
        <v>58</v>
      </c>
      <c r="AQ24" s="31" t="s">
        <v>78</v>
      </c>
      <c r="AR24" s="31" t="s">
        <v>59</v>
      </c>
    </row>
    <row r="25" spans="1:46" x14ac:dyDescent="0.25">
      <c r="A25" s="30" t="s">
        <v>105</v>
      </c>
      <c r="B25" s="22">
        <f t="shared" ref="B25:AM25" si="9">MIN(VLOOKUP($A24,$A$2:$AM$11,B$13+1,FALSE),VLOOKUP($A25,$A$2:$AM$11,B$13+1,FALSE))</f>
        <v>117.44023931064763</v>
      </c>
      <c r="C25" s="22">
        <f t="shared" si="9"/>
        <v>65.700171284893983</v>
      </c>
      <c r="D25" s="22">
        <f t="shared" si="9"/>
        <v>83.344060284896017</v>
      </c>
      <c r="E25" s="22">
        <f t="shared" si="9"/>
        <v>114.13776033786989</v>
      </c>
      <c r="F25" s="22">
        <f t="shared" si="9"/>
        <v>87.235367759932188</v>
      </c>
      <c r="G25" s="22">
        <f t="shared" si="9"/>
        <v>54.335357962028958</v>
      </c>
      <c r="H25" s="22">
        <f t="shared" si="9"/>
        <v>94.540178274587404</v>
      </c>
      <c r="I25" s="22">
        <f t="shared" si="9"/>
        <v>63.559307807122565</v>
      </c>
      <c r="J25" s="22">
        <f t="shared" si="9"/>
        <v>84.415412852233587</v>
      </c>
      <c r="K25" s="22">
        <f t="shared" si="9"/>
        <v>107.68415831979155</v>
      </c>
      <c r="L25" s="22">
        <f t="shared" si="9"/>
        <v>75.103438827005036</v>
      </c>
      <c r="M25" s="22">
        <f t="shared" si="9"/>
        <v>75.958722347626036</v>
      </c>
      <c r="N25" s="22">
        <f t="shared" si="9"/>
        <v>63.559307807122565</v>
      </c>
      <c r="O25" s="22">
        <f t="shared" si="9"/>
        <v>61.271786638032658</v>
      </c>
      <c r="P25" s="22">
        <f t="shared" si="9"/>
        <v>77.359665749373818</v>
      </c>
      <c r="Q25" s="22">
        <f t="shared" si="9"/>
        <v>79.266884552314167</v>
      </c>
      <c r="R25" s="22">
        <f t="shared" si="9"/>
        <v>67.359621704498551</v>
      </c>
      <c r="S25" s="22">
        <f t="shared" si="9"/>
        <v>130.22747576911613</v>
      </c>
      <c r="T25" s="22">
        <f t="shared" si="9"/>
        <v>101.21650445056385</v>
      </c>
      <c r="U25" s="22">
        <f t="shared" si="9"/>
        <v>71.673261995265875</v>
      </c>
      <c r="V25" s="22">
        <f t="shared" si="9"/>
        <v>106.60913720325816</v>
      </c>
      <c r="W25" s="22">
        <f t="shared" si="9"/>
        <v>95.493498887362307</v>
      </c>
      <c r="X25" s="22">
        <f t="shared" si="9"/>
        <v>71.673261995265875</v>
      </c>
      <c r="Y25" s="22">
        <f t="shared" si="9"/>
        <v>95.191848535497471</v>
      </c>
      <c r="Z25" s="22">
        <f t="shared" si="9"/>
        <v>77.359665749373818</v>
      </c>
      <c r="AA25" s="22">
        <f t="shared" si="9"/>
        <v>61.271786638032658</v>
      </c>
      <c r="AB25" s="22">
        <f t="shared" si="9"/>
        <v>67.359621704498551</v>
      </c>
      <c r="AC25" s="22">
        <f t="shared" si="9"/>
        <v>84.691111868750355</v>
      </c>
      <c r="AD25" s="22">
        <f t="shared" si="9"/>
        <v>74.087427193603858</v>
      </c>
      <c r="AE25" s="22">
        <f t="shared" si="9"/>
        <v>73.908883648870045</v>
      </c>
      <c r="AF25" s="22">
        <f t="shared" si="9"/>
        <v>101.21650445056385</v>
      </c>
      <c r="AG25" s="22">
        <f t="shared" si="9"/>
        <v>119.80712501419436</v>
      </c>
      <c r="AH25" s="22">
        <f t="shared" si="9"/>
        <v>54.335357962028958</v>
      </c>
      <c r="AI25" s="22">
        <f t="shared" si="9"/>
        <v>102.51945356596927</v>
      </c>
      <c r="AJ25" s="22">
        <f t="shared" si="9"/>
        <v>75.958722347626036</v>
      </c>
      <c r="AK25" s="22">
        <f t="shared" si="9"/>
        <v>87.235367759932188</v>
      </c>
      <c r="AL25" s="22">
        <f t="shared" si="9"/>
        <v>119.80712501419436</v>
      </c>
      <c r="AM25" s="22">
        <f t="shared" si="9"/>
        <v>89.386061303673443</v>
      </c>
      <c r="AN25" s="22">
        <f ca="1">AVERAGE(OFFSET($A25,0,Fixtures!$D$6,1,3))</f>
        <v>89.067669999676738</v>
      </c>
      <c r="AO25" s="22">
        <f ca="1">AVERAGE(OFFSET($A25,0,Fixtures!$D$6,1,6))</f>
        <v>77.998804465301902</v>
      </c>
      <c r="AP25" s="22">
        <f ca="1">AVERAGE(OFFSET($A25,0,Fixtures!$D$6,1,9))</f>
        <v>76.886555421999773</v>
      </c>
      <c r="AQ25" s="22">
        <f ca="1">AVERAGE(OFFSET($A25,0,Fixtures!$D$6,1,12))</f>
        <v>82.924686751078653</v>
      </c>
      <c r="AR25" s="22">
        <f ca="1">IF(OR(Fixtures!$D$6&lt;=0,Fixtures!$D$6&gt;39),AVERAGE(A25:AM25),AVERAGE(OFFSET($A25,0,Fixtures!$D$6,1,39-Fixtures!$D$6)))</f>
        <v>85.100273395187983</v>
      </c>
    </row>
    <row r="26" spans="1:46" x14ac:dyDescent="0.25">
      <c r="A26" s="30" t="s">
        <v>61</v>
      </c>
      <c r="B26" s="22">
        <f t="shared" ref="B26:AM26" si="10">MIN(VLOOKUP($A24,$A$2:$AM$11,B$13+1,FALSE),VLOOKUP($A26,$A$2:$AM$11,B$13+1,FALSE))</f>
        <v>103.25553364745403</v>
      </c>
      <c r="C26" s="22">
        <f t="shared" si="10"/>
        <v>84.691111868750355</v>
      </c>
      <c r="D26" s="22">
        <f t="shared" si="10"/>
        <v>94.540178274587404</v>
      </c>
      <c r="E26" s="22">
        <f t="shared" si="10"/>
        <v>84.691111868750355</v>
      </c>
      <c r="F26" s="22">
        <f t="shared" si="10"/>
        <v>61.271786638032658</v>
      </c>
      <c r="G26" s="22">
        <f t="shared" si="10"/>
        <v>54.335357962028958</v>
      </c>
      <c r="H26" s="22">
        <f t="shared" si="10"/>
        <v>117.44023931064763</v>
      </c>
      <c r="I26" s="22">
        <f t="shared" si="10"/>
        <v>63.559307807122565</v>
      </c>
      <c r="J26" s="22">
        <f t="shared" si="10"/>
        <v>77.359665749373818</v>
      </c>
      <c r="K26" s="22">
        <f t="shared" si="10"/>
        <v>135.10165161175109</v>
      </c>
      <c r="L26" s="22">
        <f t="shared" si="10"/>
        <v>94.540178274587404</v>
      </c>
      <c r="M26" s="22">
        <f t="shared" si="10"/>
        <v>89.386061303673443</v>
      </c>
      <c r="N26" s="22">
        <f t="shared" si="10"/>
        <v>83.344060284896017</v>
      </c>
      <c r="O26" s="22">
        <f t="shared" si="10"/>
        <v>65.700171284893983</v>
      </c>
      <c r="P26" s="22">
        <f t="shared" si="10"/>
        <v>107.68415831979155</v>
      </c>
      <c r="Q26" s="22">
        <f t="shared" si="10"/>
        <v>65.700171284893983</v>
      </c>
      <c r="R26" s="22">
        <f t="shared" si="10"/>
        <v>67.359621704498551</v>
      </c>
      <c r="S26" s="22">
        <f t="shared" si="10"/>
        <v>135.10165161175109</v>
      </c>
      <c r="T26" s="22">
        <f t="shared" si="10"/>
        <v>107.68415831979155</v>
      </c>
      <c r="U26" s="22">
        <f t="shared" si="10"/>
        <v>73.908883648870045</v>
      </c>
      <c r="V26" s="22">
        <f t="shared" si="10"/>
        <v>130.22747576911613</v>
      </c>
      <c r="W26" s="22">
        <f t="shared" si="10"/>
        <v>119.80712501419436</v>
      </c>
      <c r="X26" s="22">
        <f t="shared" si="10"/>
        <v>71.673261995265875</v>
      </c>
      <c r="Y26" s="22">
        <f t="shared" si="10"/>
        <v>87.235367759932188</v>
      </c>
      <c r="Z26" s="22">
        <f t="shared" si="10"/>
        <v>54.335357962028958</v>
      </c>
      <c r="AA26" s="22">
        <f t="shared" si="10"/>
        <v>61.271786638032658</v>
      </c>
      <c r="AB26" s="22">
        <f t="shared" si="10"/>
        <v>79.266884552314167</v>
      </c>
      <c r="AC26" s="22">
        <f t="shared" si="10"/>
        <v>106.60913720325816</v>
      </c>
      <c r="AD26" s="22">
        <f t="shared" si="10"/>
        <v>75.103438827005036</v>
      </c>
      <c r="AE26" s="22">
        <f t="shared" si="10"/>
        <v>106.60913720325816</v>
      </c>
      <c r="AF26" s="22">
        <f t="shared" si="10"/>
        <v>75.103438827005036</v>
      </c>
      <c r="AG26" s="22">
        <f t="shared" si="10"/>
        <v>116.43709113436307</v>
      </c>
      <c r="AH26" s="22">
        <f t="shared" si="10"/>
        <v>74.087427193603858</v>
      </c>
      <c r="AI26" s="22">
        <f t="shared" si="10"/>
        <v>95.493498887362307</v>
      </c>
      <c r="AJ26" s="22">
        <f t="shared" si="10"/>
        <v>75.958722347626036</v>
      </c>
      <c r="AK26" s="22">
        <f t="shared" si="10"/>
        <v>95.493498887362307</v>
      </c>
      <c r="AL26" s="22">
        <f t="shared" si="10"/>
        <v>119.80712501419436</v>
      </c>
      <c r="AM26" s="22">
        <f t="shared" si="10"/>
        <v>74.087427193603858</v>
      </c>
      <c r="AN26" s="22">
        <f ca="1">AVERAGE(OFFSET($A26,0,Fixtures!$D$6,1,3))</f>
        <v>102.33383187857078</v>
      </c>
      <c r="AO26" s="22">
        <f ca="1">AVERAGE(OFFSET($A26,0,Fixtures!$D$6,1,6))</f>
        <v>90.905298084862622</v>
      </c>
      <c r="AP26" s="22">
        <f ca="1">AVERAGE(OFFSET($A26,0,Fixtures!$D$6,1,9))</f>
        <v>87.352859979817751</v>
      </c>
      <c r="AQ26" s="22">
        <f ca="1">AVERAGE(OFFSET($A26,0,Fixtures!$D$6,1,12))</f>
        <v>91.905869449897693</v>
      </c>
      <c r="AR26" s="22">
        <f ca="1">IF(OR(Fixtures!$D$6&lt;=0,Fixtures!$D$6&gt;39),AVERAGE(A26:AM26),AVERAGE(OFFSET($A26,0,Fixtures!$D$6,1,39-Fixtures!$D$6)))</f>
        <v>90.715921193609972</v>
      </c>
    </row>
    <row r="27" spans="1:46" x14ac:dyDescent="0.25">
      <c r="A27" s="30" t="s">
        <v>53</v>
      </c>
      <c r="B27" s="22">
        <f t="shared" ref="B27:AM27" si="11">MIN(VLOOKUP($A24,$A$2:$AM$11,B$13+1,FALSE),VLOOKUP($A27,$A$2:$AM$11,B$13+1,FALSE))</f>
        <v>94.540178274587404</v>
      </c>
      <c r="C27" s="22">
        <f t="shared" si="11"/>
        <v>84.691111868750355</v>
      </c>
      <c r="D27" s="22">
        <f t="shared" si="11"/>
        <v>101.21650445056385</v>
      </c>
      <c r="E27" s="22">
        <f t="shared" si="11"/>
        <v>114.13776033786989</v>
      </c>
      <c r="F27" s="22">
        <f t="shared" si="11"/>
        <v>84.415412852233587</v>
      </c>
      <c r="G27" s="22">
        <f t="shared" si="11"/>
        <v>54.335357962028958</v>
      </c>
      <c r="H27" s="22">
        <f t="shared" si="11"/>
        <v>75.958722347626036</v>
      </c>
      <c r="I27" s="22">
        <f t="shared" si="11"/>
        <v>63.559307807122565</v>
      </c>
      <c r="J27" s="22">
        <f t="shared" si="11"/>
        <v>71.673261995265875</v>
      </c>
      <c r="K27" s="22">
        <f t="shared" si="11"/>
        <v>75.103438827005036</v>
      </c>
      <c r="L27" s="22">
        <f t="shared" si="11"/>
        <v>61.271786638032658</v>
      </c>
      <c r="M27" s="22">
        <f t="shared" si="11"/>
        <v>127.41410379873658</v>
      </c>
      <c r="N27" s="22">
        <f t="shared" si="11"/>
        <v>83.344060284896017</v>
      </c>
      <c r="O27" s="22">
        <f t="shared" si="11"/>
        <v>65.700171284893983</v>
      </c>
      <c r="P27" s="22">
        <f t="shared" si="11"/>
        <v>107.68415831979155</v>
      </c>
      <c r="Q27" s="22">
        <f t="shared" si="11"/>
        <v>79.266884552314167</v>
      </c>
      <c r="R27" s="22">
        <f t="shared" si="11"/>
        <v>65.700171284893983</v>
      </c>
      <c r="S27" s="22">
        <f t="shared" si="11"/>
        <v>89.386061303673443</v>
      </c>
      <c r="T27" s="22">
        <f t="shared" si="11"/>
        <v>115.60704338290152</v>
      </c>
      <c r="U27" s="22">
        <f t="shared" si="11"/>
        <v>73.908883648870045</v>
      </c>
      <c r="V27" s="22">
        <f t="shared" si="11"/>
        <v>67.359621704498551</v>
      </c>
      <c r="W27" s="22">
        <f t="shared" si="11"/>
        <v>84.691111868750355</v>
      </c>
      <c r="X27" s="22">
        <f t="shared" si="11"/>
        <v>71.673261995265875</v>
      </c>
      <c r="Y27" s="22">
        <f t="shared" si="11"/>
        <v>63.559307807122565</v>
      </c>
      <c r="Z27" s="22">
        <f t="shared" si="11"/>
        <v>77.359665749373818</v>
      </c>
      <c r="AA27" s="22">
        <f t="shared" si="11"/>
        <v>61.271786638032658</v>
      </c>
      <c r="AB27" s="22">
        <f t="shared" si="11"/>
        <v>112.98986563284187</v>
      </c>
      <c r="AC27" s="22">
        <f t="shared" si="11"/>
        <v>54.335357962028958</v>
      </c>
      <c r="AD27" s="22">
        <f t="shared" si="11"/>
        <v>75.103438827005036</v>
      </c>
      <c r="AE27" s="22">
        <f t="shared" si="11"/>
        <v>114.13776033786989</v>
      </c>
      <c r="AF27" s="22">
        <f t="shared" si="11"/>
        <v>101.21650445056385</v>
      </c>
      <c r="AG27" s="22">
        <f t="shared" si="11"/>
        <v>106.60913720325816</v>
      </c>
      <c r="AH27" s="22">
        <f t="shared" si="11"/>
        <v>74.087427193603858</v>
      </c>
      <c r="AI27" s="22">
        <f t="shared" si="11"/>
        <v>102.51945356596927</v>
      </c>
      <c r="AJ27" s="22">
        <f t="shared" si="11"/>
        <v>74.087427193603858</v>
      </c>
      <c r="AK27" s="22">
        <f t="shared" si="11"/>
        <v>95.493498887362307</v>
      </c>
      <c r="AL27" s="22">
        <f t="shared" si="11"/>
        <v>79.266884552314167</v>
      </c>
      <c r="AM27" s="22">
        <f t="shared" si="11"/>
        <v>89.386061303673443</v>
      </c>
      <c r="AN27" s="22">
        <f ca="1">AVERAGE(OFFSET($A27,0,Fixtures!$D$6,1,3))</f>
        <v>69.349495820101197</v>
      </c>
      <c r="AO27" s="22">
        <f ca="1">AVERAGE(OFFSET($A27,0,Fixtures!$D$6,1,6))</f>
        <v>80.751137138138361</v>
      </c>
      <c r="AP27" s="22">
        <f ca="1">AVERAGE(OFFSET($A27,0,Fixtures!$D$6,1,9))</f>
        <v>81.906448553981079</v>
      </c>
      <c r="AQ27" s="22">
        <f ca="1">AVERAGE(OFFSET($A27,0,Fixtures!$D$6,1,12))</f>
        <v>84.671668776772904</v>
      </c>
      <c r="AR27" s="22">
        <f ca="1">IF(OR(Fixtures!$D$6&lt;=0,Fixtures!$D$6&gt;39),AVERAGE(A27:AM27),AVERAGE(OFFSET($A27,0,Fixtures!$D$6,1,39-Fixtures!$D$6)))</f>
        <v>84.040253273147115</v>
      </c>
    </row>
    <row r="28" spans="1:46" x14ac:dyDescent="0.25">
      <c r="A28" s="30" t="s">
        <v>116</v>
      </c>
      <c r="B28" s="22">
        <f t="shared" ref="B28:AM28" si="12">MIN(VLOOKUP($A24,$A$2:$AM$11,B$13+1,FALSE),VLOOKUP($A28,$A$2:$AM$11,B$13+1,FALSE))</f>
        <v>79.266884552314167</v>
      </c>
      <c r="C28" s="22">
        <f t="shared" si="12"/>
        <v>84.691111868750355</v>
      </c>
      <c r="D28" s="22">
        <f t="shared" si="12"/>
        <v>103.25553364745403</v>
      </c>
      <c r="E28" s="22">
        <f t="shared" si="12"/>
        <v>75.958722347626036</v>
      </c>
      <c r="F28" s="22">
        <f t="shared" si="12"/>
        <v>74.087427193603858</v>
      </c>
      <c r="G28" s="22">
        <f t="shared" si="12"/>
        <v>54.335357962028958</v>
      </c>
      <c r="H28" s="22">
        <f t="shared" si="12"/>
        <v>54.335357962028958</v>
      </c>
      <c r="I28" s="22">
        <f t="shared" si="12"/>
        <v>63.559307807122565</v>
      </c>
      <c r="J28" s="22">
        <f t="shared" si="12"/>
        <v>101.21650445056385</v>
      </c>
      <c r="K28" s="22">
        <f t="shared" si="12"/>
        <v>127.41410379873658</v>
      </c>
      <c r="L28" s="22">
        <f t="shared" si="12"/>
        <v>94.540178274587404</v>
      </c>
      <c r="M28" s="22">
        <f t="shared" si="12"/>
        <v>127.41410379873658</v>
      </c>
      <c r="N28" s="22">
        <f t="shared" si="12"/>
        <v>83.344060284896017</v>
      </c>
      <c r="O28" s="22">
        <f t="shared" si="12"/>
        <v>65.700171284893983</v>
      </c>
      <c r="P28" s="22">
        <f t="shared" si="12"/>
        <v>94.540178274587404</v>
      </c>
      <c r="Q28" s="22">
        <f t="shared" si="12"/>
        <v>79.266884552314167</v>
      </c>
      <c r="R28" s="22">
        <f t="shared" si="12"/>
        <v>67.359621704498551</v>
      </c>
      <c r="S28" s="22">
        <f t="shared" si="12"/>
        <v>103.25553364745403</v>
      </c>
      <c r="T28" s="22">
        <f t="shared" si="12"/>
        <v>115.60704338290152</v>
      </c>
      <c r="U28" s="22">
        <f t="shared" si="12"/>
        <v>73.908883648870045</v>
      </c>
      <c r="V28" s="22">
        <f t="shared" si="12"/>
        <v>61.271786638032658</v>
      </c>
      <c r="W28" s="22">
        <f t="shared" si="12"/>
        <v>112.98986563284187</v>
      </c>
      <c r="X28" s="22">
        <f t="shared" si="12"/>
        <v>71.673261995265875</v>
      </c>
      <c r="Y28" s="22">
        <f t="shared" si="12"/>
        <v>111.44398622463707</v>
      </c>
      <c r="Z28" s="22">
        <f t="shared" si="12"/>
        <v>65.700171284893983</v>
      </c>
      <c r="AA28" s="22">
        <f t="shared" si="12"/>
        <v>61.271786638032658</v>
      </c>
      <c r="AB28" s="22">
        <f t="shared" si="12"/>
        <v>112.98986563284187</v>
      </c>
      <c r="AC28" s="22">
        <f t="shared" si="12"/>
        <v>106.60913720325816</v>
      </c>
      <c r="AD28" s="22">
        <f t="shared" si="12"/>
        <v>75.103438827005036</v>
      </c>
      <c r="AE28" s="22">
        <f t="shared" si="12"/>
        <v>116.43709113436307</v>
      </c>
      <c r="AF28" s="22">
        <f t="shared" si="12"/>
        <v>67.359621704498551</v>
      </c>
      <c r="AG28" s="22">
        <f t="shared" si="12"/>
        <v>89.386061303673443</v>
      </c>
      <c r="AH28" s="22">
        <f t="shared" si="12"/>
        <v>74.087427193603858</v>
      </c>
      <c r="AI28" s="22">
        <f t="shared" si="12"/>
        <v>102.51945356596927</v>
      </c>
      <c r="AJ28" s="22">
        <f t="shared" si="12"/>
        <v>63.559307807122565</v>
      </c>
      <c r="AK28" s="22">
        <f t="shared" si="12"/>
        <v>95.493498887362307</v>
      </c>
      <c r="AL28" s="22">
        <f t="shared" si="12"/>
        <v>116.43709113436307</v>
      </c>
      <c r="AM28" s="22">
        <f t="shared" si="12"/>
        <v>75.103438827005036</v>
      </c>
      <c r="AN28" s="22">
        <f ca="1">AVERAGE(OFFSET($A28,0,Fixtures!$D$6,1,3))</f>
        <v>107.72359550796261</v>
      </c>
      <c r="AO28" s="22">
        <f ca="1">AVERAGE(OFFSET($A28,0,Fixtures!$D$6,1,6))</f>
        <v>99.938186982069055</v>
      </c>
      <c r="AP28" s="22">
        <f ca="1">AVERAGE(OFFSET($A28,0,Fixtures!$D$6,1,9))</f>
        <v>93.421756269312723</v>
      </c>
      <c r="AQ28" s="22">
        <f ca="1">AVERAGE(OFFSET($A28,0,Fixtures!$D$6,1,12))</f>
        <v>94.463938925253331</v>
      </c>
      <c r="AR28" s="22">
        <f ca="1">IF(OR(Fixtures!$D$6&lt;=0,Fixtures!$D$6&gt;39),AVERAGE(A28:AM28),AVERAGE(OFFSET($A28,0,Fixtures!$D$6,1,39-Fixtures!$D$6)))</f>
        <v>90.433451957927019</v>
      </c>
    </row>
    <row r="29" spans="1:46" x14ac:dyDescent="0.25">
      <c r="A29" s="30" t="s">
        <v>115</v>
      </c>
      <c r="B29" s="22">
        <f t="shared" ref="B29:AM29" si="13">MIN(VLOOKUP($A24,$A$2:$AM$11,B$13+1,FALSE),VLOOKUP($A29,$A$2:$AM$11,B$13+1,FALSE))</f>
        <v>117.44023931064763</v>
      </c>
      <c r="C29" s="22">
        <f t="shared" si="13"/>
        <v>73.908883648870045</v>
      </c>
      <c r="D29" s="22">
        <f t="shared" si="13"/>
        <v>74.087427193603858</v>
      </c>
      <c r="E29" s="22">
        <f t="shared" si="13"/>
        <v>114.13776033786989</v>
      </c>
      <c r="F29" s="22">
        <f t="shared" si="13"/>
        <v>67.359621704498551</v>
      </c>
      <c r="G29" s="22">
        <f t="shared" si="13"/>
        <v>54.335357962028958</v>
      </c>
      <c r="H29" s="22">
        <f t="shared" si="13"/>
        <v>112.98986563284187</v>
      </c>
      <c r="I29" s="22">
        <f t="shared" si="13"/>
        <v>63.559307807122565</v>
      </c>
      <c r="J29" s="22">
        <f t="shared" si="13"/>
        <v>79.266884552314167</v>
      </c>
      <c r="K29" s="22">
        <f t="shared" si="13"/>
        <v>114.13776033786989</v>
      </c>
      <c r="L29" s="22">
        <f t="shared" si="13"/>
        <v>94.540178274587404</v>
      </c>
      <c r="M29" s="22">
        <f t="shared" si="13"/>
        <v>95.493498887362307</v>
      </c>
      <c r="N29" s="22">
        <f t="shared" si="13"/>
        <v>75.103438827005036</v>
      </c>
      <c r="O29" s="22">
        <f t="shared" si="13"/>
        <v>65.700171284893983</v>
      </c>
      <c r="P29" s="22">
        <f t="shared" si="13"/>
        <v>63.559307807122565</v>
      </c>
      <c r="Q29" s="22">
        <f t="shared" si="13"/>
        <v>61.271786638032658</v>
      </c>
      <c r="R29" s="22">
        <f t="shared" si="13"/>
        <v>67.359621704498551</v>
      </c>
      <c r="S29" s="22">
        <f t="shared" si="13"/>
        <v>94.540178274587404</v>
      </c>
      <c r="T29" s="22">
        <f t="shared" si="13"/>
        <v>84.415412852233587</v>
      </c>
      <c r="U29" s="22">
        <f t="shared" si="13"/>
        <v>73.908883648870045</v>
      </c>
      <c r="V29" s="22">
        <f t="shared" si="13"/>
        <v>127.41410379873658</v>
      </c>
      <c r="W29" s="22">
        <f t="shared" si="13"/>
        <v>101.21650445056385</v>
      </c>
      <c r="X29" s="22">
        <f t="shared" si="13"/>
        <v>71.673261995265875</v>
      </c>
      <c r="Y29" s="22">
        <f t="shared" si="13"/>
        <v>89.386061303673443</v>
      </c>
      <c r="Z29" s="22">
        <f t="shared" si="13"/>
        <v>75.958722347626036</v>
      </c>
      <c r="AA29" s="22">
        <f t="shared" si="13"/>
        <v>61.271786638032658</v>
      </c>
      <c r="AB29" s="22">
        <f t="shared" si="13"/>
        <v>107.68415831979155</v>
      </c>
      <c r="AC29" s="22">
        <f t="shared" si="13"/>
        <v>106.60913720325816</v>
      </c>
      <c r="AD29" s="22">
        <f t="shared" si="13"/>
        <v>75.103438827005036</v>
      </c>
      <c r="AE29" s="22">
        <f t="shared" si="13"/>
        <v>65.700171284893983</v>
      </c>
      <c r="AF29" s="22">
        <f t="shared" si="13"/>
        <v>101.21650445056385</v>
      </c>
      <c r="AG29" s="22">
        <f t="shared" si="13"/>
        <v>132.43261028647498</v>
      </c>
      <c r="AH29" s="22">
        <f t="shared" si="13"/>
        <v>74.087427193603858</v>
      </c>
      <c r="AI29" s="22">
        <f t="shared" si="13"/>
        <v>95.191848535497471</v>
      </c>
      <c r="AJ29" s="22">
        <f t="shared" si="13"/>
        <v>75.958722347626036</v>
      </c>
      <c r="AK29" s="22">
        <f t="shared" si="13"/>
        <v>71.673261995265875</v>
      </c>
      <c r="AL29" s="22">
        <f t="shared" si="13"/>
        <v>106.60913720325816</v>
      </c>
      <c r="AM29" s="22">
        <f t="shared" si="13"/>
        <v>54.335357962028958</v>
      </c>
      <c r="AN29" s="22">
        <f ca="1">AVERAGE(OFFSET($A29,0,Fixtures!$D$6,1,3))</f>
        <v>95.981607721590478</v>
      </c>
      <c r="AO29" s="22">
        <f ca="1">AVERAGE(OFFSET($A29,0,Fixtures!$D$6,1,6))</f>
        <v>87.373655360672117</v>
      </c>
      <c r="AP29" s="22">
        <f ca="1">AVERAGE(OFFSET($A29,0,Fixtures!$D$6,1,9))</f>
        <v>79.603627590409602</v>
      </c>
      <c r="AQ29" s="22">
        <f ca="1">AVERAGE(OFFSET($A29,0,Fixtures!$D$6,1,12))</f>
        <v>80.774760257448122</v>
      </c>
      <c r="AR29" s="22">
        <f ca="1">IF(OR(Fixtures!$D$6&lt;=0,Fixtures!$D$6&gt;39),AVERAGE(A29:AM29),AVERAGE(OFFSET($A29,0,Fixtures!$D$6,1,39-Fixtures!$D$6)))</f>
        <v>85.427311307751481</v>
      </c>
    </row>
    <row r="30" spans="1:46" x14ac:dyDescent="0.25">
      <c r="A30" s="30" t="s">
        <v>2</v>
      </c>
      <c r="B30" s="22">
        <f t="shared" ref="B30:AM30" si="14">MIN(VLOOKUP($A24,$A$2:$AM$11,B$13+1,FALSE),VLOOKUP($A30,$A$2:$AM$11,B$13+1,FALSE))</f>
        <v>107.68415831979155</v>
      </c>
      <c r="C30" s="22">
        <f t="shared" si="14"/>
        <v>84.415412852233587</v>
      </c>
      <c r="D30" s="22">
        <f t="shared" si="14"/>
        <v>103.25553364745403</v>
      </c>
      <c r="E30" s="22">
        <f t="shared" si="14"/>
        <v>63.559307807122565</v>
      </c>
      <c r="F30" s="22">
        <f t="shared" si="14"/>
        <v>87.235367759932188</v>
      </c>
      <c r="G30" s="22">
        <f t="shared" si="14"/>
        <v>54.335357962028958</v>
      </c>
      <c r="H30" s="22">
        <f t="shared" si="14"/>
        <v>101.21650445056385</v>
      </c>
      <c r="I30" s="22">
        <f t="shared" si="14"/>
        <v>63.559307807122565</v>
      </c>
      <c r="J30" s="22">
        <f t="shared" si="14"/>
        <v>117.44023931064763</v>
      </c>
      <c r="K30" s="22">
        <f t="shared" si="14"/>
        <v>87.235367759932188</v>
      </c>
      <c r="L30" s="22">
        <f t="shared" si="14"/>
        <v>94.540178274587404</v>
      </c>
      <c r="M30" s="22">
        <f t="shared" si="14"/>
        <v>54.335357962028958</v>
      </c>
      <c r="N30" s="22">
        <f t="shared" si="14"/>
        <v>83.344060284896017</v>
      </c>
      <c r="O30" s="22">
        <f t="shared" si="14"/>
        <v>65.700171284893983</v>
      </c>
      <c r="P30" s="22">
        <f t="shared" si="14"/>
        <v>107.68415831979155</v>
      </c>
      <c r="Q30" s="22">
        <f t="shared" si="14"/>
        <v>79.266884552314167</v>
      </c>
      <c r="R30" s="22">
        <f t="shared" si="14"/>
        <v>67.359621704498551</v>
      </c>
      <c r="S30" s="22">
        <f t="shared" si="14"/>
        <v>74.087427193603858</v>
      </c>
      <c r="T30" s="22">
        <f t="shared" si="14"/>
        <v>89.386061303673443</v>
      </c>
      <c r="U30" s="22">
        <f t="shared" si="14"/>
        <v>73.908883648870045</v>
      </c>
      <c r="V30" s="22">
        <f t="shared" si="14"/>
        <v>114.13776033786989</v>
      </c>
      <c r="W30" s="22">
        <f t="shared" si="14"/>
        <v>77.359665749373818</v>
      </c>
      <c r="X30" s="22">
        <f t="shared" si="14"/>
        <v>71.673261995265875</v>
      </c>
      <c r="Y30" s="22">
        <f t="shared" si="14"/>
        <v>111.44398622463707</v>
      </c>
      <c r="Z30" s="22">
        <f t="shared" si="14"/>
        <v>77.359665749373818</v>
      </c>
      <c r="AA30" s="22">
        <f t="shared" si="14"/>
        <v>61.271786638032658</v>
      </c>
      <c r="AB30" s="22">
        <f t="shared" si="14"/>
        <v>61.271786638032658</v>
      </c>
      <c r="AC30" s="22">
        <f t="shared" si="14"/>
        <v>106.60913720325816</v>
      </c>
      <c r="AD30" s="22">
        <f t="shared" si="14"/>
        <v>75.103438827005036</v>
      </c>
      <c r="AE30" s="22">
        <f t="shared" si="14"/>
        <v>116.43709113436307</v>
      </c>
      <c r="AF30" s="22">
        <f t="shared" si="14"/>
        <v>71.673261995265875</v>
      </c>
      <c r="AG30" s="22">
        <f t="shared" si="14"/>
        <v>95.493498887362307</v>
      </c>
      <c r="AH30" s="22">
        <f t="shared" si="14"/>
        <v>74.087427193603858</v>
      </c>
      <c r="AI30" s="22">
        <f t="shared" si="14"/>
        <v>79.266884552314167</v>
      </c>
      <c r="AJ30" s="22">
        <f t="shared" si="14"/>
        <v>75.958722347626036</v>
      </c>
      <c r="AK30" s="22">
        <f t="shared" si="14"/>
        <v>95.493498887362307</v>
      </c>
      <c r="AL30" s="22">
        <f t="shared" si="14"/>
        <v>65.700171284893983</v>
      </c>
      <c r="AM30" s="22">
        <f t="shared" si="14"/>
        <v>83.344060284896017</v>
      </c>
      <c r="AN30" s="22">
        <f ca="1">AVERAGE(OFFSET($A30,0,Fixtures!$D$6,1,3))</f>
        <v>99.73859511505573</v>
      </c>
      <c r="AO30" s="22">
        <f ca="1">AVERAGE(OFFSET($A30,0,Fixtures!$D$6,1,6))</f>
        <v>83.765895812831033</v>
      </c>
      <c r="AP30" s="22">
        <f ca="1">AVERAGE(OFFSET($A30,0,Fixtures!$D$6,1,9))</f>
        <v>84.100671050398944</v>
      </c>
      <c r="AQ30" s="22">
        <f ca="1">AVERAGE(OFFSET($A30,0,Fixtures!$D$6,1,12))</f>
        <v>82.857367633311483</v>
      </c>
      <c r="AR30" s="22">
        <f ca="1">IF(OR(Fixtures!$D$6&lt;=0,Fixtures!$D$6&gt;39),AVERAGE(A30:AM30),AVERAGE(OFFSET($A30,0,Fixtures!$D$6,1,39-Fixtures!$D$6)))</f>
        <v>83.599117251009147</v>
      </c>
    </row>
    <row r="31" spans="1:46" x14ac:dyDescent="0.25">
      <c r="A31" s="30" t="s">
        <v>10</v>
      </c>
      <c r="B31" s="22">
        <f t="shared" ref="B31:AM31" si="15">MIN(VLOOKUP($A24,$A$2:$AM$11,B$13+1,FALSE),VLOOKUP($A31,$A$2:$AM$11,B$13+1,FALSE))</f>
        <v>87.235367759932188</v>
      </c>
      <c r="C31" s="22">
        <f t="shared" si="15"/>
        <v>84.691111868750355</v>
      </c>
      <c r="D31" s="22">
        <f t="shared" si="15"/>
        <v>71.673261995265875</v>
      </c>
      <c r="E31" s="22">
        <f t="shared" si="15"/>
        <v>54.335357962028958</v>
      </c>
      <c r="F31" s="22">
        <f t="shared" si="15"/>
        <v>87.235367759932188</v>
      </c>
      <c r="G31" s="22">
        <f t="shared" si="15"/>
        <v>54.335357962028958</v>
      </c>
      <c r="H31" s="22">
        <f t="shared" si="15"/>
        <v>125.67087808310139</v>
      </c>
      <c r="I31" s="22">
        <f t="shared" si="15"/>
        <v>63.559307807122565</v>
      </c>
      <c r="J31" s="22">
        <f t="shared" si="15"/>
        <v>75.958722347626036</v>
      </c>
      <c r="K31" s="22">
        <f t="shared" si="15"/>
        <v>103.25553364745403</v>
      </c>
      <c r="L31" s="22">
        <f t="shared" si="15"/>
        <v>94.540178274587404</v>
      </c>
      <c r="M31" s="22">
        <f t="shared" si="15"/>
        <v>65.700171284893983</v>
      </c>
      <c r="N31" s="22">
        <f t="shared" si="15"/>
        <v>83.344060284896017</v>
      </c>
      <c r="O31" s="22">
        <f t="shared" si="15"/>
        <v>65.700171284893983</v>
      </c>
      <c r="P31" s="22">
        <f t="shared" si="15"/>
        <v>83.344060284896017</v>
      </c>
      <c r="Q31" s="22">
        <f t="shared" si="15"/>
        <v>79.266884552314167</v>
      </c>
      <c r="R31" s="22">
        <f t="shared" si="15"/>
        <v>67.359621704498551</v>
      </c>
      <c r="S31" s="22">
        <f t="shared" si="15"/>
        <v>115.60704338290152</v>
      </c>
      <c r="T31" s="22">
        <f t="shared" si="15"/>
        <v>115.60704338290152</v>
      </c>
      <c r="U31" s="22">
        <f t="shared" si="15"/>
        <v>73.908883648870045</v>
      </c>
      <c r="V31" s="22">
        <f t="shared" si="15"/>
        <v>111.44398622463707</v>
      </c>
      <c r="W31" s="22">
        <f t="shared" si="15"/>
        <v>116.43709113436307</v>
      </c>
      <c r="X31" s="22">
        <f t="shared" si="15"/>
        <v>71.673261995265875</v>
      </c>
      <c r="Y31" s="22">
        <f t="shared" si="15"/>
        <v>67.359621704498551</v>
      </c>
      <c r="Z31" s="22">
        <f t="shared" si="15"/>
        <v>77.359665749373818</v>
      </c>
      <c r="AA31" s="22">
        <f t="shared" si="15"/>
        <v>61.271786638032658</v>
      </c>
      <c r="AB31" s="22">
        <f t="shared" si="15"/>
        <v>74.087427193603858</v>
      </c>
      <c r="AC31" s="22">
        <f t="shared" si="15"/>
        <v>84.415412852233587</v>
      </c>
      <c r="AD31" s="22">
        <f t="shared" si="15"/>
        <v>75.103438827005036</v>
      </c>
      <c r="AE31" s="22">
        <f t="shared" si="15"/>
        <v>63.559307807122565</v>
      </c>
      <c r="AF31" s="22">
        <f t="shared" si="15"/>
        <v>61.271786638032658</v>
      </c>
      <c r="AG31" s="22">
        <f t="shared" si="15"/>
        <v>77.359665749373818</v>
      </c>
      <c r="AH31" s="22">
        <f t="shared" si="15"/>
        <v>74.087427193603858</v>
      </c>
      <c r="AI31" s="22">
        <f t="shared" si="15"/>
        <v>102.51945356596927</v>
      </c>
      <c r="AJ31" s="22">
        <f t="shared" si="15"/>
        <v>75.958722347626036</v>
      </c>
      <c r="AK31" s="22">
        <f t="shared" si="15"/>
        <v>73.908883648870045</v>
      </c>
      <c r="AL31" s="22">
        <f t="shared" si="15"/>
        <v>102.51945356596927</v>
      </c>
      <c r="AM31" s="22">
        <f t="shared" si="15"/>
        <v>89.386061303673443</v>
      </c>
      <c r="AN31" s="22">
        <f ca="1">AVERAGE(OFFSET($A31,0,Fixtures!$D$6,1,3))</f>
        <v>91.251478089889147</v>
      </c>
      <c r="AO31" s="22">
        <f ca="1">AVERAGE(OFFSET($A31,0,Fixtures!$D$6,1,6))</f>
        <v>81.416472854058583</v>
      </c>
      <c r="AP31" s="22">
        <f ca="1">AVERAGE(OFFSET($A31,0,Fixtures!$D$6,1,9))</f>
        <v>79.829933740673354</v>
      </c>
      <c r="AQ31" s="22">
        <f ca="1">AVERAGE(OFFSET($A31,0,Fixtures!$D$6,1,12))</f>
        <v>85.299364506727784</v>
      </c>
      <c r="AR31" s="22">
        <f ca="1">IF(OR(Fixtures!$D$6&lt;=0,Fixtures!$D$6&gt;39),AVERAGE(A31:AM31),AVERAGE(OFFSET($A31,0,Fixtures!$D$6,1,39-Fixtures!$D$6)))</f>
        <v>82.777160940666263</v>
      </c>
    </row>
    <row r="32" spans="1:46" x14ac:dyDescent="0.25">
      <c r="A32" s="30" t="s">
        <v>117</v>
      </c>
      <c r="B32" s="22">
        <f t="shared" ref="B32:AM32" si="16">MIN(VLOOKUP($A24,$A$2:$AM$11,B$13+1,FALSE),VLOOKUP($A32,$A$2:$AM$11,B$13+1,FALSE))</f>
        <v>112.98986563284187</v>
      </c>
      <c r="C32" s="22">
        <f t="shared" si="16"/>
        <v>84.691111868750355</v>
      </c>
      <c r="D32" s="22">
        <f t="shared" si="16"/>
        <v>103.25553364745403</v>
      </c>
      <c r="E32" s="22">
        <f t="shared" si="16"/>
        <v>106.60913720325816</v>
      </c>
      <c r="F32" s="22">
        <f t="shared" si="16"/>
        <v>63.559307807122565</v>
      </c>
      <c r="G32" s="22">
        <f t="shared" si="16"/>
        <v>54.335357962028958</v>
      </c>
      <c r="H32" s="22">
        <f t="shared" si="16"/>
        <v>83.344060284896017</v>
      </c>
      <c r="I32" s="22">
        <f t="shared" si="16"/>
        <v>63.559307807122565</v>
      </c>
      <c r="J32" s="22">
        <f t="shared" si="16"/>
        <v>116.43709113436307</v>
      </c>
      <c r="K32" s="22">
        <f t="shared" si="16"/>
        <v>65.700171284893983</v>
      </c>
      <c r="L32" s="22">
        <f t="shared" si="16"/>
        <v>77.359665749373818</v>
      </c>
      <c r="M32" s="22">
        <f t="shared" si="16"/>
        <v>84.691111868750355</v>
      </c>
      <c r="N32" s="22">
        <f t="shared" si="16"/>
        <v>83.344060284896017</v>
      </c>
      <c r="O32" s="22">
        <f t="shared" si="16"/>
        <v>65.700171284893983</v>
      </c>
      <c r="P32" s="22">
        <f t="shared" si="16"/>
        <v>107.68415831979155</v>
      </c>
      <c r="Q32" s="22">
        <f t="shared" si="16"/>
        <v>79.266884552314167</v>
      </c>
      <c r="R32" s="22">
        <f t="shared" si="16"/>
        <v>67.359621704498551</v>
      </c>
      <c r="S32" s="22">
        <f t="shared" si="16"/>
        <v>107.68415831979155</v>
      </c>
      <c r="T32" s="22">
        <f t="shared" si="16"/>
        <v>75.958722347626036</v>
      </c>
      <c r="U32" s="22">
        <f t="shared" si="16"/>
        <v>73.908883648870045</v>
      </c>
      <c r="V32" s="22">
        <f t="shared" si="16"/>
        <v>73.908883648870045</v>
      </c>
      <c r="W32" s="22">
        <f t="shared" si="16"/>
        <v>74.087427193603858</v>
      </c>
      <c r="X32" s="22">
        <f t="shared" si="16"/>
        <v>71.673261995265875</v>
      </c>
      <c r="Y32" s="22">
        <f t="shared" si="16"/>
        <v>103.25553364745403</v>
      </c>
      <c r="Z32" s="22">
        <f t="shared" si="16"/>
        <v>71.673261995265875</v>
      </c>
      <c r="AA32" s="22">
        <f t="shared" si="16"/>
        <v>61.271786638032658</v>
      </c>
      <c r="AB32" s="22">
        <f t="shared" si="16"/>
        <v>75.103438827005036</v>
      </c>
      <c r="AC32" s="22">
        <f t="shared" si="16"/>
        <v>87.235367759932188</v>
      </c>
      <c r="AD32" s="22">
        <f t="shared" si="16"/>
        <v>75.103438827005036</v>
      </c>
      <c r="AE32" s="22">
        <f t="shared" si="16"/>
        <v>116.43709113436307</v>
      </c>
      <c r="AF32" s="22">
        <f t="shared" si="16"/>
        <v>94.540178274587404</v>
      </c>
      <c r="AG32" s="22">
        <f t="shared" si="16"/>
        <v>127.41410379873658</v>
      </c>
      <c r="AH32" s="22">
        <f t="shared" si="16"/>
        <v>74.087427193603858</v>
      </c>
      <c r="AI32" s="22">
        <f t="shared" si="16"/>
        <v>67.359621704498551</v>
      </c>
      <c r="AJ32" s="22">
        <f t="shared" si="16"/>
        <v>75.958722347626036</v>
      </c>
      <c r="AK32" s="22">
        <f t="shared" si="16"/>
        <v>95.493498887362307</v>
      </c>
      <c r="AL32" s="22">
        <f t="shared" si="16"/>
        <v>95.493498887362307</v>
      </c>
      <c r="AM32" s="22">
        <f t="shared" si="16"/>
        <v>89.386061303673443</v>
      </c>
      <c r="AN32" s="22">
        <f ca="1">AVERAGE(OFFSET($A32,0,Fixtures!$D$6,1,3))</f>
        <v>86.49897605621031</v>
      </c>
      <c r="AO32" s="22">
        <f ca="1">AVERAGE(OFFSET($A32,0,Fixtures!$D$6,1,6))</f>
        <v>82.205378601195221</v>
      </c>
      <c r="AP32" s="22">
        <f ca="1">AVERAGE(OFFSET($A32,0,Fixtures!$D$6,1,9))</f>
        <v>83.060326242641722</v>
      </c>
      <c r="AQ32" s="22">
        <f ca="1">AVERAGE(OFFSET($A32,0,Fixtures!$D$6,1,12))</f>
        <v>83.75789170833859</v>
      </c>
      <c r="AR32" s="22">
        <f ca="1">IF(OR(Fixtures!$D$6&lt;=0,Fixtures!$D$6&gt;39),AVERAGE(A32:AM32),AVERAGE(OFFSET($A32,0,Fixtures!$D$6,1,39-Fixtures!$D$6)))</f>
        <v>84.485910152143731</v>
      </c>
    </row>
    <row r="33" spans="1:44" x14ac:dyDescent="0.25">
      <c r="A33" s="30" t="s">
        <v>63</v>
      </c>
      <c r="B33" s="22">
        <f t="shared" ref="B33:AM33" si="17">MIN(VLOOKUP($A24,$A$2:$AM$11,B$13+1,FALSE),VLOOKUP($A33,$A$2:$AM$11,B$13+1,FALSE))</f>
        <v>75.103438827005036</v>
      </c>
      <c r="C33" s="22">
        <f t="shared" si="17"/>
        <v>84.691111868750355</v>
      </c>
      <c r="D33" s="22">
        <f t="shared" si="17"/>
        <v>67.359621704498551</v>
      </c>
      <c r="E33" s="22">
        <f t="shared" si="17"/>
        <v>114.13776033786989</v>
      </c>
      <c r="F33" s="22">
        <f t="shared" si="17"/>
        <v>87.235367759932188</v>
      </c>
      <c r="G33" s="22">
        <f t="shared" si="17"/>
        <v>54.335357962028958</v>
      </c>
      <c r="H33" s="22">
        <f t="shared" si="17"/>
        <v>146.85225990985438</v>
      </c>
      <c r="I33" s="22">
        <f t="shared" si="17"/>
        <v>63.559307807122565</v>
      </c>
      <c r="J33" s="22">
        <f t="shared" si="17"/>
        <v>74.087427193603858</v>
      </c>
      <c r="K33" s="22">
        <f t="shared" si="17"/>
        <v>111.44398622463707</v>
      </c>
      <c r="L33" s="22">
        <f t="shared" si="17"/>
        <v>94.540178274587404</v>
      </c>
      <c r="M33" s="22">
        <f t="shared" si="17"/>
        <v>115.60704338290152</v>
      </c>
      <c r="N33" s="22">
        <f t="shared" si="17"/>
        <v>77.359665749373818</v>
      </c>
      <c r="O33" s="22">
        <f t="shared" si="17"/>
        <v>65.700171284893983</v>
      </c>
      <c r="P33" s="22">
        <f t="shared" si="17"/>
        <v>84.415412852233587</v>
      </c>
      <c r="Q33" s="22">
        <f t="shared" si="17"/>
        <v>79.266884552314167</v>
      </c>
      <c r="R33" s="22">
        <f t="shared" si="17"/>
        <v>67.359621704498551</v>
      </c>
      <c r="S33" s="22">
        <f t="shared" si="17"/>
        <v>54.335357962028958</v>
      </c>
      <c r="T33" s="22">
        <f t="shared" si="17"/>
        <v>63.559307807122565</v>
      </c>
      <c r="U33" s="22">
        <f t="shared" si="17"/>
        <v>73.908883648870045</v>
      </c>
      <c r="V33" s="22">
        <f t="shared" si="17"/>
        <v>130.22747576911613</v>
      </c>
      <c r="W33" s="22">
        <f t="shared" si="17"/>
        <v>125.67087808310139</v>
      </c>
      <c r="X33" s="22">
        <f t="shared" si="17"/>
        <v>71.673261995265875</v>
      </c>
      <c r="Y33" s="22">
        <f t="shared" si="17"/>
        <v>65.700171284893983</v>
      </c>
      <c r="Z33" s="22">
        <f t="shared" si="17"/>
        <v>77.359665749373818</v>
      </c>
      <c r="AA33" s="22">
        <f t="shared" si="17"/>
        <v>61.271786638032658</v>
      </c>
      <c r="AB33" s="22">
        <f t="shared" si="17"/>
        <v>102.51945356596927</v>
      </c>
      <c r="AC33" s="22">
        <f t="shared" si="17"/>
        <v>106.60913720325816</v>
      </c>
      <c r="AD33" s="22">
        <f t="shared" si="17"/>
        <v>75.103438827005036</v>
      </c>
      <c r="AE33" s="22">
        <f t="shared" si="17"/>
        <v>75.958722347626036</v>
      </c>
      <c r="AF33" s="22">
        <f t="shared" si="17"/>
        <v>101.21650445056385</v>
      </c>
      <c r="AG33" s="22">
        <f t="shared" si="17"/>
        <v>84.691111868750355</v>
      </c>
      <c r="AH33" s="22">
        <f t="shared" si="17"/>
        <v>74.087427193603858</v>
      </c>
      <c r="AI33" s="22">
        <f t="shared" si="17"/>
        <v>71.673261995265875</v>
      </c>
      <c r="AJ33" s="22">
        <f t="shared" si="17"/>
        <v>75.958722347626036</v>
      </c>
      <c r="AK33" s="22">
        <f t="shared" si="17"/>
        <v>95.191848535497471</v>
      </c>
      <c r="AL33" s="22">
        <f t="shared" si="17"/>
        <v>61.271786638032658</v>
      </c>
      <c r="AM33" s="22">
        <f t="shared" si="17"/>
        <v>89.386061303673443</v>
      </c>
      <c r="AN33" s="22">
        <f ca="1">AVERAGE(OFFSET($A33,0,Fixtures!$D$6,1,3))</f>
        <v>93.357197230942788</v>
      </c>
      <c r="AO33" s="22">
        <f ca="1">AVERAGE(OFFSET($A33,0,Fixtures!$D$6,1,6))</f>
        <v>89.789745351666269</v>
      </c>
      <c r="AP33" s="22">
        <f ca="1">AVERAGE(OFFSET($A33,0,Fixtures!$D$6,1,9))</f>
        <v>85.531154579893766</v>
      </c>
      <c r="AQ33" s="22">
        <f ca="1">AVERAGE(OFFSET($A33,0,Fixtures!$D$6,1,12))</f>
        <v>80.131995053088787</v>
      </c>
      <c r="AR33" s="22">
        <f ca="1">IF(OR(Fixtures!$D$6&lt;=0,Fixtures!$D$6&gt;39),AVERAGE(A33:AM33),AVERAGE(OFFSET($A33,0,Fixtures!$D$6,1,39-Fixtures!$D$6)))</f>
        <v>83.571821881124052</v>
      </c>
    </row>
    <row r="35" spans="1:44" x14ac:dyDescent="0.25">
      <c r="A35" s="31" t="s">
        <v>61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  <c r="N35" s="2">
        <v>13</v>
      </c>
      <c r="O35" s="2">
        <v>14</v>
      </c>
      <c r="P35" s="2">
        <v>15</v>
      </c>
      <c r="Q35" s="2">
        <v>16</v>
      </c>
      <c r="R35" s="2">
        <v>17</v>
      </c>
      <c r="S35" s="2">
        <v>18</v>
      </c>
      <c r="T35" s="2">
        <v>19</v>
      </c>
      <c r="U35" s="2">
        <v>20</v>
      </c>
      <c r="V35" s="2">
        <v>21</v>
      </c>
      <c r="W35" s="2">
        <v>22</v>
      </c>
      <c r="X35" s="2">
        <v>23</v>
      </c>
      <c r="Y35" s="2">
        <v>24</v>
      </c>
      <c r="Z35" s="2">
        <v>25</v>
      </c>
      <c r="AA35" s="2">
        <v>26</v>
      </c>
      <c r="AB35" s="2">
        <v>27</v>
      </c>
      <c r="AC35" s="2">
        <v>28</v>
      </c>
      <c r="AD35" s="2">
        <v>29</v>
      </c>
      <c r="AE35" s="2">
        <v>30</v>
      </c>
      <c r="AF35" s="2">
        <v>31</v>
      </c>
      <c r="AG35" s="2">
        <v>32</v>
      </c>
      <c r="AH35" s="2">
        <v>33</v>
      </c>
      <c r="AI35" s="2">
        <v>34</v>
      </c>
      <c r="AJ35" s="2">
        <v>35</v>
      </c>
      <c r="AK35" s="2">
        <v>36</v>
      </c>
      <c r="AL35" s="2">
        <v>37</v>
      </c>
      <c r="AM35" s="2">
        <v>38</v>
      </c>
      <c r="AN35" s="31" t="s">
        <v>56</v>
      </c>
      <c r="AO35" s="31" t="s">
        <v>57</v>
      </c>
      <c r="AP35" s="31" t="s">
        <v>58</v>
      </c>
      <c r="AQ35" s="31" t="s">
        <v>78</v>
      </c>
      <c r="AR35" s="31" t="s">
        <v>59</v>
      </c>
    </row>
    <row r="36" spans="1:44" x14ac:dyDescent="0.25">
      <c r="A36" s="30" t="s">
        <v>105</v>
      </c>
      <c r="B36" s="22">
        <f t="shared" ref="B36:AM36" si="18">MIN(VLOOKUP($A35,$A$2:$AM$11,B$13+1,FALSE),VLOOKUP($A36,$A$2:$AM$11,B$13+1,FALSE))</f>
        <v>103.25553364745403</v>
      </c>
      <c r="C36" s="22">
        <f t="shared" si="18"/>
        <v>65.700171284893983</v>
      </c>
      <c r="D36" s="22">
        <f t="shared" si="18"/>
        <v>83.344060284896017</v>
      </c>
      <c r="E36" s="22">
        <f t="shared" si="18"/>
        <v>84.691111868750355</v>
      </c>
      <c r="F36" s="22">
        <f t="shared" si="18"/>
        <v>61.271786638032658</v>
      </c>
      <c r="G36" s="22">
        <f t="shared" si="18"/>
        <v>102.51945356596927</v>
      </c>
      <c r="H36" s="22">
        <f t="shared" si="18"/>
        <v>94.540178274587404</v>
      </c>
      <c r="I36" s="22">
        <f t="shared" si="18"/>
        <v>89.386061303673443</v>
      </c>
      <c r="J36" s="22">
        <f t="shared" si="18"/>
        <v>77.359665749373818</v>
      </c>
      <c r="K36" s="22">
        <f t="shared" si="18"/>
        <v>107.68415831979155</v>
      </c>
      <c r="L36" s="22">
        <f t="shared" si="18"/>
        <v>75.103438827005036</v>
      </c>
      <c r="M36" s="22">
        <f t="shared" si="18"/>
        <v>75.958722347626036</v>
      </c>
      <c r="N36" s="22">
        <f t="shared" si="18"/>
        <v>63.559307807122565</v>
      </c>
      <c r="O36" s="22">
        <f t="shared" si="18"/>
        <v>61.271786638032658</v>
      </c>
      <c r="P36" s="22">
        <f t="shared" si="18"/>
        <v>77.359665749373818</v>
      </c>
      <c r="Q36" s="22">
        <f t="shared" si="18"/>
        <v>65.700171284893983</v>
      </c>
      <c r="R36" s="22">
        <f t="shared" si="18"/>
        <v>73.908883648870045</v>
      </c>
      <c r="S36" s="22">
        <f t="shared" si="18"/>
        <v>130.22747576911613</v>
      </c>
      <c r="T36" s="22">
        <f t="shared" si="18"/>
        <v>101.21650445056385</v>
      </c>
      <c r="U36" s="22">
        <f t="shared" si="18"/>
        <v>71.673261995265875</v>
      </c>
      <c r="V36" s="22">
        <f t="shared" si="18"/>
        <v>106.60913720325816</v>
      </c>
      <c r="W36" s="22">
        <f t="shared" si="18"/>
        <v>95.493498887362307</v>
      </c>
      <c r="X36" s="22">
        <f t="shared" si="18"/>
        <v>79.266884552314167</v>
      </c>
      <c r="Y36" s="22">
        <f t="shared" si="18"/>
        <v>87.235367759932188</v>
      </c>
      <c r="Z36" s="22">
        <f t="shared" si="18"/>
        <v>54.335357962028958</v>
      </c>
      <c r="AA36" s="22">
        <f t="shared" si="18"/>
        <v>115.60704338290152</v>
      </c>
      <c r="AB36" s="22">
        <f t="shared" si="18"/>
        <v>67.359621704498551</v>
      </c>
      <c r="AC36" s="22">
        <f t="shared" si="18"/>
        <v>84.691111868750355</v>
      </c>
      <c r="AD36" s="22">
        <f t="shared" si="18"/>
        <v>74.087427193603858</v>
      </c>
      <c r="AE36" s="22">
        <f t="shared" si="18"/>
        <v>73.908883648870045</v>
      </c>
      <c r="AF36" s="22">
        <f t="shared" si="18"/>
        <v>75.103438827005036</v>
      </c>
      <c r="AG36" s="22">
        <f t="shared" si="18"/>
        <v>116.43709113436307</v>
      </c>
      <c r="AH36" s="22">
        <f t="shared" si="18"/>
        <v>54.335357962028958</v>
      </c>
      <c r="AI36" s="22">
        <f t="shared" si="18"/>
        <v>95.493498887362307</v>
      </c>
      <c r="AJ36" s="22">
        <f t="shared" si="18"/>
        <v>83.344060284896017</v>
      </c>
      <c r="AK36" s="22">
        <f t="shared" si="18"/>
        <v>87.235367759932188</v>
      </c>
      <c r="AL36" s="22">
        <f t="shared" si="18"/>
        <v>145.23497884805127</v>
      </c>
      <c r="AM36" s="22">
        <f t="shared" si="18"/>
        <v>74.087427193603858</v>
      </c>
      <c r="AN36" s="22">
        <f ca="1">AVERAGE(OFFSET($A36,0,Fixtures!$D$6,1,3))</f>
        <v>86.715754298723468</v>
      </c>
      <c r="AO36" s="22">
        <f ca="1">AVERAGE(OFFSET($A36,0,Fixtures!$D$6,1,6))</f>
        <v>76.822846614825281</v>
      </c>
      <c r="AP36" s="22">
        <f ca="1">AVERAGE(OFFSET($A36,0,Fixtures!$D$6,1,9))</f>
        <v>75.32286670800994</v>
      </c>
      <c r="AQ36" s="22">
        <f ca="1">AVERAGE(OFFSET($A36,0,Fixtures!$D$6,1,12))</f>
        <v>81.751920215586281</v>
      </c>
      <c r="AR36" s="22">
        <f ca="1">IF(OR(Fixtures!$D$6&lt;=0,Fixtures!$D$6&gt;39),AVERAGE(A36:AM36),AVERAGE(OFFSET($A36,0,Fixtures!$D$6,1,39-Fixtures!$D$6)))</f>
        <v>85.029619921593266</v>
      </c>
    </row>
    <row r="37" spans="1:44" x14ac:dyDescent="0.25">
      <c r="A37" s="30" t="s">
        <v>118</v>
      </c>
      <c r="B37" s="22">
        <f t="shared" ref="B37:AM37" si="19">MIN(VLOOKUP($A35,$A$2:$AM$11,B$13+1,FALSE),VLOOKUP($A37,$A$2:$AM$11,B$13+1,FALSE))</f>
        <v>103.25553364745403</v>
      </c>
      <c r="C37" s="22">
        <f t="shared" si="19"/>
        <v>84.691111868750355</v>
      </c>
      <c r="D37" s="22">
        <f t="shared" si="19"/>
        <v>94.540178274587404</v>
      </c>
      <c r="E37" s="22">
        <f t="shared" si="19"/>
        <v>84.691111868750355</v>
      </c>
      <c r="F37" s="22">
        <f t="shared" si="19"/>
        <v>61.271786638032658</v>
      </c>
      <c r="G37" s="22">
        <f t="shared" si="19"/>
        <v>54.335357962028958</v>
      </c>
      <c r="H37" s="22">
        <f t="shared" si="19"/>
        <v>117.44023931064763</v>
      </c>
      <c r="I37" s="22">
        <f t="shared" si="19"/>
        <v>63.559307807122565</v>
      </c>
      <c r="J37" s="22">
        <f t="shared" si="19"/>
        <v>77.359665749373818</v>
      </c>
      <c r="K37" s="22">
        <f t="shared" si="19"/>
        <v>135.10165161175109</v>
      </c>
      <c r="L37" s="22">
        <f t="shared" si="19"/>
        <v>94.540178274587404</v>
      </c>
      <c r="M37" s="22">
        <f t="shared" si="19"/>
        <v>89.386061303673443</v>
      </c>
      <c r="N37" s="22">
        <f t="shared" si="19"/>
        <v>83.344060284896017</v>
      </c>
      <c r="O37" s="22">
        <f t="shared" si="19"/>
        <v>65.700171284893983</v>
      </c>
      <c r="P37" s="22">
        <f t="shared" si="19"/>
        <v>107.68415831979155</v>
      </c>
      <c r="Q37" s="22">
        <f t="shared" si="19"/>
        <v>65.700171284893983</v>
      </c>
      <c r="R37" s="22">
        <f t="shared" si="19"/>
        <v>67.359621704498551</v>
      </c>
      <c r="S37" s="22">
        <f t="shared" si="19"/>
        <v>135.10165161175109</v>
      </c>
      <c r="T37" s="22">
        <f t="shared" si="19"/>
        <v>107.68415831979155</v>
      </c>
      <c r="U37" s="22">
        <f t="shared" si="19"/>
        <v>73.908883648870045</v>
      </c>
      <c r="V37" s="22">
        <f t="shared" si="19"/>
        <v>130.22747576911613</v>
      </c>
      <c r="W37" s="22">
        <f t="shared" si="19"/>
        <v>119.80712501419436</v>
      </c>
      <c r="X37" s="22">
        <f t="shared" si="19"/>
        <v>71.673261995265875</v>
      </c>
      <c r="Y37" s="22">
        <f t="shared" si="19"/>
        <v>87.235367759932188</v>
      </c>
      <c r="Z37" s="22">
        <f t="shared" si="19"/>
        <v>54.335357962028958</v>
      </c>
      <c r="AA37" s="22">
        <f t="shared" si="19"/>
        <v>61.271786638032658</v>
      </c>
      <c r="AB37" s="22">
        <f t="shared" si="19"/>
        <v>79.266884552314167</v>
      </c>
      <c r="AC37" s="22">
        <f t="shared" si="19"/>
        <v>106.60913720325816</v>
      </c>
      <c r="AD37" s="22">
        <f t="shared" si="19"/>
        <v>75.103438827005036</v>
      </c>
      <c r="AE37" s="22">
        <f t="shared" si="19"/>
        <v>106.60913720325816</v>
      </c>
      <c r="AF37" s="22">
        <f t="shared" si="19"/>
        <v>75.103438827005036</v>
      </c>
      <c r="AG37" s="22">
        <f t="shared" si="19"/>
        <v>116.43709113436307</v>
      </c>
      <c r="AH37" s="22">
        <f t="shared" si="19"/>
        <v>74.087427193603858</v>
      </c>
      <c r="AI37" s="22">
        <f t="shared" si="19"/>
        <v>95.493498887362307</v>
      </c>
      <c r="AJ37" s="22">
        <f t="shared" si="19"/>
        <v>75.958722347626036</v>
      </c>
      <c r="AK37" s="22">
        <f t="shared" si="19"/>
        <v>95.493498887362307</v>
      </c>
      <c r="AL37" s="22">
        <f t="shared" si="19"/>
        <v>119.80712501419436</v>
      </c>
      <c r="AM37" s="22">
        <f t="shared" si="19"/>
        <v>74.087427193603858</v>
      </c>
      <c r="AN37" s="22">
        <f ca="1">AVERAGE(OFFSET($A37,0,Fixtures!$D$6,1,3))</f>
        <v>102.33383187857078</v>
      </c>
      <c r="AO37" s="22">
        <f ca="1">AVERAGE(OFFSET($A37,0,Fixtures!$D$6,1,6))</f>
        <v>90.905298084862622</v>
      </c>
      <c r="AP37" s="22">
        <f ca="1">AVERAGE(OFFSET($A37,0,Fixtures!$D$6,1,9))</f>
        <v>87.352859979817751</v>
      </c>
      <c r="AQ37" s="22">
        <f ca="1">AVERAGE(OFFSET($A37,0,Fixtures!$D$6,1,12))</f>
        <v>91.905869449897693</v>
      </c>
      <c r="AR37" s="22">
        <f ca="1">IF(OR(Fixtures!$D$6&lt;=0,Fixtures!$D$6&gt;39),AVERAGE(A37:AM37),AVERAGE(OFFSET($A37,0,Fixtures!$D$6,1,39-Fixtures!$D$6)))</f>
        <v>90.715921193609972</v>
      </c>
    </row>
    <row r="38" spans="1:44" x14ac:dyDescent="0.25">
      <c r="A38" s="30" t="s">
        <v>53</v>
      </c>
      <c r="B38" s="22">
        <f t="shared" ref="B38:AM38" si="20">MIN(VLOOKUP($A35,$A$2:$AM$11,B$13+1,FALSE),VLOOKUP($A38,$A$2:$AM$11,B$13+1,FALSE))</f>
        <v>94.540178274587404</v>
      </c>
      <c r="C38" s="22">
        <f t="shared" si="20"/>
        <v>116.43709113436307</v>
      </c>
      <c r="D38" s="22">
        <f t="shared" si="20"/>
        <v>94.540178274587404</v>
      </c>
      <c r="E38" s="22">
        <f t="shared" si="20"/>
        <v>84.691111868750355</v>
      </c>
      <c r="F38" s="22">
        <f t="shared" si="20"/>
        <v>61.271786638032658</v>
      </c>
      <c r="G38" s="22">
        <f t="shared" si="20"/>
        <v>83.344060284896017</v>
      </c>
      <c r="H38" s="22">
        <f t="shared" si="20"/>
        <v>75.958722347626036</v>
      </c>
      <c r="I38" s="22">
        <f t="shared" si="20"/>
        <v>95.191848535497471</v>
      </c>
      <c r="J38" s="22">
        <f t="shared" si="20"/>
        <v>71.673261995265875</v>
      </c>
      <c r="K38" s="22">
        <f t="shared" si="20"/>
        <v>75.103438827005036</v>
      </c>
      <c r="L38" s="22">
        <f t="shared" si="20"/>
        <v>61.271786638032658</v>
      </c>
      <c r="M38" s="22">
        <f t="shared" si="20"/>
        <v>89.386061303673443</v>
      </c>
      <c r="N38" s="22">
        <f t="shared" si="20"/>
        <v>107.68415831979155</v>
      </c>
      <c r="O38" s="22">
        <f t="shared" si="20"/>
        <v>67.359621704498551</v>
      </c>
      <c r="P38" s="22">
        <f t="shared" si="20"/>
        <v>115.60704338290152</v>
      </c>
      <c r="Q38" s="22">
        <f t="shared" si="20"/>
        <v>65.700171284893983</v>
      </c>
      <c r="R38" s="22">
        <f t="shared" si="20"/>
        <v>65.700171284893983</v>
      </c>
      <c r="S38" s="22">
        <f t="shared" si="20"/>
        <v>89.386061303673443</v>
      </c>
      <c r="T38" s="22">
        <f t="shared" si="20"/>
        <v>107.68415831979155</v>
      </c>
      <c r="U38" s="22">
        <f t="shared" si="20"/>
        <v>95.493498887362307</v>
      </c>
      <c r="V38" s="22">
        <f t="shared" si="20"/>
        <v>67.359621704498551</v>
      </c>
      <c r="W38" s="22">
        <f t="shared" si="20"/>
        <v>84.691111868750355</v>
      </c>
      <c r="X38" s="22">
        <f t="shared" si="20"/>
        <v>84.415412852233587</v>
      </c>
      <c r="Y38" s="22">
        <f t="shared" si="20"/>
        <v>63.559307807122565</v>
      </c>
      <c r="Z38" s="22">
        <f t="shared" si="20"/>
        <v>54.335357962028958</v>
      </c>
      <c r="AA38" s="22">
        <f t="shared" si="20"/>
        <v>73.908883648870045</v>
      </c>
      <c r="AB38" s="22">
        <f t="shared" si="20"/>
        <v>79.266884552314167</v>
      </c>
      <c r="AC38" s="22">
        <f t="shared" si="20"/>
        <v>54.335357962028958</v>
      </c>
      <c r="AD38" s="22">
        <f t="shared" si="20"/>
        <v>103.25553364745403</v>
      </c>
      <c r="AE38" s="22">
        <f t="shared" si="20"/>
        <v>106.60913720325816</v>
      </c>
      <c r="AF38" s="22">
        <f t="shared" si="20"/>
        <v>75.103438827005036</v>
      </c>
      <c r="AG38" s="22">
        <f t="shared" si="20"/>
        <v>106.60913720325816</v>
      </c>
      <c r="AH38" s="22">
        <f t="shared" si="20"/>
        <v>75.958722347626036</v>
      </c>
      <c r="AI38" s="22">
        <f t="shared" si="20"/>
        <v>95.493498887362307</v>
      </c>
      <c r="AJ38" s="22">
        <f t="shared" si="20"/>
        <v>74.087427193603858</v>
      </c>
      <c r="AK38" s="22">
        <f t="shared" si="20"/>
        <v>102.51945356596927</v>
      </c>
      <c r="AL38" s="22">
        <f t="shared" si="20"/>
        <v>79.266884552314167</v>
      </c>
      <c r="AM38" s="22">
        <f t="shared" si="20"/>
        <v>74.087427193603858</v>
      </c>
      <c r="AN38" s="22">
        <f ca="1">AVERAGE(OFFSET($A38,0,Fixtures!$D$6,1,3))</f>
        <v>69.349495820101197</v>
      </c>
      <c r="AO38" s="22">
        <f ca="1">AVERAGE(OFFSET($A38,0,Fixtures!$D$6,1,6))</f>
        <v>78.746388131377856</v>
      </c>
      <c r="AP38" s="22">
        <f ca="1">AVERAGE(OFFSET($A38,0,Fixtures!$D$6,1,9))</f>
        <v>79.942857193439622</v>
      </c>
      <c r="AQ38" s="22">
        <f ca="1">AVERAGE(OFFSET($A38,0,Fixtures!$D$6,1,12))</f>
        <v>84.337452770981983</v>
      </c>
      <c r="AR38" s="22">
        <f ca="1">IF(OR(Fixtures!$D$6&lt;=0,Fixtures!$D$6&gt;39),AVERAGE(A38:AM38),AVERAGE(OFFSET($A38,0,Fixtures!$D$6,1,39-Fixtures!$D$6)))</f>
        <v>82.230401074369539</v>
      </c>
    </row>
    <row r="39" spans="1:44" x14ac:dyDescent="0.25">
      <c r="A39" s="30" t="s">
        <v>116</v>
      </c>
      <c r="B39" s="22">
        <f t="shared" ref="B39:AM39" si="21">MIN(VLOOKUP($A35,$A$2:$AM$11,B$13+1,FALSE),VLOOKUP($A39,$A$2:$AM$11,B$13+1,FALSE))</f>
        <v>79.266884552314167</v>
      </c>
      <c r="C39" s="22">
        <f t="shared" si="21"/>
        <v>115.60704338290152</v>
      </c>
      <c r="D39" s="22">
        <f t="shared" si="21"/>
        <v>94.540178274587404</v>
      </c>
      <c r="E39" s="22">
        <f t="shared" si="21"/>
        <v>75.958722347626036</v>
      </c>
      <c r="F39" s="22">
        <f t="shared" si="21"/>
        <v>61.271786638032658</v>
      </c>
      <c r="G39" s="22">
        <f t="shared" si="21"/>
        <v>77.359665749373818</v>
      </c>
      <c r="H39" s="22">
        <f t="shared" si="21"/>
        <v>54.335357962028958</v>
      </c>
      <c r="I39" s="22">
        <f t="shared" si="21"/>
        <v>95.191848535497471</v>
      </c>
      <c r="J39" s="22">
        <f t="shared" si="21"/>
        <v>77.359665749373818</v>
      </c>
      <c r="K39" s="22">
        <f t="shared" si="21"/>
        <v>127.41410379873658</v>
      </c>
      <c r="L39" s="22">
        <f t="shared" si="21"/>
        <v>101.21650445056385</v>
      </c>
      <c r="M39" s="22">
        <f t="shared" si="21"/>
        <v>89.386061303673443</v>
      </c>
      <c r="N39" s="22">
        <f t="shared" si="21"/>
        <v>84.415412852233587</v>
      </c>
      <c r="O39" s="22">
        <f t="shared" si="21"/>
        <v>67.359621704498551</v>
      </c>
      <c r="P39" s="22">
        <f t="shared" si="21"/>
        <v>94.540178274587404</v>
      </c>
      <c r="Q39" s="22">
        <f t="shared" si="21"/>
        <v>65.700171284893983</v>
      </c>
      <c r="R39" s="22">
        <f t="shared" si="21"/>
        <v>71.673261995265875</v>
      </c>
      <c r="S39" s="22">
        <f t="shared" si="21"/>
        <v>103.25553364745403</v>
      </c>
      <c r="T39" s="22">
        <f t="shared" si="21"/>
        <v>107.68415831979155</v>
      </c>
      <c r="U39" s="22">
        <f t="shared" si="21"/>
        <v>95.191848535497471</v>
      </c>
      <c r="V39" s="22">
        <f t="shared" si="21"/>
        <v>61.271786638032658</v>
      </c>
      <c r="W39" s="22">
        <f t="shared" si="21"/>
        <v>112.98986563284187</v>
      </c>
      <c r="X39" s="22">
        <f t="shared" si="21"/>
        <v>84.415412852233587</v>
      </c>
      <c r="Y39" s="22">
        <f t="shared" si="21"/>
        <v>87.235367759932188</v>
      </c>
      <c r="Z39" s="22">
        <f t="shared" si="21"/>
        <v>54.335357962028958</v>
      </c>
      <c r="AA39" s="22">
        <f t="shared" si="21"/>
        <v>87.235367759932188</v>
      </c>
      <c r="AB39" s="22">
        <f t="shared" si="21"/>
        <v>79.266884552314167</v>
      </c>
      <c r="AC39" s="22">
        <f t="shared" si="21"/>
        <v>114.13776033786989</v>
      </c>
      <c r="AD39" s="22">
        <f t="shared" si="21"/>
        <v>102.51945356596927</v>
      </c>
      <c r="AE39" s="22">
        <f t="shared" si="21"/>
        <v>106.60913720325816</v>
      </c>
      <c r="AF39" s="22">
        <f t="shared" si="21"/>
        <v>67.359621704498551</v>
      </c>
      <c r="AG39" s="22">
        <f t="shared" si="21"/>
        <v>89.386061303673443</v>
      </c>
      <c r="AH39" s="22">
        <f t="shared" si="21"/>
        <v>75.958722347626036</v>
      </c>
      <c r="AI39" s="22">
        <f t="shared" si="21"/>
        <v>95.493498887362307</v>
      </c>
      <c r="AJ39" s="22">
        <f t="shared" si="21"/>
        <v>63.559307807122565</v>
      </c>
      <c r="AK39" s="22">
        <f t="shared" si="21"/>
        <v>102.51945356596927</v>
      </c>
      <c r="AL39" s="22">
        <f t="shared" si="21"/>
        <v>116.43709113436307</v>
      </c>
      <c r="AM39" s="22">
        <f t="shared" si="21"/>
        <v>74.087427193603858</v>
      </c>
      <c r="AN39" s="22">
        <f ca="1">AVERAGE(OFFSET($A39,0,Fixtures!$D$6,1,3))</f>
        <v>101.99675799955808</v>
      </c>
      <c r="AO39" s="22">
        <f ca="1">AVERAGE(OFFSET($A39,0,Fixtures!$D$6,1,6))</f>
        <v>91.191894976513311</v>
      </c>
      <c r="AP39" s="22">
        <f ca="1">AVERAGE(OFFSET($A39,0,Fixtures!$D$6,1,9))</f>
        <v>86.562775712647465</v>
      </c>
      <c r="AQ39" s="22">
        <f ca="1">AVERAGE(OFFSET($A39,0,Fixtures!$D$6,1,12))</f>
        <v>90.433043493047521</v>
      </c>
      <c r="AR39" s="22">
        <f ca="1">IF(OR(Fixtures!$D$6&lt;=0,Fixtures!$D$6&gt;39),AVERAGE(A39:AM39),AVERAGE(OFFSET($A39,0,Fixtures!$D$6,1,39-Fixtures!$D$6)))</f>
        <v>88.66713667084008</v>
      </c>
    </row>
    <row r="40" spans="1:44" x14ac:dyDescent="0.25">
      <c r="A40" s="30" t="s">
        <v>115</v>
      </c>
      <c r="B40" s="22">
        <f t="shared" ref="B40:AM40" si="22">MIN(VLOOKUP($A35,$A$2:$AM$11,B$13+1,FALSE),VLOOKUP($A40,$A$2:$AM$11,B$13+1,FALSE))</f>
        <v>103.25553364745403</v>
      </c>
      <c r="C40" s="22">
        <f t="shared" si="22"/>
        <v>73.908883648870045</v>
      </c>
      <c r="D40" s="22">
        <f t="shared" si="22"/>
        <v>74.087427193603858</v>
      </c>
      <c r="E40" s="22">
        <f t="shared" si="22"/>
        <v>84.691111868750355</v>
      </c>
      <c r="F40" s="22">
        <f t="shared" si="22"/>
        <v>61.271786638032658</v>
      </c>
      <c r="G40" s="22">
        <f t="shared" si="22"/>
        <v>125.67087808310139</v>
      </c>
      <c r="H40" s="22">
        <f t="shared" si="22"/>
        <v>112.98986563284187</v>
      </c>
      <c r="I40" s="22">
        <f t="shared" si="22"/>
        <v>87.235367759932188</v>
      </c>
      <c r="J40" s="22">
        <f t="shared" si="22"/>
        <v>77.359665749373818</v>
      </c>
      <c r="K40" s="22">
        <f t="shared" si="22"/>
        <v>114.13776033786989</v>
      </c>
      <c r="L40" s="22">
        <f t="shared" si="22"/>
        <v>101.21650445056385</v>
      </c>
      <c r="M40" s="22">
        <f t="shared" si="22"/>
        <v>89.386061303673443</v>
      </c>
      <c r="N40" s="22">
        <f t="shared" si="22"/>
        <v>75.103438827005036</v>
      </c>
      <c r="O40" s="22">
        <f t="shared" si="22"/>
        <v>67.359621704498551</v>
      </c>
      <c r="P40" s="22">
        <f t="shared" si="22"/>
        <v>63.559307807122565</v>
      </c>
      <c r="Q40" s="22">
        <f t="shared" si="22"/>
        <v>61.271786638032658</v>
      </c>
      <c r="R40" s="22">
        <f t="shared" si="22"/>
        <v>73.908883648870045</v>
      </c>
      <c r="S40" s="22">
        <f t="shared" si="22"/>
        <v>94.540178274587404</v>
      </c>
      <c r="T40" s="22">
        <f t="shared" si="22"/>
        <v>84.415412852233587</v>
      </c>
      <c r="U40" s="22">
        <f t="shared" si="22"/>
        <v>84.691111868750355</v>
      </c>
      <c r="V40" s="22">
        <f t="shared" si="22"/>
        <v>127.41410379873658</v>
      </c>
      <c r="W40" s="22">
        <f t="shared" si="22"/>
        <v>101.21650445056385</v>
      </c>
      <c r="X40" s="22">
        <f t="shared" si="22"/>
        <v>77.359665749373818</v>
      </c>
      <c r="Y40" s="22">
        <f t="shared" si="22"/>
        <v>87.235367759932188</v>
      </c>
      <c r="Z40" s="22">
        <f t="shared" si="22"/>
        <v>54.335357962028958</v>
      </c>
      <c r="AA40" s="22">
        <f t="shared" si="22"/>
        <v>111.44398622463707</v>
      </c>
      <c r="AB40" s="22">
        <f t="shared" si="22"/>
        <v>79.266884552314167</v>
      </c>
      <c r="AC40" s="22">
        <f t="shared" si="22"/>
        <v>114.13776033786989</v>
      </c>
      <c r="AD40" s="22">
        <f t="shared" si="22"/>
        <v>83.344060284896017</v>
      </c>
      <c r="AE40" s="22">
        <f t="shared" si="22"/>
        <v>65.700171284893983</v>
      </c>
      <c r="AF40" s="22">
        <f t="shared" si="22"/>
        <v>75.103438827005036</v>
      </c>
      <c r="AG40" s="22">
        <f t="shared" si="22"/>
        <v>116.43709113436307</v>
      </c>
      <c r="AH40" s="22">
        <f t="shared" si="22"/>
        <v>75.958722347626036</v>
      </c>
      <c r="AI40" s="22">
        <f t="shared" si="22"/>
        <v>95.191848535497471</v>
      </c>
      <c r="AJ40" s="22">
        <f t="shared" si="22"/>
        <v>83.344060284896017</v>
      </c>
      <c r="AK40" s="22">
        <f t="shared" si="22"/>
        <v>71.673261995265875</v>
      </c>
      <c r="AL40" s="22">
        <f t="shared" si="22"/>
        <v>106.60913720325816</v>
      </c>
      <c r="AM40" s="22">
        <f t="shared" si="22"/>
        <v>54.335357962028958</v>
      </c>
      <c r="AN40" s="22">
        <f ca="1">AVERAGE(OFFSET($A40,0,Fixtures!$D$6,1,3))</f>
        <v>97.571310179269176</v>
      </c>
      <c r="AO40" s="22">
        <f ca="1">AVERAGE(OFFSET($A40,0,Fixtures!$D$6,1,6))</f>
        <v>87.427175395497429</v>
      </c>
      <c r="AP40" s="22">
        <f ca="1">AVERAGE(OFFSET($A40,0,Fixtures!$D$6,1,9))</f>
        <v>80.367003385223313</v>
      </c>
      <c r="AQ40" s="22">
        <f ca="1">AVERAGE(OFFSET($A40,0,Fixtures!$D$6,1,12))</f>
        <v>82.245811121881758</v>
      </c>
      <c r="AR40" s="22">
        <f ca="1">IF(OR(Fixtures!$D$6&lt;=0,Fixtures!$D$6&gt;39),AVERAGE(A40:AM40),AVERAGE(OFFSET($A40,0,Fixtures!$D$6,1,39-Fixtures!$D$6)))</f>
        <v>85.568550471925604</v>
      </c>
    </row>
    <row r="41" spans="1:44" x14ac:dyDescent="0.25">
      <c r="A41" s="30" t="s">
        <v>2</v>
      </c>
      <c r="B41" s="22">
        <f t="shared" ref="B41:AM41" si="23">MIN(VLOOKUP($A35,$A$2:$AM$11,B$13+1,FALSE),VLOOKUP($A41,$A$2:$AM$11,B$13+1,FALSE))</f>
        <v>103.25553364745403</v>
      </c>
      <c r="C41" s="22">
        <f t="shared" si="23"/>
        <v>84.415412852233587</v>
      </c>
      <c r="D41" s="22">
        <f t="shared" si="23"/>
        <v>94.540178274587404</v>
      </c>
      <c r="E41" s="22">
        <f t="shared" si="23"/>
        <v>63.559307807122565</v>
      </c>
      <c r="F41" s="22">
        <f t="shared" si="23"/>
        <v>61.271786638032658</v>
      </c>
      <c r="G41" s="22">
        <f t="shared" si="23"/>
        <v>75.958722347626036</v>
      </c>
      <c r="H41" s="22">
        <f t="shared" si="23"/>
        <v>101.21650445056385</v>
      </c>
      <c r="I41" s="22">
        <f t="shared" si="23"/>
        <v>95.191848535497471</v>
      </c>
      <c r="J41" s="22">
        <f t="shared" si="23"/>
        <v>77.359665749373818</v>
      </c>
      <c r="K41" s="22">
        <f t="shared" si="23"/>
        <v>87.235367759932188</v>
      </c>
      <c r="L41" s="22">
        <f t="shared" si="23"/>
        <v>101.21650445056385</v>
      </c>
      <c r="M41" s="22">
        <f t="shared" si="23"/>
        <v>54.335357962028958</v>
      </c>
      <c r="N41" s="22">
        <f t="shared" si="23"/>
        <v>115.60704338290152</v>
      </c>
      <c r="O41" s="22">
        <f t="shared" si="23"/>
        <v>67.359621704498551</v>
      </c>
      <c r="P41" s="22">
        <f t="shared" si="23"/>
        <v>115.60704338290152</v>
      </c>
      <c r="Q41" s="22">
        <f t="shared" si="23"/>
        <v>65.700171284893983</v>
      </c>
      <c r="R41" s="22">
        <f t="shared" si="23"/>
        <v>73.908883648870045</v>
      </c>
      <c r="S41" s="22">
        <f t="shared" si="23"/>
        <v>74.087427193603858</v>
      </c>
      <c r="T41" s="22">
        <f t="shared" si="23"/>
        <v>89.386061303673443</v>
      </c>
      <c r="U41" s="22">
        <f t="shared" si="23"/>
        <v>102.51945356596927</v>
      </c>
      <c r="V41" s="22">
        <f t="shared" si="23"/>
        <v>114.13776033786989</v>
      </c>
      <c r="W41" s="22">
        <f t="shared" si="23"/>
        <v>77.359665749373818</v>
      </c>
      <c r="X41" s="22">
        <f t="shared" si="23"/>
        <v>84.415412852233587</v>
      </c>
      <c r="Y41" s="22">
        <f t="shared" si="23"/>
        <v>87.235367759932188</v>
      </c>
      <c r="Z41" s="22">
        <f t="shared" si="23"/>
        <v>54.335357962028958</v>
      </c>
      <c r="AA41" s="22">
        <f t="shared" si="23"/>
        <v>67.359621704498551</v>
      </c>
      <c r="AB41" s="22">
        <f t="shared" si="23"/>
        <v>61.271786638032658</v>
      </c>
      <c r="AC41" s="22">
        <f t="shared" si="23"/>
        <v>111.44398622463707</v>
      </c>
      <c r="AD41" s="22">
        <f t="shared" si="23"/>
        <v>95.191848535497471</v>
      </c>
      <c r="AE41" s="22">
        <f t="shared" si="23"/>
        <v>106.60913720325816</v>
      </c>
      <c r="AF41" s="22">
        <f t="shared" si="23"/>
        <v>71.673261995265875</v>
      </c>
      <c r="AG41" s="22">
        <f t="shared" si="23"/>
        <v>95.493498887362307</v>
      </c>
      <c r="AH41" s="22">
        <f t="shared" si="23"/>
        <v>75.958722347626036</v>
      </c>
      <c r="AI41" s="22">
        <f t="shared" si="23"/>
        <v>79.266884552314167</v>
      </c>
      <c r="AJ41" s="22">
        <f t="shared" si="23"/>
        <v>83.344060284896017</v>
      </c>
      <c r="AK41" s="22">
        <f t="shared" si="23"/>
        <v>102.51945356596927</v>
      </c>
      <c r="AL41" s="22">
        <f t="shared" si="23"/>
        <v>65.700171284893983</v>
      </c>
      <c r="AM41" s="22">
        <f t="shared" si="23"/>
        <v>74.087427193603858</v>
      </c>
      <c r="AN41" s="22">
        <f ca="1">AVERAGE(OFFSET($A41,0,Fixtures!$D$6,1,3))</f>
        <v>88.603845986623284</v>
      </c>
      <c r="AO41" s="22">
        <f ca="1">AVERAGE(OFFSET($A41,0,Fixtures!$D$6,1,6))</f>
        <v>83.852260168216489</v>
      </c>
      <c r="AP41" s="22">
        <f ca="1">AVERAGE(OFFSET($A41,0,Fixtures!$D$6,1,9))</f>
        <v>84.258851036218275</v>
      </c>
      <c r="AQ41" s="22">
        <f ca="1">AVERAGE(OFFSET($A41,0,Fixtures!$D$6,1,12))</f>
        <v>85.36021678243425</v>
      </c>
      <c r="AR41" s="22">
        <f ca="1">IF(OR(Fixtures!$D$6&lt;=0,Fixtures!$D$6&gt;39),AVERAGE(A41:AM41),AVERAGE(OFFSET($A41,0,Fixtures!$D$6,1,39-Fixtures!$D$6)))</f>
        <v>84.390867548950155</v>
      </c>
    </row>
    <row r="42" spans="1:44" x14ac:dyDescent="0.25">
      <c r="A42" s="30" t="s">
        <v>10</v>
      </c>
      <c r="B42" s="22">
        <f t="shared" ref="B42:AM42" si="24">MIN(VLOOKUP($A35,$A$2:$AM$11,B$13+1,FALSE),VLOOKUP($A42,$A$2:$AM$11,B$13+1,FALSE))</f>
        <v>87.235367759932188</v>
      </c>
      <c r="C42" s="22">
        <f t="shared" si="24"/>
        <v>127.41410379873658</v>
      </c>
      <c r="D42" s="22">
        <f t="shared" si="24"/>
        <v>71.673261995265875</v>
      </c>
      <c r="E42" s="22">
        <f t="shared" si="24"/>
        <v>54.335357962028958</v>
      </c>
      <c r="F42" s="22">
        <f t="shared" si="24"/>
        <v>61.271786638032658</v>
      </c>
      <c r="G42" s="22">
        <f t="shared" si="24"/>
        <v>101.21650445056385</v>
      </c>
      <c r="H42" s="22">
        <f t="shared" si="24"/>
        <v>117.44023931064763</v>
      </c>
      <c r="I42" s="22">
        <f t="shared" si="24"/>
        <v>75.103438827005036</v>
      </c>
      <c r="J42" s="22">
        <f t="shared" si="24"/>
        <v>75.958722347626036</v>
      </c>
      <c r="K42" s="22">
        <f t="shared" si="24"/>
        <v>103.25553364745403</v>
      </c>
      <c r="L42" s="22">
        <f t="shared" si="24"/>
        <v>95.191848535497471</v>
      </c>
      <c r="M42" s="22">
        <f t="shared" si="24"/>
        <v>65.700171284893983</v>
      </c>
      <c r="N42" s="22">
        <f t="shared" si="24"/>
        <v>89.386061303673443</v>
      </c>
      <c r="O42" s="22">
        <f t="shared" si="24"/>
        <v>67.359621704498551</v>
      </c>
      <c r="P42" s="22">
        <f t="shared" si="24"/>
        <v>83.344060284896017</v>
      </c>
      <c r="Q42" s="22">
        <f t="shared" si="24"/>
        <v>65.700171284893983</v>
      </c>
      <c r="R42" s="22">
        <f t="shared" si="24"/>
        <v>73.908883648870045</v>
      </c>
      <c r="S42" s="22">
        <f t="shared" si="24"/>
        <v>115.60704338290152</v>
      </c>
      <c r="T42" s="22">
        <f t="shared" si="24"/>
        <v>107.68415831979155</v>
      </c>
      <c r="U42" s="22">
        <f t="shared" si="24"/>
        <v>79.266884552314167</v>
      </c>
      <c r="V42" s="22">
        <f t="shared" si="24"/>
        <v>111.44398622463707</v>
      </c>
      <c r="W42" s="22">
        <f t="shared" si="24"/>
        <v>116.43709113436307</v>
      </c>
      <c r="X42" s="22">
        <f t="shared" si="24"/>
        <v>84.415412852233587</v>
      </c>
      <c r="Y42" s="22">
        <f t="shared" si="24"/>
        <v>67.359621704498551</v>
      </c>
      <c r="Z42" s="22">
        <f t="shared" si="24"/>
        <v>54.335357962028958</v>
      </c>
      <c r="AA42" s="22">
        <f t="shared" si="24"/>
        <v>114.13776033786989</v>
      </c>
      <c r="AB42" s="22">
        <f t="shared" si="24"/>
        <v>74.087427193603858</v>
      </c>
      <c r="AC42" s="22">
        <f t="shared" si="24"/>
        <v>84.415412852233587</v>
      </c>
      <c r="AD42" s="22">
        <f t="shared" si="24"/>
        <v>112.98986563284187</v>
      </c>
      <c r="AE42" s="22">
        <f t="shared" si="24"/>
        <v>63.559307807122565</v>
      </c>
      <c r="AF42" s="22">
        <f t="shared" si="24"/>
        <v>61.271786638032658</v>
      </c>
      <c r="AG42" s="22">
        <f t="shared" si="24"/>
        <v>77.359665749373818</v>
      </c>
      <c r="AH42" s="22">
        <f t="shared" si="24"/>
        <v>75.958722347626036</v>
      </c>
      <c r="AI42" s="22">
        <f t="shared" si="24"/>
        <v>95.493498887362307</v>
      </c>
      <c r="AJ42" s="22">
        <f t="shared" si="24"/>
        <v>83.344060284896017</v>
      </c>
      <c r="AK42" s="22">
        <f t="shared" si="24"/>
        <v>73.908883648870045</v>
      </c>
      <c r="AL42" s="22">
        <f t="shared" si="24"/>
        <v>102.51945356596927</v>
      </c>
      <c r="AM42" s="22">
        <f t="shared" si="24"/>
        <v>74.087427193603858</v>
      </c>
      <c r="AN42" s="22">
        <f ca="1">AVERAGE(OFFSET($A42,0,Fixtures!$D$6,1,3))</f>
        <v>91.468701510192503</v>
      </c>
      <c r="AO42" s="22">
        <f ca="1">AVERAGE(OFFSET($A42,0,Fixtures!$D$6,1,6))</f>
        <v>82.808659803940586</v>
      </c>
      <c r="AP42" s="22">
        <f ca="1">AVERAGE(OFFSET($A42,0,Fixtures!$D$6,1,9))</f>
        <v>79.978341560255956</v>
      </c>
      <c r="AQ42" s="22">
        <f ca="1">AVERAGE(OFFSET($A42,0,Fixtures!$D$6,1,12))</f>
        <v>85.196930024775909</v>
      </c>
      <c r="AR42" s="22">
        <f ca="1">IF(OR(Fixtures!$D$6&lt;=0,Fixtures!$D$6&gt;39),AVERAGE(A42:AM42),AVERAGE(OFFSET($A42,0,Fixtures!$D$6,1,39-Fixtures!$D$6)))</f>
        <v>84.982930077149277</v>
      </c>
    </row>
    <row r="43" spans="1:44" x14ac:dyDescent="0.25">
      <c r="A43" s="30" t="s">
        <v>117</v>
      </c>
      <c r="B43" s="22">
        <f t="shared" ref="B43:AM43" si="25">MIN(VLOOKUP($A35,$A$2:$AM$11,B$13+1,FALSE),VLOOKUP($A43,$A$2:$AM$11,B$13+1,FALSE))</f>
        <v>103.25553364745403</v>
      </c>
      <c r="C43" s="22">
        <f t="shared" si="25"/>
        <v>114.13776033786989</v>
      </c>
      <c r="D43" s="22">
        <f t="shared" si="25"/>
        <v>94.540178274587404</v>
      </c>
      <c r="E43" s="22">
        <f t="shared" si="25"/>
        <v>84.691111868750355</v>
      </c>
      <c r="F43" s="22">
        <f t="shared" si="25"/>
        <v>61.271786638032658</v>
      </c>
      <c r="G43" s="22">
        <f t="shared" si="25"/>
        <v>95.191848535497471</v>
      </c>
      <c r="H43" s="22">
        <f t="shared" si="25"/>
        <v>83.344060284896017</v>
      </c>
      <c r="I43" s="22">
        <f t="shared" si="25"/>
        <v>95.191848535497471</v>
      </c>
      <c r="J43" s="22">
        <f t="shared" si="25"/>
        <v>77.359665749373818</v>
      </c>
      <c r="K43" s="22">
        <f t="shared" si="25"/>
        <v>65.700171284893983</v>
      </c>
      <c r="L43" s="22">
        <f t="shared" si="25"/>
        <v>77.359665749373818</v>
      </c>
      <c r="M43" s="22">
        <f t="shared" si="25"/>
        <v>84.691111868750355</v>
      </c>
      <c r="N43" s="22">
        <f t="shared" si="25"/>
        <v>125.67087808310139</v>
      </c>
      <c r="O43" s="22">
        <f t="shared" si="25"/>
        <v>67.359621704498551</v>
      </c>
      <c r="P43" s="22">
        <f t="shared" si="25"/>
        <v>115.60704338290152</v>
      </c>
      <c r="Q43" s="22">
        <f t="shared" si="25"/>
        <v>65.700171284893983</v>
      </c>
      <c r="R43" s="22">
        <f t="shared" si="25"/>
        <v>73.908883648870045</v>
      </c>
      <c r="S43" s="22">
        <f t="shared" si="25"/>
        <v>107.68415831979155</v>
      </c>
      <c r="T43" s="22">
        <f t="shared" si="25"/>
        <v>75.958722347626036</v>
      </c>
      <c r="U43" s="22">
        <f t="shared" si="25"/>
        <v>111.44398622463707</v>
      </c>
      <c r="V43" s="22">
        <f t="shared" si="25"/>
        <v>73.908883648870045</v>
      </c>
      <c r="W43" s="22">
        <f t="shared" si="25"/>
        <v>74.087427193603858</v>
      </c>
      <c r="X43" s="22">
        <f t="shared" si="25"/>
        <v>84.415412852233587</v>
      </c>
      <c r="Y43" s="22">
        <f t="shared" si="25"/>
        <v>87.235367759932188</v>
      </c>
      <c r="Z43" s="22">
        <f t="shared" si="25"/>
        <v>54.335357962028958</v>
      </c>
      <c r="AA43" s="22">
        <f t="shared" si="25"/>
        <v>84.415412852233587</v>
      </c>
      <c r="AB43" s="22">
        <f t="shared" si="25"/>
        <v>75.103438827005036</v>
      </c>
      <c r="AC43" s="22">
        <f t="shared" si="25"/>
        <v>87.235367759932188</v>
      </c>
      <c r="AD43" s="22">
        <f t="shared" si="25"/>
        <v>101.21650445056385</v>
      </c>
      <c r="AE43" s="22">
        <f t="shared" si="25"/>
        <v>106.60913720325816</v>
      </c>
      <c r="AF43" s="22">
        <f t="shared" si="25"/>
        <v>75.103438827005036</v>
      </c>
      <c r="AG43" s="22">
        <f t="shared" si="25"/>
        <v>116.43709113436307</v>
      </c>
      <c r="AH43" s="22">
        <f t="shared" si="25"/>
        <v>75.958722347626036</v>
      </c>
      <c r="AI43" s="22">
        <f t="shared" si="25"/>
        <v>67.359621704498551</v>
      </c>
      <c r="AJ43" s="22">
        <f t="shared" si="25"/>
        <v>83.344060284896017</v>
      </c>
      <c r="AK43" s="22">
        <f t="shared" si="25"/>
        <v>102.51945356596927</v>
      </c>
      <c r="AL43" s="22">
        <f t="shared" si="25"/>
        <v>95.493498887362307</v>
      </c>
      <c r="AM43" s="22">
        <f t="shared" si="25"/>
        <v>74.087427193603858</v>
      </c>
      <c r="AN43" s="22">
        <f ca="1">AVERAGE(OFFSET($A43,0,Fixtures!$D$6,1,3))</f>
        <v>73.473167594547206</v>
      </c>
      <c r="AO43" s="22">
        <f ca="1">AVERAGE(OFFSET($A43,0,Fixtures!$D$6,1,6))</f>
        <v>83.023519073331997</v>
      </c>
      <c r="AP43" s="22">
        <f ca="1">AVERAGE(OFFSET($A43,0,Fixtures!$D$6,1,9))</f>
        <v>83.706356972961942</v>
      </c>
      <c r="AQ43" s="22">
        <f ca="1">AVERAGE(OFFSET($A43,0,Fixtures!$D$6,1,12))</f>
        <v>87.370339970726022</v>
      </c>
      <c r="AR43" s="22">
        <f ca="1">IF(OR(Fixtures!$D$6&lt;=0,Fixtures!$D$6&gt;39),AVERAGE(A43:AM43),AVERAGE(OFFSET($A43,0,Fixtures!$D$6,1,39-Fixtures!$D$6)))</f>
        <v>85.576990136789931</v>
      </c>
    </row>
    <row r="44" spans="1:44" x14ac:dyDescent="0.25">
      <c r="A44" s="30" t="s">
        <v>63</v>
      </c>
      <c r="B44" s="22">
        <f t="shared" ref="B44:AM44" si="26">MIN(VLOOKUP($A35,$A$2:$AM$11,B$13+1,FALSE),VLOOKUP($A44,$A$2:$AM$11,B$13+1,FALSE))</f>
        <v>75.103438827005036</v>
      </c>
      <c r="C44" s="22">
        <f t="shared" si="26"/>
        <v>89.386061303673443</v>
      </c>
      <c r="D44" s="22">
        <f t="shared" si="26"/>
        <v>67.359621704498551</v>
      </c>
      <c r="E44" s="22">
        <f t="shared" si="26"/>
        <v>84.691111868750355</v>
      </c>
      <c r="F44" s="22">
        <f t="shared" si="26"/>
        <v>61.271786638032658</v>
      </c>
      <c r="G44" s="22">
        <f t="shared" si="26"/>
        <v>119.80712501419436</v>
      </c>
      <c r="H44" s="22">
        <f t="shared" si="26"/>
        <v>117.44023931064763</v>
      </c>
      <c r="I44" s="22">
        <f t="shared" si="26"/>
        <v>73.908883648870045</v>
      </c>
      <c r="J44" s="22">
        <f t="shared" si="26"/>
        <v>74.087427193603858</v>
      </c>
      <c r="K44" s="22">
        <f t="shared" si="26"/>
        <v>111.44398622463707</v>
      </c>
      <c r="L44" s="22">
        <f t="shared" si="26"/>
        <v>101.21650445056385</v>
      </c>
      <c r="M44" s="22">
        <f t="shared" si="26"/>
        <v>89.386061303673443</v>
      </c>
      <c r="N44" s="22">
        <f t="shared" si="26"/>
        <v>77.359665749373818</v>
      </c>
      <c r="O44" s="22">
        <f t="shared" si="26"/>
        <v>67.359621704498551</v>
      </c>
      <c r="P44" s="22">
        <f t="shared" si="26"/>
        <v>84.415412852233587</v>
      </c>
      <c r="Q44" s="22">
        <f t="shared" si="26"/>
        <v>65.700171284893983</v>
      </c>
      <c r="R44" s="22">
        <f t="shared" si="26"/>
        <v>73.908883648870045</v>
      </c>
      <c r="S44" s="22">
        <f t="shared" si="26"/>
        <v>54.335357962028958</v>
      </c>
      <c r="T44" s="22">
        <f t="shared" si="26"/>
        <v>63.559307807122565</v>
      </c>
      <c r="U44" s="22">
        <f t="shared" si="26"/>
        <v>87.235367759932188</v>
      </c>
      <c r="V44" s="22">
        <f t="shared" si="26"/>
        <v>132.43261028647498</v>
      </c>
      <c r="W44" s="22">
        <f t="shared" si="26"/>
        <v>119.80712501419436</v>
      </c>
      <c r="X44" s="22">
        <f t="shared" si="26"/>
        <v>83.344060284896017</v>
      </c>
      <c r="Y44" s="22">
        <f t="shared" si="26"/>
        <v>65.700171284893983</v>
      </c>
      <c r="Z44" s="22">
        <f t="shared" si="26"/>
        <v>54.335357962028958</v>
      </c>
      <c r="AA44" s="22">
        <f t="shared" si="26"/>
        <v>135.10165161175109</v>
      </c>
      <c r="AB44" s="22">
        <f t="shared" si="26"/>
        <v>79.266884552314167</v>
      </c>
      <c r="AC44" s="22">
        <f t="shared" si="26"/>
        <v>114.13776033786989</v>
      </c>
      <c r="AD44" s="22">
        <f t="shared" si="26"/>
        <v>79.266884552314167</v>
      </c>
      <c r="AE44" s="22">
        <f t="shared" si="26"/>
        <v>75.958722347626036</v>
      </c>
      <c r="AF44" s="22">
        <f t="shared" si="26"/>
        <v>75.103438827005036</v>
      </c>
      <c r="AG44" s="22">
        <f t="shared" si="26"/>
        <v>84.691111868750355</v>
      </c>
      <c r="AH44" s="22">
        <f t="shared" si="26"/>
        <v>75.958722347626036</v>
      </c>
      <c r="AI44" s="22">
        <f t="shared" si="26"/>
        <v>71.673261995265875</v>
      </c>
      <c r="AJ44" s="22">
        <f t="shared" si="26"/>
        <v>83.344060284896017</v>
      </c>
      <c r="AK44" s="22">
        <f t="shared" si="26"/>
        <v>95.191848535497471</v>
      </c>
      <c r="AL44" s="22">
        <f t="shared" si="26"/>
        <v>61.271786638032658</v>
      </c>
      <c r="AM44" s="22">
        <f t="shared" si="26"/>
        <v>74.087427193603858</v>
      </c>
      <c r="AN44" s="22">
        <f ca="1">AVERAGE(OFFSET($A44,0,Fixtures!$D$6,1,3))</f>
        <v>95.582639289601602</v>
      </c>
      <c r="AO44" s="22">
        <f ca="1">AVERAGE(OFFSET($A44,0,Fixtures!$D$6,1,6))</f>
        <v>86.80887777105842</v>
      </c>
      <c r="AP44" s="22">
        <f ca="1">AVERAGE(OFFSET($A44,0,Fixtures!$D$6,1,9))</f>
        <v>82.764192712483123</v>
      </c>
      <c r="AQ44" s="22">
        <f ca="1">AVERAGE(OFFSET($A44,0,Fixtures!$D$6,1,12))</f>
        <v>79.167313995119315</v>
      </c>
      <c r="AR44" s="22">
        <f ca="1">IF(OR(Fixtures!$D$6&lt;=0,Fixtures!$D$6&gt;39),AVERAGE(A44:AM44),AVERAGE(OFFSET($A44,0,Fixtures!$D$6,1,39-Fixtures!$D$6)))</f>
        <v>83.689355128882426</v>
      </c>
    </row>
    <row r="46" spans="1:44" x14ac:dyDescent="0.25">
      <c r="A46" s="31" t="s">
        <v>53</v>
      </c>
      <c r="B46" s="2">
        <v>1</v>
      </c>
      <c r="C46" s="2">
        <v>2</v>
      </c>
      <c r="D46" s="2">
        <v>3</v>
      </c>
      <c r="E46" s="2">
        <v>4</v>
      </c>
      <c r="F46" s="2">
        <v>5</v>
      </c>
      <c r="G46" s="2">
        <v>6</v>
      </c>
      <c r="H46" s="2">
        <v>7</v>
      </c>
      <c r="I46" s="2">
        <v>8</v>
      </c>
      <c r="J46" s="2">
        <v>9</v>
      </c>
      <c r="K46" s="2">
        <v>10</v>
      </c>
      <c r="L46" s="2">
        <v>11</v>
      </c>
      <c r="M46" s="2">
        <v>12</v>
      </c>
      <c r="N46" s="2">
        <v>13</v>
      </c>
      <c r="O46" s="2">
        <v>14</v>
      </c>
      <c r="P46" s="2">
        <v>15</v>
      </c>
      <c r="Q46" s="2">
        <v>16</v>
      </c>
      <c r="R46" s="2">
        <v>17</v>
      </c>
      <c r="S46" s="2">
        <v>18</v>
      </c>
      <c r="T46" s="2">
        <v>19</v>
      </c>
      <c r="U46" s="2">
        <v>20</v>
      </c>
      <c r="V46" s="2">
        <v>21</v>
      </c>
      <c r="W46" s="2">
        <v>22</v>
      </c>
      <c r="X46" s="2">
        <v>23</v>
      </c>
      <c r="Y46" s="2">
        <v>24</v>
      </c>
      <c r="Z46" s="2">
        <v>25</v>
      </c>
      <c r="AA46" s="2">
        <v>26</v>
      </c>
      <c r="AB46" s="2">
        <v>27</v>
      </c>
      <c r="AC46" s="2">
        <v>28</v>
      </c>
      <c r="AD46" s="2">
        <v>29</v>
      </c>
      <c r="AE46" s="2">
        <v>30</v>
      </c>
      <c r="AF46" s="2">
        <v>31</v>
      </c>
      <c r="AG46" s="2">
        <v>32</v>
      </c>
      <c r="AH46" s="2">
        <v>33</v>
      </c>
      <c r="AI46" s="2">
        <v>34</v>
      </c>
      <c r="AJ46" s="2">
        <v>35</v>
      </c>
      <c r="AK46" s="2">
        <v>36</v>
      </c>
      <c r="AL46" s="2">
        <v>37</v>
      </c>
      <c r="AM46" s="2">
        <v>38</v>
      </c>
      <c r="AN46" s="31" t="s">
        <v>56</v>
      </c>
      <c r="AO46" s="31" t="s">
        <v>57</v>
      </c>
      <c r="AP46" s="31" t="s">
        <v>58</v>
      </c>
      <c r="AQ46" s="31" t="s">
        <v>78</v>
      </c>
      <c r="AR46" s="31" t="s">
        <v>59</v>
      </c>
    </row>
    <row r="47" spans="1:44" x14ac:dyDescent="0.25">
      <c r="A47" s="30" t="s">
        <v>105</v>
      </c>
      <c r="B47" s="22">
        <f t="shared" ref="B47:AM47" si="27">MIN(VLOOKUP($A46,$A$2:$AM$11,B$13+1,FALSE),VLOOKUP($A47,$A$2:$AM$11,B$13+1,FALSE))</f>
        <v>94.540178274587404</v>
      </c>
      <c r="C47" s="22">
        <f t="shared" si="27"/>
        <v>65.700171284893983</v>
      </c>
      <c r="D47" s="22">
        <f t="shared" si="27"/>
        <v>83.344060284896017</v>
      </c>
      <c r="E47" s="22">
        <f t="shared" si="27"/>
        <v>132.43261028647498</v>
      </c>
      <c r="F47" s="22">
        <f t="shared" si="27"/>
        <v>84.415412852233587</v>
      </c>
      <c r="G47" s="22">
        <f t="shared" si="27"/>
        <v>83.344060284896017</v>
      </c>
      <c r="H47" s="22">
        <f t="shared" si="27"/>
        <v>75.958722347626036</v>
      </c>
      <c r="I47" s="22">
        <f t="shared" si="27"/>
        <v>89.386061303673443</v>
      </c>
      <c r="J47" s="22">
        <f t="shared" si="27"/>
        <v>71.673261995265875</v>
      </c>
      <c r="K47" s="22">
        <f t="shared" si="27"/>
        <v>75.103438827005036</v>
      </c>
      <c r="L47" s="22">
        <f t="shared" si="27"/>
        <v>61.271786638032658</v>
      </c>
      <c r="M47" s="22">
        <f t="shared" si="27"/>
        <v>75.958722347626036</v>
      </c>
      <c r="N47" s="22">
        <f t="shared" si="27"/>
        <v>63.559307807122565</v>
      </c>
      <c r="O47" s="22">
        <f t="shared" si="27"/>
        <v>61.271786638032658</v>
      </c>
      <c r="P47" s="22">
        <f t="shared" si="27"/>
        <v>77.359665749373818</v>
      </c>
      <c r="Q47" s="22">
        <f t="shared" si="27"/>
        <v>112.98986563284187</v>
      </c>
      <c r="R47" s="22">
        <f t="shared" si="27"/>
        <v>65.700171284893983</v>
      </c>
      <c r="S47" s="22">
        <f t="shared" si="27"/>
        <v>89.386061303673443</v>
      </c>
      <c r="T47" s="22">
        <f t="shared" si="27"/>
        <v>101.21650445056385</v>
      </c>
      <c r="U47" s="22">
        <f t="shared" si="27"/>
        <v>71.673261995265875</v>
      </c>
      <c r="V47" s="22">
        <f t="shared" si="27"/>
        <v>67.359621704498551</v>
      </c>
      <c r="W47" s="22">
        <f t="shared" si="27"/>
        <v>84.691111868750355</v>
      </c>
      <c r="X47" s="22">
        <f t="shared" si="27"/>
        <v>79.266884552314167</v>
      </c>
      <c r="Y47" s="22">
        <f t="shared" si="27"/>
        <v>63.559307807122565</v>
      </c>
      <c r="Z47" s="22">
        <f t="shared" si="27"/>
        <v>95.191848535497471</v>
      </c>
      <c r="AA47" s="22">
        <f t="shared" si="27"/>
        <v>73.908883648870045</v>
      </c>
      <c r="AB47" s="22">
        <f t="shared" si="27"/>
        <v>67.359621704498551</v>
      </c>
      <c r="AC47" s="22">
        <f t="shared" si="27"/>
        <v>54.335357962028958</v>
      </c>
      <c r="AD47" s="22">
        <f t="shared" si="27"/>
        <v>74.087427193603858</v>
      </c>
      <c r="AE47" s="22">
        <f t="shared" si="27"/>
        <v>73.908883648870045</v>
      </c>
      <c r="AF47" s="22">
        <f t="shared" si="27"/>
        <v>117.44023931064763</v>
      </c>
      <c r="AG47" s="22">
        <f t="shared" si="27"/>
        <v>106.60913720325816</v>
      </c>
      <c r="AH47" s="22">
        <f t="shared" si="27"/>
        <v>54.335357962028958</v>
      </c>
      <c r="AI47" s="22">
        <f t="shared" si="27"/>
        <v>114.13776033786989</v>
      </c>
      <c r="AJ47" s="22">
        <f t="shared" si="27"/>
        <v>74.087427193603858</v>
      </c>
      <c r="AK47" s="22">
        <f t="shared" si="27"/>
        <v>87.235367759932188</v>
      </c>
      <c r="AL47" s="22">
        <f t="shared" si="27"/>
        <v>79.266884552314167</v>
      </c>
      <c r="AM47" s="22">
        <f t="shared" si="27"/>
        <v>117.44023931064763</v>
      </c>
      <c r="AN47" s="22">
        <f ca="1">AVERAGE(OFFSET($A47,0,Fixtures!$D$6,1,3))</f>
        <v>69.349495820101197</v>
      </c>
      <c r="AO47" s="22">
        <f ca="1">AVERAGE(OFFSET($A47,0,Fixtures!$D$6,1,6))</f>
        <v>68.139717375514138</v>
      </c>
      <c r="AP47" s="22">
        <f ca="1">AVERAGE(OFFSET($A47,0,Fixtures!$D$6,1,9))</f>
        <v>73.876445213354941</v>
      </c>
      <c r="AQ47" s="22">
        <f ca="1">AVERAGE(OFFSET($A47,0,Fixtures!$D$6,1,12))</f>
        <v>77.263652889141483</v>
      </c>
      <c r="AR47" s="22">
        <f ca="1">IF(OR(Fixtures!$D$6&lt;=0,Fixtures!$D$6&gt;39),AVERAGE(A47:AM47),AVERAGE(OFFSET($A47,0,Fixtures!$D$6,1,39-Fixtures!$D$6)))</f>
        <v>80.379506564201819</v>
      </c>
    </row>
    <row r="48" spans="1:44" x14ac:dyDescent="0.25">
      <c r="A48" s="30" t="s">
        <v>118</v>
      </c>
      <c r="B48" s="22">
        <f t="shared" ref="B48:AM48" si="28">MIN(VLOOKUP($A46,$A$2:$AM$11,B$13+1,FALSE),VLOOKUP($A48,$A$2:$AM$11,B$13+1,FALSE))</f>
        <v>94.540178274587404</v>
      </c>
      <c r="C48" s="22">
        <f t="shared" si="28"/>
        <v>84.691111868750355</v>
      </c>
      <c r="D48" s="22">
        <f t="shared" si="28"/>
        <v>101.21650445056385</v>
      </c>
      <c r="E48" s="22">
        <f t="shared" si="28"/>
        <v>114.13776033786989</v>
      </c>
      <c r="F48" s="22">
        <f t="shared" si="28"/>
        <v>84.415412852233587</v>
      </c>
      <c r="G48" s="22">
        <f t="shared" si="28"/>
        <v>54.335357962028958</v>
      </c>
      <c r="H48" s="22">
        <f t="shared" si="28"/>
        <v>75.958722347626036</v>
      </c>
      <c r="I48" s="22">
        <f t="shared" si="28"/>
        <v>63.559307807122565</v>
      </c>
      <c r="J48" s="22">
        <f t="shared" si="28"/>
        <v>71.673261995265875</v>
      </c>
      <c r="K48" s="22">
        <f t="shared" si="28"/>
        <v>75.103438827005036</v>
      </c>
      <c r="L48" s="22">
        <f t="shared" si="28"/>
        <v>61.271786638032658</v>
      </c>
      <c r="M48" s="22">
        <f t="shared" si="28"/>
        <v>127.41410379873658</v>
      </c>
      <c r="N48" s="22">
        <f t="shared" si="28"/>
        <v>83.344060284896017</v>
      </c>
      <c r="O48" s="22">
        <f t="shared" si="28"/>
        <v>65.700171284893983</v>
      </c>
      <c r="P48" s="22">
        <f t="shared" si="28"/>
        <v>107.68415831979155</v>
      </c>
      <c r="Q48" s="22">
        <f t="shared" si="28"/>
        <v>79.266884552314167</v>
      </c>
      <c r="R48" s="22">
        <f t="shared" si="28"/>
        <v>65.700171284893983</v>
      </c>
      <c r="S48" s="22">
        <f t="shared" si="28"/>
        <v>89.386061303673443</v>
      </c>
      <c r="T48" s="22">
        <f t="shared" si="28"/>
        <v>115.60704338290152</v>
      </c>
      <c r="U48" s="22">
        <f t="shared" si="28"/>
        <v>73.908883648870045</v>
      </c>
      <c r="V48" s="22">
        <f t="shared" si="28"/>
        <v>67.359621704498551</v>
      </c>
      <c r="W48" s="22">
        <f t="shared" si="28"/>
        <v>84.691111868750355</v>
      </c>
      <c r="X48" s="22">
        <f t="shared" si="28"/>
        <v>71.673261995265875</v>
      </c>
      <c r="Y48" s="22">
        <f t="shared" si="28"/>
        <v>63.559307807122565</v>
      </c>
      <c r="Z48" s="22">
        <f t="shared" si="28"/>
        <v>77.359665749373818</v>
      </c>
      <c r="AA48" s="22">
        <f t="shared" si="28"/>
        <v>61.271786638032658</v>
      </c>
      <c r="AB48" s="22">
        <f t="shared" si="28"/>
        <v>112.98986563284187</v>
      </c>
      <c r="AC48" s="22">
        <f t="shared" si="28"/>
        <v>54.335357962028958</v>
      </c>
      <c r="AD48" s="22">
        <f t="shared" si="28"/>
        <v>75.103438827005036</v>
      </c>
      <c r="AE48" s="22">
        <f t="shared" si="28"/>
        <v>114.13776033786989</v>
      </c>
      <c r="AF48" s="22">
        <f t="shared" si="28"/>
        <v>101.21650445056385</v>
      </c>
      <c r="AG48" s="22">
        <f t="shared" si="28"/>
        <v>106.60913720325816</v>
      </c>
      <c r="AH48" s="22">
        <f t="shared" si="28"/>
        <v>74.087427193603858</v>
      </c>
      <c r="AI48" s="22">
        <f t="shared" si="28"/>
        <v>102.51945356596927</v>
      </c>
      <c r="AJ48" s="22">
        <f t="shared" si="28"/>
        <v>74.087427193603858</v>
      </c>
      <c r="AK48" s="22">
        <f t="shared" si="28"/>
        <v>95.493498887362307</v>
      </c>
      <c r="AL48" s="22">
        <f t="shared" si="28"/>
        <v>79.266884552314167</v>
      </c>
      <c r="AM48" s="22">
        <f t="shared" si="28"/>
        <v>89.386061303673443</v>
      </c>
      <c r="AN48" s="22">
        <f ca="1">AVERAGE(OFFSET($A48,0,Fixtures!$D$6,1,3))</f>
        <v>69.349495820101197</v>
      </c>
      <c r="AO48" s="22">
        <f ca="1">AVERAGE(OFFSET($A48,0,Fixtures!$D$6,1,6))</f>
        <v>80.751137138138361</v>
      </c>
      <c r="AP48" s="22">
        <f ca="1">AVERAGE(OFFSET($A48,0,Fixtures!$D$6,1,9))</f>
        <v>81.906448553981079</v>
      </c>
      <c r="AQ48" s="22">
        <f ca="1">AVERAGE(OFFSET($A48,0,Fixtures!$D$6,1,12))</f>
        <v>84.671668776772904</v>
      </c>
      <c r="AR48" s="22">
        <f ca="1">IF(OR(Fixtures!$D$6&lt;=0,Fixtures!$D$6&gt;39),AVERAGE(A48:AM48),AVERAGE(OFFSET($A48,0,Fixtures!$D$6,1,39-Fixtures!$D$6)))</f>
        <v>84.040253273147115</v>
      </c>
    </row>
    <row r="49" spans="1:44" x14ac:dyDescent="0.25">
      <c r="A49" s="30" t="s">
        <v>61</v>
      </c>
      <c r="B49" s="22">
        <f t="shared" ref="B49:AM49" si="29">MIN(VLOOKUP($A46,$A$2:$AM$11,B$13+1,FALSE),VLOOKUP($A49,$A$2:$AM$11,B$13+1,FALSE))</f>
        <v>94.540178274587404</v>
      </c>
      <c r="C49" s="22">
        <f t="shared" si="29"/>
        <v>116.43709113436307</v>
      </c>
      <c r="D49" s="22">
        <f t="shared" si="29"/>
        <v>94.540178274587404</v>
      </c>
      <c r="E49" s="22">
        <f t="shared" si="29"/>
        <v>84.691111868750355</v>
      </c>
      <c r="F49" s="22">
        <f t="shared" si="29"/>
        <v>61.271786638032658</v>
      </c>
      <c r="G49" s="22">
        <f t="shared" si="29"/>
        <v>83.344060284896017</v>
      </c>
      <c r="H49" s="22">
        <f t="shared" si="29"/>
        <v>75.958722347626036</v>
      </c>
      <c r="I49" s="22">
        <f t="shared" si="29"/>
        <v>95.191848535497471</v>
      </c>
      <c r="J49" s="22">
        <f t="shared" si="29"/>
        <v>71.673261995265875</v>
      </c>
      <c r="K49" s="22">
        <f t="shared" si="29"/>
        <v>75.103438827005036</v>
      </c>
      <c r="L49" s="22">
        <f t="shared" si="29"/>
        <v>61.271786638032658</v>
      </c>
      <c r="M49" s="22">
        <f t="shared" si="29"/>
        <v>89.386061303673443</v>
      </c>
      <c r="N49" s="22">
        <f t="shared" si="29"/>
        <v>107.68415831979155</v>
      </c>
      <c r="O49" s="22">
        <f t="shared" si="29"/>
        <v>67.359621704498551</v>
      </c>
      <c r="P49" s="22">
        <f t="shared" si="29"/>
        <v>115.60704338290152</v>
      </c>
      <c r="Q49" s="22">
        <f t="shared" si="29"/>
        <v>65.700171284893983</v>
      </c>
      <c r="R49" s="22">
        <f t="shared" si="29"/>
        <v>65.700171284893983</v>
      </c>
      <c r="S49" s="22">
        <f t="shared" si="29"/>
        <v>89.386061303673443</v>
      </c>
      <c r="T49" s="22">
        <f t="shared" si="29"/>
        <v>107.68415831979155</v>
      </c>
      <c r="U49" s="22">
        <f t="shared" si="29"/>
        <v>95.493498887362307</v>
      </c>
      <c r="V49" s="22">
        <f t="shared" si="29"/>
        <v>67.359621704498551</v>
      </c>
      <c r="W49" s="22">
        <f t="shared" si="29"/>
        <v>84.691111868750355</v>
      </c>
      <c r="X49" s="22">
        <f t="shared" si="29"/>
        <v>84.415412852233587</v>
      </c>
      <c r="Y49" s="22">
        <f t="shared" si="29"/>
        <v>63.559307807122565</v>
      </c>
      <c r="Z49" s="22">
        <f t="shared" si="29"/>
        <v>54.335357962028958</v>
      </c>
      <c r="AA49" s="22">
        <f t="shared" si="29"/>
        <v>73.908883648870045</v>
      </c>
      <c r="AB49" s="22">
        <f t="shared" si="29"/>
        <v>79.266884552314167</v>
      </c>
      <c r="AC49" s="22">
        <f t="shared" si="29"/>
        <v>54.335357962028958</v>
      </c>
      <c r="AD49" s="22">
        <f t="shared" si="29"/>
        <v>103.25553364745403</v>
      </c>
      <c r="AE49" s="22">
        <f t="shared" si="29"/>
        <v>106.60913720325816</v>
      </c>
      <c r="AF49" s="22">
        <f t="shared" si="29"/>
        <v>75.103438827005036</v>
      </c>
      <c r="AG49" s="22">
        <f t="shared" si="29"/>
        <v>106.60913720325816</v>
      </c>
      <c r="AH49" s="22">
        <f t="shared" si="29"/>
        <v>75.958722347626036</v>
      </c>
      <c r="AI49" s="22">
        <f t="shared" si="29"/>
        <v>95.493498887362307</v>
      </c>
      <c r="AJ49" s="22">
        <f t="shared" si="29"/>
        <v>74.087427193603858</v>
      </c>
      <c r="AK49" s="22">
        <f t="shared" si="29"/>
        <v>102.51945356596927</v>
      </c>
      <c r="AL49" s="22">
        <f t="shared" si="29"/>
        <v>79.266884552314167</v>
      </c>
      <c r="AM49" s="22">
        <f t="shared" si="29"/>
        <v>74.087427193603858</v>
      </c>
      <c r="AN49" s="22">
        <f ca="1">AVERAGE(OFFSET($A49,0,Fixtures!$D$6,1,3))</f>
        <v>69.349495820101197</v>
      </c>
      <c r="AO49" s="22">
        <f ca="1">AVERAGE(OFFSET($A49,0,Fixtures!$D$6,1,6))</f>
        <v>78.746388131377856</v>
      </c>
      <c r="AP49" s="22">
        <f ca="1">AVERAGE(OFFSET($A49,0,Fixtures!$D$6,1,9))</f>
        <v>79.942857193439622</v>
      </c>
      <c r="AQ49" s="22">
        <f ca="1">AVERAGE(OFFSET($A49,0,Fixtures!$D$6,1,12))</f>
        <v>84.337452770981983</v>
      </c>
      <c r="AR49" s="22">
        <f ca="1">IF(OR(Fixtures!$D$6&lt;=0,Fixtures!$D$6&gt;39),AVERAGE(A49:AM49),AVERAGE(OFFSET($A49,0,Fixtures!$D$6,1,39-Fixtures!$D$6)))</f>
        <v>82.230401074369539</v>
      </c>
    </row>
    <row r="50" spans="1:44" x14ac:dyDescent="0.25">
      <c r="A50" s="30" t="s">
        <v>116</v>
      </c>
      <c r="B50" s="22">
        <f t="shared" ref="B50:AM50" si="30">MIN(VLOOKUP($A46,$A$2:$AM$11,B$13+1,FALSE),VLOOKUP($A50,$A$2:$AM$11,B$13+1,FALSE))</f>
        <v>79.266884552314167</v>
      </c>
      <c r="C50" s="22">
        <f t="shared" si="30"/>
        <v>115.60704338290152</v>
      </c>
      <c r="D50" s="22">
        <f t="shared" si="30"/>
        <v>101.21650445056385</v>
      </c>
      <c r="E50" s="22">
        <f t="shared" si="30"/>
        <v>75.958722347626036</v>
      </c>
      <c r="F50" s="22">
        <f t="shared" si="30"/>
        <v>74.087427193603858</v>
      </c>
      <c r="G50" s="22">
        <f t="shared" si="30"/>
        <v>77.359665749373818</v>
      </c>
      <c r="H50" s="22">
        <f t="shared" si="30"/>
        <v>54.335357962028958</v>
      </c>
      <c r="I50" s="22">
        <f t="shared" si="30"/>
        <v>102.51945356596927</v>
      </c>
      <c r="J50" s="22">
        <f t="shared" si="30"/>
        <v>71.673261995265875</v>
      </c>
      <c r="K50" s="22">
        <f t="shared" si="30"/>
        <v>75.103438827005036</v>
      </c>
      <c r="L50" s="22">
        <f t="shared" si="30"/>
        <v>61.271786638032658</v>
      </c>
      <c r="M50" s="22">
        <f t="shared" si="30"/>
        <v>130.22747576911613</v>
      </c>
      <c r="N50" s="22">
        <f t="shared" si="30"/>
        <v>84.415412852233587</v>
      </c>
      <c r="O50" s="22">
        <f t="shared" si="30"/>
        <v>84.691111868750355</v>
      </c>
      <c r="P50" s="22">
        <f t="shared" si="30"/>
        <v>94.540178274587404</v>
      </c>
      <c r="Q50" s="22">
        <f t="shared" si="30"/>
        <v>112.98986563284187</v>
      </c>
      <c r="R50" s="22">
        <f t="shared" si="30"/>
        <v>65.700171284893983</v>
      </c>
      <c r="S50" s="22">
        <f t="shared" si="30"/>
        <v>89.386061303673443</v>
      </c>
      <c r="T50" s="22">
        <f t="shared" si="30"/>
        <v>117.44023931064763</v>
      </c>
      <c r="U50" s="22">
        <f t="shared" si="30"/>
        <v>95.191848535497471</v>
      </c>
      <c r="V50" s="22">
        <f t="shared" si="30"/>
        <v>61.271786638032658</v>
      </c>
      <c r="W50" s="22">
        <f t="shared" si="30"/>
        <v>84.691111868750355</v>
      </c>
      <c r="X50" s="22">
        <f t="shared" si="30"/>
        <v>95.493498887362307</v>
      </c>
      <c r="Y50" s="22">
        <f t="shared" si="30"/>
        <v>63.559307807122565</v>
      </c>
      <c r="Z50" s="22">
        <f t="shared" si="30"/>
        <v>65.700171284893983</v>
      </c>
      <c r="AA50" s="22">
        <f t="shared" si="30"/>
        <v>73.908883648870045</v>
      </c>
      <c r="AB50" s="22">
        <f t="shared" si="30"/>
        <v>146.85225990985438</v>
      </c>
      <c r="AC50" s="22">
        <f t="shared" si="30"/>
        <v>54.335357962028958</v>
      </c>
      <c r="AD50" s="22">
        <f t="shared" si="30"/>
        <v>102.51945356596927</v>
      </c>
      <c r="AE50" s="22">
        <f t="shared" si="30"/>
        <v>114.13776033786989</v>
      </c>
      <c r="AF50" s="22">
        <f t="shared" si="30"/>
        <v>67.359621704498551</v>
      </c>
      <c r="AG50" s="22">
        <f t="shared" si="30"/>
        <v>89.386061303673443</v>
      </c>
      <c r="AH50" s="22">
        <f t="shared" si="30"/>
        <v>127.41410379873658</v>
      </c>
      <c r="AI50" s="22">
        <f t="shared" si="30"/>
        <v>119.80712501419436</v>
      </c>
      <c r="AJ50" s="22">
        <f t="shared" si="30"/>
        <v>63.559307807122565</v>
      </c>
      <c r="AK50" s="22">
        <f t="shared" si="30"/>
        <v>106.60913720325816</v>
      </c>
      <c r="AL50" s="22">
        <f t="shared" si="30"/>
        <v>79.266884552314167</v>
      </c>
      <c r="AM50" s="22">
        <f t="shared" si="30"/>
        <v>75.103438827005036</v>
      </c>
      <c r="AN50" s="22">
        <f ca="1">AVERAGE(OFFSET($A50,0,Fixtures!$D$6,1,3))</f>
        <v>69.349495820101197</v>
      </c>
      <c r="AO50" s="22">
        <f ca="1">AVERAGE(OFFSET($A50,0,Fixtures!$D$6,1,6))</f>
        <v>84.563747991733948</v>
      </c>
      <c r="AP50" s="22">
        <f ca="1">AVERAGE(OFFSET($A50,0,Fixtures!$D$6,1,9))</f>
        <v>86.734744793636324</v>
      </c>
      <c r="AQ50" s="22">
        <f ca="1">AVERAGE(OFFSET($A50,0,Fixtures!$D$6,1,12))</f>
        <v>90.219237691045464</v>
      </c>
      <c r="AR50" s="22">
        <f ca="1">IF(OR(Fixtures!$D$6&lt;=0,Fixtures!$D$6&gt;39),AVERAGE(A50:AM50),AVERAGE(OFFSET($A50,0,Fixtures!$D$6,1,39-Fixtures!$D$6)))</f>
        <v>89.120204147136747</v>
      </c>
    </row>
    <row r="51" spans="1:44" x14ac:dyDescent="0.25">
      <c r="A51" s="30" t="s">
        <v>115</v>
      </c>
      <c r="B51" s="22">
        <f t="shared" ref="B51:AM51" si="31">MIN(VLOOKUP($A46,$A$2:$AM$11,B$13+1,FALSE),VLOOKUP($A51,$A$2:$AM$11,B$13+1,FALSE))</f>
        <v>94.540178274587404</v>
      </c>
      <c r="C51" s="22">
        <f t="shared" si="31"/>
        <v>73.908883648870045</v>
      </c>
      <c r="D51" s="22">
        <f t="shared" si="31"/>
        <v>74.087427193603858</v>
      </c>
      <c r="E51" s="22">
        <f t="shared" si="31"/>
        <v>119.80712501419436</v>
      </c>
      <c r="F51" s="22">
        <f t="shared" si="31"/>
        <v>67.359621704498551</v>
      </c>
      <c r="G51" s="22">
        <f t="shared" si="31"/>
        <v>83.344060284896017</v>
      </c>
      <c r="H51" s="22">
        <f t="shared" si="31"/>
        <v>75.958722347626036</v>
      </c>
      <c r="I51" s="22">
        <f t="shared" si="31"/>
        <v>87.235367759932188</v>
      </c>
      <c r="J51" s="22">
        <f t="shared" si="31"/>
        <v>71.673261995265875</v>
      </c>
      <c r="K51" s="22">
        <f t="shared" si="31"/>
        <v>75.103438827005036</v>
      </c>
      <c r="L51" s="22">
        <f t="shared" si="31"/>
        <v>61.271786638032658</v>
      </c>
      <c r="M51" s="22">
        <f t="shared" si="31"/>
        <v>95.493498887362307</v>
      </c>
      <c r="N51" s="22">
        <f t="shared" si="31"/>
        <v>75.103438827005036</v>
      </c>
      <c r="O51" s="22">
        <f t="shared" si="31"/>
        <v>116.43709113436307</v>
      </c>
      <c r="P51" s="22">
        <f t="shared" si="31"/>
        <v>63.559307807122565</v>
      </c>
      <c r="Q51" s="22">
        <f t="shared" si="31"/>
        <v>61.271786638032658</v>
      </c>
      <c r="R51" s="22">
        <f t="shared" si="31"/>
        <v>65.700171284893983</v>
      </c>
      <c r="S51" s="22">
        <f t="shared" si="31"/>
        <v>89.386061303673443</v>
      </c>
      <c r="T51" s="22">
        <f t="shared" si="31"/>
        <v>84.415412852233587</v>
      </c>
      <c r="U51" s="22">
        <f t="shared" si="31"/>
        <v>84.691111868750355</v>
      </c>
      <c r="V51" s="22">
        <f t="shared" si="31"/>
        <v>67.359621704498551</v>
      </c>
      <c r="W51" s="22">
        <f t="shared" si="31"/>
        <v>84.691111868750355</v>
      </c>
      <c r="X51" s="22">
        <f t="shared" si="31"/>
        <v>77.359665749373818</v>
      </c>
      <c r="Y51" s="22">
        <f t="shared" si="31"/>
        <v>63.559307807122565</v>
      </c>
      <c r="Z51" s="22">
        <f t="shared" si="31"/>
        <v>75.958722347626036</v>
      </c>
      <c r="AA51" s="22">
        <f t="shared" si="31"/>
        <v>73.908883648870045</v>
      </c>
      <c r="AB51" s="22">
        <f t="shared" si="31"/>
        <v>107.68415831979155</v>
      </c>
      <c r="AC51" s="22">
        <f t="shared" si="31"/>
        <v>54.335357962028958</v>
      </c>
      <c r="AD51" s="22">
        <f t="shared" si="31"/>
        <v>83.344060284896017</v>
      </c>
      <c r="AE51" s="22">
        <f t="shared" si="31"/>
        <v>65.700171284893983</v>
      </c>
      <c r="AF51" s="22">
        <f t="shared" si="31"/>
        <v>117.44023931064763</v>
      </c>
      <c r="AG51" s="22">
        <f t="shared" si="31"/>
        <v>106.60913720325816</v>
      </c>
      <c r="AH51" s="22">
        <f t="shared" si="31"/>
        <v>103.25553364745403</v>
      </c>
      <c r="AI51" s="22">
        <f t="shared" si="31"/>
        <v>95.191848535497471</v>
      </c>
      <c r="AJ51" s="22">
        <f t="shared" si="31"/>
        <v>74.087427193603858</v>
      </c>
      <c r="AK51" s="22">
        <f t="shared" si="31"/>
        <v>71.673261995265875</v>
      </c>
      <c r="AL51" s="22">
        <f t="shared" si="31"/>
        <v>79.266884552314167</v>
      </c>
      <c r="AM51" s="22">
        <f t="shared" si="31"/>
        <v>54.335357962028958</v>
      </c>
      <c r="AN51" s="22">
        <f ca="1">AVERAGE(OFFSET($A51,0,Fixtures!$D$6,1,3))</f>
        <v>69.349495820101197</v>
      </c>
      <c r="AO51" s="22">
        <f ca="1">AVERAGE(OFFSET($A51,0,Fixtures!$D$6,1,6))</f>
        <v>82.513752718172341</v>
      </c>
      <c r="AP51" s="22">
        <f ca="1">AVERAGE(OFFSET($A51,0,Fixtures!$D$6,1,9))</f>
        <v>76.179309115453691</v>
      </c>
      <c r="AQ51" s="22">
        <f ca="1">AVERAGE(OFFSET($A51,0,Fixtures!$D$6,1,12))</f>
        <v>78.675530671978365</v>
      </c>
      <c r="AR51" s="22">
        <f ca="1">IF(OR(Fixtures!$D$6&lt;=0,Fixtures!$D$6&gt;39),AVERAGE(A51:AM51),AVERAGE(OFFSET($A51,0,Fixtures!$D$6,1,39-Fixtures!$D$6)))</f>
        <v>79.99557064805542</v>
      </c>
    </row>
    <row r="52" spans="1:44" x14ac:dyDescent="0.25">
      <c r="A52" s="30" t="s">
        <v>2</v>
      </c>
      <c r="B52" s="22">
        <f t="shared" ref="B52:AM52" si="32">MIN(VLOOKUP($A46,$A$2:$AM$11,B$13+1,FALSE),VLOOKUP($A52,$A$2:$AM$11,B$13+1,FALSE))</f>
        <v>94.540178274587404</v>
      </c>
      <c r="C52" s="22">
        <f t="shared" si="32"/>
        <v>84.415412852233587</v>
      </c>
      <c r="D52" s="22">
        <f t="shared" si="32"/>
        <v>101.21650445056385</v>
      </c>
      <c r="E52" s="22">
        <f t="shared" si="32"/>
        <v>63.559307807122565</v>
      </c>
      <c r="F52" s="22">
        <f t="shared" si="32"/>
        <v>84.415412852233587</v>
      </c>
      <c r="G52" s="22">
        <f t="shared" si="32"/>
        <v>75.958722347626036</v>
      </c>
      <c r="H52" s="22">
        <f t="shared" si="32"/>
        <v>75.958722347626036</v>
      </c>
      <c r="I52" s="22">
        <f t="shared" si="32"/>
        <v>102.51945356596927</v>
      </c>
      <c r="J52" s="22">
        <f t="shared" si="32"/>
        <v>71.673261995265875</v>
      </c>
      <c r="K52" s="22">
        <f t="shared" si="32"/>
        <v>75.103438827005036</v>
      </c>
      <c r="L52" s="22">
        <f t="shared" si="32"/>
        <v>61.271786638032658</v>
      </c>
      <c r="M52" s="22">
        <f t="shared" si="32"/>
        <v>54.335357962028958</v>
      </c>
      <c r="N52" s="22">
        <f t="shared" si="32"/>
        <v>107.68415831979155</v>
      </c>
      <c r="O52" s="22">
        <f t="shared" si="32"/>
        <v>73.908883648870045</v>
      </c>
      <c r="P52" s="22">
        <f t="shared" si="32"/>
        <v>125.67087808310139</v>
      </c>
      <c r="Q52" s="22">
        <f t="shared" si="32"/>
        <v>112.98986563284187</v>
      </c>
      <c r="R52" s="22">
        <f t="shared" si="32"/>
        <v>65.700171284893983</v>
      </c>
      <c r="S52" s="22">
        <f t="shared" si="32"/>
        <v>74.087427193603858</v>
      </c>
      <c r="T52" s="22">
        <f t="shared" si="32"/>
        <v>89.386061303673443</v>
      </c>
      <c r="U52" s="22">
        <f t="shared" si="32"/>
        <v>95.493498887362307</v>
      </c>
      <c r="V52" s="22">
        <f t="shared" si="32"/>
        <v>67.359621704498551</v>
      </c>
      <c r="W52" s="22">
        <f t="shared" si="32"/>
        <v>77.359665749373818</v>
      </c>
      <c r="X52" s="22">
        <f t="shared" si="32"/>
        <v>94.540178274587404</v>
      </c>
      <c r="Y52" s="22">
        <f t="shared" si="32"/>
        <v>63.559307807122565</v>
      </c>
      <c r="Z52" s="22">
        <f t="shared" si="32"/>
        <v>95.191848535497471</v>
      </c>
      <c r="AA52" s="22">
        <f t="shared" si="32"/>
        <v>67.359621704498551</v>
      </c>
      <c r="AB52" s="22">
        <f t="shared" si="32"/>
        <v>61.271786638032658</v>
      </c>
      <c r="AC52" s="22">
        <f t="shared" si="32"/>
        <v>54.335357962028958</v>
      </c>
      <c r="AD52" s="22">
        <f t="shared" si="32"/>
        <v>95.191848535497471</v>
      </c>
      <c r="AE52" s="22">
        <f t="shared" si="32"/>
        <v>114.13776033786989</v>
      </c>
      <c r="AF52" s="22">
        <f t="shared" si="32"/>
        <v>71.673261995265875</v>
      </c>
      <c r="AG52" s="22">
        <f t="shared" si="32"/>
        <v>95.493498887362307</v>
      </c>
      <c r="AH52" s="22">
        <f t="shared" si="32"/>
        <v>127.41410379873658</v>
      </c>
      <c r="AI52" s="22">
        <f t="shared" si="32"/>
        <v>79.266884552314167</v>
      </c>
      <c r="AJ52" s="22">
        <f t="shared" si="32"/>
        <v>74.087427193603858</v>
      </c>
      <c r="AK52" s="22">
        <f t="shared" si="32"/>
        <v>111.44398622463707</v>
      </c>
      <c r="AL52" s="22">
        <f t="shared" si="32"/>
        <v>65.700171284893983</v>
      </c>
      <c r="AM52" s="22">
        <f t="shared" si="32"/>
        <v>83.344060284896017</v>
      </c>
      <c r="AN52" s="22">
        <f ca="1">AVERAGE(OFFSET($A52,0,Fixtures!$D$6,1,3))</f>
        <v>69.349495820101197</v>
      </c>
      <c r="AO52" s="22">
        <f ca="1">AVERAGE(OFFSET($A52,0,Fixtures!$D$6,1,6))</f>
        <v>73.996147898499032</v>
      </c>
      <c r="AP52" s="22">
        <f ca="1">AVERAGE(OFFSET($A52,0,Fixtures!$D$6,1,9))</f>
        <v>83.148644710203484</v>
      </c>
      <c r="AQ52" s="22">
        <f ca="1">AVERAGE(OFFSET($A52,0,Fixtures!$D$6,1,12))</f>
        <v>83.942065814705913</v>
      </c>
      <c r="AR52" s="22">
        <f ca="1">IF(OR(Fixtures!$D$6&lt;=0,Fixtures!$D$6&gt;39),AVERAGE(A52:AM52),AVERAGE(OFFSET($A52,0,Fixtures!$D$6,1,39-Fixtures!$D$6)))</f>
        <v>83.534506041572939</v>
      </c>
    </row>
    <row r="53" spans="1:44" x14ac:dyDescent="0.25">
      <c r="A53" s="30" t="s">
        <v>10</v>
      </c>
      <c r="B53" s="22">
        <f t="shared" ref="B53:AM53" si="33">MIN(VLOOKUP($A46,$A$2:$AM$11,B$13+1,FALSE),VLOOKUP($A53,$A$2:$AM$11,B$13+1,FALSE))</f>
        <v>87.235367759932188</v>
      </c>
      <c r="C53" s="22">
        <f t="shared" si="33"/>
        <v>116.43709113436307</v>
      </c>
      <c r="D53" s="22">
        <f t="shared" si="33"/>
        <v>71.673261995265875</v>
      </c>
      <c r="E53" s="22">
        <f t="shared" si="33"/>
        <v>54.335357962028958</v>
      </c>
      <c r="F53" s="22">
        <f t="shared" si="33"/>
        <v>84.415412852233587</v>
      </c>
      <c r="G53" s="22">
        <f t="shared" si="33"/>
        <v>83.344060284896017</v>
      </c>
      <c r="H53" s="22">
        <f t="shared" si="33"/>
        <v>75.958722347626036</v>
      </c>
      <c r="I53" s="22">
        <f t="shared" si="33"/>
        <v>75.103438827005036</v>
      </c>
      <c r="J53" s="22">
        <f t="shared" si="33"/>
        <v>71.673261995265875</v>
      </c>
      <c r="K53" s="22">
        <f t="shared" si="33"/>
        <v>75.103438827005036</v>
      </c>
      <c r="L53" s="22">
        <f t="shared" si="33"/>
        <v>61.271786638032658</v>
      </c>
      <c r="M53" s="22">
        <f t="shared" si="33"/>
        <v>65.700171284893983</v>
      </c>
      <c r="N53" s="22">
        <f t="shared" si="33"/>
        <v>89.386061303673443</v>
      </c>
      <c r="O53" s="22">
        <f t="shared" si="33"/>
        <v>119.80712501419436</v>
      </c>
      <c r="P53" s="22">
        <f t="shared" si="33"/>
        <v>83.344060284896017</v>
      </c>
      <c r="Q53" s="22">
        <f t="shared" si="33"/>
        <v>95.493498887362307</v>
      </c>
      <c r="R53" s="22">
        <f t="shared" si="33"/>
        <v>65.700171284893983</v>
      </c>
      <c r="S53" s="22">
        <f t="shared" si="33"/>
        <v>89.386061303673443</v>
      </c>
      <c r="T53" s="22">
        <f t="shared" si="33"/>
        <v>127.41410379873658</v>
      </c>
      <c r="U53" s="22">
        <f t="shared" si="33"/>
        <v>79.266884552314167</v>
      </c>
      <c r="V53" s="22">
        <f t="shared" si="33"/>
        <v>67.359621704498551</v>
      </c>
      <c r="W53" s="22">
        <f t="shared" si="33"/>
        <v>84.691111868750355</v>
      </c>
      <c r="X53" s="22">
        <f t="shared" si="33"/>
        <v>84.691111868750355</v>
      </c>
      <c r="Y53" s="22">
        <f t="shared" si="33"/>
        <v>63.559307807122565</v>
      </c>
      <c r="Z53" s="22">
        <f t="shared" si="33"/>
        <v>95.191848535497471</v>
      </c>
      <c r="AA53" s="22">
        <f t="shared" si="33"/>
        <v>73.908883648870045</v>
      </c>
      <c r="AB53" s="22">
        <f t="shared" si="33"/>
        <v>74.087427193603858</v>
      </c>
      <c r="AC53" s="22">
        <f t="shared" si="33"/>
        <v>54.335357962028958</v>
      </c>
      <c r="AD53" s="22">
        <f t="shared" si="33"/>
        <v>103.25553364745403</v>
      </c>
      <c r="AE53" s="22">
        <f t="shared" si="33"/>
        <v>63.559307807122565</v>
      </c>
      <c r="AF53" s="22">
        <f t="shared" si="33"/>
        <v>61.271786638032658</v>
      </c>
      <c r="AG53" s="22">
        <f t="shared" si="33"/>
        <v>77.359665749373818</v>
      </c>
      <c r="AH53" s="22">
        <f t="shared" si="33"/>
        <v>127.41410379873658</v>
      </c>
      <c r="AI53" s="22">
        <f t="shared" si="33"/>
        <v>112.98986563284187</v>
      </c>
      <c r="AJ53" s="22">
        <f t="shared" si="33"/>
        <v>74.087427193603858</v>
      </c>
      <c r="AK53" s="22">
        <f t="shared" si="33"/>
        <v>73.908883648870045</v>
      </c>
      <c r="AL53" s="22">
        <f t="shared" si="33"/>
        <v>79.266884552314167</v>
      </c>
      <c r="AM53" s="22">
        <f t="shared" si="33"/>
        <v>107.68415831979155</v>
      </c>
      <c r="AN53" s="22">
        <f ca="1">AVERAGE(OFFSET($A53,0,Fixtures!$D$6,1,3))</f>
        <v>69.349495820101197</v>
      </c>
      <c r="AO53" s="22">
        <f ca="1">AVERAGE(OFFSET($A53,0,Fixtures!$D$6,1,6))</f>
        <v>80.490307510510902</v>
      </c>
      <c r="AP53" s="22">
        <f ca="1">AVERAGE(OFFSET($A53,0,Fixtures!$D$6,1,9))</f>
        <v>80.831063946690847</v>
      </c>
      <c r="AQ53" s="22">
        <f ca="1">AVERAGE(OFFSET($A53,0,Fixtures!$D$6,1,12))</f>
        <v>85.295552097911823</v>
      </c>
      <c r="AR53" s="22">
        <f ca="1">IF(OR(Fixtures!$D$6&lt;=0,Fixtures!$D$6&gt;39),AVERAGE(A53:AM53),AVERAGE(OFFSET($A53,0,Fixtures!$D$6,1,39-Fixtures!$D$6)))</f>
        <v>83.405630425073497</v>
      </c>
    </row>
    <row r="54" spans="1:44" x14ac:dyDescent="0.25">
      <c r="A54" s="30" t="s">
        <v>117</v>
      </c>
      <c r="B54" s="22">
        <f t="shared" ref="B54:AM54" si="34">MIN(VLOOKUP($A46,$A$2:$AM$11,B$13+1,FALSE),VLOOKUP($A54,$A$2:$AM$11,B$13+1,FALSE))</f>
        <v>94.540178274587404</v>
      </c>
      <c r="C54" s="22">
        <f t="shared" si="34"/>
        <v>114.13776033786989</v>
      </c>
      <c r="D54" s="22">
        <f t="shared" si="34"/>
        <v>101.21650445056385</v>
      </c>
      <c r="E54" s="22">
        <f t="shared" si="34"/>
        <v>106.60913720325816</v>
      </c>
      <c r="F54" s="22">
        <f t="shared" si="34"/>
        <v>63.559307807122565</v>
      </c>
      <c r="G54" s="22">
        <f t="shared" si="34"/>
        <v>83.344060284896017</v>
      </c>
      <c r="H54" s="22">
        <f t="shared" si="34"/>
        <v>75.958722347626036</v>
      </c>
      <c r="I54" s="22">
        <f t="shared" si="34"/>
        <v>102.51945356596927</v>
      </c>
      <c r="J54" s="22">
        <f t="shared" si="34"/>
        <v>71.673261995265875</v>
      </c>
      <c r="K54" s="22">
        <f t="shared" si="34"/>
        <v>65.700171284893983</v>
      </c>
      <c r="L54" s="22">
        <f t="shared" si="34"/>
        <v>61.271786638032658</v>
      </c>
      <c r="M54" s="22">
        <f t="shared" si="34"/>
        <v>84.691111868750355</v>
      </c>
      <c r="N54" s="22">
        <f t="shared" si="34"/>
        <v>107.68415831979155</v>
      </c>
      <c r="O54" s="22">
        <f t="shared" si="34"/>
        <v>111.44398622463707</v>
      </c>
      <c r="P54" s="22">
        <f t="shared" si="34"/>
        <v>125.67087808310139</v>
      </c>
      <c r="Q54" s="22">
        <f t="shared" si="34"/>
        <v>102.51945356596927</v>
      </c>
      <c r="R54" s="22">
        <f t="shared" si="34"/>
        <v>65.700171284893983</v>
      </c>
      <c r="S54" s="22">
        <f t="shared" si="34"/>
        <v>89.386061303673443</v>
      </c>
      <c r="T54" s="22">
        <f t="shared" si="34"/>
        <v>75.958722347626036</v>
      </c>
      <c r="U54" s="22">
        <f t="shared" si="34"/>
        <v>95.493498887362307</v>
      </c>
      <c r="V54" s="22">
        <f t="shared" si="34"/>
        <v>67.359621704498551</v>
      </c>
      <c r="W54" s="22">
        <f t="shared" si="34"/>
        <v>74.087427193603858</v>
      </c>
      <c r="X54" s="22">
        <f t="shared" si="34"/>
        <v>115.60704338290152</v>
      </c>
      <c r="Y54" s="22">
        <f t="shared" si="34"/>
        <v>63.559307807122565</v>
      </c>
      <c r="Z54" s="22">
        <f t="shared" si="34"/>
        <v>71.673261995265875</v>
      </c>
      <c r="AA54" s="22">
        <f t="shared" si="34"/>
        <v>73.908883648870045</v>
      </c>
      <c r="AB54" s="22">
        <f t="shared" si="34"/>
        <v>75.103438827005036</v>
      </c>
      <c r="AC54" s="22">
        <f t="shared" si="34"/>
        <v>54.335357962028958</v>
      </c>
      <c r="AD54" s="22">
        <f t="shared" si="34"/>
        <v>101.21650445056385</v>
      </c>
      <c r="AE54" s="22">
        <f t="shared" si="34"/>
        <v>114.13776033786989</v>
      </c>
      <c r="AF54" s="22">
        <f t="shared" si="34"/>
        <v>94.540178274587404</v>
      </c>
      <c r="AG54" s="22">
        <f t="shared" si="34"/>
        <v>106.60913720325816</v>
      </c>
      <c r="AH54" s="22">
        <f t="shared" si="34"/>
        <v>125.67087808310139</v>
      </c>
      <c r="AI54" s="22">
        <f t="shared" si="34"/>
        <v>67.359621704498551</v>
      </c>
      <c r="AJ54" s="22">
        <f t="shared" si="34"/>
        <v>74.087427193603858</v>
      </c>
      <c r="AK54" s="22">
        <f t="shared" si="34"/>
        <v>111.44398622463707</v>
      </c>
      <c r="AL54" s="22">
        <f t="shared" si="34"/>
        <v>79.266884552314167</v>
      </c>
      <c r="AM54" s="22">
        <f t="shared" si="34"/>
        <v>115.60704338290152</v>
      </c>
      <c r="AN54" s="22">
        <f ca="1">AVERAGE(OFFSET($A54,0,Fixtures!$D$6,1,3))</f>
        <v>66.215073306064184</v>
      </c>
      <c r="AO54" s="22">
        <f ca="1">AVERAGE(OFFSET($A54,0,Fixtures!$D$6,1,6))</f>
        <v>83.744079388561914</v>
      </c>
      <c r="AP54" s="22">
        <f ca="1">AVERAGE(OFFSET($A54,0,Fixtures!$D$6,1,9))</f>
        <v>88.48388658503734</v>
      </c>
      <c r="AQ54" s="22">
        <f ca="1">AVERAGE(OFFSET($A54,0,Fixtures!$D$6,1,12))</f>
        <v>88.099438483666475</v>
      </c>
      <c r="AR54" s="22">
        <f ca="1">IF(OR(Fixtures!$D$6&lt;=0,Fixtures!$D$6&gt;39),AVERAGE(A54:AM54),AVERAGE(OFFSET($A54,0,Fixtures!$D$6,1,39-Fixtures!$D$6)))</f>
        <v>88.09223419108767</v>
      </c>
    </row>
    <row r="55" spans="1:44" x14ac:dyDescent="0.25">
      <c r="A55" s="30" t="s">
        <v>63</v>
      </c>
      <c r="B55" s="22">
        <f t="shared" ref="B55:AM55" si="35">MIN(VLOOKUP($A46,$A$2:$AM$11,B$13+1,FALSE),VLOOKUP($A55,$A$2:$AM$11,B$13+1,FALSE))</f>
        <v>75.103438827005036</v>
      </c>
      <c r="C55" s="22">
        <f t="shared" si="35"/>
        <v>89.386061303673443</v>
      </c>
      <c r="D55" s="22">
        <f t="shared" si="35"/>
        <v>67.359621704498551</v>
      </c>
      <c r="E55" s="22">
        <f t="shared" si="35"/>
        <v>127.41410379873658</v>
      </c>
      <c r="F55" s="22">
        <f t="shared" si="35"/>
        <v>84.415412852233587</v>
      </c>
      <c r="G55" s="22">
        <f t="shared" si="35"/>
        <v>83.344060284896017</v>
      </c>
      <c r="H55" s="22">
        <f t="shared" si="35"/>
        <v>75.958722347626036</v>
      </c>
      <c r="I55" s="22">
        <f t="shared" si="35"/>
        <v>73.908883648870045</v>
      </c>
      <c r="J55" s="22">
        <f t="shared" si="35"/>
        <v>71.673261995265875</v>
      </c>
      <c r="K55" s="22">
        <f t="shared" si="35"/>
        <v>75.103438827005036</v>
      </c>
      <c r="L55" s="22">
        <f t="shared" si="35"/>
        <v>61.271786638032658</v>
      </c>
      <c r="M55" s="22">
        <f t="shared" si="35"/>
        <v>115.60704338290152</v>
      </c>
      <c r="N55" s="22">
        <f t="shared" si="35"/>
        <v>77.359665749373818</v>
      </c>
      <c r="O55" s="22">
        <f t="shared" si="35"/>
        <v>132.43261028647498</v>
      </c>
      <c r="P55" s="22">
        <f t="shared" si="35"/>
        <v>84.415412852233587</v>
      </c>
      <c r="Q55" s="22">
        <f t="shared" si="35"/>
        <v>106.60913720325816</v>
      </c>
      <c r="R55" s="22">
        <f t="shared" si="35"/>
        <v>65.700171284893983</v>
      </c>
      <c r="S55" s="22">
        <f t="shared" si="35"/>
        <v>54.335357962028958</v>
      </c>
      <c r="T55" s="22">
        <f t="shared" si="35"/>
        <v>63.559307807122565</v>
      </c>
      <c r="U55" s="22">
        <f t="shared" si="35"/>
        <v>87.235367759932188</v>
      </c>
      <c r="V55" s="22">
        <f t="shared" si="35"/>
        <v>67.359621704498551</v>
      </c>
      <c r="W55" s="22">
        <f t="shared" si="35"/>
        <v>84.691111868750355</v>
      </c>
      <c r="X55" s="22">
        <f t="shared" si="35"/>
        <v>83.344060284896017</v>
      </c>
      <c r="Y55" s="22">
        <f t="shared" si="35"/>
        <v>63.559307807122565</v>
      </c>
      <c r="Z55" s="22">
        <f t="shared" si="35"/>
        <v>95.191848535497471</v>
      </c>
      <c r="AA55" s="22">
        <f t="shared" si="35"/>
        <v>73.908883648870045</v>
      </c>
      <c r="AB55" s="22">
        <f t="shared" si="35"/>
        <v>102.51945356596927</v>
      </c>
      <c r="AC55" s="22">
        <f t="shared" si="35"/>
        <v>54.335357962028958</v>
      </c>
      <c r="AD55" s="22">
        <f t="shared" si="35"/>
        <v>79.266884552314167</v>
      </c>
      <c r="AE55" s="22">
        <f t="shared" si="35"/>
        <v>75.958722347626036</v>
      </c>
      <c r="AF55" s="22">
        <f t="shared" si="35"/>
        <v>112.98986563284187</v>
      </c>
      <c r="AG55" s="22">
        <f t="shared" si="35"/>
        <v>84.691111868750355</v>
      </c>
      <c r="AH55" s="22">
        <f t="shared" si="35"/>
        <v>117.44023931064763</v>
      </c>
      <c r="AI55" s="22">
        <f t="shared" si="35"/>
        <v>71.673261995265875</v>
      </c>
      <c r="AJ55" s="22">
        <f t="shared" si="35"/>
        <v>74.087427193603858</v>
      </c>
      <c r="AK55" s="22">
        <f t="shared" si="35"/>
        <v>95.191848535497471</v>
      </c>
      <c r="AL55" s="22">
        <f t="shared" si="35"/>
        <v>61.271786638032658</v>
      </c>
      <c r="AM55" s="22">
        <f t="shared" si="35"/>
        <v>94.540178274587404</v>
      </c>
      <c r="AN55" s="22">
        <f ca="1">AVERAGE(OFFSET($A55,0,Fixtures!$D$6,1,3))</f>
        <v>69.349495820101197</v>
      </c>
      <c r="AO55" s="22">
        <f ca="1">AVERAGE(OFFSET($A55,0,Fixtures!$D$6,1,6))</f>
        <v>88.907967813175659</v>
      </c>
      <c r="AP55" s="22">
        <f ca="1">AVERAGE(OFFSET($A55,0,Fixtures!$D$6,1,9))</f>
        <v>87.796947579937722</v>
      </c>
      <c r="AQ55" s="22">
        <f ca="1">AVERAGE(OFFSET($A55,0,Fixtures!$D$6,1,12))</f>
        <v>82.941880145710272</v>
      </c>
      <c r="AR55" s="22">
        <f ca="1">IF(OR(Fixtures!$D$6&lt;=0,Fixtures!$D$6&gt;39),AVERAGE(A55:AM55),AVERAGE(OFFSET($A55,0,Fixtures!$D$6,1,39-Fixtures!$D$6)))</f>
        <v>82.91078444917747</v>
      </c>
    </row>
    <row r="57" spans="1:44" x14ac:dyDescent="0.25">
      <c r="A57" s="31" t="s">
        <v>116</v>
      </c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  <c r="N57" s="2">
        <v>13</v>
      </c>
      <c r="O57" s="2">
        <v>14</v>
      </c>
      <c r="P57" s="2">
        <v>15</v>
      </c>
      <c r="Q57" s="2">
        <v>16</v>
      </c>
      <c r="R57" s="2">
        <v>17</v>
      </c>
      <c r="S57" s="2">
        <v>18</v>
      </c>
      <c r="T57" s="2">
        <v>19</v>
      </c>
      <c r="U57" s="2">
        <v>20</v>
      </c>
      <c r="V57" s="2">
        <v>21</v>
      </c>
      <c r="W57" s="2">
        <v>22</v>
      </c>
      <c r="X57" s="2">
        <v>23</v>
      </c>
      <c r="Y57" s="2">
        <v>24</v>
      </c>
      <c r="Z57" s="2">
        <v>25</v>
      </c>
      <c r="AA57" s="2">
        <v>26</v>
      </c>
      <c r="AB57" s="2">
        <v>27</v>
      </c>
      <c r="AC57" s="2">
        <v>28</v>
      </c>
      <c r="AD57" s="2">
        <v>29</v>
      </c>
      <c r="AE57" s="2">
        <v>30</v>
      </c>
      <c r="AF57" s="2">
        <v>31</v>
      </c>
      <c r="AG57" s="2">
        <v>32</v>
      </c>
      <c r="AH57" s="2">
        <v>33</v>
      </c>
      <c r="AI57" s="2">
        <v>34</v>
      </c>
      <c r="AJ57" s="2">
        <v>35</v>
      </c>
      <c r="AK57" s="2">
        <v>36</v>
      </c>
      <c r="AL57" s="2">
        <v>37</v>
      </c>
      <c r="AM57" s="2">
        <v>38</v>
      </c>
      <c r="AN57" s="31" t="s">
        <v>56</v>
      </c>
      <c r="AO57" s="31" t="s">
        <v>57</v>
      </c>
      <c r="AP57" s="31" t="s">
        <v>58</v>
      </c>
      <c r="AQ57" s="31" t="s">
        <v>78</v>
      </c>
      <c r="AR57" s="31" t="s">
        <v>59</v>
      </c>
    </row>
    <row r="58" spans="1:44" x14ac:dyDescent="0.25">
      <c r="A58" s="30" t="s">
        <v>105</v>
      </c>
      <c r="B58" s="22">
        <f t="shared" ref="B58:AM58" si="36">MIN(VLOOKUP($A57,$A$2:$AM$11,B$13+1,FALSE),VLOOKUP($A58,$A$2:$AM$11,B$13+1,FALSE))</f>
        <v>79.266884552314167</v>
      </c>
      <c r="C58" s="22">
        <f t="shared" si="36"/>
        <v>65.700171284893983</v>
      </c>
      <c r="D58" s="22">
        <f t="shared" si="36"/>
        <v>83.344060284896017</v>
      </c>
      <c r="E58" s="22">
        <f t="shared" si="36"/>
        <v>75.958722347626036</v>
      </c>
      <c r="F58" s="22">
        <f t="shared" si="36"/>
        <v>74.087427193603858</v>
      </c>
      <c r="G58" s="22">
        <f t="shared" si="36"/>
        <v>77.359665749373818</v>
      </c>
      <c r="H58" s="22">
        <f t="shared" si="36"/>
        <v>54.335357962028958</v>
      </c>
      <c r="I58" s="22">
        <f t="shared" si="36"/>
        <v>89.386061303673443</v>
      </c>
      <c r="J58" s="22">
        <f t="shared" si="36"/>
        <v>84.415412852233587</v>
      </c>
      <c r="K58" s="22">
        <f t="shared" si="36"/>
        <v>107.68415831979155</v>
      </c>
      <c r="L58" s="22">
        <f t="shared" si="36"/>
        <v>75.103438827005036</v>
      </c>
      <c r="M58" s="22">
        <f t="shared" si="36"/>
        <v>75.958722347626036</v>
      </c>
      <c r="N58" s="22">
        <f t="shared" si="36"/>
        <v>63.559307807122565</v>
      </c>
      <c r="O58" s="22">
        <f t="shared" si="36"/>
        <v>61.271786638032658</v>
      </c>
      <c r="P58" s="22">
        <f t="shared" si="36"/>
        <v>77.359665749373818</v>
      </c>
      <c r="Q58" s="22">
        <f t="shared" si="36"/>
        <v>132.43261028647498</v>
      </c>
      <c r="R58" s="22">
        <f t="shared" si="36"/>
        <v>71.673261995265875</v>
      </c>
      <c r="S58" s="22">
        <f t="shared" si="36"/>
        <v>103.25553364745403</v>
      </c>
      <c r="T58" s="22">
        <f t="shared" si="36"/>
        <v>101.21650445056385</v>
      </c>
      <c r="U58" s="22">
        <f t="shared" si="36"/>
        <v>71.673261995265875</v>
      </c>
      <c r="V58" s="22">
        <f t="shared" si="36"/>
        <v>61.271786638032658</v>
      </c>
      <c r="W58" s="22">
        <f t="shared" si="36"/>
        <v>95.493498887362307</v>
      </c>
      <c r="X58" s="22">
        <f t="shared" si="36"/>
        <v>79.266884552314167</v>
      </c>
      <c r="Y58" s="22">
        <f t="shared" si="36"/>
        <v>95.191848535497471</v>
      </c>
      <c r="Z58" s="22">
        <f t="shared" si="36"/>
        <v>65.700171284893983</v>
      </c>
      <c r="AA58" s="22">
        <f t="shared" si="36"/>
        <v>87.235367759932188</v>
      </c>
      <c r="AB58" s="22">
        <f t="shared" si="36"/>
        <v>67.359621704498551</v>
      </c>
      <c r="AC58" s="22">
        <f t="shared" si="36"/>
        <v>84.691111868750355</v>
      </c>
      <c r="AD58" s="22">
        <f t="shared" si="36"/>
        <v>74.087427193603858</v>
      </c>
      <c r="AE58" s="22">
        <f t="shared" si="36"/>
        <v>73.908883648870045</v>
      </c>
      <c r="AF58" s="22">
        <f t="shared" si="36"/>
        <v>67.359621704498551</v>
      </c>
      <c r="AG58" s="22">
        <f t="shared" si="36"/>
        <v>89.386061303673443</v>
      </c>
      <c r="AH58" s="22">
        <f t="shared" si="36"/>
        <v>54.335357962028958</v>
      </c>
      <c r="AI58" s="22">
        <f t="shared" si="36"/>
        <v>114.13776033786989</v>
      </c>
      <c r="AJ58" s="22">
        <f t="shared" si="36"/>
        <v>63.559307807122565</v>
      </c>
      <c r="AK58" s="22">
        <f t="shared" si="36"/>
        <v>87.235367759932188</v>
      </c>
      <c r="AL58" s="22">
        <f t="shared" si="36"/>
        <v>116.43709113436307</v>
      </c>
      <c r="AM58" s="22">
        <f t="shared" si="36"/>
        <v>75.103438827005036</v>
      </c>
      <c r="AN58" s="22">
        <f ca="1">AVERAGE(OFFSET($A58,0,Fixtures!$D$6,1,3))</f>
        <v>89.067669999676738</v>
      </c>
      <c r="AO58" s="22">
        <f ca="1">AVERAGE(OFFSET($A58,0,Fixtures!$D$6,1,6))</f>
        <v>77.998804465301902</v>
      </c>
      <c r="AP58" s="22">
        <f ca="1">AVERAGE(OFFSET($A58,0,Fixtures!$D$6,1,9))</f>
        <v>83.273151646991792</v>
      </c>
      <c r="AQ58" s="22">
        <f ca="1">AVERAGE(OFFSET($A58,0,Fixtures!$D$6,1,12))</f>
        <v>85.466972076350828</v>
      </c>
      <c r="AR58" s="22">
        <f ca="1">IF(OR(Fixtures!$D$6&lt;=0,Fixtures!$D$6&gt;39),AVERAGE(A58:AM58),AVERAGE(OFFSET($A58,0,Fixtures!$D$6,1,39-Fixtures!$D$6)))</f>
        <v>82.57880912754861</v>
      </c>
    </row>
    <row r="59" spans="1:44" x14ac:dyDescent="0.25">
      <c r="A59" s="30" t="s">
        <v>118</v>
      </c>
      <c r="B59" s="22">
        <f t="shared" ref="B59:AM59" si="37">MIN(VLOOKUP($A57,$A$2:$AM$11,B$13+1,FALSE),VLOOKUP($A59,$A$2:$AM$11,B$13+1,FALSE))</f>
        <v>79.266884552314167</v>
      </c>
      <c r="C59" s="22">
        <f t="shared" si="37"/>
        <v>84.691111868750355</v>
      </c>
      <c r="D59" s="22">
        <f t="shared" si="37"/>
        <v>103.25553364745403</v>
      </c>
      <c r="E59" s="22">
        <f t="shared" si="37"/>
        <v>75.958722347626036</v>
      </c>
      <c r="F59" s="22">
        <f t="shared" si="37"/>
        <v>74.087427193603858</v>
      </c>
      <c r="G59" s="22">
        <f t="shared" si="37"/>
        <v>54.335357962028958</v>
      </c>
      <c r="H59" s="22">
        <f t="shared" si="37"/>
        <v>54.335357962028958</v>
      </c>
      <c r="I59" s="22">
        <f t="shared" si="37"/>
        <v>63.559307807122565</v>
      </c>
      <c r="J59" s="22">
        <f t="shared" si="37"/>
        <v>101.21650445056385</v>
      </c>
      <c r="K59" s="22">
        <f t="shared" si="37"/>
        <v>127.41410379873658</v>
      </c>
      <c r="L59" s="22">
        <f t="shared" si="37"/>
        <v>94.540178274587404</v>
      </c>
      <c r="M59" s="22">
        <f t="shared" si="37"/>
        <v>127.41410379873658</v>
      </c>
      <c r="N59" s="22">
        <f t="shared" si="37"/>
        <v>83.344060284896017</v>
      </c>
      <c r="O59" s="22">
        <f t="shared" si="37"/>
        <v>65.700171284893983</v>
      </c>
      <c r="P59" s="22">
        <f t="shared" si="37"/>
        <v>94.540178274587404</v>
      </c>
      <c r="Q59" s="22">
        <f t="shared" si="37"/>
        <v>79.266884552314167</v>
      </c>
      <c r="R59" s="22">
        <f t="shared" si="37"/>
        <v>67.359621704498551</v>
      </c>
      <c r="S59" s="22">
        <f t="shared" si="37"/>
        <v>103.25553364745403</v>
      </c>
      <c r="T59" s="22">
        <f t="shared" si="37"/>
        <v>115.60704338290152</v>
      </c>
      <c r="U59" s="22">
        <f t="shared" si="37"/>
        <v>73.908883648870045</v>
      </c>
      <c r="V59" s="22">
        <f t="shared" si="37"/>
        <v>61.271786638032658</v>
      </c>
      <c r="W59" s="22">
        <f t="shared" si="37"/>
        <v>112.98986563284187</v>
      </c>
      <c r="X59" s="22">
        <f t="shared" si="37"/>
        <v>71.673261995265875</v>
      </c>
      <c r="Y59" s="22">
        <f t="shared" si="37"/>
        <v>111.44398622463707</v>
      </c>
      <c r="Z59" s="22">
        <f t="shared" si="37"/>
        <v>65.700171284893983</v>
      </c>
      <c r="AA59" s="22">
        <f t="shared" si="37"/>
        <v>61.271786638032658</v>
      </c>
      <c r="AB59" s="22">
        <f t="shared" si="37"/>
        <v>112.98986563284187</v>
      </c>
      <c r="AC59" s="22">
        <f t="shared" si="37"/>
        <v>106.60913720325816</v>
      </c>
      <c r="AD59" s="22">
        <f t="shared" si="37"/>
        <v>75.103438827005036</v>
      </c>
      <c r="AE59" s="22">
        <f t="shared" si="37"/>
        <v>116.43709113436307</v>
      </c>
      <c r="AF59" s="22">
        <f t="shared" si="37"/>
        <v>67.359621704498551</v>
      </c>
      <c r="AG59" s="22">
        <f t="shared" si="37"/>
        <v>89.386061303673443</v>
      </c>
      <c r="AH59" s="22">
        <f t="shared" si="37"/>
        <v>74.087427193603858</v>
      </c>
      <c r="AI59" s="22">
        <f t="shared" si="37"/>
        <v>102.51945356596927</v>
      </c>
      <c r="AJ59" s="22">
        <f t="shared" si="37"/>
        <v>63.559307807122565</v>
      </c>
      <c r="AK59" s="22">
        <f t="shared" si="37"/>
        <v>95.493498887362307</v>
      </c>
      <c r="AL59" s="22">
        <f t="shared" si="37"/>
        <v>116.43709113436307</v>
      </c>
      <c r="AM59" s="22">
        <f t="shared" si="37"/>
        <v>75.103438827005036</v>
      </c>
      <c r="AN59" s="22">
        <f ca="1">AVERAGE(OFFSET($A59,0,Fixtures!$D$6,1,3))</f>
        <v>107.72359550796261</v>
      </c>
      <c r="AO59" s="22">
        <f ca="1">AVERAGE(OFFSET($A59,0,Fixtures!$D$6,1,6))</f>
        <v>99.938186982069055</v>
      </c>
      <c r="AP59" s="22">
        <f ca="1">AVERAGE(OFFSET($A59,0,Fixtures!$D$6,1,9))</f>
        <v>93.421756269312723</v>
      </c>
      <c r="AQ59" s="22">
        <f ca="1">AVERAGE(OFFSET($A59,0,Fixtures!$D$6,1,12))</f>
        <v>94.463938925253331</v>
      </c>
      <c r="AR59" s="22">
        <f ca="1">IF(OR(Fixtures!$D$6&lt;=0,Fixtures!$D$6&gt;39),AVERAGE(A59:AM59),AVERAGE(OFFSET($A59,0,Fixtures!$D$6,1,39-Fixtures!$D$6)))</f>
        <v>90.433451957927019</v>
      </c>
    </row>
    <row r="60" spans="1:44" x14ac:dyDescent="0.25">
      <c r="A60" s="30" t="s">
        <v>61</v>
      </c>
      <c r="B60" s="22">
        <f t="shared" ref="B60:AM60" si="38">MIN(VLOOKUP($A57,$A$2:$AM$11,B$13+1,FALSE),VLOOKUP($A60,$A$2:$AM$11,B$13+1,FALSE))</f>
        <v>79.266884552314167</v>
      </c>
      <c r="C60" s="22">
        <f t="shared" si="38"/>
        <v>115.60704338290152</v>
      </c>
      <c r="D60" s="22">
        <f t="shared" si="38"/>
        <v>94.540178274587404</v>
      </c>
      <c r="E60" s="22">
        <f t="shared" si="38"/>
        <v>75.958722347626036</v>
      </c>
      <c r="F60" s="22">
        <f t="shared" si="38"/>
        <v>61.271786638032658</v>
      </c>
      <c r="G60" s="22">
        <f t="shared" si="38"/>
        <v>77.359665749373818</v>
      </c>
      <c r="H60" s="22">
        <f t="shared" si="38"/>
        <v>54.335357962028958</v>
      </c>
      <c r="I60" s="22">
        <f t="shared" si="38"/>
        <v>95.191848535497471</v>
      </c>
      <c r="J60" s="22">
        <f t="shared" si="38"/>
        <v>77.359665749373818</v>
      </c>
      <c r="K60" s="22">
        <f t="shared" si="38"/>
        <v>127.41410379873658</v>
      </c>
      <c r="L60" s="22">
        <f t="shared" si="38"/>
        <v>101.21650445056385</v>
      </c>
      <c r="M60" s="22">
        <f t="shared" si="38"/>
        <v>89.386061303673443</v>
      </c>
      <c r="N60" s="22">
        <f t="shared" si="38"/>
        <v>84.415412852233587</v>
      </c>
      <c r="O60" s="22">
        <f t="shared" si="38"/>
        <v>67.359621704498551</v>
      </c>
      <c r="P60" s="22">
        <f t="shared" si="38"/>
        <v>94.540178274587404</v>
      </c>
      <c r="Q60" s="22">
        <f t="shared" si="38"/>
        <v>65.700171284893983</v>
      </c>
      <c r="R60" s="22">
        <f t="shared" si="38"/>
        <v>71.673261995265875</v>
      </c>
      <c r="S60" s="22">
        <f t="shared" si="38"/>
        <v>103.25553364745403</v>
      </c>
      <c r="T60" s="22">
        <f t="shared" si="38"/>
        <v>107.68415831979155</v>
      </c>
      <c r="U60" s="22">
        <f t="shared" si="38"/>
        <v>95.191848535497471</v>
      </c>
      <c r="V60" s="22">
        <f t="shared" si="38"/>
        <v>61.271786638032658</v>
      </c>
      <c r="W60" s="22">
        <f t="shared" si="38"/>
        <v>112.98986563284187</v>
      </c>
      <c r="X60" s="22">
        <f t="shared" si="38"/>
        <v>84.415412852233587</v>
      </c>
      <c r="Y60" s="22">
        <f t="shared" si="38"/>
        <v>87.235367759932188</v>
      </c>
      <c r="Z60" s="22">
        <f t="shared" si="38"/>
        <v>54.335357962028958</v>
      </c>
      <c r="AA60" s="22">
        <f t="shared" si="38"/>
        <v>87.235367759932188</v>
      </c>
      <c r="AB60" s="22">
        <f t="shared" si="38"/>
        <v>79.266884552314167</v>
      </c>
      <c r="AC60" s="22">
        <f t="shared" si="38"/>
        <v>114.13776033786989</v>
      </c>
      <c r="AD60" s="22">
        <f t="shared" si="38"/>
        <v>102.51945356596927</v>
      </c>
      <c r="AE60" s="22">
        <f t="shared" si="38"/>
        <v>106.60913720325816</v>
      </c>
      <c r="AF60" s="22">
        <f t="shared" si="38"/>
        <v>67.359621704498551</v>
      </c>
      <c r="AG60" s="22">
        <f t="shared" si="38"/>
        <v>89.386061303673443</v>
      </c>
      <c r="AH60" s="22">
        <f t="shared" si="38"/>
        <v>75.958722347626036</v>
      </c>
      <c r="AI60" s="22">
        <f t="shared" si="38"/>
        <v>95.493498887362307</v>
      </c>
      <c r="AJ60" s="22">
        <f t="shared" si="38"/>
        <v>63.559307807122565</v>
      </c>
      <c r="AK60" s="22">
        <f t="shared" si="38"/>
        <v>102.51945356596927</v>
      </c>
      <c r="AL60" s="22">
        <f t="shared" si="38"/>
        <v>116.43709113436307</v>
      </c>
      <c r="AM60" s="22">
        <f t="shared" si="38"/>
        <v>74.087427193603858</v>
      </c>
      <c r="AN60" s="22">
        <f ca="1">AVERAGE(OFFSET($A60,0,Fixtures!$D$6,1,3))</f>
        <v>101.99675799955808</v>
      </c>
      <c r="AO60" s="22">
        <f ca="1">AVERAGE(OFFSET($A60,0,Fixtures!$D$6,1,6))</f>
        <v>91.191894976513311</v>
      </c>
      <c r="AP60" s="22">
        <f ca="1">AVERAGE(OFFSET($A60,0,Fixtures!$D$6,1,9))</f>
        <v>86.562775712647465</v>
      </c>
      <c r="AQ60" s="22">
        <f ca="1">AVERAGE(OFFSET($A60,0,Fixtures!$D$6,1,12))</f>
        <v>90.433043493047521</v>
      </c>
      <c r="AR60" s="22">
        <f ca="1">IF(OR(Fixtures!$D$6&lt;=0,Fixtures!$D$6&gt;39),AVERAGE(A60:AM60),AVERAGE(OFFSET($A60,0,Fixtures!$D$6,1,39-Fixtures!$D$6)))</f>
        <v>88.66713667084008</v>
      </c>
    </row>
    <row r="61" spans="1:44" x14ac:dyDescent="0.25">
      <c r="A61" s="30" t="s">
        <v>53</v>
      </c>
      <c r="B61" s="22">
        <f t="shared" ref="B61:AM61" si="39">MIN(VLOOKUP($A57,$A$2:$AM$11,B$13+1,FALSE),VLOOKUP($A61,$A$2:$AM$11,B$13+1,FALSE))</f>
        <v>79.266884552314167</v>
      </c>
      <c r="C61" s="22">
        <f t="shared" si="39"/>
        <v>115.60704338290152</v>
      </c>
      <c r="D61" s="22">
        <f t="shared" si="39"/>
        <v>101.21650445056385</v>
      </c>
      <c r="E61" s="22">
        <f t="shared" si="39"/>
        <v>75.958722347626036</v>
      </c>
      <c r="F61" s="22">
        <f t="shared" si="39"/>
        <v>74.087427193603858</v>
      </c>
      <c r="G61" s="22">
        <f t="shared" si="39"/>
        <v>77.359665749373818</v>
      </c>
      <c r="H61" s="22">
        <f t="shared" si="39"/>
        <v>54.335357962028958</v>
      </c>
      <c r="I61" s="22">
        <f t="shared" si="39"/>
        <v>102.51945356596927</v>
      </c>
      <c r="J61" s="22">
        <f t="shared" si="39"/>
        <v>71.673261995265875</v>
      </c>
      <c r="K61" s="22">
        <f t="shared" si="39"/>
        <v>75.103438827005036</v>
      </c>
      <c r="L61" s="22">
        <f t="shared" si="39"/>
        <v>61.271786638032658</v>
      </c>
      <c r="M61" s="22">
        <f t="shared" si="39"/>
        <v>130.22747576911613</v>
      </c>
      <c r="N61" s="22">
        <f t="shared" si="39"/>
        <v>84.415412852233587</v>
      </c>
      <c r="O61" s="22">
        <f t="shared" si="39"/>
        <v>84.691111868750355</v>
      </c>
      <c r="P61" s="22">
        <f t="shared" si="39"/>
        <v>94.540178274587404</v>
      </c>
      <c r="Q61" s="22">
        <f t="shared" si="39"/>
        <v>112.98986563284187</v>
      </c>
      <c r="R61" s="22">
        <f t="shared" si="39"/>
        <v>65.700171284893983</v>
      </c>
      <c r="S61" s="22">
        <f t="shared" si="39"/>
        <v>89.386061303673443</v>
      </c>
      <c r="T61" s="22">
        <f t="shared" si="39"/>
        <v>117.44023931064763</v>
      </c>
      <c r="U61" s="22">
        <f t="shared" si="39"/>
        <v>95.191848535497471</v>
      </c>
      <c r="V61" s="22">
        <f t="shared" si="39"/>
        <v>61.271786638032658</v>
      </c>
      <c r="W61" s="22">
        <f t="shared" si="39"/>
        <v>84.691111868750355</v>
      </c>
      <c r="X61" s="22">
        <f t="shared" si="39"/>
        <v>95.493498887362307</v>
      </c>
      <c r="Y61" s="22">
        <f t="shared" si="39"/>
        <v>63.559307807122565</v>
      </c>
      <c r="Z61" s="22">
        <f t="shared" si="39"/>
        <v>65.700171284893983</v>
      </c>
      <c r="AA61" s="22">
        <f t="shared" si="39"/>
        <v>73.908883648870045</v>
      </c>
      <c r="AB61" s="22">
        <f t="shared" si="39"/>
        <v>146.85225990985438</v>
      </c>
      <c r="AC61" s="22">
        <f t="shared" si="39"/>
        <v>54.335357962028958</v>
      </c>
      <c r="AD61" s="22">
        <f t="shared" si="39"/>
        <v>102.51945356596927</v>
      </c>
      <c r="AE61" s="22">
        <f t="shared" si="39"/>
        <v>114.13776033786989</v>
      </c>
      <c r="AF61" s="22">
        <f t="shared" si="39"/>
        <v>67.359621704498551</v>
      </c>
      <c r="AG61" s="22">
        <f t="shared" si="39"/>
        <v>89.386061303673443</v>
      </c>
      <c r="AH61" s="22">
        <f t="shared" si="39"/>
        <v>127.41410379873658</v>
      </c>
      <c r="AI61" s="22">
        <f t="shared" si="39"/>
        <v>119.80712501419436</v>
      </c>
      <c r="AJ61" s="22">
        <f t="shared" si="39"/>
        <v>63.559307807122565</v>
      </c>
      <c r="AK61" s="22">
        <f t="shared" si="39"/>
        <v>106.60913720325816</v>
      </c>
      <c r="AL61" s="22">
        <f t="shared" si="39"/>
        <v>79.266884552314167</v>
      </c>
      <c r="AM61" s="22">
        <f t="shared" si="39"/>
        <v>75.103438827005036</v>
      </c>
      <c r="AN61" s="22">
        <f ca="1">AVERAGE(OFFSET($A61,0,Fixtures!$D$6,1,3))</f>
        <v>69.349495820101197</v>
      </c>
      <c r="AO61" s="22">
        <f ca="1">AVERAGE(OFFSET($A61,0,Fixtures!$D$6,1,6))</f>
        <v>84.563747991733948</v>
      </c>
      <c r="AP61" s="22">
        <f ca="1">AVERAGE(OFFSET($A61,0,Fixtures!$D$6,1,9))</f>
        <v>86.734744793636324</v>
      </c>
      <c r="AQ61" s="22">
        <f ca="1">AVERAGE(OFFSET($A61,0,Fixtures!$D$6,1,12))</f>
        <v>90.219237691045464</v>
      </c>
      <c r="AR61" s="22">
        <f ca="1">IF(OR(Fixtures!$D$6&lt;=0,Fixtures!$D$6&gt;39),AVERAGE(A61:AM61),AVERAGE(OFFSET($A61,0,Fixtures!$D$6,1,39-Fixtures!$D$6)))</f>
        <v>89.120204147136747</v>
      </c>
    </row>
    <row r="62" spans="1:44" x14ac:dyDescent="0.25">
      <c r="A62" s="30" t="s">
        <v>115</v>
      </c>
      <c r="B62" s="22">
        <f t="shared" ref="B62:AM62" si="40">MIN(VLOOKUP($A57,$A$2:$AM$11,B$13+1,FALSE),VLOOKUP($A62,$A$2:$AM$11,B$13+1,FALSE))</f>
        <v>79.266884552314167</v>
      </c>
      <c r="C62" s="22">
        <f t="shared" si="40"/>
        <v>73.908883648870045</v>
      </c>
      <c r="D62" s="22">
        <f t="shared" si="40"/>
        <v>74.087427193603858</v>
      </c>
      <c r="E62" s="22">
        <f t="shared" si="40"/>
        <v>75.958722347626036</v>
      </c>
      <c r="F62" s="22">
        <f t="shared" si="40"/>
        <v>67.359621704498551</v>
      </c>
      <c r="G62" s="22">
        <f t="shared" si="40"/>
        <v>77.359665749373818</v>
      </c>
      <c r="H62" s="22">
        <f t="shared" si="40"/>
        <v>54.335357962028958</v>
      </c>
      <c r="I62" s="22">
        <f t="shared" si="40"/>
        <v>87.235367759932188</v>
      </c>
      <c r="J62" s="22">
        <f t="shared" si="40"/>
        <v>79.266884552314167</v>
      </c>
      <c r="K62" s="22">
        <f t="shared" si="40"/>
        <v>114.13776033786989</v>
      </c>
      <c r="L62" s="22">
        <f t="shared" si="40"/>
        <v>132.43261028647498</v>
      </c>
      <c r="M62" s="22">
        <f t="shared" si="40"/>
        <v>95.493498887362307</v>
      </c>
      <c r="N62" s="22">
        <f t="shared" si="40"/>
        <v>75.103438827005036</v>
      </c>
      <c r="O62" s="22">
        <f t="shared" si="40"/>
        <v>84.691111868750355</v>
      </c>
      <c r="P62" s="22">
        <f t="shared" si="40"/>
        <v>63.559307807122565</v>
      </c>
      <c r="Q62" s="22">
        <f t="shared" si="40"/>
        <v>61.271786638032658</v>
      </c>
      <c r="R62" s="22">
        <f t="shared" si="40"/>
        <v>71.673261995265875</v>
      </c>
      <c r="S62" s="22">
        <f t="shared" si="40"/>
        <v>94.540178274587404</v>
      </c>
      <c r="T62" s="22">
        <f t="shared" si="40"/>
        <v>84.415412852233587</v>
      </c>
      <c r="U62" s="22">
        <f t="shared" si="40"/>
        <v>84.691111868750355</v>
      </c>
      <c r="V62" s="22">
        <f t="shared" si="40"/>
        <v>61.271786638032658</v>
      </c>
      <c r="W62" s="22">
        <f t="shared" si="40"/>
        <v>101.21650445056385</v>
      </c>
      <c r="X62" s="22">
        <f t="shared" si="40"/>
        <v>77.359665749373818</v>
      </c>
      <c r="Y62" s="22">
        <f t="shared" si="40"/>
        <v>89.386061303673443</v>
      </c>
      <c r="Z62" s="22">
        <f t="shared" si="40"/>
        <v>65.700171284893983</v>
      </c>
      <c r="AA62" s="22">
        <f t="shared" si="40"/>
        <v>87.235367759932188</v>
      </c>
      <c r="AB62" s="22">
        <f t="shared" si="40"/>
        <v>107.68415831979155</v>
      </c>
      <c r="AC62" s="22">
        <f t="shared" si="40"/>
        <v>117.44023931064763</v>
      </c>
      <c r="AD62" s="22">
        <f t="shared" si="40"/>
        <v>83.344060284896017</v>
      </c>
      <c r="AE62" s="22">
        <f t="shared" si="40"/>
        <v>65.700171284893983</v>
      </c>
      <c r="AF62" s="22">
        <f t="shared" si="40"/>
        <v>67.359621704498551</v>
      </c>
      <c r="AG62" s="22">
        <f t="shared" si="40"/>
        <v>89.386061303673443</v>
      </c>
      <c r="AH62" s="22">
        <f t="shared" si="40"/>
        <v>103.25553364745403</v>
      </c>
      <c r="AI62" s="22">
        <f t="shared" si="40"/>
        <v>95.191848535497471</v>
      </c>
      <c r="AJ62" s="22">
        <f t="shared" si="40"/>
        <v>63.559307807122565</v>
      </c>
      <c r="AK62" s="22">
        <f t="shared" si="40"/>
        <v>71.673261995265875</v>
      </c>
      <c r="AL62" s="22">
        <f t="shared" si="40"/>
        <v>106.60913720325816</v>
      </c>
      <c r="AM62" s="22">
        <f t="shared" si="40"/>
        <v>54.335357962028958</v>
      </c>
      <c r="AN62" s="22">
        <f ca="1">AVERAGE(OFFSET($A62,0,Fixtures!$D$6,1,3))</f>
        <v>108.61241839221968</v>
      </c>
      <c r="AO62" s="22">
        <f ca="1">AVERAGE(OFFSET($A62,0,Fixtures!$D$6,1,6))</f>
        <v>96.854217459962797</v>
      </c>
      <c r="AP62" s="22">
        <f ca="1">AVERAGE(OFFSET($A62,0,Fixtures!$D$6,1,9))</f>
        <v>86.403295688910873</v>
      </c>
      <c r="AQ62" s="22">
        <f ca="1">AVERAGE(OFFSET($A62,0,Fixtures!$D$6,1,12))</f>
        <v>86.773030349647442</v>
      </c>
      <c r="AR62" s="22">
        <f ca="1">IF(OR(Fixtures!$D$6&lt;=0,Fixtures!$D$6&gt;39),AVERAGE(A62:AM62),AVERAGE(OFFSET($A62,0,Fixtures!$D$6,1,39-Fixtures!$D$6)))</f>
        <v>84.966156024708908</v>
      </c>
    </row>
    <row r="63" spans="1:44" x14ac:dyDescent="0.25">
      <c r="A63" s="30" t="s">
        <v>2</v>
      </c>
      <c r="B63" s="22">
        <f t="shared" ref="B63:AM63" si="41">MIN(VLOOKUP($A57,$A$2:$AM$11,B$13+1,FALSE),VLOOKUP($A63,$A$2:$AM$11,B$13+1,FALSE))</f>
        <v>79.266884552314167</v>
      </c>
      <c r="C63" s="22">
        <f t="shared" si="41"/>
        <v>84.415412852233587</v>
      </c>
      <c r="D63" s="22">
        <f t="shared" si="41"/>
        <v>111.44398622463707</v>
      </c>
      <c r="E63" s="22">
        <f t="shared" si="41"/>
        <v>63.559307807122565</v>
      </c>
      <c r="F63" s="22">
        <f t="shared" si="41"/>
        <v>74.087427193603858</v>
      </c>
      <c r="G63" s="22">
        <f t="shared" si="41"/>
        <v>75.958722347626036</v>
      </c>
      <c r="H63" s="22">
        <f t="shared" si="41"/>
        <v>54.335357962028958</v>
      </c>
      <c r="I63" s="22">
        <f t="shared" si="41"/>
        <v>106.60913720325816</v>
      </c>
      <c r="J63" s="22">
        <f t="shared" si="41"/>
        <v>101.21650445056385</v>
      </c>
      <c r="K63" s="22">
        <f t="shared" si="41"/>
        <v>87.235367759932188</v>
      </c>
      <c r="L63" s="22">
        <f t="shared" si="41"/>
        <v>125.67087808310139</v>
      </c>
      <c r="M63" s="22">
        <f t="shared" si="41"/>
        <v>54.335357962028958</v>
      </c>
      <c r="N63" s="22">
        <f t="shared" si="41"/>
        <v>84.415412852233587</v>
      </c>
      <c r="O63" s="22">
        <f t="shared" si="41"/>
        <v>73.908883648870045</v>
      </c>
      <c r="P63" s="22">
        <f t="shared" si="41"/>
        <v>94.540178274587404</v>
      </c>
      <c r="Q63" s="22">
        <f t="shared" si="41"/>
        <v>145.23497884805127</v>
      </c>
      <c r="R63" s="22">
        <f t="shared" si="41"/>
        <v>71.673261995265875</v>
      </c>
      <c r="S63" s="22">
        <f t="shared" si="41"/>
        <v>74.087427193603858</v>
      </c>
      <c r="T63" s="22">
        <f t="shared" si="41"/>
        <v>89.386061303673443</v>
      </c>
      <c r="U63" s="22">
        <f t="shared" si="41"/>
        <v>95.191848535497471</v>
      </c>
      <c r="V63" s="22">
        <f t="shared" si="41"/>
        <v>61.271786638032658</v>
      </c>
      <c r="W63" s="22">
        <f t="shared" si="41"/>
        <v>77.359665749373818</v>
      </c>
      <c r="X63" s="22">
        <f t="shared" si="41"/>
        <v>94.540178274587404</v>
      </c>
      <c r="Y63" s="22">
        <f t="shared" si="41"/>
        <v>114.13776033786989</v>
      </c>
      <c r="Z63" s="22">
        <f t="shared" si="41"/>
        <v>65.700171284893983</v>
      </c>
      <c r="AA63" s="22">
        <f t="shared" si="41"/>
        <v>67.359621704498551</v>
      </c>
      <c r="AB63" s="22">
        <f t="shared" si="41"/>
        <v>61.271786638032658</v>
      </c>
      <c r="AC63" s="22">
        <f t="shared" si="41"/>
        <v>111.44398622463707</v>
      </c>
      <c r="AD63" s="22">
        <f t="shared" si="41"/>
        <v>95.191848535497471</v>
      </c>
      <c r="AE63" s="22">
        <f t="shared" si="41"/>
        <v>125.67087808310139</v>
      </c>
      <c r="AF63" s="22">
        <f t="shared" si="41"/>
        <v>67.359621704498551</v>
      </c>
      <c r="AG63" s="22">
        <f t="shared" si="41"/>
        <v>89.386061303673443</v>
      </c>
      <c r="AH63" s="22">
        <f t="shared" si="41"/>
        <v>130.22747576911613</v>
      </c>
      <c r="AI63" s="22">
        <f t="shared" si="41"/>
        <v>79.266884552314167</v>
      </c>
      <c r="AJ63" s="22">
        <f t="shared" si="41"/>
        <v>63.559307807122565</v>
      </c>
      <c r="AK63" s="22">
        <f t="shared" si="41"/>
        <v>106.60913720325816</v>
      </c>
      <c r="AL63" s="22">
        <f t="shared" si="41"/>
        <v>65.700171284893983</v>
      </c>
      <c r="AM63" s="22">
        <f t="shared" si="41"/>
        <v>75.103438827005036</v>
      </c>
      <c r="AN63" s="22">
        <f ca="1">AVERAGE(OFFSET($A63,0,Fixtures!$D$6,1,3))</f>
        <v>104.70758343119915</v>
      </c>
      <c r="AO63" s="22">
        <f ca="1">AVERAGE(OFFSET($A63,0,Fixtures!$D$6,1,6))</f>
        <v>87.797067459455022</v>
      </c>
      <c r="AP63" s="22">
        <f ca="1">AVERAGE(OFFSET($A63,0,Fixtures!$D$6,1,9))</f>
        <v>93.136758208292747</v>
      </c>
      <c r="AQ63" s="22">
        <f ca="1">AVERAGE(OFFSET($A63,0,Fixtures!$D$6,1,12))</f>
        <v>91.408013408950794</v>
      </c>
      <c r="AR63" s="22">
        <f ca="1">IF(OR(Fixtures!$D$6&lt;=0,Fixtures!$D$6&gt;39),AVERAGE(A63:AM63),AVERAGE(OFFSET($A63,0,Fixtures!$D$6,1,39-Fixtures!$D$6)))</f>
        <v>88.268531427660534</v>
      </c>
    </row>
    <row r="64" spans="1:44" x14ac:dyDescent="0.25">
      <c r="A64" s="30" t="s">
        <v>10</v>
      </c>
      <c r="B64" s="22">
        <f t="shared" ref="B64:AM64" si="42">MIN(VLOOKUP($A57,$A$2:$AM$11,B$13+1,FALSE),VLOOKUP($A64,$A$2:$AM$11,B$13+1,FALSE))</f>
        <v>79.266884552314167</v>
      </c>
      <c r="C64" s="22">
        <f t="shared" si="42"/>
        <v>115.60704338290152</v>
      </c>
      <c r="D64" s="22">
        <f t="shared" si="42"/>
        <v>71.673261995265875</v>
      </c>
      <c r="E64" s="22">
        <f t="shared" si="42"/>
        <v>54.335357962028958</v>
      </c>
      <c r="F64" s="22">
        <f t="shared" si="42"/>
        <v>74.087427193603858</v>
      </c>
      <c r="G64" s="22">
        <f t="shared" si="42"/>
        <v>77.359665749373818</v>
      </c>
      <c r="H64" s="22">
        <f t="shared" si="42"/>
        <v>54.335357962028958</v>
      </c>
      <c r="I64" s="22">
        <f t="shared" si="42"/>
        <v>75.103438827005036</v>
      </c>
      <c r="J64" s="22">
        <f t="shared" si="42"/>
        <v>75.958722347626036</v>
      </c>
      <c r="K64" s="22">
        <f t="shared" si="42"/>
        <v>103.25553364745403</v>
      </c>
      <c r="L64" s="22">
        <f t="shared" si="42"/>
        <v>95.191848535497471</v>
      </c>
      <c r="M64" s="22">
        <f t="shared" si="42"/>
        <v>65.700171284893983</v>
      </c>
      <c r="N64" s="22">
        <f t="shared" si="42"/>
        <v>84.415412852233587</v>
      </c>
      <c r="O64" s="22">
        <f t="shared" si="42"/>
        <v>84.691111868750355</v>
      </c>
      <c r="P64" s="22">
        <f t="shared" si="42"/>
        <v>83.344060284896017</v>
      </c>
      <c r="Q64" s="22">
        <f t="shared" si="42"/>
        <v>95.493498887362307</v>
      </c>
      <c r="R64" s="22">
        <f t="shared" si="42"/>
        <v>71.673261995265875</v>
      </c>
      <c r="S64" s="22">
        <f t="shared" si="42"/>
        <v>103.25553364745403</v>
      </c>
      <c r="T64" s="22">
        <f t="shared" si="42"/>
        <v>117.44023931064763</v>
      </c>
      <c r="U64" s="22">
        <f t="shared" si="42"/>
        <v>79.266884552314167</v>
      </c>
      <c r="V64" s="22">
        <f t="shared" si="42"/>
        <v>61.271786638032658</v>
      </c>
      <c r="W64" s="22">
        <f t="shared" si="42"/>
        <v>112.98986563284187</v>
      </c>
      <c r="X64" s="22">
        <f t="shared" si="42"/>
        <v>84.691111868750355</v>
      </c>
      <c r="Y64" s="22">
        <f t="shared" si="42"/>
        <v>67.359621704498551</v>
      </c>
      <c r="Z64" s="22">
        <f t="shared" si="42"/>
        <v>65.700171284893983</v>
      </c>
      <c r="AA64" s="22">
        <f t="shared" si="42"/>
        <v>87.235367759932188</v>
      </c>
      <c r="AB64" s="22">
        <f t="shared" si="42"/>
        <v>74.087427193603858</v>
      </c>
      <c r="AC64" s="22">
        <f t="shared" si="42"/>
        <v>84.415412852233587</v>
      </c>
      <c r="AD64" s="22">
        <f t="shared" si="42"/>
        <v>102.51945356596927</v>
      </c>
      <c r="AE64" s="22">
        <f t="shared" si="42"/>
        <v>63.559307807122565</v>
      </c>
      <c r="AF64" s="22">
        <f t="shared" si="42"/>
        <v>61.271786638032658</v>
      </c>
      <c r="AG64" s="22">
        <f t="shared" si="42"/>
        <v>77.359665749373818</v>
      </c>
      <c r="AH64" s="22">
        <f t="shared" si="42"/>
        <v>130.22747576911613</v>
      </c>
      <c r="AI64" s="22">
        <f t="shared" si="42"/>
        <v>112.98986563284187</v>
      </c>
      <c r="AJ64" s="22">
        <f t="shared" si="42"/>
        <v>63.559307807122565</v>
      </c>
      <c r="AK64" s="22">
        <f t="shared" si="42"/>
        <v>73.908883648870045</v>
      </c>
      <c r="AL64" s="22">
        <f t="shared" si="42"/>
        <v>102.51945356596927</v>
      </c>
      <c r="AM64" s="22">
        <f t="shared" si="42"/>
        <v>75.103438827005036</v>
      </c>
      <c r="AN64" s="22">
        <f ca="1">AVERAGE(OFFSET($A64,0,Fixtures!$D$6,1,3))</f>
        <v>91.468701510192503</v>
      </c>
      <c r="AO64" s="22">
        <f ca="1">AVERAGE(OFFSET($A64,0,Fixtures!$D$6,1,6))</f>
        <v>84.868800089409248</v>
      </c>
      <c r="AP64" s="22">
        <f ca="1">AVERAGE(OFFSET($A64,0,Fixtures!$D$6,1,9))</f>
        <v>84.413735744886637</v>
      </c>
      <c r="AQ64" s="22">
        <f ca="1">AVERAGE(OFFSET($A64,0,Fixtures!$D$6,1,12))</f>
        <v>88.307189934532957</v>
      </c>
      <c r="AR64" s="22">
        <f ca="1">IF(OR(Fixtures!$D$6&lt;=0,Fixtures!$D$6&gt;39),AVERAGE(A64:AM64),AVERAGE(OFFSET($A64,0,Fixtures!$D$6,1,39-Fixtures!$D$6)))</f>
        <v>85.348522772020189</v>
      </c>
    </row>
    <row r="65" spans="1:44" x14ac:dyDescent="0.25">
      <c r="A65" s="30" t="s">
        <v>117</v>
      </c>
      <c r="B65" s="22">
        <f t="shared" ref="B65:AM65" si="43">MIN(VLOOKUP($A57,$A$2:$AM$11,B$13+1,FALSE),VLOOKUP($A65,$A$2:$AM$11,B$13+1,FALSE))</f>
        <v>79.266884552314167</v>
      </c>
      <c r="C65" s="22">
        <f t="shared" si="43"/>
        <v>114.13776033786989</v>
      </c>
      <c r="D65" s="22">
        <f t="shared" si="43"/>
        <v>111.44398622463707</v>
      </c>
      <c r="E65" s="22">
        <f t="shared" si="43"/>
        <v>75.958722347626036</v>
      </c>
      <c r="F65" s="22">
        <f t="shared" si="43"/>
        <v>63.559307807122565</v>
      </c>
      <c r="G65" s="22">
        <f t="shared" si="43"/>
        <v>77.359665749373818</v>
      </c>
      <c r="H65" s="22">
        <f t="shared" si="43"/>
        <v>54.335357962028958</v>
      </c>
      <c r="I65" s="22">
        <f t="shared" si="43"/>
        <v>107.68415831979155</v>
      </c>
      <c r="J65" s="22">
        <f t="shared" si="43"/>
        <v>101.21650445056385</v>
      </c>
      <c r="K65" s="22">
        <f t="shared" si="43"/>
        <v>65.700171284893983</v>
      </c>
      <c r="L65" s="22">
        <f t="shared" si="43"/>
        <v>77.359665749373818</v>
      </c>
      <c r="M65" s="22">
        <f t="shared" si="43"/>
        <v>84.691111868750355</v>
      </c>
      <c r="N65" s="22">
        <f t="shared" si="43"/>
        <v>84.415412852233587</v>
      </c>
      <c r="O65" s="22">
        <f t="shared" si="43"/>
        <v>84.691111868750355</v>
      </c>
      <c r="P65" s="22">
        <f t="shared" si="43"/>
        <v>94.540178274587404</v>
      </c>
      <c r="Q65" s="22">
        <f t="shared" si="43"/>
        <v>102.51945356596927</v>
      </c>
      <c r="R65" s="22">
        <f t="shared" si="43"/>
        <v>71.673261995265875</v>
      </c>
      <c r="S65" s="22">
        <f t="shared" si="43"/>
        <v>103.25553364745403</v>
      </c>
      <c r="T65" s="22">
        <f t="shared" si="43"/>
        <v>75.958722347626036</v>
      </c>
      <c r="U65" s="22">
        <f t="shared" si="43"/>
        <v>95.191848535497471</v>
      </c>
      <c r="V65" s="22">
        <f t="shared" si="43"/>
        <v>61.271786638032658</v>
      </c>
      <c r="W65" s="22">
        <f t="shared" si="43"/>
        <v>74.087427193603858</v>
      </c>
      <c r="X65" s="22">
        <f t="shared" si="43"/>
        <v>95.493498887362307</v>
      </c>
      <c r="Y65" s="22">
        <f t="shared" si="43"/>
        <v>103.25553364745403</v>
      </c>
      <c r="Z65" s="22">
        <f t="shared" si="43"/>
        <v>65.700171284893983</v>
      </c>
      <c r="AA65" s="22">
        <f t="shared" si="43"/>
        <v>84.415412852233587</v>
      </c>
      <c r="AB65" s="22">
        <f t="shared" si="43"/>
        <v>75.103438827005036</v>
      </c>
      <c r="AC65" s="22">
        <f t="shared" si="43"/>
        <v>87.235367759932188</v>
      </c>
      <c r="AD65" s="22">
        <f t="shared" si="43"/>
        <v>101.21650445056385</v>
      </c>
      <c r="AE65" s="22">
        <f t="shared" si="43"/>
        <v>125.67087808310139</v>
      </c>
      <c r="AF65" s="22">
        <f t="shared" si="43"/>
        <v>67.359621704498551</v>
      </c>
      <c r="AG65" s="22">
        <f t="shared" si="43"/>
        <v>89.386061303673443</v>
      </c>
      <c r="AH65" s="22">
        <f t="shared" si="43"/>
        <v>125.67087808310139</v>
      </c>
      <c r="AI65" s="22">
        <f t="shared" si="43"/>
        <v>67.359621704498551</v>
      </c>
      <c r="AJ65" s="22">
        <f t="shared" si="43"/>
        <v>63.559307807122565</v>
      </c>
      <c r="AK65" s="22">
        <f t="shared" si="43"/>
        <v>106.60913720325816</v>
      </c>
      <c r="AL65" s="22">
        <f t="shared" si="43"/>
        <v>95.493498887362307</v>
      </c>
      <c r="AM65" s="22">
        <f t="shared" si="43"/>
        <v>75.103438827005036</v>
      </c>
      <c r="AN65" s="22">
        <f ca="1">AVERAGE(OFFSET($A65,0,Fixtures!$D$6,1,3))</f>
        <v>81.425447161610549</v>
      </c>
      <c r="AO65" s="22">
        <f ca="1">AVERAGE(OFFSET($A65,0,Fixtures!$D$6,1,6))</f>
        <v>83.012329679094321</v>
      </c>
      <c r="AP65" s="22">
        <f ca="1">AVERAGE(OFFSET($A65,0,Fixtures!$D$6,1,9))</f>
        <v>85.200763545598718</v>
      </c>
      <c r="AQ65" s="22">
        <f ca="1">AVERAGE(OFFSET($A65,0,Fixtures!$D$6,1,12))</f>
        <v>86.767748036747165</v>
      </c>
      <c r="AR65" s="22">
        <f ca="1">IF(OR(Fixtures!$D$6&lt;=0,Fixtures!$D$6&gt;39),AVERAGE(A65:AM65),AVERAGE(OFFSET($A65,0,Fixtures!$D$6,1,39-Fixtures!$D$6)))</f>
        <v>86.840152052855643</v>
      </c>
    </row>
    <row r="66" spans="1:44" x14ac:dyDescent="0.25">
      <c r="A66" s="30" t="s">
        <v>63</v>
      </c>
      <c r="B66" s="22">
        <f t="shared" ref="B66:AM66" si="44">MIN(VLOOKUP($A57,$A$2:$AM$11,B$13+1,FALSE),VLOOKUP($A66,$A$2:$AM$11,B$13+1,FALSE))</f>
        <v>75.103438827005036</v>
      </c>
      <c r="C66" s="22">
        <f t="shared" si="44"/>
        <v>89.386061303673443</v>
      </c>
      <c r="D66" s="22">
        <f t="shared" si="44"/>
        <v>67.359621704498551</v>
      </c>
      <c r="E66" s="22">
        <f t="shared" si="44"/>
        <v>75.958722347626036</v>
      </c>
      <c r="F66" s="22">
        <f t="shared" si="44"/>
        <v>74.087427193603858</v>
      </c>
      <c r="G66" s="22">
        <f t="shared" si="44"/>
        <v>77.359665749373818</v>
      </c>
      <c r="H66" s="22">
        <f t="shared" si="44"/>
        <v>54.335357962028958</v>
      </c>
      <c r="I66" s="22">
        <f t="shared" si="44"/>
        <v>73.908883648870045</v>
      </c>
      <c r="J66" s="22">
        <f t="shared" si="44"/>
        <v>74.087427193603858</v>
      </c>
      <c r="K66" s="22">
        <f t="shared" si="44"/>
        <v>111.44398622463707</v>
      </c>
      <c r="L66" s="22">
        <f t="shared" si="44"/>
        <v>103.25553364745403</v>
      </c>
      <c r="M66" s="22">
        <f t="shared" si="44"/>
        <v>115.60704338290152</v>
      </c>
      <c r="N66" s="22">
        <f t="shared" si="44"/>
        <v>77.359665749373818</v>
      </c>
      <c r="O66" s="22">
        <f t="shared" si="44"/>
        <v>84.691111868750355</v>
      </c>
      <c r="P66" s="22">
        <f t="shared" si="44"/>
        <v>84.415412852233587</v>
      </c>
      <c r="Q66" s="22">
        <f t="shared" si="44"/>
        <v>106.60913720325816</v>
      </c>
      <c r="R66" s="22">
        <f t="shared" si="44"/>
        <v>71.673261995265875</v>
      </c>
      <c r="S66" s="22">
        <f t="shared" si="44"/>
        <v>54.335357962028958</v>
      </c>
      <c r="T66" s="22">
        <f t="shared" si="44"/>
        <v>63.559307807122565</v>
      </c>
      <c r="U66" s="22">
        <f t="shared" si="44"/>
        <v>87.235367759932188</v>
      </c>
      <c r="V66" s="22">
        <f t="shared" si="44"/>
        <v>61.271786638032658</v>
      </c>
      <c r="W66" s="22">
        <f t="shared" si="44"/>
        <v>112.98986563284187</v>
      </c>
      <c r="X66" s="22">
        <f t="shared" si="44"/>
        <v>83.344060284896017</v>
      </c>
      <c r="Y66" s="22">
        <f t="shared" si="44"/>
        <v>65.700171284893983</v>
      </c>
      <c r="Z66" s="22">
        <f t="shared" si="44"/>
        <v>65.700171284893983</v>
      </c>
      <c r="AA66" s="22">
        <f t="shared" si="44"/>
        <v>87.235367759932188</v>
      </c>
      <c r="AB66" s="22">
        <f t="shared" si="44"/>
        <v>102.51945356596927</v>
      </c>
      <c r="AC66" s="22">
        <f t="shared" si="44"/>
        <v>116.43709113436307</v>
      </c>
      <c r="AD66" s="22">
        <f t="shared" si="44"/>
        <v>79.266884552314167</v>
      </c>
      <c r="AE66" s="22">
        <f t="shared" si="44"/>
        <v>75.958722347626036</v>
      </c>
      <c r="AF66" s="22">
        <f t="shared" si="44"/>
        <v>67.359621704498551</v>
      </c>
      <c r="AG66" s="22">
        <f t="shared" si="44"/>
        <v>84.691111868750355</v>
      </c>
      <c r="AH66" s="22">
        <f t="shared" si="44"/>
        <v>117.44023931064763</v>
      </c>
      <c r="AI66" s="22">
        <f t="shared" si="44"/>
        <v>71.673261995265875</v>
      </c>
      <c r="AJ66" s="22">
        <f t="shared" si="44"/>
        <v>63.559307807122565</v>
      </c>
      <c r="AK66" s="22">
        <f t="shared" si="44"/>
        <v>95.191848535497471</v>
      </c>
      <c r="AL66" s="22">
        <f t="shared" si="44"/>
        <v>61.271786638032658</v>
      </c>
      <c r="AM66" s="22">
        <f t="shared" si="44"/>
        <v>75.103438827005036</v>
      </c>
      <c r="AN66" s="22">
        <f ca="1">AVERAGE(OFFSET($A66,0,Fixtures!$D$6,1,3))</f>
        <v>96.262315688564982</v>
      </c>
      <c r="AO66" s="22">
        <f ca="1">AVERAGE(OFFSET($A66,0,Fixtures!$D$6,1,6))</f>
        <v>94.407461344453438</v>
      </c>
      <c r="AP66" s="22">
        <f ca="1">AVERAGE(OFFSET($A66,0,Fixtures!$D$6,1,9))</f>
        <v>92.126953346386458</v>
      </c>
      <c r="AQ66" s="22">
        <f ca="1">AVERAGE(OFFSET($A66,0,Fixtures!$D$6,1,12))</f>
        <v>86.189384470546827</v>
      </c>
      <c r="AR66" s="22">
        <f ca="1">IF(OR(Fixtures!$D$6&lt;=0,Fixtures!$D$6&gt;39),AVERAGE(A66:AM66),AVERAGE(OFFSET($A66,0,Fixtures!$D$6,1,39-Fixtures!$D$6)))</f>
        <v>84.0328934939715</v>
      </c>
    </row>
    <row r="68" spans="1:44" x14ac:dyDescent="0.25">
      <c r="A68" s="31" t="s">
        <v>115</v>
      </c>
      <c r="B68" s="2">
        <v>1</v>
      </c>
      <c r="C68" s="2">
        <v>2</v>
      </c>
      <c r="D68" s="2">
        <v>3</v>
      </c>
      <c r="E68" s="2">
        <v>4</v>
      </c>
      <c r="F68" s="2">
        <v>5</v>
      </c>
      <c r="G68" s="2">
        <v>6</v>
      </c>
      <c r="H68" s="2">
        <v>7</v>
      </c>
      <c r="I68" s="2">
        <v>8</v>
      </c>
      <c r="J68" s="2">
        <v>9</v>
      </c>
      <c r="K68" s="2">
        <v>10</v>
      </c>
      <c r="L68" s="2">
        <v>11</v>
      </c>
      <c r="M68" s="2">
        <v>12</v>
      </c>
      <c r="N68" s="2">
        <v>13</v>
      </c>
      <c r="O68" s="2">
        <v>14</v>
      </c>
      <c r="P68" s="2">
        <v>15</v>
      </c>
      <c r="Q68" s="2">
        <v>16</v>
      </c>
      <c r="R68" s="2">
        <v>17</v>
      </c>
      <c r="S68" s="2">
        <v>18</v>
      </c>
      <c r="T68" s="2">
        <v>19</v>
      </c>
      <c r="U68" s="2">
        <v>20</v>
      </c>
      <c r="V68" s="2">
        <v>21</v>
      </c>
      <c r="W68" s="2">
        <v>22</v>
      </c>
      <c r="X68" s="2">
        <v>23</v>
      </c>
      <c r="Y68" s="2">
        <v>24</v>
      </c>
      <c r="Z68" s="2">
        <v>25</v>
      </c>
      <c r="AA68" s="2">
        <v>26</v>
      </c>
      <c r="AB68" s="2">
        <v>27</v>
      </c>
      <c r="AC68" s="2">
        <v>28</v>
      </c>
      <c r="AD68" s="2">
        <v>29</v>
      </c>
      <c r="AE68" s="2">
        <v>30</v>
      </c>
      <c r="AF68" s="2">
        <v>31</v>
      </c>
      <c r="AG68" s="2">
        <v>32</v>
      </c>
      <c r="AH68" s="2">
        <v>33</v>
      </c>
      <c r="AI68" s="2">
        <v>34</v>
      </c>
      <c r="AJ68" s="2">
        <v>35</v>
      </c>
      <c r="AK68" s="2">
        <v>36</v>
      </c>
      <c r="AL68" s="2">
        <v>37</v>
      </c>
      <c r="AM68" s="2">
        <v>38</v>
      </c>
      <c r="AN68" s="31" t="s">
        <v>56</v>
      </c>
      <c r="AO68" s="31" t="s">
        <v>57</v>
      </c>
      <c r="AP68" s="31" t="s">
        <v>58</v>
      </c>
      <c r="AQ68" s="31" t="s">
        <v>78</v>
      </c>
      <c r="AR68" s="31" t="s">
        <v>59</v>
      </c>
    </row>
    <row r="69" spans="1:44" x14ac:dyDescent="0.25">
      <c r="A69" s="30" t="s">
        <v>105</v>
      </c>
      <c r="B69" s="22">
        <f t="shared" ref="B69:AM69" si="45">MIN(VLOOKUP($A68,$A$2:$AM$11,B$13+1,FALSE),VLOOKUP($A69,$A$2:$AM$11,B$13+1,FALSE))</f>
        <v>135.10165161175109</v>
      </c>
      <c r="C69" s="22">
        <f t="shared" si="45"/>
        <v>65.700171284893983</v>
      </c>
      <c r="D69" s="22">
        <f t="shared" si="45"/>
        <v>74.087427193603858</v>
      </c>
      <c r="E69" s="22">
        <f t="shared" si="45"/>
        <v>119.80712501419436</v>
      </c>
      <c r="F69" s="22">
        <f t="shared" si="45"/>
        <v>67.359621704498551</v>
      </c>
      <c r="G69" s="22">
        <f t="shared" si="45"/>
        <v>102.51945356596927</v>
      </c>
      <c r="H69" s="22">
        <f t="shared" si="45"/>
        <v>94.540178274587404</v>
      </c>
      <c r="I69" s="22">
        <f t="shared" si="45"/>
        <v>87.235367759932188</v>
      </c>
      <c r="J69" s="22">
        <f t="shared" si="45"/>
        <v>79.266884552314167</v>
      </c>
      <c r="K69" s="22">
        <f t="shared" si="45"/>
        <v>107.68415831979155</v>
      </c>
      <c r="L69" s="22">
        <f t="shared" si="45"/>
        <v>75.103438827005036</v>
      </c>
      <c r="M69" s="22">
        <f t="shared" si="45"/>
        <v>75.958722347626036</v>
      </c>
      <c r="N69" s="22">
        <f t="shared" si="45"/>
        <v>63.559307807122565</v>
      </c>
      <c r="O69" s="22">
        <f t="shared" si="45"/>
        <v>61.271786638032658</v>
      </c>
      <c r="P69" s="22">
        <f t="shared" si="45"/>
        <v>63.559307807122565</v>
      </c>
      <c r="Q69" s="22">
        <f t="shared" si="45"/>
        <v>61.271786638032658</v>
      </c>
      <c r="R69" s="22">
        <f t="shared" si="45"/>
        <v>116.43709113436307</v>
      </c>
      <c r="S69" s="22">
        <f t="shared" si="45"/>
        <v>94.540178274587404</v>
      </c>
      <c r="T69" s="22">
        <f t="shared" si="45"/>
        <v>84.415412852233587</v>
      </c>
      <c r="U69" s="22">
        <f t="shared" si="45"/>
        <v>71.673261995265875</v>
      </c>
      <c r="V69" s="22">
        <f t="shared" si="45"/>
        <v>106.60913720325816</v>
      </c>
      <c r="W69" s="22">
        <f t="shared" si="45"/>
        <v>95.493498887362307</v>
      </c>
      <c r="X69" s="22">
        <f t="shared" si="45"/>
        <v>77.359665749373818</v>
      </c>
      <c r="Y69" s="22">
        <f t="shared" si="45"/>
        <v>89.386061303673443</v>
      </c>
      <c r="Z69" s="22">
        <f t="shared" si="45"/>
        <v>75.958722347626036</v>
      </c>
      <c r="AA69" s="22">
        <f t="shared" si="45"/>
        <v>111.44398622463707</v>
      </c>
      <c r="AB69" s="22">
        <f t="shared" si="45"/>
        <v>67.359621704498551</v>
      </c>
      <c r="AC69" s="22">
        <f t="shared" si="45"/>
        <v>84.691111868750355</v>
      </c>
      <c r="AD69" s="22">
        <f t="shared" si="45"/>
        <v>74.087427193603858</v>
      </c>
      <c r="AE69" s="22">
        <f t="shared" si="45"/>
        <v>65.700171284893983</v>
      </c>
      <c r="AF69" s="22">
        <f t="shared" si="45"/>
        <v>135.10165161175109</v>
      </c>
      <c r="AG69" s="22">
        <f t="shared" si="45"/>
        <v>119.80712501419436</v>
      </c>
      <c r="AH69" s="22">
        <f t="shared" si="45"/>
        <v>54.335357962028958</v>
      </c>
      <c r="AI69" s="22">
        <f t="shared" si="45"/>
        <v>95.191848535497471</v>
      </c>
      <c r="AJ69" s="22">
        <f t="shared" si="45"/>
        <v>103.25553364745403</v>
      </c>
      <c r="AK69" s="22">
        <f t="shared" si="45"/>
        <v>71.673261995265875</v>
      </c>
      <c r="AL69" s="22">
        <f t="shared" si="45"/>
        <v>106.60913720325816</v>
      </c>
      <c r="AM69" s="22">
        <f t="shared" si="45"/>
        <v>54.335357962028958</v>
      </c>
      <c r="AN69" s="22">
        <f ca="1">AVERAGE(OFFSET($A69,0,Fixtures!$D$6,1,3))</f>
        <v>87.351493899703584</v>
      </c>
      <c r="AO69" s="22">
        <f ca="1">AVERAGE(OFFSET($A69,0,Fixtures!$D$6,1,6))</f>
        <v>77.140716415315325</v>
      </c>
      <c r="AP69" s="22">
        <f ca="1">AVERAGE(OFFSET($A69,0,Fixtures!$D$6,1,9))</f>
        <v>78.234720452378909</v>
      </c>
      <c r="AQ69" s="22">
        <f ca="1">AVERAGE(OFFSET($A69,0,Fixtures!$D$6,1,12))</f>
        <v>79.561778099458095</v>
      </c>
      <c r="AR69" s="22">
        <f ca="1">IF(OR(Fixtures!$D$6&lt;=0,Fixtures!$D$6&gt;39),AVERAGE(A69:AM69),AVERAGE(OFFSET($A69,0,Fixtures!$D$6,1,39-Fixtures!$D$6)))</f>
        <v>84.771333829755108</v>
      </c>
    </row>
    <row r="70" spans="1:44" x14ac:dyDescent="0.25">
      <c r="A70" s="30" t="s">
        <v>118</v>
      </c>
      <c r="B70" s="22">
        <f t="shared" ref="B70:AM70" si="46">MIN(VLOOKUP($A68,$A$2:$AM$11,B$13+1,FALSE),VLOOKUP($A70,$A$2:$AM$11,B$13+1,FALSE))</f>
        <v>117.44023931064763</v>
      </c>
      <c r="C70" s="22">
        <f t="shared" si="46"/>
        <v>73.908883648870045</v>
      </c>
      <c r="D70" s="22">
        <f t="shared" si="46"/>
        <v>74.087427193603858</v>
      </c>
      <c r="E70" s="22">
        <f t="shared" si="46"/>
        <v>114.13776033786989</v>
      </c>
      <c r="F70" s="22">
        <f t="shared" si="46"/>
        <v>67.359621704498551</v>
      </c>
      <c r="G70" s="22">
        <f t="shared" si="46"/>
        <v>54.335357962028958</v>
      </c>
      <c r="H70" s="22">
        <f t="shared" si="46"/>
        <v>112.98986563284187</v>
      </c>
      <c r="I70" s="22">
        <f t="shared" si="46"/>
        <v>63.559307807122565</v>
      </c>
      <c r="J70" s="22">
        <f t="shared" si="46"/>
        <v>79.266884552314167</v>
      </c>
      <c r="K70" s="22">
        <f t="shared" si="46"/>
        <v>114.13776033786989</v>
      </c>
      <c r="L70" s="22">
        <f t="shared" si="46"/>
        <v>94.540178274587404</v>
      </c>
      <c r="M70" s="22">
        <f t="shared" si="46"/>
        <v>95.493498887362307</v>
      </c>
      <c r="N70" s="22">
        <f t="shared" si="46"/>
        <v>75.103438827005036</v>
      </c>
      <c r="O70" s="22">
        <f t="shared" si="46"/>
        <v>65.700171284893983</v>
      </c>
      <c r="P70" s="22">
        <f t="shared" si="46"/>
        <v>63.559307807122565</v>
      </c>
      <c r="Q70" s="22">
        <f t="shared" si="46"/>
        <v>61.271786638032658</v>
      </c>
      <c r="R70" s="22">
        <f t="shared" si="46"/>
        <v>67.359621704498551</v>
      </c>
      <c r="S70" s="22">
        <f t="shared" si="46"/>
        <v>94.540178274587404</v>
      </c>
      <c r="T70" s="22">
        <f t="shared" si="46"/>
        <v>84.415412852233587</v>
      </c>
      <c r="U70" s="22">
        <f t="shared" si="46"/>
        <v>73.908883648870045</v>
      </c>
      <c r="V70" s="22">
        <f t="shared" si="46"/>
        <v>127.41410379873658</v>
      </c>
      <c r="W70" s="22">
        <f t="shared" si="46"/>
        <v>101.21650445056385</v>
      </c>
      <c r="X70" s="22">
        <f t="shared" si="46"/>
        <v>71.673261995265875</v>
      </c>
      <c r="Y70" s="22">
        <f t="shared" si="46"/>
        <v>89.386061303673443</v>
      </c>
      <c r="Z70" s="22">
        <f t="shared" si="46"/>
        <v>75.958722347626036</v>
      </c>
      <c r="AA70" s="22">
        <f t="shared" si="46"/>
        <v>61.271786638032658</v>
      </c>
      <c r="AB70" s="22">
        <f t="shared" si="46"/>
        <v>107.68415831979155</v>
      </c>
      <c r="AC70" s="22">
        <f t="shared" si="46"/>
        <v>106.60913720325816</v>
      </c>
      <c r="AD70" s="22">
        <f t="shared" si="46"/>
        <v>75.103438827005036</v>
      </c>
      <c r="AE70" s="22">
        <f t="shared" si="46"/>
        <v>65.700171284893983</v>
      </c>
      <c r="AF70" s="22">
        <f t="shared" si="46"/>
        <v>101.21650445056385</v>
      </c>
      <c r="AG70" s="22">
        <f t="shared" si="46"/>
        <v>132.43261028647498</v>
      </c>
      <c r="AH70" s="22">
        <f t="shared" si="46"/>
        <v>74.087427193603858</v>
      </c>
      <c r="AI70" s="22">
        <f t="shared" si="46"/>
        <v>95.191848535497471</v>
      </c>
      <c r="AJ70" s="22">
        <f t="shared" si="46"/>
        <v>75.958722347626036</v>
      </c>
      <c r="AK70" s="22">
        <f t="shared" si="46"/>
        <v>71.673261995265875</v>
      </c>
      <c r="AL70" s="22">
        <f t="shared" si="46"/>
        <v>106.60913720325816</v>
      </c>
      <c r="AM70" s="22">
        <f t="shared" si="46"/>
        <v>54.335357962028958</v>
      </c>
      <c r="AN70" s="22">
        <f ca="1">AVERAGE(OFFSET($A70,0,Fixtures!$D$6,1,3))</f>
        <v>95.981607721590478</v>
      </c>
      <c r="AO70" s="22">
        <f ca="1">AVERAGE(OFFSET($A70,0,Fixtures!$D$6,1,6))</f>
        <v>87.373655360672117</v>
      </c>
      <c r="AP70" s="22">
        <f ca="1">AVERAGE(OFFSET($A70,0,Fixtures!$D$6,1,9))</f>
        <v>79.603627590409602</v>
      </c>
      <c r="AQ70" s="22">
        <f ca="1">AVERAGE(OFFSET($A70,0,Fixtures!$D$6,1,12))</f>
        <v>80.774760257448122</v>
      </c>
      <c r="AR70" s="22">
        <f ca="1">IF(OR(Fixtures!$D$6&lt;=0,Fixtures!$D$6&gt;39),AVERAGE(A70:AM70),AVERAGE(OFFSET($A70,0,Fixtures!$D$6,1,39-Fixtures!$D$6)))</f>
        <v>85.427311307751481</v>
      </c>
    </row>
    <row r="71" spans="1:44" x14ac:dyDescent="0.25">
      <c r="A71" s="30" t="s">
        <v>61</v>
      </c>
      <c r="B71" s="22">
        <f t="shared" ref="B71:AM71" si="47">MIN(VLOOKUP($A68,$A$2:$AM$11,B$13+1,FALSE),VLOOKUP($A71,$A$2:$AM$11,B$13+1,FALSE))</f>
        <v>103.25553364745403</v>
      </c>
      <c r="C71" s="22">
        <f t="shared" si="47"/>
        <v>73.908883648870045</v>
      </c>
      <c r="D71" s="22">
        <f t="shared" si="47"/>
        <v>74.087427193603858</v>
      </c>
      <c r="E71" s="22">
        <f t="shared" si="47"/>
        <v>84.691111868750355</v>
      </c>
      <c r="F71" s="22">
        <f t="shared" si="47"/>
        <v>61.271786638032658</v>
      </c>
      <c r="G71" s="22">
        <f t="shared" si="47"/>
        <v>125.67087808310139</v>
      </c>
      <c r="H71" s="22">
        <f t="shared" si="47"/>
        <v>112.98986563284187</v>
      </c>
      <c r="I71" s="22">
        <f t="shared" si="47"/>
        <v>87.235367759932188</v>
      </c>
      <c r="J71" s="22">
        <f t="shared" si="47"/>
        <v>77.359665749373818</v>
      </c>
      <c r="K71" s="22">
        <f t="shared" si="47"/>
        <v>114.13776033786989</v>
      </c>
      <c r="L71" s="22">
        <f t="shared" si="47"/>
        <v>101.21650445056385</v>
      </c>
      <c r="M71" s="22">
        <f t="shared" si="47"/>
        <v>89.386061303673443</v>
      </c>
      <c r="N71" s="22">
        <f t="shared" si="47"/>
        <v>75.103438827005036</v>
      </c>
      <c r="O71" s="22">
        <f t="shared" si="47"/>
        <v>67.359621704498551</v>
      </c>
      <c r="P71" s="22">
        <f t="shared" si="47"/>
        <v>63.559307807122565</v>
      </c>
      <c r="Q71" s="22">
        <f t="shared" si="47"/>
        <v>61.271786638032658</v>
      </c>
      <c r="R71" s="22">
        <f t="shared" si="47"/>
        <v>73.908883648870045</v>
      </c>
      <c r="S71" s="22">
        <f t="shared" si="47"/>
        <v>94.540178274587404</v>
      </c>
      <c r="T71" s="22">
        <f t="shared" si="47"/>
        <v>84.415412852233587</v>
      </c>
      <c r="U71" s="22">
        <f t="shared" si="47"/>
        <v>84.691111868750355</v>
      </c>
      <c r="V71" s="22">
        <f t="shared" si="47"/>
        <v>127.41410379873658</v>
      </c>
      <c r="W71" s="22">
        <f t="shared" si="47"/>
        <v>101.21650445056385</v>
      </c>
      <c r="X71" s="22">
        <f t="shared" si="47"/>
        <v>77.359665749373818</v>
      </c>
      <c r="Y71" s="22">
        <f t="shared" si="47"/>
        <v>87.235367759932188</v>
      </c>
      <c r="Z71" s="22">
        <f t="shared" si="47"/>
        <v>54.335357962028958</v>
      </c>
      <c r="AA71" s="22">
        <f t="shared" si="47"/>
        <v>111.44398622463707</v>
      </c>
      <c r="AB71" s="22">
        <f t="shared" si="47"/>
        <v>79.266884552314167</v>
      </c>
      <c r="AC71" s="22">
        <f t="shared" si="47"/>
        <v>114.13776033786989</v>
      </c>
      <c r="AD71" s="22">
        <f t="shared" si="47"/>
        <v>83.344060284896017</v>
      </c>
      <c r="AE71" s="22">
        <f t="shared" si="47"/>
        <v>65.700171284893983</v>
      </c>
      <c r="AF71" s="22">
        <f t="shared" si="47"/>
        <v>75.103438827005036</v>
      </c>
      <c r="AG71" s="22">
        <f t="shared" si="47"/>
        <v>116.43709113436307</v>
      </c>
      <c r="AH71" s="22">
        <f t="shared" si="47"/>
        <v>75.958722347626036</v>
      </c>
      <c r="AI71" s="22">
        <f t="shared" si="47"/>
        <v>95.191848535497471</v>
      </c>
      <c r="AJ71" s="22">
        <f t="shared" si="47"/>
        <v>83.344060284896017</v>
      </c>
      <c r="AK71" s="22">
        <f t="shared" si="47"/>
        <v>71.673261995265875</v>
      </c>
      <c r="AL71" s="22">
        <f t="shared" si="47"/>
        <v>106.60913720325816</v>
      </c>
      <c r="AM71" s="22">
        <f t="shared" si="47"/>
        <v>54.335357962028958</v>
      </c>
      <c r="AN71" s="22">
        <f ca="1">AVERAGE(OFFSET($A71,0,Fixtures!$D$6,1,3))</f>
        <v>97.571310179269176</v>
      </c>
      <c r="AO71" s="22">
        <f ca="1">AVERAGE(OFFSET($A71,0,Fixtures!$D$6,1,6))</f>
        <v>87.427175395497429</v>
      </c>
      <c r="AP71" s="22">
        <f ca="1">AVERAGE(OFFSET($A71,0,Fixtures!$D$6,1,9))</f>
        <v>80.367003385223313</v>
      </c>
      <c r="AQ71" s="22">
        <f ca="1">AVERAGE(OFFSET($A71,0,Fixtures!$D$6,1,12))</f>
        <v>82.245811121881758</v>
      </c>
      <c r="AR71" s="22">
        <f ca="1">IF(OR(Fixtures!$D$6&lt;=0,Fixtures!$D$6&gt;39),AVERAGE(A71:AM71),AVERAGE(OFFSET($A71,0,Fixtures!$D$6,1,39-Fixtures!$D$6)))</f>
        <v>85.568550471925604</v>
      </c>
    </row>
    <row r="72" spans="1:44" x14ac:dyDescent="0.25">
      <c r="A72" s="30" t="s">
        <v>53</v>
      </c>
      <c r="B72" s="22">
        <f t="shared" ref="B72:AM72" si="48">MIN(VLOOKUP($A68,$A$2:$AM$11,B$13+1,FALSE),VLOOKUP($A72,$A$2:$AM$11,B$13+1,FALSE))</f>
        <v>94.540178274587404</v>
      </c>
      <c r="C72" s="22">
        <f t="shared" si="48"/>
        <v>73.908883648870045</v>
      </c>
      <c r="D72" s="22">
        <f t="shared" si="48"/>
        <v>74.087427193603858</v>
      </c>
      <c r="E72" s="22">
        <f t="shared" si="48"/>
        <v>119.80712501419436</v>
      </c>
      <c r="F72" s="22">
        <f t="shared" si="48"/>
        <v>67.359621704498551</v>
      </c>
      <c r="G72" s="22">
        <f t="shared" si="48"/>
        <v>83.344060284896017</v>
      </c>
      <c r="H72" s="22">
        <f t="shared" si="48"/>
        <v>75.958722347626036</v>
      </c>
      <c r="I72" s="22">
        <f t="shared" si="48"/>
        <v>87.235367759932188</v>
      </c>
      <c r="J72" s="22">
        <f t="shared" si="48"/>
        <v>71.673261995265875</v>
      </c>
      <c r="K72" s="22">
        <f t="shared" si="48"/>
        <v>75.103438827005036</v>
      </c>
      <c r="L72" s="22">
        <f t="shared" si="48"/>
        <v>61.271786638032658</v>
      </c>
      <c r="M72" s="22">
        <f t="shared" si="48"/>
        <v>95.493498887362307</v>
      </c>
      <c r="N72" s="22">
        <f t="shared" si="48"/>
        <v>75.103438827005036</v>
      </c>
      <c r="O72" s="22">
        <f t="shared" si="48"/>
        <v>116.43709113436307</v>
      </c>
      <c r="P72" s="22">
        <f t="shared" si="48"/>
        <v>63.559307807122565</v>
      </c>
      <c r="Q72" s="22">
        <f t="shared" si="48"/>
        <v>61.271786638032658</v>
      </c>
      <c r="R72" s="22">
        <f t="shared" si="48"/>
        <v>65.700171284893983</v>
      </c>
      <c r="S72" s="22">
        <f t="shared" si="48"/>
        <v>89.386061303673443</v>
      </c>
      <c r="T72" s="22">
        <f t="shared" si="48"/>
        <v>84.415412852233587</v>
      </c>
      <c r="U72" s="22">
        <f t="shared" si="48"/>
        <v>84.691111868750355</v>
      </c>
      <c r="V72" s="22">
        <f t="shared" si="48"/>
        <v>67.359621704498551</v>
      </c>
      <c r="W72" s="22">
        <f t="shared" si="48"/>
        <v>84.691111868750355</v>
      </c>
      <c r="X72" s="22">
        <f t="shared" si="48"/>
        <v>77.359665749373818</v>
      </c>
      <c r="Y72" s="22">
        <f t="shared" si="48"/>
        <v>63.559307807122565</v>
      </c>
      <c r="Z72" s="22">
        <f t="shared" si="48"/>
        <v>75.958722347626036</v>
      </c>
      <c r="AA72" s="22">
        <f t="shared" si="48"/>
        <v>73.908883648870045</v>
      </c>
      <c r="AB72" s="22">
        <f t="shared" si="48"/>
        <v>107.68415831979155</v>
      </c>
      <c r="AC72" s="22">
        <f t="shared" si="48"/>
        <v>54.335357962028958</v>
      </c>
      <c r="AD72" s="22">
        <f t="shared" si="48"/>
        <v>83.344060284896017</v>
      </c>
      <c r="AE72" s="22">
        <f t="shared" si="48"/>
        <v>65.700171284893983</v>
      </c>
      <c r="AF72" s="22">
        <f t="shared" si="48"/>
        <v>117.44023931064763</v>
      </c>
      <c r="AG72" s="22">
        <f t="shared" si="48"/>
        <v>106.60913720325816</v>
      </c>
      <c r="AH72" s="22">
        <f t="shared" si="48"/>
        <v>103.25553364745403</v>
      </c>
      <c r="AI72" s="22">
        <f t="shared" si="48"/>
        <v>95.191848535497471</v>
      </c>
      <c r="AJ72" s="22">
        <f t="shared" si="48"/>
        <v>74.087427193603858</v>
      </c>
      <c r="AK72" s="22">
        <f t="shared" si="48"/>
        <v>71.673261995265875</v>
      </c>
      <c r="AL72" s="22">
        <f t="shared" si="48"/>
        <v>79.266884552314167</v>
      </c>
      <c r="AM72" s="22">
        <f t="shared" si="48"/>
        <v>54.335357962028958</v>
      </c>
      <c r="AN72" s="22">
        <f ca="1">AVERAGE(OFFSET($A72,0,Fixtures!$D$6,1,3))</f>
        <v>69.349495820101197</v>
      </c>
      <c r="AO72" s="22">
        <f ca="1">AVERAGE(OFFSET($A72,0,Fixtures!$D$6,1,6))</f>
        <v>82.513752718172341</v>
      </c>
      <c r="AP72" s="22">
        <f ca="1">AVERAGE(OFFSET($A72,0,Fixtures!$D$6,1,9))</f>
        <v>76.179309115453691</v>
      </c>
      <c r="AQ72" s="22">
        <f ca="1">AVERAGE(OFFSET($A72,0,Fixtures!$D$6,1,12))</f>
        <v>78.675530671978365</v>
      </c>
      <c r="AR72" s="22">
        <f ca="1">IF(OR(Fixtures!$D$6&lt;=0,Fixtures!$D$6&gt;39),AVERAGE(A72:AM72),AVERAGE(OFFSET($A72,0,Fixtures!$D$6,1,39-Fixtures!$D$6)))</f>
        <v>79.99557064805542</v>
      </c>
    </row>
    <row r="73" spans="1:44" x14ac:dyDescent="0.25">
      <c r="A73" s="30" t="s">
        <v>116</v>
      </c>
      <c r="B73" s="22">
        <f t="shared" ref="B73:AM73" si="49">MIN(VLOOKUP($A68,$A$2:$AM$11,B$13+1,FALSE),VLOOKUP($A73,$A$2:$AM$11,B$13+1,FALSE))</f>
        <v>79.266884552314167</v>
      </c>
      <c r="C73" s="22">
        <f t="shared" si="49"/>
        <v>73.908883648870045</v>
      </c>
      <c r="D73" s="22">
        <f t="shared" si="49"/>
        <v>74.087427193603858</v>
      </c>
      <c r="E73" s="22">
        <f t="shared" si="49"/>
        <v>75.958722347626036</v>
      </c>
      <c r="F73" s="22">
        <f t="shared" si="49"/>
        <v>67.359621704498551</v>
      </c>
      <c r="G73" s="22">
        <f t="shared" si="49"/>
        <v>77.359665749373818</v>
      </c>
      <c r="H73" s="22">
        <f t="shared" si="49"/>
        <v>54.335357962028958</v>
      </c>
      <c r="I73" s="22">
        <f t="shared" si="49"/>
        <v>87.235367759932188</v>
      </c>
      <c r="J73" s="22">
        <f t="shared" si="49"/>
        <v>79.266884552314167</v>
      </c>
      <c r="K73" s="22">
        <f t="shared" si="49"/>
        <v>114.13776033786989</v>
      </c>
      <c r="L73" s="22">
        <f t="shared" si="49"/>
        <v>132.43261028647498</v>
      </c>
      <c r="M73" s="22">
        <f t="shared" si="49"/>
        <v>95.493498887362307</v>
      </c>
      <c r="N73" s="22">
        <f t="shared" si="49"/>
        <v>75.103438827005036</v>
      </c>
      <c r="O73" s="22">
        <f t="shared" si="49"/>
        <v>84.691111868750355</v>
      </c>
      <c r="P73" s="22">
        <f t="shared" si="49"/>
        <v>63.559307807122565</v>
      </c>
      <c r="Q73" s="22">
        <f t="shared" si="49"/>
        <v>61.271786638032658</v>
      </c>
      <c r="R73" s="22">
        <f t="shared" si="49"/>
        <v>71.673261995265875</v>
      </c>
      <c r="S73" s="22">
        <f t="shared" si="49"/>
        <v>94.540178274587404</v>
      </c>
      <c r="T73" s="22">
        <f t="shared" si="49"/>
        <v>84.415412852233587</v>
      </c>
      <c r="U73" s="22">
        <f t="shared" si="49"/>
        <v>84.691111868750355</v>
      </c>
      <c r="V73" s="22">
        <f t="shared" si="49"/>
        <v>61.271786638032658</v>
      </c>
      <c r="W73" s="22">
        <f t="shared" si="49"/>
        <v>101.21650445056385</v>
      </c>
      <c r="X73" s="22">
        <f t="shared" si="49"/>
        <v>77.359665749373818</v>
      </c>
      <c r="Y73" s="22">
        <f t="shared" si="49"/>
        <v>89.386061303673443</v>
      </c>
      <c r="Z73" s="22">
        <f t="shared" si="49"/>
        <v>65.700171284893983</v>
      </c>
      <c r="AA73" s="22">
        <f t="shared" si="49"/>
        <v>87.235367759932188</v>
      </c>
      <c r="AB73" s="22">
        <f t="shared" si="49"/>
        <v>107.68415831979155</v>
      </c>
      <c r="AC73" s="22">
        <f t="shared" si="49"/>
        <v>117.44023931064763</v>
      </c>
      <c r="AD73" s="22">
        <f t="shared" si="49"/>
        <v>83.344060284896017</v>
      </c>
      <c r="AE73" s="22">
        <f t="shared" si="49"/>
        <v>65.700171284893983</v>
      </c>
      <c r="AF73" s="22">
        <f t="shared" si="49"/>
        <v>67.359621704498551</v>
      </c>
      <c r="AG73" s="22">
        <f t="shared" si="49"/>
        <v>89.386061303673443</v>
      </c>
      <c r="AH73" s="22">
        <f t="shared" si="49"/>
        <v>103.25553364745403</v>
      </c>
      <c r="AI73" s="22">
        <f t="shared" si="49"/>
        <v>95.191848535497471</v>
      </c>
      <c r="AJ73" s="22">
        <f t="shared" si="49"/>
        <v>63.559307807122565</v>
      </c>
      <c r="AK73" s="22">
        <f t="shared" si="49"/>
        <v>71.673261995265875</v>
      </c>
      <c r="AL73" s="22">
        <f t="shared" si="49"/>
        <v>106.60913720325816</v>
      </c>
      <c r="AM73" s="22">
        <f t="shared" si="49"/>
        <v>54.335357962028958</v>
      </c>
      <c r="AN73" s="22">
        <f ca="1">AVERAGE(OFFSET($A73,0,Fixtures!$D$6,1,3))</f>
        <v>108.61241839221968</v>
      </c>
      <c r="AO73" s="22">
        <f ca="1">AVERAGE(OFFSET($A73,0,Fixtures!$D$6,1,6))</f>
        <v>96.854217459962797</v>
      </c>
      <c r="AP73" s="22">
        <f ca="1">AVERAGE(OFFSET($A73,0,Fixtures!$D$6,1,9))</f>
        <v>86.403295688910873</v>
      </c>
      <c r="AQ73" s="22">
        <f ca="1">AVERAGE(OFFSET($A73,0,Fixtures!$D$6,1,12))</f>
        <v>86.773030349647442</v>
      </c>
      <c r="AR73" s="22">
        <f ca="1">IF(OR(Fixtures!$D$6&lt;=0,Fixtures!$D$6&gt;39),AVERAGE(A73:AM73),AVERAGE(OFFSET($A73,0,Fixtures!$D$6,1,39-Fixtures!$D$6)))</f>
        <v>84.966156024708908</v>
      </c>
    </row>
    <row r="74" spans="1:44" x14ac:dyDescent="0.25">
      <c r="A74" s="30" t="s">
        <v>2</v>
      </c>
      <c r="B74" s="22">
        <f t="shared" ref="B74:AM74" si="50">MIN(VLOOKUP($A68,$A$2:$AM$11,B$13+1,FALSE),VLOOKUP($A74,$A$2:$AM$11,B$13+1,FALSE))</f>
        <v>107.68415831979155</v>
      </c>
      <c r="C74" s="22">
        <f t="shared" si="50"/>
        <v>73.908883648870045</v>
      </c>
      <c r="D74" s="22">
        <f t="shared" si="50"/>
        <v>74.087427193603858</v>
      </c>
      <c r="E74" s="22">
        <f t="shared" si="50"/>
        <v>63.559307807122565</v>
      </c>
      <c r="F74" s="22">
        <f t="shared" si="50"/>
        <v>67.359621704498551</v>
      </c>
      <c r="G74" s="22">
        <f t="shared" si="50"/>
        <v>75.958722347626036</v>
      </c>
      <c r="H74" s="22">
        <f t="shared" si="50"/>
        <v>101.21650445056385</v>
      </c>
      <c r="I74" s="22">
        <f t="shared" si="50"/>
        <v>87.235367759932188</v>
      </c>
      <c r="J74" s="22">
        <f t="shared" si="50"/>
        <v>79.266884552314167</v>
      </c>
      <c r="K74" s="22">
        <f t="shared" si="50"/>
        <v>87.235367759932188</v>
      </c>
      <c r="L74" s="22">
        <f t="shared" si="50"/>
        <v>125.67087808310139</v>
      </c>
      <c r="M74" s="22">
        <f t="shared" si="50"/>
        <v>54.335357962028958</v>
      </c>
      <c r="N74" s="22">
        <f t="shared" si="50"/>
        <v>75.103438827005036</v>
      </c>
      <c r="O74" s="22">
        <f t="shared" si="50"/>
        <v>73.908883648870045</v>
      </c>
      <c r="P74" s="22">
        <f t="shared" si="50"/>
        <v>63.559307807122565</v>
      </c>
      <c r="Q74" s="22">
        <f t="shared" si="50"/>
        <v>61.271786638032658</v>
      </c>
      <c r="R74" s="22">
        <f t="shared" si="50"/>
        <v>112.98986563284187</v>
      </c>
      <c r="S74" s="22">
        <f t="shared" si="50"/>
        <v>74.087427193603858</v>
      </c>
      <c r="T74" s="22">
        <f t="shared" si="50"/>
        <v>84.415412852233587</v>
      </c>
      <c r="U74" s="22">
        <f t="shared" si="50"/>
        <v>84.691111868750355</v>
      </c>
      <c r="V74" s="22">
        <f t="shared" si="50"/>
        <v>114.13776033786989</v>
      </c>
      <c r="W74" s="22">
        <f t="shared" si="50"/>
        <v>77.359665749373818</v>
      </c>
      <c r="X74" s="22">
        <f t="shared" si="50"/>
        <v>77.359665749373818</v>
      </c>
      <c r="Y74" s="22">
        <f t="shared" si="50"/>
        <v>89.386061303673443</v>
      </c>
      <c r="Z74" s="22">
        <f t="shared" si="50"/>
        <v>75.958722347626036</v>
      </c>
      <c r="AA74" s="22">
        <f t="shared" si="50"/>
        <v>67.359621704498551</v>
      </c>
      <c r="AB74" s="22">
        <f t="shared" si="50"/>
        <v>61.271786638032658</v>
      </c>
      <c r="AC74" s="22">
        <f t="shared" si="50"/>
        <v>111.44398622463707</v>
      </c>
      <c r="AD74" s="22">
        <f t="shared" si="50"/>
        <v>83.344060284896017</v>
      </c>
      <c r="AE74" s="22">
        <f t="shared" si="50"/>
        <v>65.700171284893983</v>
      </c>
      <c r="AF74" s="22">
        <f t="shared" si="50"/>
        <v>71.673261995265875</v>
      </c>
      <c r="AG74" s="22">
        <f t="shared" si="50"/>
        <v>95.493498887362307</v>
      </c>
      <c r="AH74" s="22">
        <f t="shared" si="50"/>
        <v>103.25553364745403</v>
      </c>
      <c r="AI74" s="22">
        <f t="shared" si="50"/>
        <v>79.266884552314167</v>
      </c>
      <c r="AJ74" s="22">
        <f t="shared" si="50"/>
        <v>127.41410379873658</v>
      </c>
      <c r="AK74" s="22">
        <f t="shared" si="50"/>
        <v>71.673261995265875</v>
      </c>
      <c r="AL74" s="22">
        <f t="shared" si="50"/>
        <v>65.700171284893983</v>
      </c>
      <c r="AM74" s="22">
        <f t="shared" si="50"/>
        <v>54.335357962028958</v>
      </c>
      <c r="AN74" s="22">
        <f ca="1">AVERAGE(OFFSET($A74,0,Fixtures!$D$6,1,3))</f>
        <v>97.391043465115914</v>
      </c>
      <c r="AO74" s="22">
        <f ca="1">AVERAGE(OFFSET($A74,0,Fixtures!$D$6,1,6))</f>
        <v>82.586801805541981</v>
      </c>
      <c r="AP74" s="22">
        <f ca="1">AVERAGE(OFFSET($A74,0,Fixtures!$D$6,1,9))</f>
        <v>81.482418990138768</v>
      </c>
      <c r="AQ74" s="22">
        <f ca="1">AVERAGE(OFFSET($A74,0,Fixtures!$D$6,1,12))</f>
        <v>81.377976902153051</v>
      </c>
      <c r="AR74" s="22">
        <f ca="1">IF(OR(Fixtures!$D$6&lt;=0,Fixtures!$D$6&gt;39),AVERAGE(A74:AM74),AVERAGE(OFFSET($A74,0,Fixtures!$D$6,1,39-Fixtures!$D$6)))</f>
        <v>82.288976619134431</v>
      </c>
    </row>
    <row r="75" spans="1:44" x14ac:dyDescent="0.25">
      <c r="A75" s="30" t="s">
        <v>10</v>
      </c>
      <c r="B75" s="22">
        <f t="shared" ref="B75:AM75" si="51">MIN(VLOOKUP($A68,$A$2:$AM$11,B$13+1,FALSE),VLOOKUP($A75,$A$2:$AM$11,B$13+1,FALSE))</f>
        <v>87.235367759932188</v>
      </c>
      <c r="C75" s="22">
        <f t="shared" si="51"/>
        <v>73.908883648870045</v>
      </c>
      <c r="D75" s="22">
        <f t="shared" si="51"/>
        <v>71.673261995265875</v>
      </c>
      <c r="E75" s="22">
        <f t="shared" si="51"/>
        <v>54.335357962028958</v>
      </c>
      <c r="F75" s="22">
        <f t="shared" si="51"/>
        <v>67.359621704498551</v>
      </c>
      <c r="G75" s="22">
        <f t="shared" si="51"/>
        <v>101.21650445056385</v>
      </c>
      <c r="H75" s="22">
        <f t="shared" si="51"/>
        <v>112.98986563284187</v>
      </c>
      <c r="I75" s="22">
        <f t="shared" si="51"/>
        <v>75.103438827005036</v>
      </c>
      <c r="J75" s="22">
        <f t="shared" si="51"/>
        <v>75.958722347626036</v>
      </c>
      <c r="K75" s="22">
        <f t="shared" si="51"/>
        <v>103.25553364745403</v>
      </c>
      <c r="L75" s="22">
        <f t="shared" si="51"/>
        <v>95.191848535497471</v>
      </c>
      <c r="M75" s="22">
        <f t="shared" si="51"/>
        <v>65.700171284893983</v>
      </c>
      <c r="N75" s="22">
        <f t="shared" si="51"/>
        <v>75.103438827005036</v>
      </c>
      <c r="O75" s="22">
        <f t="shared" si="51"/>
        <v>116.43709113436307</v>
      </c>
      <c r="P75" s="22">
        <f t="shared" si="51"/>
        <v>63.559307807122565</v>
      </c>
      <c r="Q75" s="22">
        <f t="shared" si="51"/>
        <v>61.271786638032658</v>
      </c>
      <c r="R75" s="22">
        <f t="shared" si="51"/>
        <v>145.23497884805127</v>
      </c>
      <c r="S75" s="22">
        <f t="shared" si="51"/>
        <v>94.540178274587404</v>
      </c>
      <c r="T75" s="22">
        <f t="shared" si="51"/>
        <v>84.415412852233587</v>
      </c>
      <c r="U75" s="22">
        <f t="shared" si="51"/>
        <v>79.266884552314167</v>
      </c>
      <c r="V75" s="22">
        <f t="shared" si="51"/>
        <v>111.44398622463707</v>
      </c>
      <c r="W75" s="22">
        <f t="shared" si="51"/>
        <v>101.21650445056385</v>
      </c>
      <c r="X75" s="22">
        <f t="shared" si="51"/>
        <v>77.359665749373818</v>
      </c>
      <c r="Y75" s="22">
        <f t="shared" si="51"/>
        <v>67.359621704498551</v>
      </c>
      <c r="Z75" s="22">
        <f t="shared" si="51"/>
        <v>75.958722347626036</v>
      </c>
      <c r="AA75" s="22">
        <f t="shared" si="51"/>
        <v>111.44398622463707</v>
      </c>
      <c r="AB75" s="22">
        <f t="shared" si="51"/>
        <v>74.087427193603858</v>
      </c>
      <c r="AC75" s="22">
        <f t="shared" si="51"/>
        <v>84.415412852233587</v>
      </c>
      <c r="AD75" s="22">
        <f t="shared" si="51"/>
        <v>83.344060284896017</v>
      </c>
      <c r="AE75" s="22">
        <f t="shared" si="51"/>
        <v>63.559307807122565</v>
      </c>
      <c r="AF75" s="22">
        <f t="shared" si="51"/>
        <v>61.271786638032658</v>
      </c>
      <c r="AG75" s="22">
        <f t="shared" si="51"/>
        <v>77.359665749373818</v>
      </c>
      <c r="AH75" s="22">
        <f t="shared" si="51"/>
        <v>103.25553364745403</v>
      </c>
      <c r="AI75" s="22">
        <f t="shared" si="51"/>
        <v>95.191848535497471</v>
      </c>
      <c r="AJ75" s="22">
        <f t="shared" si="51"/>
        <v>130.22747576911613</v>
      </c>
      <c r="AK75" s="22">
        <f t="shared" si="51"/>
        <v>71.673261995265875</v>
      </c>
      <c r="AL75" s="22">
        <f t="shared" si="51"/>
        <v>102.51945356596927</v>
      </c>
      <c r="AM75" s="22">
        <f t="shared" si="51"/>
        <v>54.335357962028958</v>
      </c>
      <c r="AN75" s="22">
        <f ca="1">AVERAGE(OFFSET($A75,0,Fixtures!$D$6,1,3))</f>
        <v>91.468701510192503</v>
      </c>
      <c r="AO75" s="22">
        <f ca="1">AVERAGE(OFFSET($A75,0,Fixtures!$D$6,1,6))</f>
        <v>88.607800962806607</v>
      </c>
      <c r="AP75" s="22">
        <f ca="1">AVERAGE(OFFSET($A75,0,Fixtures!$D$6,1,9))</f>
        <v>89.079208785560667</v>
      </c>
      <c r="AQ75" s="22">
        <f ca="1">AVERAGE(OFFSET($A75,0,Fixtures!$D$6,1,12))</f>
        <v>88.32794622909843</v>
      </c>
      <c r="AR75" s="22">
        <f ca="1">IF(OR(Fixtures!$D$6&lt;=0,Fixtures!$D$6&gt;39),AVERAGE(A75:AM75),AVERAGE(OFFSET($A75,0,Fixtures!$D$6,1,39-Fixtures!$D$6)))</f>
        <v>86.865281115037064</v>
      </c>
    </row>
    <row r="76" spans="1:44" x14ac:dyDescent="0.25">
      <c r="A76" s="30" t="s">
        <v>117</v>
      </c>
      <c r="B76" s="22">
        <f t="shared" ref="B76:AM76" si="52">MIN(VLOOKUP($A68,$A$2:$AM$11,B$13+1,FALSE),VLOOKUP($A76,$A$2:$AM$11,B$13+1,FALSE))</f>
        <v>112.98986563284187</v>
      </c>
      <c r="C76" s="22">
        <f t="shared" si="52"/>
        <v>73.908883648870045</v>
      </c>
      <c r="D76" s="22">
        <f t="shared" si="52"/>
        <v>74.087427193603858</v>
      </c>
      <c r="E76" s="22">
        <f t="shared" si="52"/>
        <v>106.60913720325816</v>
      </c>
      <c r="F76" s="22">
        <f t="shared" si="52"/>
        <v>63.559307807122565</v>
      </c>
      <c r="G76" s="22">
        <f t="shared" si="52"/>
        <v>95.191848535497471</v>
      </c>
      <c r="H76" s="22">
        <f t="shared" si="52"/>
        <v>83.344060284896017</v>
      </c>
      <c r="I76" s="22">
        <f t="shared" si="52"/>
        <v>87.235367759932188</v>
      </c>
      <c r="J76" s="22">
        <f t="shared" si="52"/>
        <v>79.266884552314167</v>
      </c>
      <c r="K76" s="22">
        <f t="shared" si="52"/>
        <v>65.700171284893983</v>
      </c>
      <c r="L76" s="22">
        <f t="shared" si="52"/>
        <v>77.359665749373818</v>
      </c>
      <c r="M76" s="22">
        <f t="shared" si="52"/>
        <v>84.691111868750355</v>
      </c>
      <c r="N76" s="22">
        <f t="shared" si="52"/>
        <v>75.103438827005036</v>
      </c>
      <c r="O76" s="22">
        <f t="shared" si="52"/>
        <v>111.44398622463707</v>
      </c>
      <c r="P76" s="22">
        <f t="shared" si="52"/>
        <v>63.559307807122565</v>
      </c>
      <c r="Q76" s="22">
        <f t="shared" si="52"/>
        <v>61.271786638032658</v>
      </c>
      <c r="R76" s="22">
        <f t="shared" si="52"/>
        <v>79.266884552314167</v>
      </c>
      <c r="S76" s="22">
        <f t="shared" si="52"/>
        <v>94.540178274587404</v>
      </c>
      <c r="T76" s="22">
        <f t="shared" si="52"/>
        <v>75.958722347626036</v>
      </c>
      <c r="U76" s="22">
        <f t="shared" si="52"/>
        <v>84.691111868750355</v>
      </c>
      <c r="V76" s="22">
        <f t="shared" si="52"/>
        <v>73.908883648870045</v>
      </c>
      <c r="W76" s="22">
        <f t="shared" si="52"/>
        <v>74.087427193603858</v>
      </c>
      <c r="X76" s="22">
        <f t="shared" si="52"/>
        <v>77.359665749373818</v>
      </c>
      <c r="Y76" s="22">
        <f t="shared" si="52"/>
        <v>89.386061303673443</v>
      </c>
      <c r="Z76" s="22">
        <f t="shared" si="52"/>
        <v>71.673261995265875</v>
      </c>
      <c r="AA76" s="22">
        <f t="shared" si="52"/>
        <v>84.415412852233587</v>
      </c>
      <c r="AB76" s="22">
        <f t="shared" si="52"/>
        <v>75.103438827005036</v>
      </c>
      <c r="AC76" s="22">
        <f t="shared" si="52"/>
        <v>87.235367759932188</v>
      </c>
      <c r="AD76" s="22">
        <f t="shared" si="52"/>
        <v>83.344060284896017</v>
      </c>
      <c r="AE76" s="22">
        <f t="shared" si="52"/>
        <v>65.700171284893983</v>
      </c>
      <c r="AF76" s="22">
        <f t="shared" si="52"/>
        <v>94.540178274587404</v>
      </c>
      <c r="AG76" s="22">
        <f t="shared" si="52"/>
        <v>127.41410379873658</v>
      </c>
      <c r="AH76" s="22">
        <f t="shared" si="52"/>
        <v>103.25553364745403</v>
      </c>
      <c r="AI76" s="22">
        <f t="shared" si="52"/>
        <v>67.359621704498551</v>
      </c>
      <c r="AJ76" s="22">
        <f t="shared" si="52"/>
        <v>89.386061303673443</v>
      </c>
      <c r="AK76" s="22">
        <f t="shared" si="52"/>
        <v>71.673261995265875</v>
      </c>
      <c r="AL76" s="22">
        <f t="shared" si="52"/>
        <v>95.493498887362307</v>
      </c>
      <c r="AM76" s="22">
        <f t="shared" si="52"/>
        <v>54.335357962028958</v>
      </c>
      <c r="AN76" s="22">
        <f ca="1">AVERAGE(OFFSET($A76,0,Fixtures!$D$6,1,3))</f>
        <v>74.108907195527323</v>
      </c>
      <c r="AO76" s="22">
        <f ca="1">AVERAGE(OFFSET($A76,0,Fixtures!$D$6,1,6))</f>
        <v>82.260876417829067</v>
      </c>
      <c r="AP76" s="22">
        <f ca="1">AVERAGE(OFFSET($A76,0,Fixtures!$D$6,1,9))</f>
        <v>77.518137500493765</v>
      </c>
      <c r="AQ76" s="22">
        <f ca="1">AVERAGE(OFFSET($A76,0,Fixtures!$D$6,1,12))</f>
        <v>79.404437499617302</v>
      </c>
      <c r="AR76" s="22">
        <f ca="1">IF(OR(Fixtures!$D$6&lt;=0,Fixtures!$D$6&gt;39),AVERAGE(A76:AM76),AVERAGE(OFFSET($A76,0,Fixtures!$D$6,1,39-Fixtures!$D$6)))</f>
        <v>81.284153948958746</v>
      </c>
    </row>
    <row r="77" spans="1:44" x14ac:dyDescent="0.25">
      <c r="A77" s="30" t="s">
        <v>63</v>
      </c>
      <c r="B77" s="22">
        <f t="shared" ref="B77:AM77" si="53">MIN(VLOOKUP($A68,$A$2:$AM$11,B$13+1,FALSE),VLOOKUP($A77,$A$2:$AM$11,B$13+1,FALSE))</f>
        <v>75.103438827005036</v>
      </c>
      <c r="C77" s="22">
        <f t="shared" si="53"/>
        <v>73.908883648870045</v>
      </c>
      <c r="D77" s="22">
        <f t="shared" si="53"/>
        <v>67.359621704498551</v>
      </c>
      <c r="E77" s="22">
        <f t="shared" si="53"/>
        <v>119.80712501419436</v>
      </c>
      <c r="F77" s="22">
        <f t="shared" si="53"/>
        <v>67.359621704498551</v>
      </c>
      <c r="G77" s="22">
        <f t="shared" si="53"/>
        <v>119.80712501419436</v>
      </c>
      <c r="H77" s="22">
        <f t="shared" si="53"/>
        <v>112.98986563284187</v>
      </c>
      <c r="I77" s="22">
        <f t="shared" si="53"/>
        <v>73.908883648870045</v>
      </c>
      <c r="J77" s="22">
        <f t="shared" si="53"/>
        <v>74.087427193603858</v>
      </c>
      <c r="K77" s="22">
        <f t="shared" si="53"/>
        <v>111.44398622463707</v>
      </c>
      <c r="L77" s="22">
        <f t="shared" si="53"/>
        <v>103.25553364745403</v>
      </c>
      <c r="M77" s="22">
        <f t="shared" si="53"/>
        <v>95.493498887362307</v>
      </c>
      <c r="N77" s="22">
        <f t="shared" si="53"/>
        <v>75.103438827005036</v>
      </c>
      <c r="O77" s="22">
        <f t="shared" si="53"/>
        <v>116.43709113436307</v>
      </c>
      <c r="P77" s="22">
        <f t="shared" si="53"/>
        <v>63.559307807122565</v>
      </c>
      <c r="Q77" s="22">
        <f t="shared" si="53"/>
        <v>61.271786638032658</v>
      </c>
      <c r="R77" s="22">
        <f t="shared" si="53"/>
        <v>114.13776033786989</v>
      </c>
      <c r="S77" s="22">
        <f t="shared" si="53"/>
        <v>54.335357962028958</v>
      </c>
      <c r="T77" s="22">
        <f t="shared" si="53"/>
        <v>63.559307807122565</v>
      </c>
      <c r="U77" s="22">
        <f t="shared" si="53"/>
        <v>84.691111868750355</v>
      </c>
      <c r="V77" s="22">
        <f t="shared" si="53"/>
        <v>127.41410379873658</v>
      </c>
      <c r="W77" s="22">
        <f t="shared" si="53"/>
        <v>101.21650445056385</v>
      </c>
      <c r="X77" s="22">
        <f t="shared" si="53"/>
        <v>77.359665749373818</v>
      </c>
      <c r="Y77" s="22">
        <f t="shared" si="53"/>
        <v>65.700171284893983</v>
      </c>
      <c r="Z77" s="22">
        <f t="shared" si="53"/>
        <v>75.958722347626036</v>
      </c>
      <c r="AA77" s="22">
        <f t="shared" si="53"/>
        <v>111.44398622463707</v>
      </c>
      <c r="AB77" s="22">
        <f t="shared" si="53"/>
        <v>102.51945356596927</v>
      </c>
      <c r="AC77" s="22">
        <f t="shared" si="53"/>
        <v>116.43709113436307</v>
      </c>
      <c r="AD77" s="22">
        <f t="shared" si="53"/>
        <v>79.266884552314167</v>
      </c>
      <c r="AE77" s="22">
        <f t="shared" si="53"/>
        <v>65.700171284893983</v>
      </c>
      <c r="AF77" s="22">
        <f t="shared" si="53"/>
        <v>112.98986563284187</v>
      </c>
      <c r="AG77" s="22">
        <f t="shared" si="53"/>
        <v>84.691111868750355</v>
      </c>
      <c r="AH77" s="22">
        <f t="shared" si="53"/>
        <v>103.25553364745403</v>
      </c>
      <c r="AI77" s="22">
        <f t="shared" si="53"/>
        <v>71.673261995265875</v>
      </c>
      <c r="AJ77" s="22">
        <f t="shared" si="53"/>
        <v>101.21650445056385</v>
      </c>
      <c r="AK77" s="22">
        <f t="shared" si="53"/>
        <v>71.673261995265875</v>
      </c>
      <c r="AL77" s="22">
        <f t="shared" si="53"/>
        <v>61.271786638032658</v>
      </c>
      <c r="AM77" s="22">
        <f t="shared" si="53"/>
        <v>54.335357962028958</v>
      </c>
      <c r="AN77" s="22">
        <f ca="1">AVERAGE(OFFSET($A77,0,Fixtures!$D$6,1,3))</f>
        <v>96.262315688564982</v>
      </c>
      <c r="AO77" s="22">
        <f ca="1">AVERAGE(OFFSET($A77,0,Fixtures!$D$6,1,6))</f>
        <v>95.970162652404227</v>
      </c>
      <c r="AP77" s="22">
        <f ca="1">AVERAGE(OFFSET($A77,0,Fixtures!$D$6,1,9))</f>
        <v>90.532203410827819</v>
      </c>
      <c r="AQ77" s="22">
        <f ca="1">AVERAGE(OFFSET($A77,0,Fixtures!$D$6,1,12))</f>
        <v>84.781300694612682</v>
      </c>
      <c r="AR77" s="22">
        <f ca="1">IF(OR(Fixtures!$D$6&lt;=0,Fixtures!$D$6&gt;39),AVERAGE(A77:AM77),AVERAGE(OFFSET($A77,0,Fixtures!$D$6,1,39-Fixtures!$D$6)))</f>
        <v>86.716634897297567</v>
      </c>
    </row>
    <row r="79" spans="1:44" x14ac:dyDescent="0.25">
      <c r="A79" s="31" t="s">
        <v>2</v>
      </c>
      <c r="B79" s="2">
        <v>1</v>
      </c>
      <c r="C79" s="2">
        <v>2</v>
      </c>
      <c r="D79" s="2">
        <v>3</v>
      </c>
      <c r="E79" s="2">
        <v>4</v>
      </c>
      <c r="F79" s="2">
        <v>5</v>
      </c>
      <c r="G79" s="2">
        <v>6</v>
      </c>
      <c r="H79" s="2">
        <v>7</v>
      </c>
      <c r="I79" s="2">
        <v>8</v>
      </c>
      <c r="J79" s="2">
        <v>9</v>
      </c>
      <c r="K79" s="2">
        <v>10</v>
      </c>
      <c r="L79" s="2">
        <v>11</v>
      </c>
      <c r="M79" s="2">
        <v>12</v>
      </c>
      <c r="N79" s="2">
        <v>13</v>
      </c>
      <c r="O79" s="2">
        <v>14</v>
      </c>
      <c r="P79" s="2">
        <v>15</v>
      </c>
      <c r="Q79" s="2">
        <v>16</v>
      </c>
      <c r="R79" s="2">
        <v>17</v>
      </c>
      <c r="S79" s="2">
        <v>18</v>
      </c>
      <c r="T79" s="2">
        <v>19</v>
      </c>
      <c r="U79" s="2">
        <v>20</v>
      </c>
      <c r="V79" s="2">
        <v>21</v>
      </c>
      <c r="W79" s="2">
        <v>22</v>
      </c>
      <c r="X79" s="2">
        <v>23</v>
      </c>
      <c r="Y79" s="2">
        <v>24</v>
      </c>
      <c r="Z79" s="2">
        <v>25</v>
      </c>
      <c r="AA79" s="2">
        <v>26</v>
      </c>
      <c r="AB79" s="2">
        <v>27</v>
      </c>
      <c r="AC79" s="2">
        <v>28</v>
      </c>
      <c r="AD79" s="2">
        <v>29</v>
      </c>
      <c r="AE79" s="2">
        <v>30</v>
      </c>
      <c r="AF79" s="2">
        <v>31</v>
      </c>
      <c r="AG79" s="2">
        <v>32</v>
      </c>
      <c r="AH79" s="2">
        <v>33</v>
      </c>
      <c r="AI79" s="2">
        <v>34</v>
      </c>
      <c r="AJ79" s="2">
        <v>35</v>
      </c>
      <c r="AK79" s="2">
        <v>36</v>
      </c>
      <c r="AL79" s="2">
        <v>37</v>
      </c>
      <c r="AM79" s="2">
        <v>38</v>
      </c>
      <c r="AN79" s="31" t="s">
        <v>56</v>
      </c>
      <c r="AO79" s="31" t="s">
        <v>57</v>
      </c>
      <c r="AP79" s="31" t="s">
        <v>58</v>
      </c>
      <c r="AQ79" s="31" t="s">
        <v>78</v>
      </c>
      <c r="AR79" s="31" t="s">
        <v>59</v>
      </c>
    </row>
    <row r="80" spans="1:44" x14ac:dyDescent="0.25">
      <c r="A80" s="30" t="s">
        <v>105</v>
      </c>
      <c r="B80" s="22">
        <f t="shared" ref="B80:AM80" si="54">MIN(VLOOKUP($A79,$A$2:$AM$11,B$13+1,FALSE),VLOOKUP($A80,$A$2:$AM$11,B$13+1,FALSE))</f>
        <v>107.68415831979155</v>
      </c>
      <c r="C80" s="22">
        <f t="shared" si="54"/>
        <v>65.700171284893983</v>
      </c>
      <c r="D80" s="22">
        <f t="shared" si="54"/>
        <v>83.344060284896017</v>
      </c>
      <c r="E80" s="22">
        <f t="shared" si="54"/>
        <v>63.559307807122565</v>
      </c>
      <c r="F80" s="22">
        <f t="shared" si="54"/>
        <v>103.25553364745403</v>
      </c>
      <c r="G80" s="22">
        <f t="shared" si="54"/>
        <v>75.958722347626036</v>
      </c>
      <c r="H80" s="22">
        <f t="shared" si="54"/>
        <v>94.540178274587404</v>
      </c>
      <c r="I80" s="22">
        <f t="shared" si="54"/>
        <v>89.386061303673443</v>
      </c>
      <c r="J80" s="22">
        <f t="shared" si="54"/>
        <v>84.415412852233587</v>
      </c>
      <c r="K80" s="22">
        <f t="shared" si="54"/>
        <v>87.235367759932188</v>
      </c>
      <c r="L80" s="22">
        <f t="shared" si="54"/>
        <v>75.103438827005036</v>
      </c>
      <c r="M80" s="22">
        <f t="shared" si="54"/>
        <v>54.335357962028958</v>
      </c>
      <c r="N80" s="22">
        <f t="shared" si="54"/>
        <v>63.559307807122565</v>
      </c>
      <c r="O80" s="22">
        <f t="shared" si="54"/>
        <v>61.271786638032658</v>
      </c>
      <c r="P80" s="22">
        <f t="shared" si="54"/>
        <v>77.359665749373818</v>
      </c>
      <c r="Q80" s="22">
        <f t="shared" si="54"/>
        <v>132.43261028647498</v>
      </c>
      <c r="R80" s="22">
        <f t="shared" si="54"/>
        <v>112.98986563284187</v>
      </c>
      <c r="S80" s="22">
        <f t="shared" si="54"/>
        <v>74.087427193603858</v>
      </c>
      <c r="T80" s="22">
        <f t="shared" si="54"/>
        <v>89.386061303673443</v>
      </c>
      <c r="U80" s="22">
        <f t="shared" si="54"/>
        <v>71.673261995265875</v>
      </c>
      <c r="V80" s="22">
        <f t="shared" si="54"/>
        <v>106.60913720325816</v>
      </c>
      <c r="W80" s="22">
        <f t="shared" si="54"/>
        <v>77.359665749373818</v>
      </c>
      <c r="X80" s="22">
        <f t="shared" si="54"/>
        <v>79.266884552314167</v>
      </c>
      <c r="Y80" s="22">
        <f t="shared" si="54"/>
        <v>95.191848535497471</v>
      </c>
      <c r="Z80" s="22">
        <f t="shared" si="54"/>
        <v>112.98986563284187</v>
      </c>
      <c r="AA80" s="22">
        <f t="shared" si="54"/>
        <v>67.359621704498551</v>
      </c>
      <c r="AB80" s="22">
        <f t="shared" si="54"/>
        <v>61.271786638032658</v>
      </c>
      <c r="AC80" s="22">
        <f t="shared" si="54"/>
        <v>84.691111868750355</v>
      </c>
      <c r="AD80" s="22">
        <f t="shared" si="54"/>
        <v>74.087427193603858</v>
      </c>
      <c r="AE80" s="22">
        <f t="shared" si="54"/>
        <v>73.908883648870045</v>
      </c>
      <c r="AF80" s="22">
        <f t="shared" si="54"/>
        <v>71.673261995265875</v>
      </c>
      <c r="AG80" s="22">
        <f t="shared" si="54"/>
        <v>95.493498887362307</v>
      </c>
      <c r="AH80" s="22">
        <f t="shared" si="54"/>
        <v>54.335357962028958</v>
      </c>
      <c r="AI80" s="22">
        <f t="shared" si="54"/>
        <v>79.266884552314167</v>
      </c>
      <c r="AJ80" s="22">
        <f t="shared" si="54"/>
        <v>103.25553364745403</v>
      </c>
      <c r="AK80" s="22">
        <f t="shared" si="54"/>
        <v>87.235367759932188</v>
      </c>
      <c r="AL80" s="22">
        <f t="shared" si="54"/>
        <v>65.700171284893983</v>
      </c>
      <c r="AM80" s="22">
        <f t="shared" si="54"/>
        <v>83.344060284896017</v>
      </c>
      <c r="AN80" s="22">
        <f ca="1">AVERAGE(OFFSET($A80,0,Fixtures!$D$6,1,3))</f>
        <v>82.251406479723599</v>
      </c>
      <c r="AO80" s="22">
        <f ca="1">AVERAGE(OFFSET($A80,0,Fixtures!$D$6,1,6))</f>
        <v>70.986778641059161</v>
      </c>
      <c r="AP80" s="22">
        <f ca="1">AVERAGE(OFFSET($A80,0,Fixtures!$D$6,1,9))</f>
        <v>83.189201501671747</v>
      </c>
      <c r="AQ80" s="22">
        <f ca="1">AVERAGE(OFFSET($A80,0,Fixtures!$D$6,1,12))</f>
        <v>81.987463667299082</v>
      </c>
      <c r="AR80" s="22">
        <f ca="1">IF(OR(Fixtures!$D$6&lt;=0,Fixtures!$D$6&gt;39),AVERAGE(A80:AM80),AVERAGE(OFFSET($A80,0,Fixtures!$D$6,1,39-Fixtures!$D$6)))</f>
        <v>81.896331103625897</v>
      </c>
    </row>
    <row r="81" spans="1:44" x14ac:dyDescent="0.25">
      <c r="A81" s="30" t="s">
        <v>118</v>
      </c>
      <c r="B81" s="22">
        <f t="shared" ref="B81:AM81" si="55">MIN(VLOOKUP($A79,$A$2:$AM$11,B$13+1,FALSE),VLOOKUP($A81,$A$2:$AM$11,B$13+1,FALSE))</f>
        <v>107.68415831979155</v>
      </c>
      <c r="C81" s="22">
        <f t="shared" si="55"/>
        <v>84.415412852233587</v>
      </c>
      <c r="D81" s="22">
        <f t="shared" si="55"/>
        <v>103.25553364745403</v>
      </c>
      <c r="E81" s="22">
        <f t="shared" si="55"/>
        <v>63.559307807122565</v>
      </c>
      <c r="F81" s="22">
        <f t="shared" si="55"/>
        <v>87.235367759932188</v>
      </c>
      <c r="G81" s="22">
        <f t="shared" si="55"/>
        <v>54.335357962028958</v>
      </c>
      <c r="H81" s="22">
        <f t="shared" si="55"/>
        <v>101.21650445056385</v>
      </c>
      <c r="I81" s="22">
        <f t="shared" si="55"/>
        <v>63.559307807122565</v>
      </c>
      <c r="J81" s="22">
        <f t="shared" si="55"/>
        <v>117.44023931064763</v>
      </c>
      <c r="K81" s="22">
        <f t="shared" si="55"/>
        <v>87.235367759932188</v>
      </c>
      <c r="L81" s="22">
        <f t="shared" si="55"/>
        <v>94.540178274587404</v>
      </c>
      <c r="M81" s="22">
        <f t="shared" si="55"/>
        <v>54.335357962028958</v>
      </c>
      <c r="N81" s="22">
        <f t="shared" si="55"/>
        <v>83.344060284896017</v>
      </c>
      <c r="O81" s="22">
        <f t="shared" si="55"/>
        <v>65.700171284893983</v>
      </c>
      <c r="P81" s="22">
        <f t="shared" si="55"/>
        <v>107.68415831979155</v>
      </c>
      <c r="Q81" s="22">
        <f t="shared" si="55"/>
        <v>79.266884552314167</v>
      </c>
      <c r="R81" s="22">
        <f t="shared" si="55"/>
        <v>67.359621704498551</v>
      </c>
      <c r="S81" s="22">
        <f t="shared" si="55"/>
        <v>74.087427193603858</v>
      </c>
      <c r="T81" s="22">
        <f t="shared" si="55"/>
        <v>89.386061303673443</v>
      </c>
      <c r="U81" s="22">
        <f t="shared" si="55"/>
        <v>73.908883648870045</v>
      </c>
      <c r="V81" s="22">
        <f t="shared" si="55"/>
        <v>114.13776033786989</v>
      </c>
      <c r="W81" s="22">
        <f t="shared" si="55"/>
        <v>77.359665749373818</v>
      </c>
      <c r="X81" s="22">
        <f t="shared" si="55"/>
        <v>71.673261995265875</v>
      </c>
      <c r="Y81" s="22">
        <f t="shared" si="55"/>
        <v>111.44398622463707</v>
      </c>
      <c r="Z81" s="22">
        <f t="shared" si="55"/>
        <v>77.359665749373818</v>
      </c>
      <c r="AA81" s="22">
        <f t="shared" si="55"/>
        <v>61.271786638032658</v>
      </c>
      <c r="AB81" s="22">
        <f t="shared" si="55"/>
        <v>61.271786638032658</v>
      </c>
      <c r="AC81" s="22">
        <f t="shared" si="55"/>
        <v>106.60913720325816</v>
      </c>
      <c r="AD81" s="22">
        <f t="shared" si="55"/>
        <v>75.103438827005036</v>
      </c>
      <c r="AE81" s="22">
        <f t="shared" si="55"/>
        <v>116.43709113436307</v>
      </c>
      <c r="AF81" s="22">
        <f t="shared" si="55"/>
        <v>71.673261995265875</v>
      </c>
      <c r="AG81" s="22">
        <f t="shared" si="55"/>
        <v>95.493498887362307</v>
      </c>
      <c r="AH81" s="22">
        <f t="shared" si="55"/>
        <v>74.087427193603858</v>
      </c>
      <c r="AI81" s="22">
        <f t="shared" si="55"/>
        <v>79.266884552314167</v>
      </c>
      <c r="AJ81" s="22">
        <f t="shared" si="55"/>
        <v>75.958722347626036</v>
      </c>
      <c r="AK81" s="22">
        <f t="shared" si="55"/>
        <v>95.493498887362307</v>
      </c>
      <c r="AL81" s="22">
        <f t="shared" si="55"/>
        <v>65.700171284893983</v>
      </c>
      <c r="AM81" s="22">
        <f t="shared" si="55"/>
        <v>83.344060284896017</v>
      </c>
      <c r="AN81" s="22">
        <f ca="1">AVERAGE(OFFSET($A81,0,Fixtures!$D$6,1,3))</f>
        <v>99.73859511505573</v>
      </c>
      <c r="AO81" s="22">
        <f ca="1">AVERAGE(OFFSET($A81,0,Fixtures!$D$6,1,6))</f>
        <v>83.765895812831033</v>
      </c>
      <c r="AP81" s="22">
        <f ca="1">AVERAGE(OFFSET($A81,0,Fixtures!$D$6,1,9))</f>
        <v>84.100671050398944</v>
      </c>
      <c r="AQ81" s="22">
        <f ca="1">AVERAGE(OFFSET($A81,0,Fixtures!$D$6,1,12))</f>
        <v>82.857367633311483</v>
      </c>
      <c r="AR81" s="22">
        <f ca="1">IF(OR(Fixtures!$D$6&lt;=0,Fixtures!$D$6&gt;39),AVERAGE(A81:AM81),AVERAGE(OFFSET($A81,0,Fixtures!$D$6,1,39-Fixtures!$D$6)))</f>
        <v>83.599117251009147</v>
      </c>
    </row>
    <row r="82" spans="1:44" x14ac:dyDescent="0.25">
      <c r="A82" s="30" t="s">
        <v>61</v>
      </c>
      <c r="B82" s="22">
        <f t="shared" ref="B82:AM82" si="56">MIN(VLOOKUP($A79,$A$2:$AM$11,B$13+1,FALSE),VLOOKUP($A82,$A$2:$AM$11,B$13+1,FALSE))</f>
        <v>103.25553364745403</v>
      </c>
      <c r="C82" s="22">
        <f t="shared" si="56"/>
        <v>84.415412852233587</v>
      </c>
      <c r="D82" s="22">
        <f t="shared" si="56"/>
        <v>94.540178274587404</v>
      </c>
      <c r="E82" s="22">
        <f t="shared" si="56"/>
        <v>63.559307807122565</v>
      </c>
      <c r="F82" s="22">
        <f t="shared" si="56"/>
        <v>61.271786638032658</v>
      </c>
      <c r="G82" s="22">
        <f t="shared" si="56"/>
        <v>75.958722347626036</v>
      </c>
      <c r="H82" s="22">
        <f t="shared" si="56"/>
        <v>101.21650445056385</v>
      </c>
      <c r="I82" s="22">
        <f t="shared" si="56"/>
        <v>95.191848535497471</v>
      </c>
      <c r="J82" s="22">
        <f t="shared" si="56"/>
        <v>77.359665749373818</v>
      </c>
      <c r="K82" s="22">
        <f t="shared" si="56"/>
        <v>87.235367759932188</v>
      </c>
      <c r="L82" s="22">
        <f t="shared" si="56"/>
        <v>101.21650445056385</v>
      </c>
      <c r="M82" s="22">
        <f t="shared" si="56"/>
        <v>54.335357962028958</v>
      </c>
      <c r="N82" s="22">
        <f t="shared" si="56"/>
        <v>115.60704338290152</v>
      </c>
      <c r="O82" s="22">
        <f t="shared" si="56"/>
        <v>67.359621704498551</v>
      </c>
      <c r="P82" s="22">
        <f t="shared" si="56"/>
        <v>115.60704338290152</v>
      </c>
      <c r="Q82" s="22">
        <f t="shared" si="56"/>
        <v>65.700171284893983</v>
      </c>
      <c r="R82" s="22">
        <f t="shared" si="56"/>
        <v>73.908883648870045</v>
      </c>
      <c r="S82" s="22">
        <f t="shared" si="56"/>
        <v>74.087427193603858</v>
      </c>
      <c r="T82" s="22">
        <f t="shared" si="56"/>
        <v>89.386061303673443</v>
      </c>
      <c r="U82" s="22">
        <f t="shared" si="56"/>
        <v>102.51945356596927</v>
      </c>
      <c r="V82" s="22">
        <f t="shared" si="56"/>
        <v>114.13776033786989</v>
      </c>
      <c r="W82" s="22">
        <f t="shared" si="56"/>
        <v>77.359665749373818</v>
      </c>
      <c r="X82" s="22">
        <f t="shared" si="56"/>
        <v>84.415412852233587</v>
      </c>
      <c r="Y82" s="22">
        <f t="shared" si="56"/>
        <v>87.235367759932188</v>
      </c>
      <c r="Z82" s="22">
        <f t="shared" si="56"/>
        <v>54.335357962028958</v>
      </c>
      <c r="AA82" s="22">
        <f t="shared" si="56"/>
        <v>67.359621704498551</v>
      </c>
      <c r="AB82" s="22">
        <f t="shared" si="56"/>
        <v>61.271786638032658</v>
      </c>
      <c r="AC82" s="22">
        <f t="shared" si="56"/>
        <v>111.44398622463707</v>
      </c>
      <c r="AD82" s="22">
        <f t="shared" si="56"/>
        <v>95.191848535497471</v>
      </c>
      <c r="AE82" s="22">
        <f t="shared" si="56"/>
        <v>106.60913720325816</v>
      </c>
      <c r="AF82" s="22">
        <f t="shared" si="56"/>
        <v>71.673261995265875</v>
      </c>
      <c r="AG82" s="22">
        <f t="shared" si="56"/>
        <v>95.493498887362307</v>
      </c>
      <c r="AH82" s="22">
        <f t="shared" si="56"/>
        <v>75.958722347626036</v>
      </c>
      <c r="AI82" s="22">
        <f t="shared" si="56"/>
        <v>79.266884552314167</v>
      </c>
      <c r="AJ82" s="22">
        <f t="shared" si="56"/>
        <v>83.344060284896017</v>
      </c>
      <c r="AK82" s="22">
        <f t="shared" si="56"/>
        <v>102.51945356596927</v>
      </c>
      <c r="AL82" s="22">
        <f t="shared" si="56"/>
        <v>65.700171284893983</v>
      </c>
      <c r="AM82" s="22">
        <f t="shared" si="56"/>
        <v>74.087427193603858</v>
      </c>
      <c r="AN82" s="22">
        <f ca="1">AVERAGE(OFFSET($A82,0,Fixtures!$D$6,1,3))</f>
        <v>88.603845986623284</v>
      </c>
      <c r="AO82" s="22">
        <f ca="1">AVERAGE(OFFSET($A82,0,Fixtures!$D$6,1,6))</f>
        <v>83.852260168216489</v>
      </c>
      <c r="AP82" s="22">
        <f ca="1">AVERAGE(OFFSET($A82,0,Fixtures!$D$6,1,9))</f>
        <v>84.258851036218275</v>
      </c>
      <c r="AQ82" s="22">
        <f ca="1">AVERAGE(OFFSET($A82,0,Fixtures!$D$6,1,12))</f>
        <v>85.36021678243425</v>
      </c>
      <c r="AR82" s="22">
        <f ca="1">IF(OR(Fixtures!$D$6&lt;=0,Fixtures!$D$6&gt;39),AVERAGE(A82:AM82),AVERAGE(OFFSET($A82,0,Fixtures!$D$6,1,39-Fixtures!$D$6)))</f>
        <v>84.390867548950155</v>
      </c>
    </row>
    <row r="83" spans="1:44" x14ac:dyDescent="0.25">
      <c r="A83" s="30" t="s">
        <v>53</v>
      </c>
      <c r="B83" s="22">
        <f t="shared" ref="B83:AM83" si="57">MIN(VLOOKUP($A79,$A$2:$AM$11,B$13+1,FALSE),VLOOKUP($A83,$A$2:$AM$11,B$13+1,FALSE))</f>
        <v>94.540178274587404</v>
      </c>
      <c r="C83" s="22">
        <f t="shared" si="57"/>
        <v>84.415412852233587</v>
      </c>
      <c r="D83" s="22">
        <f t="shared" si="57"/>
        <v>101.21650445056385</v>
      </c>
      <c r="E83" s="22">
        <f t="shared" si="57"/>
        <v>63.559307807122565</v>
      </c>
      <c r="F83" s="22">
        <f t="shared" si="57"/>
        <v>84.415412852233587</v>
      </c>
      <c r="G83" s="22">
        <f t="shared" si="57"/>
        <v>75.958722347626036</v>
      </c>
      <c r="H83" s="22">
        <f t="shared" si="57"/>
        <v>75.958722347626036</v>
      </c>
      <c r="I83" s="22">
        <f t="shared" si="57"/>
        <v>102.51945356596927</v>
      </c>
      <c r="J83" s="22">
        <f t="shared" si="57"/>
        <v>71.673261995265875</v>
      </c>
      <c r="K83" s="22">
        <f t="shared" si="57"/>
        <v>75.103438827005036</v>
      </c>
      <c r="L83" s="22">
        <f t="shared" si="57"/>
        <v>61.271786638032658</v>
      </c>
      <c r="M83" s="22">
        <f t="shared" si="57"/>
        <v>54.335357962028958</v>
      </c>
      <c r="N83" s="22">
        <f t="shared" si="57"/>
        <v>107.68415831979155</v>
      </c>
      <c r="O83" s="22">
        <f t="shared" si="57"/>
        <v>73.908883648870045</v>
      </c>
      <c r="P83" s="22">
        <f t="shared" si="57"/>
        <v>125.67087808310139</v>
      </c>
      <c r="Q83" s="22">
        <f t="shared" si="57"/>
        <v>112.98986563284187</v>
      </c>
      <c r="R83" s="22">
        <f t="shared" si="57"/>
        <v>65.700171284893983</v>
      </c>
      <c r="S83" s="22">
        <f t="shared" si="57"/>
        <v>74.087427193603858</v>
      </c>
      <c r="T83" s="22">
        <f t="shared" si="57"/>
        <v>89.386061303673443</v>
      </c>
      <c r="U83" s="22">
        <f t="shared" si="57"/>
        <v>95.493498887362307</v>
      </c>
      <c r="V83" s="22">
        <f t="shared" si="57"/>
        <v>67.359621704498551</v>
      </c>
      <c r="W83" s="22">
        <f t="shared" si="57"/>
        <v>77.359665749373818</v>
      </c>
      <c r="X83" s="22">
        <f t="shared" si="57"/>
        <v>94.540178274587404</v>
      </c>
      <c r="Y83" s="22">
        <f t="shared" si="57"/>
        <v>63.559307807122565</v>
      </c>
      <c r="Z83" s="22">
        <f t="shared" si="57"/>
        <v>95.191848535497471</v>
      </c>
      <c r="AA83" s="22">
        <f t="shared" si="57"/>
        <v>67.359621704498551</v>
      </c>
      <c r="AB83" s="22">
        <f t="shared" si="57"/>
        <v>61.271786638032658</v>
      </c>
      <c r="AC83" s="22">
        <f t="shared" si="57"/>
        <v>54.335357962028958</v>
      </c>
      <c r="AD83" s="22">
        <f t="shared" si="57"/>
        <v>95.191848535497471</v>
      </c>
      <c r="AE83" s="22">
        <f t="shared" si="57"/>
        <v>114.13776033786989</v>
      </c>
      <c r="AF83" s="22">
        <f t="shared" si="57"/>
        <v>71.673261995265875</v>
      </c>
      <c r="AG83" s="22">
        <f t="shared" si="57"/>
        <v>95.493498887362307</v>
      </c>
      <c r="AH83" s="22">
        <f t="shared" si="57"/>
        <v>127.41410379873658</v>
      </c>
      <c r="AI83" s="22">
        <f t="shared" si="57"/>
        <v>79.266884552314167</v>
      </c>
      <c r="AJ83" s="22">
        <f t="shared" si="57"/>
        <v>74.087427193603858</v>
      </c>
      <c r="AK83" s="22">
        <f t="shared" si="57"/>
        <v>111.44398622463707</v>
      </c>
      <c r="AL83" s="22">
        <f t="shared" si="57"/>
        <v>65.700171284893983</v>
      </c>
      <c r="AM83" s="22">
        <f t="shared" si="57"/>
        <v>83.344060284896017</v>
      </c>
      <c r="AN83" s="22">
        <f ca="1">AVERAGE(OFFSET($A83,0,Fixtures!$D$6,1,3))</f>
        <v>69.349495820101197</v>
      </c>
      <c r="AO83" s="22">
        <f ca="1">AVERAGE(OFFSET($A83,0,Fixtures!$D$6,1,6))</f>
        <v>73.996147898499032</v>
      </c>
      <c r="AP83" s="22">
        <f ca="1">AVERAGE(OFFSET($A83,0,Fixtures!$D$6,1,9))</f>
        <v>83.148644710203484</v>
      </c>
      <c r="AQ83" s="22">
        <f ca="1">AVERAGE(OFFSET($A83,0,Fixtures!$D$6,1,12))</f>
        <v>83.942065814705913</v>
      </c>
      <c r="AR83" s="22">
        <f ca="1">IF(OR(Fixtures!$D$6&lt;=0,Fixtures!$D$6&gt;39),AVERAGE(A83:AM83),AVERAGE(OFFSET($A83,0,Fixtures!$D$6,1,39-Fixtures!$D$6)))</f>
        <v>83.534506041572939</v>
      </c>
    </row>
    <row r="84" spans="1:44" x14ac:dyDescent="0.25">
      <c r="A84" s="30" t="s">
        <v>116</v>
      </c>
      <c r="B84" s="22">
        <f t="shared" ref="B84:AM84" si="58">MIN(VLOOKUP($A79,$A$2:$AM$11,B$13+1,FALSE),VLOOKUP($A84,$A$2:$AM$11,B$13+1,FALSE))</f>
        <v>79.266884552314167</v>
      </c>
      <c r="C84" s="22">
        <f t="shared" si="58"/>
        <v>84.415412852233587</v>
      </c>
      <c r="D84" s="22">
        <f t="shared" si="58"/>
        <v>111.44398622463707</v>
      </c>
      <c r="E84" s="22">
        <f t="shared" si="58"/>
        <v>63.559307807122565</v>
      </c>
      <c r="F84" s="22">
        <f t="shared" si="58"/>
        <v>74.087427193603858</v>
      </c>
      <c r="G84" s="22">
        <f t="shared" si="58"/>
        <v>75.958722347626036</v>
      </c>
      <c r="H84" s="22">
        <f t="shared" si="58"/>
        <v>54.335357962028958</v>
      </c>
      <c r="I84" s="22">
        <f t="shared" si="58"/>
        <v>106.60913720325816</v>
      </c>
      <c r="J84" s="22">
        <f t="shared" si="58"/>
        <v>101.21650445056385</v>
      </c>
      <c r="K84" s="22">
        <f t="shared" si="58"/>
        <v>87.235367759932188</v>
      </c>
      <c r="L84" s="22">
        <f t="shared" si="58"/>
        <v>125.67087808310139</v>
      </c>
      <c r="M84" s="22">
        <f t="shared" si="58"/>
        <v>54.335357962028958</v>
      </c>
      <c r="N84" s="22">
        <f t="shared" si="58"/>
        <v>84.415412852233587</v>
      </c>
      <c r="O84" s="22">
        <f t="shared" si="58"/>
        <v>73.908883648870045</v>
      </c>
      <c r="P84" s="22">
        <f t="shared" si="58"/>
        <v>94.540178274587404</v>
      </c>
      <c r="Q84" s="22">
        <f t="shared" si="58"/>
        <v>145.23497884805127</v>
      </c>
      <c r="R84" s="22">
        <f t="shared" si="58"/>
        <v>71.673261995265875</v>
      </c>
      <c r="S84" s="22">
        <f t="shared" si="58"/>
        <v>74.087427193603858</v>
      </c>
      <c r="T84" s="22">
        <f t="shared" si="58"/>
        <v>89.386061303673443</v>
      </c>
      <c r="U84" s="22">
        <f t="shared" si="58"/>
        <v>95.191848535497471</v>
      </c>
      <c r="V84" s="22">
        <f t="shared" si="58"/>
        <v>61.271786638032658</v>
      </c>
      <c r="W84" s="22">
        <f t="shared" si="58"/>
        <v>77.359665749373818</v>
      </c>
      <c r="X84" s="22">
        <f t="shared" si="58"/>
        <v>94.540178274587404</v>
      </c>
      <c r="Y84" s="22">
        <f t="shared" si="58"/>
        <v>114.13776033786989</v>
      </c>
      <c r="Z84" s="22">
        <f t="shared" si="58"/>
        <v>65.700171284893983</v>
      </c>
      <c r="AA84" s="22">
        <f t="shared" si="58"/>
        <v>67.359621704498551</v>
      </c>
      <c r="AB84" s="22">
        <f t="shared" si="58"/>
        <v>61.271786638032658</v>
      </c>
      <c r="AC84" s="22">
        <f t="shared" si="58"/>
        <v>111.44398622463707</v>
      </c>
      <c r="AD84" s="22">
        <f t="shared" si="58"/>
        <v>95.191848535497471</v>
      </c>
      <c r="AE84" s="22">
        <f t="shared" si="58"/>
        <v>125.67087808310139</v>
      </c>
      <c r="AF84" s="22">
        <f t="shared" si="58"/>
        <v>67.359621704498551</v>
      </c>
      <c r="AG84" s="22">
        <f t="shared" si="58"/>
        <v>89.386061303673443</v>
      </c>
      <c r="AH84" s="22">
        <f t="shared" si="58"/>
        <v>130.22747576911613</v>
      </c>
      <c r="AI84" s="22">
        <f t="shared" si="58"/>
        <v>79.266884552314167</v>
      </c>
      <c r="AJ84" s="22">
        <f t="shared" si="58"/>
        <v>63.559307807122565</v>
      </c>
      <c r="AK84" s="22">
        <f t="shared" si="58"/>
        <v>106.60913720325816</v>
      </c>
      <c r="AL84" s="22">
        <f t="shared" si="58"/>
        <v>65.700171284893983</v>
      </c>
      <c r="AM84" s="22">
        <f t="shared" si="58"/>
        <v>75.103438827005036</v>
      </c>
      <c r="AN84" s="22">
        <f ca="1">AVERAGE(OFFSET($A84,0,Fixtures!$D$6,1,3))</f>
        <v>104.70758343119915</v>
      </c>
      <c r="AO84" s="22">
        <f ca="1">AVERAGE(OFFSET($A84,0,Fixtures!$D$6,1,6))</f>
        <v>87.797067459455022</v>
      </c>
      <c r="AP84" s="22">
        <f ca="1">AVERAGE(OFFSET($A84,0,Fixtures!$D$6,1,9))</f>
        <v>93.136758208292747</v>
      </c>
      <c r="AQ84" s="22">
        <f ca="1">AVERAGE(OFFSET($A84,0,Fixtures!$D$6,1,12))</f>
        <v>91.408013408950794</v>
      </c>
      <c r="AR84" s="22">
        <f ca="1">IF(OR(Fixtures!$D$6&lt;=0,Fixtures!$D$6&gt;39),AVERAGE(A84:AM84),AVERAGE(OFFSET($A84,0,Fixtures!$D$6,1,39-Fixtures!$D$6)))</f>
        <v>88.268531427660534</v>
      </c>
    </row>
    <row r="85" spans="1:44" x14ac:dyDescent="0.25">
      <c r="A85" s="30" t="s">
        <v>115</v>
      </c>
      <c r="B85" s="22">
        <f t="shared" ref="B85:AM85" si="59">MIN(VLOOKUP($A79,$A$2:$AM$11,B$13+1,FALSE),VLOOKUP($A85,$A$2:$AM$11,B$13+1,FALSE))</f>
        <v>107.68415831979155</v>
      </c>
      <c r="C85" s="22">
        <f t="shared" si="59"/>
        <v>73.908883648870045</v>
      </c>
      <c r="D85" s="22">
        <f t="shared" si="59"/>
        <v>74.087427193603858</v>
      </c>
      <c r="E85" s="22">
        <f t="shared" si="59"/>
        <v>63.559307807122565</v>
      </c>
      <c r="F85" s="22">
        <f t="shared" si="59"/>
        <v>67.359621704498551</v>
      </c>
      <c r="G85" s="22">
        <f t="shared" si="59"/>
        <v>75.958722347626036</v>
      </c>
      <c r="H85" s="22">
        <f t="shared" si="59"/>
        <v>101.21650445056385</v>
      </c>
      <c r="I85" s="22">
        <f t="shared" si="59"/>
        <v>87.235367759932188</v>
      </c>
      <c r="J85" s="22">
        <f t="shared" si="59"/>
        <v>79.266884552314167</v>
      </c>
      <c r="K85" s="22">
        <f t="shared" si="59"/>
        <v>87.235367759932188</v>
      </c>
      <c r="L85" s="22">
        <f t="shared" si="59"/>
        <v>125.67087808310139</v>
      </c>
      <c r="M85" s="22">
        <f t="shared" si="59"/>
        <v>54.335357962028958</v>
      </c>
      <c r="N85" s="22">
        <f t="shared" si="59"/>
        <v>75.103438827005036</v>
      </c>
      <c r="O85" s="22">
        <f t="shared" si="59"/>
        <v>73.908883648870045</v>
      </c>
      <c r="P85" s="22">
        <f t="shared" si="59"/>
        <v>63.559307807122565</v>
      </c>
      <c r="Q85" s="22">
        <f t="shared" si="59"/>
        <v>61.271786638032658</v>
      </c>
      <c r="R85" s="22">
        <f t="shared" si="59"/>
        <v>112.98986563284187</v>
      </c>
      <c r="S85" s="22">
        <f t="shared" si="59"/>
        <v>74.087427193603858</v>
      </c>
      <c r="T85" s="22">
        <f t="shared" si="59"/>
        <v>84.415412852233587</v>
      </c>
      <c r="U85" s="22">
        <f t="shared" si="59"/>
        <v>84.691111868750355</v>
      </c>
      <c r="V85" s="22">
        <f t="shared" si="59"/>
        <v>114.13776033786989</v>
      </c>
      <c r="W85" s="22">
        <f t="shared" si="59"/>
        <v>77.359665749373818</v>
      </c>
      <c r="X85" s="22">
        <f t="shared" si="59"/>
        <v>77.359665749373818</v>
      </c>
      <c r="Y85" s="22">
        <f t="shared" si="59"/>
        <v>89.386061303673443</v>
      </c>
      <c r="Z85" s="22">
        <f t="shared" si="59"/>
        <v>75.958722347626036</v>
      </c>
      <c r="AA85" s="22">
        <f t="shared" si="59"/>
        <v>67.359621704498551</v>
      </c>
      <c r="AB85" s="22">
        <f t="shared" si="59"/>
        <v>61.271786638032658</v>
      </c>
      <c r="AC85" s="22">
        <f t="shared" si="59"/>
        <v>111.44398622463707</v>
      </c>
      <c r="AD85" s="22">
        <f t="shared" si="59"/>
        <v>83.344060284896017</v>
      </c>
      <c r="AE85" s="22">
        <f t="shared" si="59"/>
        <v>65.700171284893983</v>
      </c>
      <c r="AF85" s="22">
        <f t="shared" si="59"/>
        <v>71.673261995265875</v>
      </c>
      <c r="AG85" s="22">
        <f t="shared" si="59"/>
        <v>95.493498887362307</v>
      </c>
      <c r="AH85" s="22">
        <f t="shared" si="59"/>
        <v>103.25553364745403</v>
      </c>
      <c r="AI85" s="22">
        <f t="shared" si="59"/>
        <v>79.266884552314167</v>
      </c>
      <c r="AJ85" s="22">
        <f t="shared" si="59"/>
        <v>127.41410379873658</v>
      </c>
      <c r="AK85" s="22">
        <f t="shared" si="59"/>
        <v>71.673261995265875</v>
      </c>
      <c r="AL85" s="22">
        <f t="shared" si="59"/>
        <v>65.700171284893983</v>
      </c>
      <c r="AM85" s="22">
        <f t="shared" si="59"/>
        <v>54.335357962028958</v>
      </c>
      <c r="AN85" s="22">
        <f ca="1">AVERAGE(OFFSET($A85,0,Fixtures!$D$6,1,3))</f>
        <v>97.391043465115914</v>
      </c>
      <c r="AO85" s="22">
        <f ca="1">AVERAGE(OFFSET($A85,0,Fixtures!$D$6,1,6))</f>
        <v>82.586801805541981</v>
      </c>
      <c r="AP85" s="22">
        <f ca="1">AVERAGE(OFFSET($A85,0,Fixtures!$D$6,1,9))</f>
        <v>81.482418990138768</v>
      </c>
      <c r="AQ85" s="22">
        <f ca="1">AVERAGE(OFFSET($A85,0,Fixtures!$D$6,1,12))</f>
        <v>81.377976902153051</v>
      </c>
      <c r="AR85" s="22">
        <f ca="1">IF(OR(Fixtures!$D$6&lt;=0,Fixtures!$D$6&gt;39),AVERAGE(A85:AM85),AVERAGE(OFFSET($A85,0,Fixtures!$D$6,1,39-Fixtures!$D$6)))</f>
        <v>82.288976619134431</v>
      </c>
    </row>
    <row r="86" spans="1:44" x14ac:dyDescent="0.25">
      <c r="A86" s="30" t="s">
        <v>10</v>
      </c>
      <c r="B86" s="22">
        <f t="shared" ref="B86:AM86" si="60">MIN(VLOOKUP($A79,$A$2:$AM$11,B$13+1,FALSE),VLOOKUP($A86,$A$2:$AM$11,B$13+1,FALSE))</f>
        <v>87.235367759932188</v>
      </c>
      <c r="C86" s="22">
        <f t="shared" si="60"/>
        <v>84.415412852233587</v>
      </c>
      <c r="D86" s="22">
        <f t="shared" si="60"/>
        <v>71.673261995265875</v>
      </c>
      <c r="E86" s="22">
        <f t="shared" si="60"/>
        <v>54.335357962028958</v>
      </c>
      <c r="F86" s="22">
        <f t="shared" si="60"/>
        <v>103.25553364745403</v>
      </c>
      <c r="G86" s="22">
        <f t="shared" si="60"/>
        <v>75.958722347626036</v>
      </c>
      <c r="H86" s="22">
        <f t="shared" si="60"/>
        <v>101.21650445056385</v>
      </c>
      <c r="I86" s="22">
        <f t="shared" si="60"/>
        <v>75.103438827005036</v>
      </c>
      <c r="J86" s="22">
        <f t="shared" si="60"/>
        <v>75.958722347626036</v>
      </c>
      <c r="K86" s="22">
        <f t="shared" si="60"/>
        <v>87.235367759932188</v>
      </c>
      <c r="L86" s="22">
        <f t="shared" si="60"/>
        <v>95.191848535497471</v>
      </c>
      <c r="M86" s="22">
        <f t="shared" si="60"/>
        <v>54.335357962028958</v>
      </c>
      <c r="N86" s="22">
        <f t="shared" si="60"/>
        <v>89.386061303673443</v>
      </c>
      <c r="O86" s="22">
        <f t="shared" si="60"/>
        <v>73.908883648870045</v>
      </c>
      <c r="P86" s="22">
        <f t="shared" si="60"/>
        <v>83.344060284896017</v>
      </c>
      <c r="Q86" s="22">
        <f t="shared" si="60"/>
        <v>95.493498887362307</v>
      </c>
      <c r="R86" s="22">
        <f t="shared" si="60"/>
        <v>112.98986563284187</v>
      </c>
      <c r="S86" s="22">
        <f t="shared" si="60"/>
        <v>74.087427193603858</v>
      </c>
      <c r="T86" s="22">
        <f t="shared" si="60"/>
        <v>89.386061303673443</v>
      </c>
      <c r="U86" s="22">
        <f t="shared" si="60"/>
        <v>79.266884552314167</v>
      </c>
      <c r="V86" s="22">
        <f t="shared" si="60"/>
        <v>111.44398622463707</v>
      </c>
      <c r="W86" s="22">
        <f t="shared" si="60"/>
        <v>77.359665749373818</v>
      </c>
      <c r="X86" s="22">
        <f t="shared" si="60"/>
        <v>84.691111868750355</v>
      </c>
      <c r="Y86" s="22">
        <f t="shared" si="60"/>
        <v>67.359621704498551</v>
      </c>
      <c r="Z86" s="22">
        <f t="shared" si="60"/>
        <v>116.43709113436307</v>
      </c>
      <c r="AA86" s="22">
        <f t="shared" si="60"/>
        <v>67.359621704498551</v>
      </c>
      <c r="AB86" s="22">
        <f t="shared" si="60"/>
        <v>61.271786638032658</v>
      </c>
      <c r="AC86" s="22">
        <f t="shared" si="60"/>
        <v>84.415412852233587</v>
      </c>
      <c r="AD86" s="22">
        <f t="shared" si="60"/>
        <v>95.191848535497471</v>
      </c>
      <c r="AE86" s="22">
        <f t="shared" si="60"/>
        <v>63.559307807122565</v>
      </c>
      <c r="AF86" s="22">
        <f t="shared" si="60"/>
        <v>61.271786638032658</v>
      </c>
      <c r="AG86" s="22">
        <f t="shared" si="60"/>
        <v>77.359665749373818</v>
      </c>
      <c r="AH86" s="22">
        <f t="shared" si="60"/>
        <v>135.10165161175109</v>
      </c>
      <c r="AI86" s="22">
        <f t="shared" si="60"/>
        <v>79.266884552314167</v>
      </c>
      <c r="AJ86" s="22">
        <f t="shared" si="60"/>
        <v>127.41410379873658</v>
      </c>
      <c r="AK86" s="22">
        <f t="shared" si="60"/>
        <v>73.908883648870045</v>
      </c>
      <c r="AL86" s="22">
        <f t="shared" si="60"/>
        <v>65.700171284893983</v>
      </c>
      <c r="AM86" s="22">
        <f t="shared" si="60"/>
        <v>83.344060284896017</v>
      </c>
      <c r="AN86" s="22">
        <f ca="1">AVERAGE(OFFSET($A86,0,Fixtures!$D$6,1,3))</f>
        <v>86.128646214351889</v>
      </c>
      <c r="AO86" s="22">
        <f ca="1">AVERAGE(OFFSET($A86,0,Fixtures!$D$6,1,6))</f>
        <v>79.336040259604701</v>
      </c>
      <c r="AP86" s="22">
        <f ca="1">AVERAGE(OFFSET($A86,0,Fixtures!$D$6,1,9))</f>
        <v>85.31596292919204</v>
      </c>
      <c r="AQ86" s="22">
        <f ca="1">AVERAGE(OFFSET($A86,0,Fixtures!$D$6,1,12))</f>
        <v>84.215336617693325</v>
      </c>
      <c r="AR86" s="22">
        <f ca="1">IF(OR(Fixtures!$D$6&lt;=0,Fixtures!$D$6&gt;39),AVERAGE(A86:AM86),AVERAGE(OFFSET($A86,0,Fixtures!$D$6,1,39-Fixtures!$D$6)))</f>
        <v>84.768023373339858</v>
      </c>
    </row>
    <row r="87" spans="1:44" x14ac:dyDescent="0.25">
      <c r="A87" s="30" t="s">
        <v>117</v>
      </c>
      <c r="B87" s="22">
        <f t="shared" ref="B87:AM87" si="61">MIN(VLOOKUP($A79,$A$2:$AM$11,B$13+1,FALSE),VLOOKUP($A87,$A$2:$AM$11,B$13+1,FALSE))</f>
        <v>107.68415831979155</v>
      </c>
      <c r="C87" s="22">
        <f t="shared" si="61"/>
        <v>84.415412852233587</v>
      </c>
      <c r="D87" s="22">
        <f t="shared" si="61"/>
        <v>117.44023931064763</v>
      </c>
      <c r="E87" s="22">
        <f t="shared" si="61"/>
        <v>63.559307807122565</v>
      </c>
      <c r="F87" s="22">
        <f t="shared" si="61"/>
        <v>63.559307807122565</v>
      </c>
      <c r="G87" s="22">
        <f t="shared" si="61"/>
        <v>75.958722347626036</v>
      </c>
      <c r="H87" s="22">
        <f t="shared" si="61"/>
        <v>83.344060284896017</v>
      </c>
      <c r="I87" s="22">
        <f t="shared" si="61"/>
        <v>106.60913720325816</v>
      </c>
      <c r="J87" s="22">
        <f t="shared" si="61"/>
        <v>116.43709113436307</v>
      </c>
      <c r="K87" s="22">
        <f t="shared" si="61"/>
        <v>65.700171284893983</v>
      </c>
      <c r="L87" s="22">
        <f t="shared" si="61"/>
        <v>77.359665749373818</v>
      </c>
      <c r="M87" s="22">
        <f t="shared" si="61"/>
        <v>54.335357962028958</v>
      </c>
      <c r="N87" s="22">
        <f t="shared" si="61"/>
        <v>115.60704338290152</v>
      </c>
      <c r="O87" s="22">
        <f t="shared" si="61"/>
        <v>73.908883648870045</v>
      </c>
      <c r="P87" s="22">
        <f t="shared" si="61"/>
        <v>135.10165161175109</v>
      </c>
      <c r="Q87" s="22">
        <f t="shared" si="61"/>
        <v>102.51945356596927</v>
      </c>
      <c r="R87" s="22">
        <f t="shared" si="61"/>
        <v>79.266884552314167</v>
      </c>
      <c r="S87" s="22">
        <f t="shared" si="61"/>
        <v>74.087427193603858</v>
      </c>
      <c r="T87" s="22">
        <f t="shared" si="61"/>
        <v>75.958722347626036</v>
      </c>
      <c r="U87" s="22">
        <f t="shared" si="61"/>
        <v>102.51945356596927</v>
      </c>
      <c r="V87" s="22">
        <f t="shared" si="61"/>
        <v>73.908883648870045</v>
      </c>
      <c r="W87" s="22">
        <f t="shared" si="61"/>
        <v>74.087427193603858</v>
      </c>
      <c r="X87" s="22">
        <f t="shared" si="61"/>
        <v>94.540178274587404</v>
      </c>
      <c r="Y87" s="22">
        <f t="shared" si="61"/>
        <v>103.25553364745403</v>
      </c>
      <c r="Z87" s="22">
        <f t="shared" si="61"/>
        <v>71.673261995265875</v>
      </c>
      <c r="AA87" s="22">
        <f t="shared" si="61"/>
        <v>67.359621704498551</v>
      </c>
      <c r="AB87" s="22">
        <f t="shared" si="61"/>
        <v>61.271786638032658</v>
      </c>
      <c r="AC87" s="22">
        <f t="shared" si="61"/>
        <v>87.235367759932188</v>
      </c>
      <c r="AD87" s="22">
        <f t="shared" si="61"/>
        <v>95.191848535497471</v>
      </c>
      <c r="AE87" s="22">
        <f t="shared" si="61"/>
        <v>130.22747576911613</v>
      </c>
      <c r="AF87" s="22">
        <f t="shared" si="61"/>
        <v>71.673261995265875</v>
      </c>
      <c r="AG87" s="22">
        <f t="shared" si="61"/>
        <v>95.493498887362307</v>
      </c>
      <c r="AH87" s="22">
        <f t="shared" si="61"/>
        <v>125.67087808310139</v>
      </c>
      <c r="AI87" s="22">
        <f t="shared" si="61"/>
        <v>67.359621704498551</v>
      </c>
      <c r="AJ87" s="22">
        <f t="shared" si="61"/>
        <v>89.386061303673443</v>
      </c>
      <c r="AK87" s="22">
        <f t="shared" si="61"/>
        <v>119.80712501419436</v>
      </c>
      <c r="AL87" s="22">
        <f t="shared" si="61"/>
        <v>65.700171284893983</v>
      </c>
      <c r="AM87" s="22">
        <f t="shared" si="61"/>
        <v>83.344060284896017</v>
      </c>
      <c r="AN87" s="22">
        <f ca="1">AVERAGE(OFFSET($A87,0,Fixtures!$D$6,1,3))</f>
        <v>86.49897605621031</v>
      </c>
      <c r="AO87" s="22">
        <f ca="1">AVERAGE(OFFSET($A87,0,Fixtures!$D$6,1,6))</f>
        <v>83.891368860405237</v>
      </c>
      <c r="AP87" s="22">
        <f ca="1">AVERAGE(OFFSET($A87,0,Fixtures!$D$6,1,9))</f>
        <v>91.13735587694066</v>
      </c>
      <c r="AQ87" s="22">
        <f ca="1">AVERAGE(OFFSET($A87,0,Fixtures!$D$6,1,12))</f>
        <v>89.400150499972085</v>
      </c>
      <c r="AR87" s="22">
        <f ca="1">IF(OR(Fixtures!$D$6&lt;=0,Fixtures!$D$6&gt;39),AVERAGE(A87:AM87),AVERAGE(OFFSET($A87,0,Fixtures!$D$6,1,39-Fixtures!$D$6)))</f>
        <v>88.332928990813642</v>
      </c>
    </row>
    <row r="88" spans="1:44" x14ac:dyDescent="0.25">
      <c r="A88" s="30" t="s">
        <v>63</v>
      </c>
      <c r="B88" s="22">
        <f t="shared" ref="B88:AM88" si="62">MIN(VLOOKUP($A79,$A$2:$AM$11,B$13+1,FALSE),VLOOKUP($A88,$A$2:$AM$11,B$13+1,FALSE))</f>
        <v>75.103438827005036</v>
      </c>
      <c r="C88" s="22">
        <f t="shared" si="62"/>
        <v>84.415412852233587</v>
      </c>
      <c r="D88" s="22">
        <f t="shared" si="62"/>
        <v>67.359621704498551</v>
      </c>
      <c r="E88" s="22">
        <f t="shared" si="62"/>
        <v>63.559307807122565</v>
      </c>
      <c r="F88" s="22">
        <f t="shared" si="62"/>
        <v>103.25553364745403</v>
      </c>
      <c r="G88" s="22">
        <f t="shared" si="62"/>
        <v>75.958722347626036</v>
      </c>
      <c r="H88" s="22">
        <f t="shared" si="62"/>
        <v>101.21650445056385</v>
      </c>
      <c r="I88" s="22">
        <f t="shared" si="62"/>
        <v>73.908883648870045</v>
      </c>
      <c r="J88" s="22">
        <f t="shared" si="62"/>
        <v>74.087427193603858</v>
      </c>
      <c r="K88" s="22">
        <f t="shared" si="62"/>
        <v>87.235367759932188</v>
      </c>
      <c r="L88" s="22">
        <f t="shared" si="62"/>
        <v>103.25553364745403</v>
      </c>
      <c r="M88" s="22">
        <f t="shared" si="62"/>
        <v>54.335357962028958</v>
      </c>
      <c r="N88" s="22">
        <f t="shared" si="62"/>
        <v>77.359665749373818</v>
      </c>
      <c r="O88" s="22">
        <f t="shared" si="62"/>
        <v>73.908883648870045</v>
      </c>
      <c r="P88" s="22">
        <f t="shared" si="62"/>
        <v>84.415412852233587</v>
      </c>
      <c r="Q88" s="22">
        <f t="shared" si="62"/>
        <v>106.60913720325816</v>
      </c>
      <c r="R88" s="22">
        <f t="shared" si="62"/>
        <v>112.98986563284187</v>
      </c>
      <c r="S88" s="22">
        <f t="shared" si="62"/>
        <v>54.335357962028958</v>
      </c>
      <c r="T88" s="22">
        <f t="shared" si="62"/>
        <v>63.559307807122565</v>
      </c>
      <c r="U88" s="22">
        <f t="shared" si="62"/>
        <v>87.235367759932188</v>
      </c>
      <c r="V88" s="22">
        <f t="shared" si="62"/>
        <v>114.13776033786989</v>
      </c>
      <c r="W88" s="22">
        <f t="shared" si="62"/>
        <v>77.359665749373818</v>
      </c>
      <c r="X88" s="22">
        <f t="shared" si="62"/>
        <v>83.344060284896017</v>
      </c>
      <c r="Y88" s="22">
        <f t="shared" si="62"/>
        <v>65.700171284893983</v>
      </c>
      <c r="Z88" s="22">
        <f t="shared" si="62"/>
        <v>116.43709113436307</v>
      </c>
      <c r="AA88" s="22">
        <f t="shared" si="62"/>
        <v>67.359621704498551</v>
      </c>
      <c r="AB88" s="22">
        <f t="shared" si="62"/>
        <v>61.271786638032658</v>
      </c>
      <c r="AC88" s="22">
        <f t="shared" si="62"/>
        <v>111.44398622463707</v>
      </c>
      <c r="AD88" s="22">
        <f t="shared" si="62"/>
        <v>79.266884552314167</v>
      </c>
      <c r="AE88" s="22">
        <f t="shared" si="62"/>
        <v>75.958722347626036</v>
      </c>
      <c r="AF88" s="22">
        <f t="shared" si="62"/>
        <v>71.673261995265875</v>
      </c>
      <c r="AG88" s="22">
        <f t="shared" si="62"/>
        <v>84.691111868750355</v>
      </c>
      <c r="AH88" s="22">
        <f t="shared" si="62"/>
        <v>117.44023931064763</v>
      </c>
      <c r="AI88" s="22">
        <f t="shared" si="62"/>
        <v>71.673261995265875</v>
      </c>
      <c r="AJ88" s="22">
        <f t="shared" si="62"/>
        <v>101.21650445056385</v>
      </c>
      <c r="AK88" s="22">
        <f t="shared" si="62"/>
        <v>95.191848535497471</v>
      </c>
      <c r="AL88" s="22">
        <f t="shared" si="62"/>
        <v>61.271786638032658</v>
      </c>
      <c r="AM88" s="22">
        <f t="shared" si="62"/>
        <v>83.344060284896017</v>
      </c>
      <c r="AN88" s="22">
        <f ca="1">AVERAGE(OFFSET($A88,0,Fixtures!$D$6,1,3))</f>
        <v>88.192776200330016</v>
      </c>
      <c r="AO88" s="22">
        <f ca="1">AVERAGE(OFFSET($A88,0,Fixtures!$D$6,1,6))</f>
        <v>78.363705993543817</v>
      </c>
      <c r="AP88" s="22">
        <f ca="1">AVERAGE(OFFSET($A88,0,Fixtures!$D$6,1,9))</f>
        <v>86.021850183288493</v>
      </c>
      <c r="AQ88" s="22">
        <f ca="1">AVERAGE(OFFSET($A88,0,Fixtures!$D$6,1,12))</f>
        <v>81.610557098223339</v>
      </c>
      <c r="AR88" s="22">
        <f ca="1">IF(OR(Fixtures!$D$6&lt;=0,Fixtures!$D$6&gt;39),AVERAGE(A88:AM88),AVERAGE(OFFSET($A88,0,Fixtures!$D$6,1,39-Fixtures!$D$6)))</f>
        <v>83.936950350536819</v>
      </c>
    </row>
    <row r="90" spans="1:44" x14ac:dyDescent="0.25">
      <c r="A90" s="31" t="s">
        <v>10</v>
      </c>
      <c r="B90" s="2">
        <v>1</v>
      </c>
      <c r="C90" s="2">
        <v>2</v>
      </c>
      <c r="D90" s="2">
        <v>3</v>
      </c>
      <c r="E90" s="2">
        <v>4</v>
      </c>
      <c r="F90" s="2">
        <v>5</v>
      </c>
      <c r="G90" s="2">
        <v>6</v>
      </c>
      <c r="H90" s="2">
        <v>7</v>
      </c>
      <c r="I90" s="2">
        <v>8</v>
      </c>
      <c r="J90" s="2">
        <v>9</v>
      </c>
      <c r="K90" s="2">
        <v>10</v>
      </c>
      <c r="L90" s="2">
        <v>11</v>
      </c>
      <c r="M90" s="2">
        <v>12</v>
      </c>
      <c r="N90" s="2">
        <v>13</v>
      </c>
      <c r="O90" s="2">
        <v>14</v>
      </c>
      <c r="P90" s="2">
        <v>15</v>
      </c>
      <c r="Q90" s="2">
        <v>16</v>
      </c>
      <c r="R90" s="2">
        <v>17</v>
      </c>
      <c r="S90" s="2">
        <v>18</v>
      </c>
      <c r="T90" s="2">
        <v>19</v>
      </c>
      <c r="U90" s="2">
        <v>20</v>
      </c>
      <c r="V90" s="2">
        <v>21</v>
      </c>
      <c r="W90" s="2">
        <v>22</v>
      </c>
      <c r="X90" s="2">
        <v>23</v>
      </c>
      <c r="Y90" s="2">
        <v>24</v>
      </c>
      <c r="Z90" s="2">
        <v>25</v>
      </c>
      <c r="AA90" s="2">
        <v>26</v>
      </c>
      <c r="AB90" s="2">
        <v>27</v>
      </c>
      <c r="AC90" s="2">
        <v>28</v>
      </c>
      <c r="AD90" s="2">
        <v>29</v>
      </c>
      <c r="AE90" s="2">
        <v>30</v>
      </c>
      <c r="AF90" s="2">
        <v>31</v>
      </c>
      <c r="AG90" s="2">
        <v>32</v>
      </c>
      <c r="AH90" s="2">
        <v>33</v>
      </c>
      <c r="AI90" s="2">
        <v>34</v>
      </c>
      <c r="AJ90" s="2">
        <v>35</v>
      </c>
      <c r="AK90" s="2">
        <v>36</v>
      </c>
      <c r="AL90" s="2">
        <v>37</v>
      </c>
      <c r="AM90" s="2">
        <v>38</v>
      </c>
      <c r="AN90" s="31" t="s">
        <v>56</v>
      </c>
      <c r="AO90" s="31" t="s">
        <v>57</v>
      </c>
      <c r="AP90" s="31" t="s">
        <v>58</v>
      </c>
      <c r="AQ90" s="31" t="s">
        <v>78</v>
      </c>
      <c r="AR90" s="31" t="s">
        <v>59</v>
      </c>
    </row>
    <row r="91" spans="1:44" x14ac:dyDescent="0.25">
      <c r="A91" s="30" t="s">
        <v>105</v>
      </c>
      <c r="B91" s="22">
        <f t="shared" ref="B91:AM91" si="63">MIN(VLOOKUP($A90,$A$2:$AM$11,B$13+1,FALSE),VLOOKUP($A91,$A$2:$AM$11,B$13+1,FALSE))</f>
        <v>87.235367759932188</v>
      </c>
      <c r="C91" s="22">
        <f t="shared" si="63"/>
        <v>65.700171284893983</v>
      </c>
      <c r="D91" s="22">
        <f t="shared" si="63"/>
        <v>71.673261995265875</v>
      </c>
      <c r="E91" s="22">
        <f t="shared" si="63"/>
        <v>54.335357962028958</v>
      </c>
      <c r="F91" s="22">
        <f t="shared" si="63"/>
        <v>127.41410379873658</v>
      </c>
      <c r="G91" s="22">
        <f t="shared" si="63"/>
        <v>101.21650445056385</v>
      </c>
      <c r="H91" s="22">
        <f t="shared" si="63"/>
        <v>94.540178274587404</v>
      </c>
      <c r="I91" s="22">
        <f t="shared" si="63"/>
        <v>75.103438827005036</v>
      </c>
      <c r="J91" s="22">
        <f t="shared" si="63"/>
        <v>75.958722347626036</v>
      </c>
      <c r="K91" s="22">
        <f t="shared" si="63"/>
        <v>103.25553364745403</v>
      </c>
      <c r="L91" s="22">
        <f t="shared" si="63"/>
        <v>75.103438827005036</v>
      </c>
      <c r="M91" s="22">
        <f t="shared" si="63"/>
        <v>65.700171284893983</v>
      </c>
      <c r="N91" s="22">
        <f t="shared" si="63"/>
        <v>63.559307807122565</v>
      </c>
      <c r="O91" s="22">
        <f t="shared" si="63"/>
        <v>61.271786638032658</v>
      </c>
      <c r="P91" s="22">
        <f t="shared" si="63"/>
        <v>77.359665749373818</v>
      </c>
      <c r="Q91" s="22">
        <f t="shared" si="63"/>
        <v>95.493498887362307</v>
      </c>
      <c r="R91" s="22">
        <f t="shared" si="63"/>
        <v>116.43709113436307</v>
      </c>
      <c r="S91" s="22">
        <f t="shared" si="63"/>
        <v>115.60704338290152</v>
      </c>
      <c r="T91" s="22">
        <f t="shared" si="63"/>
        <v>101.21650445056385</v>
      </c>
      <c r="U91" s="22">
        <f t="shared" si="63"/>
        <v>71.673261995265875</v>
      </c>
      <c r="V91" s="22">
        <f t="shared" si="63"/>
        <v>106.60913720325816</v>
      </c>
      <c r="W91" s="22">
        <f t="shared" si="63"/>
        <v>95.493498887362307</v>
      </c>
      <c r="X91" s="22">
        <f t="shared" si="63"/>
        <v>79.266884552314167</v>
      </c>
      <c r="Y91" s="22">
        <f t="shared" si="63"/>
        <v>67.359621704498551</v>
      </c>
      <c r="Z91" s="22">
        <f t="shared" si="63"/>
        <v>112.98986563284187</v>
      </c>
      <c r="AA91" s="22">
        <f t="shared" si="63"/>
        <v>114.13776033786989</v>
      </c>
      <c r="AB91" s="22">
        <f t="shared" si="63"/>
        <v>67.359621704498551</v>
      </c>
      <c r="AC91" s="22">
        <f t="shared" si="63"/>
        <v>84.415412852233587</v>
      </c>
      <c r="AD91" s="22">
        <f t="shared" si="63"/>
        <v>74.087427193603858</v>
      </c>
      <c r="AE91" s="22">
        <f t="shared" si="63"/>
        <v>63.559307807122565</v>
      </c>
      <c r="AF91" s="22">
        <f t="shared" si="63"/>
        <v>61.271786638032658</v>
      </c>
      <c r="AG91" s="22">
        <f t="shared" si="63"/>
        <v>77.359665749373818</v>
      </c>
      <c r="AH91" s="22">
        <f t="shared" si="63"/>
        <v>54.335357962028958</v>
      </c>
      <c r="AI91" s="22">
        <f t="shared" si="63"/>
        <v>112.98986563284187</v>
      </c>
      <c r="AJ91" s="22">
        <f t="shared" si="63"/>
        <v>103.25553364745403</v>
      </c>
      <c r="AK91" s="22">
        <f t="shared" si="63"/>
        <v>73.908883648870045</v>
      </c>
      <c r="AL91" s="22">
        <f t="shared" si="63"/>
        <v>102.51945356596927</v>
      </c>
      <c r="AM91" s="22">
        <f t="shared" si="63"/>
        <v>107.68415831979155</v>
      </c>
      <c r="AN91" s="22">
        <f ca="1">AVERAGE(OFFSET($A91,0,Fixtures!$D$6,1,3))</f>
        <v>84.772564940695034</v>
      </c>
      <c r="AO91" s="22">
        <f ca="1">AVERAGE(OFFSET($A91,0,Fixtures!$D$6,1,6))</f>
        <v>74.141493425355719</v>
      </c>
      <c r="AP91" s="22">
        <f ca="1">AVERAGE(OFFSET($A91,0,Fixtures!$D$6,1,9))</f>
        <v>81.571024035914832</v>
      </c>
      <c r="AQ91" s="22">
        <f ca="1">AVERAGE(OFFSET($A91,0,Fixtures!$D$6,1,12))</f>
        <v>85.219668845997077</v>
      </c>
      <c r="AR91" s="22">
        <f ca="1">IF(OR(Fixtures!$D$6&lt;=0,Fixtures!$D$6&gt;39),AVERAGE(A91:AM91),AVERAGE(OFFSET($A91,0,Fixtures!$D$6,1,39-Fixtures!$D$6)))</f>
        <v>86.041308973064346</v>
      </c>
    </row>
    <row r="92" spans="1:44" x14ac:dyDescent="0.25">
      <c r="A92" s="30" t="s">
        <v>118</v>
      </c>
      <c r="B92" s="22">
        <f t="shared" ref="B92:AM92" si="64">MIN(VLOOKUP($A90,$A$2:$AM$11,B$13+1,FALSE),VLOOKUP($A92,$A$2:$AM$11,B$13+1,FALSE))</f>
        <v>87.235367759932188</v>
      </c>
      <c r="C92" s="22">
        <f t="shared" si="64"/>
        <v>84.691111868750355</v>
      </c>
      <c r="D92" s="22">
        <f t="shared" si="64"/>
        <v>71.673261995265875</v>
      </c>
      <c r="E92" s="22">
        <f t="shared" si="64"/>
        <v>54.335357962028958</v>
      </c>
      <c r="F92" s="22">
        <f t="shared" si="64"/>
        <v>87.235367759932188</v>
      </c>
      <c r="G92" s="22">
        <f t="shared" si="64"/>
        <v>54.335357962028958</v>
      </c>
      <c r="H92" s="22">
        <f t="shared" si="64"/>
        <v>125.67087808310139</v>
      </c>
      <c r="I92" s="22">
        <f t="shared" si="64"/>
        <v>63.559307807122565</v>
      </c>
      <c r="J92" s="22">
        <f t="shared" si="64"/>
        <v>75.958722347626036</v>
      </c>
      <c r="K92" s="22">
        <f t="shared" si="64"/>
        <v>103.25553364745403</v>
      </c>
      <c r="L92" s="22">
        <f t="shared" si="64"/>
        <v>94.540178274587404</v>
      </c>
      <c r="M92" s="22">
        <f t="shared" si="64"/>
        <v>65.700171284893983</v>
      </c>
      <c r="N92" s="22">
        <f t="shared" si="64"/>
        <v>83.344060284896017</v>
      </c>
      <c r="O92" s="22">
        <f t="shared" si="64"/>
        <v>65.700171284893983</v>
      </c>
      <c r="P92" s="22">
        <f t="shared" si="64"/>
        <v>83.344060284896017</v>
      </c>
      <c r="Q92" s="22">
        <f t="shared" si="64"/>
        <v>79.266884552314167</v>
      </c>
      <c r="R92" s="22">
        <f t="shared" si="64"/>
        <v>67.359621704498551</v>
      </c>
      <c r="S92" s="22">
        <f t="shared" si="64"/>
        <v>115.60704338290152</v>
      </c>
      <c r="T92" s="22">
        <f t="shared" si="64"/>
        <v>115.60704338290152</v>
      </c>
      <c r="U92" s="22">
        <f t="shared" si="64"/>
        <v>73.908883648870045</v>
      </c>
      <c r="V92" s="22">
        <f t="shared" si="64"/>
        <v>111.44398622463707</v>
      </c>
      <c r="W92" s="22">
        <f t="shared" si="64"/>
        <v>116.43709113436307</v>
      </c>
      <c r="X92" s="22">
        <f t="shared" si="64"/>
        <v>71.673261995265875</v>
      </c>
      <c r="Y92" s="22">
        <f t="shared" si="64"/>
        <v>67.359621704498551</v>
      </c>
      <c r="Z92" s="22">
        <f t="shared" si="64"/>
        <v>77.359665749373818</v>
      </c>
      <c r="AA92" s="22">
        <f t="shared" si="64"/>
        <v>61.271786638032658</v>
      </c>
      <c r="AB92" s="22">
        <f t="shared" si="64"/>
        <v>74.087427193603858</v>
      </c>
      <c r="AC92" s="22">
        <f t="shared" si="64"/>
        <v>84.415412852233587</v>
      </c>
      <c r="AD92" s="22">
        <f t="shared" si="64"/>
        <v>75.103438827005036</v>
      </c>
      <c r="AE92" s="22">
        <f t="shared" si="64"/>
        <v>63.559307807122565</v>
      </c>
      <c r="AF92" s="22">
        <f t="shared" si="64"/>
        <v>61.271786638032658</v>
      </c>
      <c r="AG92" s="22">
        <f t="shared" si="64"/>
        <v>77.359665749373818</v>
      </c>
      <c r="AH92" s="22">
        <f t="shared" si="64"/>
        <v>74.087427193603858</v>
      </c>
      <c r="AI92" s="22">
        <f t="shared" si="64"/>
        <v>102.51945356596927</v>
      </c>
      <c r="AJ92" s="22">
        <f t="shared" si="64"/>
        <v>75.958722347626036</v>
      </c>
      <c r="AK92" s="22">
        <f t="shared" si="64"/>
        <v>73.908883648870045</v>
      </c>
      <c r="AL92" s="22">
        <f t="shared" si="64"/>
        <v>102.51945356596927</v>
      </c>
      <c r="AM92" s="22">
        <f t="shared" si="64"/>
        <v>89.386061303673443</v>
      </c>
      <c r="AN92" s="22">
        <f ca="1">AVERAGE(OFFSET($A92,0,Fixtures!$D$6,1,3))</f>
        <v>91.251478089889147</v>
      </c>
      <c r="AO92" s="22">
        <f ca="1">AVERAGE(OFFSET($A92,0,Fixtures!$D$6,1,6))</f>
        <v>81.416472854058583</v>
      </c>
      <c r="AP92" s="22">
        <f ca="1">AVERAGE(OFFSET($A92,0,Fixtures!$D$6,1,9))</f>
        <v>79.829933740673354</v>
      </c>
      <c r="AQ92" s="22">
        <f ca="1">AVERAGE(OFFSET($A92,0,Fixtures!$D$6,1,12))</f>
        <v>85.299364506727784</v>
      </c>
      <c r="AR92" s="22">
        <f ca="1">IF(OR(Fixtures!$D$6&lt;=0,Fixtures!$D$6&gt;39),AVERAGE(A92:AM92),AVERAGE(OFFSET($A92,0,Fixtures!$D$6,1,39-Fixtures!$D$6)))</f>
        <v>82.777160940666263</v>
      </c>
    </row>
    <row r="93" spans="1:44" x14ac:dyDescent="0.25">
      <c r="A93" s="30" t="s">
        <v>61</v>
      </c>
      <c r="B93" s="22">
        <f t="shared" ref="B93:AM93" si="65">MIN(VLOOKUP($A90,$A$2:$AM$11,B$13+1,FALSE),VLOOKUP($A93,$A$2:$AM$11,B$13+1,FALSE))</f>
        <v>87.235367759932188</v>
      </c>
      <c r="C93" s="22">
        <f t="shared" si="65"/>
        <v>127.41410379873658</v>
      </c>
      <c r="D93" s="22">
        <f t="shared" si="65"/>
        <v>71.673261995265875</v>
      </c>
      <c r="E93" s="22">
        <f t="shared" si="65"/>
        <v>54.335357962028958</v>
      </c>
      <c r="F93" s="22">
        <f t="shared" si="65"/>
        <v>61.271786638032658</v>
      </c>
      <c r="G93" s="22">
        <f t="shared" si="65"/>
        <v>101.21650445056385</v>
      </c>
      <c r="H93" s="22">
        <f t="shared" si="65"/>
        <v>117.44023931064763</v>
      </c>
      <c r="I93" s="22">
        <f t="shared" si="65"/>
        <v>75.103438827005036</v>
      </c>
      <c r="J93" s="22">
        <f t="shared" si="65"/>
        <v>75.958722347626036</v>
      </c>
      <c r="K93" s="22">
        <f t="shared" si="65"/>
        <v>103.25553364745403</v>
      </c>
      <c r="L93" s="22">
        <f t="shared" si="65"/>
        <v>95.191848535497471</v>
      </c>
      <c r="M93" s="22">
        <f t="shared" si="65"/>
        <v>65.700171284893983</v>
      </c>
      <c r="N93" s="22">
        <f t="shared" si="65"/>
        <v>89.386061303673443</v>
      </c>
      <c r="O93" s="22">
        <f t="shared" si="65"/>
        <v>67.359621704498551</v>
      </c>
      <c r="P93" s="22">
        <f t="shared" si="65"/>
        <v>83.344060284896017</v>
      </c>
      <c r="Q93" s="22">
        <f t="shared" si="65"/>
        <v>65.700171284893983</v>
      </c>
      <c r="R93" s="22">
        <f t="shared" si="65"/>
        <v>73.908883648870045</v>
      </c>
      <c r="S93" s="22">
        <f t="shared" si="65"/>
        <v>115.60704338290152</v>
      </c>
      <c r="T93" s="22">
        <f t="shared" si="65"/>
        <v>107.68415831979155</v>
      </c>
      <c r="U93" s="22">
        <f t="shared" si="65"/>
        <v>79.266884552314167</v>
      </c>
      <c r="V93" s="22">
        <f t="shared" si="65"/>
        <v>111.44398622463707</v>
      </c>
      <c r="W93" s="22">
        <f t="shared" si="65"/>
        <v>116.43709113436307</v>
      </c>
      <c r="X93" s="22">
        <f t="shared" si="65"/>
        <v>84.415412852233587</v>
      </c>
      <c r="Y93" s="22">
        <f t="shared" si="65"/>
        <v>67.359621704498551</v>
      </c>
      <c r="Z93" s="22">
        <f t="shared" si="65"/>
        <v>54.335357962028958</v>
      </c>
      <c r="AA93" s="22">
        <f t="shared" si="65"/>
        <v>114.13776033786989</v>
      </c>
      <c r="AB93" s="22">
        <f t="shared" si="65"/>
        <v>74.087427193603858</v>
      </c>
      <c r="AC93" s="22">
        <f t="shared" si="65"/>
        <v>84.415412852233587</v>
      </c>
      <c r="AD93" s="22">
        <f t="shared" si="65"/>
        <v>112.98986563284187</v>
      </c>
      <c r="AE93" s="22">
        <f t="shared" si="65"/>
        <v>63.559307807122565</v>
      </c>
      <c r="AF93" s="22">
        <f t="shared" si="65"/>
        <v>61.271786638032658</v>
      </c>
      <c r="AG93" s="22">
        <f t="shared" si="65"/>
        <v>77.359665749373818</v>
      </c>
      <c r="AH93" s="22">
        <f t="shared" si="65"/>
        <v>75.958722347626036</v>
      </c>
      <c r="AI93" s="22">
        <f t="shared" si="65"/>
        <v>95.493498887362307</v>
      </c>
      <c r="AJ93" s="22">
        <f t="shared" si="65"/>
        <v>83.344060284896017</v>
      </c>
      <c r="AK93" s="22">
        <f t="shared" si="65"/>
        <v>73.908883648870045</v>
      </c>
      <c r="AL93" s="22">
        <f t="shared" si="65"/>
        <v>102.51945356596927</v>
      </c>
      <c r="AM93" s="22">
        <f t="shared" si="65"/>
        <v>74.087427193603858</v>
      </c>
      <c r="AN93" s="22">
        <f ca="1">AVERAGE(OFFSET($A93,0,Fixtures!$D$6,1,3))</f>
        <v>91.468701510192503</v>
      </c>
      <c r="AO93" s="22">
        <f ca="1">AVERAGE(OFFSET($A93,0,Fixtures!$D$6,1,6))</f>
        <v>82.808659803940586</v>
      </c>
      <c r="AP93" s="22">
        <f ca="1">AVERAGE(OFFSET($A93,0,Fixtures!$D$6,1,9))</f>
        <v>79.978341560255956</v>
      </c>
      <c r="AQ93" s="22">
        <f ca="1">AVERAGE(OFFSET($A93,0,Fixtures!$D$6,1,12))</f>
        <v>85.196930024775909</v>
      </c>
      <c r="AR93" s="22">
        <f ca="1">IF(OR(Fixtures!$D$6&lt;=0,Fixtures!$D$6&gt;39),AVERAGE(A93:AM93),AVERAGE(OFFSET($A93,0,Fixtures!$D$6,1,39-Fixtures!$D$6)))</f>
        <v>84.982930077149277</v>
      </c>
    </row>
    <row r="94" spans="1:44" x14ac:dyDescent="0.25">
      <c r="A94" s="30" t="s">
        <v>53</v>
      </c>
      <c r="B94" s="22">
        <f t="shared" ref="B94:AM94" si="66">MIN(VLOOKUP($A90,$A$2:$AM$11,B$13+1,FALSE),VLOOKUP($A94,$A$2:$AM$11,B$13+1,FALSE))</f>
        <v>87.235367759932188</v>
      </c>
      <c r="C94" s="22">
        <f t="shared" si="66"/>
        <v>116.43709113436307</v>
      </c>
      <c r="D94" s="22">
        <f t="shared" si="66"/>
        <v>71.673261995265875</v>
      </c>
      <c r="E94" s="22">
        <f t="shared" si="66"/>
        <v>54.335357962028958</v>
      </c>
      <c r="F94" s="22">
        <f t="shared" si="66"/>
        <v>84.415412852233587</v>
      </c>
      <c r="G94" s="22">
        <f t="shared" si="66"/>
        <v>83.344060284896017</v>
      </c>
      <c r="H94" s="22">
        <f t="shared" si="66"/>
        <v>75.958722347626036</v>
      </c>
      <c r="I94" s="22">
        <f t="shared" si="66"/>
        <v>75.103438827005036</v>
      </c>
      <c r="J94" s="22">
        <f t="shared" si="66"/>
        <v>71.673261995265875</v>
      </c>
      <c r="K94" s="22">
        <f t="shared" si="66"/>
        <v>75.103438827005036</v>
      </c>
      <c r="L94" s="22">
        <f t="shared" si="66"/>
        <v>61.271786638032658</v>
      </c>
      <c r="M94" s="22">
        <f t="shared" si="66"/>
        <v>65.700171284893983</v>
      </c>
      <c r="N94" s="22">
        <f t="shared" si="66"/>
        <v>89.386061303673443</v>
      </c>
      <c r="O94" s="22">
        <f t="shared" si="66"/>
        <v>119.80712501419436</v>
      </c>
      <c r="P94" s="22">
        <f t="shared" si="66"/>
        <v>83.344060284896017</v>
      </c>
      <c r="Q94" s="22">
        <f t="shared" si="66"/>
        <v>95.493498887362307</v>
      </c>
      <c r="R94" s="22">
        <f t="shared" si="66"/>
        <v>65.700171284893983</v>
      </c>
      <c r="S94" s="22">
        <f t="shared" si="66"/>
        <v>89.386061303673443</v>
      </c>
      <c r="T94" s="22">
        <f t="shared" si="66"/>
        <v>127.41410379873658</v>
      </c>
      <c r="U94" s="22">
        <f t="shared" si="66"/>
        <v>79.266884552314167</v>
      </c>
      <c r="V94" s="22">
        <f t="shared" si="66"/>
        <v>67.359621704498551</v>
      </c>
      <c r="W94" s="22">
        <f t="shared" si="66"/>
        <v>84.691111868750355</v>
      </c>
      <c r="X94" s="22">
        <f t="shared" si="66"/>
        <v>84.691111868750355</v>
      </c>
      <c r="Y94" s="22">
        <f t="shared" si="66"/>
        <v>63.559307807122565</v>
      </c>
      <c r="Z94" s="22">
        <f t="shared" si="66"/>
        <v>95.191848535497471</v>
      </c>
      <c r="AA94" s="22">
        <f t="shared" si="66"/>
        <v>73.908883648870045</v>
      </c>
      <c r="AB94" s="22">
        <f t="shared" si="66"/>
        <v>74.087427193603858</v>
      </c>
      <c r="AC94" s="22">
        <f t="shared" si="66"/>
        <v>54.335357962028958</v>
      </c>
      <c r="AD94" s="22">
        <f t="shared" si="66"/>
        <v>103.25553364745403</v>
      </c>
      <c r="AE94" s="22">
        <f t="shared" si="66"/>
        <v>63.559307807122565</v>
      </c>
      <c r="AF94" s="22">
        <f t="shared" si="66"/>
        <v>61.271786638032658</v>
      </c>
      <c r="AG94" s="22">
        <f t="shared" si="66"/>
        <v>77.359665749373818</v>
      </c>
      <c r="AH94" s="22">
        <f t="shared" si="66"/>
        <v>127.41410379873658</v>
      </c>
      <c r="AI94" s="22">
        <f t="shared" si="66"/>
        <v>112.98986563284187</v>
      </c>
      <c r="AJ94" s="22">
        <f t="shared" si="66"/>
        <v>74.087427193603858</v>
      </c>
      <c r="AK94" s="22">
        <f t="shared" si="66"/>
        <v>73.908883648870045</v>
      </c>
      <c r="AL94" s="22">
        <f t="shared" si="66"/>
        <v>79.266884552314167</v>
      </c>
      <c r="AM94" s="22">
        <f t="shared" si="66"/>
        <v>107.68415831979155</v>
      </c>
      <c r="AN94" s="22">
        <f ca="1">AVERAGE(OFFSET($A94,0,Fixtures!$D$6,1,3))</f>
        <v>69.349495820101197</v>
      </c>
      <c r="AO94" s="22">
        <f ca="1">AVERAGE(OFFSET($A94,0,Fixtures!$D$6,1,6))</f>
        <v>80.490307510510902</v>
      </c>
      <c r="AP94" s="22">
        <f ca="1">AVERAGE(OFFSET($A94,0,Fixtures!$D$6,1,9))</f>
        <v>80.831063946690847</v>
      </c>
      <c r="AQ94" s="22">
        <f ca="1">AVERAGE(OFFSET($A94,0,Fixtures!$D$6,1,12))</f>
        <v>85.295552097911823</v>
      </c>
      <c r="AR94" s="22">
        <f ca="1">IF(OR(Fixtures!$D$6&lt;=0,Fixtures!$D$6&gt;39),AVERAGE(A94:AM94),AVERAGE(OFFSET($A94,0,Fixtures!$D$6,1,39-Fixtures!$D$6)))</f>
        <v>83.405630425073497</v>
      </c>
    </row>
    <row r="95" spans="1:44" x14ac:dyDescent="0.25">
      <c r="A95" s="30" t="s">
        <v>116</v>
      </c>
      <c r="B95" s="22">
        <f t="shared" ref="B95:AM95" si="67">MIN(VLOOKUP($A90,$A$2:$AM$11,B$13+1,FALSE),VLOOKUP($A95,$A$2:$AM$11,B$13+1,FALSE))</f>
        <v>79.266884552314167</v>
      </c>
      <c r="C95" s="22">
        <f t="shared" si="67"/>
        <v>115.60704338290152</v>
      </c>
      <c r="D95" s="22">
        <f t="shared" si="67"/>
        <v>71.673261995265875</v>
      </c>
      <c r="E95" s="22">
        <f t="shared" si="67"/>
        <v>54.335357962028958</v>
      </c>
      <c r="F95" s="22">
        <f t="shared" si="67"/>
        <v>74.087427193603858</v>
      </c>
      <c r="G95" s="22">
        <f t="shared" si="67"/>
        <v>77.359665749373818</v>
      </c>
      <c r="H95" s="22">
        <f t="shared" si="67"/>
        <v>54.335357962028958</v>
      </c>
      <c r="I95" s="22">
        <f t="shared" si="67"/>
        <v>75.103438827005036</v>
      </c>
      <c r="J95" s="22">
        <f t="shared" si="67"/>
        <v>75.958722347626036</v>
      </c>
      <c r="K95" s="22">
        <f t="shared" si="67"/>
        <v>103.25553364745403</v>
      </c>
      <c r="L95" s="22">
        <f t="shared" si="67"/>
        <v>95.191848535497471</v>
      </c>
      <c r="M95" s="22">
        <f t="shared" si="67"/>
        <v>65.700171284893983</v>
      </c>
      <c r="N95" s="22">
        <f t="shared" si="67"/>
        <v>84.415412852233587</v>
      </c>
      <c r="O95" s="22">
        <f t="shared" si="67"/>
        <v>84.691111868750355</v>
      </c>
      <c r="P95" s="22">
        <f t="shared" si="67"/>
        <v>83.344060284896017</v>
      </c>
      <c r="Q95" s="22">
        <f t="shared" si="67"/>
        <v>95.493498887362307</v>
      </c>
      <c r="R95" s="22">
        <f t="shared" si="67"/>
        <v>71.673261995265875</v>
      </c>
      <c r="S95" s="22">
        <f t="shared" si="67"/>
        <v>103.25553364745403</v>
      </c>
      <c r="T95" s="22">
        <f t="shared" si="67"/>
        <v>117.44023931064763</v>
      </c>
      <c r="U95" s="22">
        <f t="shared" si="67"/>
        <v>79.266884552314167</v>
      </c>
      <c r="V95" s="22">
        <f t="shared" si="67"/>
        <v>61.271786638032658</v>
      </c>
      <c r="W95" s="22">
        <f t="shared" si="67"/>
        <v>112.98986563284187</v>
      </c>
      <c r="X95" s="22">
        <f t="shared" si="67"/>
        <v>84.691111868750355</v>
      </c>
      <c r="Y95" s="22">
        <f t="shared" si="67"/>
        <v>67.359621704498551</v>
      </c>
      <c r="Z95" s="22">
        <f t="shared" si="67"/>
        <v>65.700171284893983</v>
      </c>
      <c r="AA95" s="22">
        <f t="shared" si="67"/>
        <v>87.235367759932188</v>
      </c>
      <c r="AB95" s="22">
        <f t="shared" si="67"/>
        <v>74.087427193603858</v>
      </c>
      <c r="AC95" s="22">
        <f t="shared" si="67"/>
        <v>84.415412852233587</v>
      </c>
      <c r="AD95" s="22">
        <f t="shared" si="67"/>
        <v>102.51945356596927</v>
      </c>
      <c r="AE95" s="22">
        <f t="shared" si="67"/>
        <v>63.559307807122565</v>
      </c>
      <c r="AF95" s="22">
        <f t="shared" si="67"/>
        <v>61.271786638032658</v>
      </c>
      <c r="AG95" s="22">
        <f t="shared" si="67"/>
        <v>77.359665749373818</v>
      </c>
      <c r="AH95" s="22">
        <f t="shared" si="67"/>
        <v>130.22747576911613</v>
      </c>
      <c r="AI95" s="22">
        <f t="shared" si="67"/>
        <v>112.98986563284187</v>
      </c>
      <c r="AJ95" s="22">
        <f t="shared" si="67"/>
        <v>63.559307807122565</v>
      </c>
      <c r="AK95" s="22">
        <f t="shared" si="67"/>
        <v>73.908883648870045</v>
      </c>
      <c r="AL95" s="22">
        <f t="shared" si="67"/>
        <v>102.51945356596927</v>
      </c>
      <c r="AM95" s="22">
        <f t="shared" si="67"/>
        <v>75.103438827005036</v>
      </c>
      <c r="AN95" s="22">
        <f ca="1">AVERAGE(OFFSET($A95,0,Fixtures!$D$6,1,3))</f>
        <v>91.468701510192503</v>
      </c>
      <c r="AO95" s="22">
        <f ca="1">AVERAGE(OFFSET($A95,0,Fixtures!$D$6,1,6))</f>
        <v>84.868800089409248</v>
      </c>
      <c r="AP95" s="22">
        <f ca="1">AVERAGE(OFFSET($A95,0,Fixtures!$D$6,1,9))</f>
        <v>84.413735744886637</v>
      </c>
      <c r="AQ95" s="22">
        <f ca="1">AVERAGE(OFFSET($A95,0,Fixtures!$D$6,1,12))</f>
        <v>88.307189934532957</v>
      </c>
      <c r="AR95" s="22">
        <f ca="1">IF(OR(Fixtures!$D$6&lt;=0,Fixtures!$D$6&gt;39),AVERAGE(A95:AM95),AVERAGE(OFFSET($A95,0,Fixtures!$D$6,1,39-Fixtures!$D$6)))</f>
        <v>85.348522772020189</v>
      </c>
    </row>
    <row r="96" spans="1:44" x14ac:dyDescent="0.25">
      <c r="A96" s="30" t="s">
        <v>115</v>
      </c>
      <c r="B96" s="22">
        <f t="shared" ref="B96:AM96" si="68">MIN(VLOOKUP($A90,$A$2:$AM$11,B$13+1,FALSE),VLOOKUP($A96,$A$2:$AM$11,B$13+1,FALSE))</f>
        <v>87.235367759932188</v>
      </c>
      <c r="C96" s="22">
        <f t="shared" si="68"/>
        <v>73.908883648870045</v>
      </c>
      <c r="D96" s="22">
        <f t="shared" si="68"/>
        <v>71.673261995265875</v>
      </c>
      <c r="E96" s="22">
        <f t="shared" si="68"/>
        <v>54.335357962028958</v>
      </c>
      <c r="F96" s="22">
        <f t="shared" si="68"/>
        <v>67.359621704498551</v>
      </c>
      <c r="G96" s="22">
        <f t="shared" si="68"/>
        <v>101.21650445056385</v>
      </c>
      <c r="H96" s="22">
        <f t="shared" si="68"/>
        <v>112.98986563284187</v>
      </c>
      <c r="I96" s="22">
        <f t="shared" si="68"/>
        <v>75.103438827005036</v>
      </c>
      <c r="J96" s="22">
        <f t="shared" si="68"/>
        <v>75.958722347626036</v>
      </c>
      <c r="K96" s="22">
        <f t="shared" si="68"/>
        <v>103.25553364745403</v>
      </c>
      <c r="L96" s="22">
        <f t="shared" si="68"/>
        <v>95.191848535497471</v>
      </c>
      <c r="M96" s="22">
        <f t="shared" si="68"/>
        <v>65.700171284893983</v>
      </c>
      <c r="N96" s="22">
        <f t="shared" si="68"/>
        <v>75.103438827005036</v>
      </c>
      <c r="O96" s="22">
        <f t="shared" si="68"/>
        <v>116.43709113436307</v>
      </c>
      <c r="P96" s="22">
        <f t="shared" si="68"/>
        <v>63.559307807122565</v>
      </c>
      <c r="Q96" s="22">
        <f t="shared" si="68"/>
        <v>61.271786638032658</v>
      </c>
      <c r="R96" s="22">
        <f t="shared" si="68"/>
        <v>145.23497884805127</v>
      </c>
      <c r="S96" s="22">
        <f t="shared" si="68"/>
        <v>94.540178274587404</v>
      </c>
      <c r="T96" s="22">
        <f t="shared" si="68"/>
        <v>84.415412852233587</v>
      </c>
      <c r="U96" s="22">
        <f t="shared" si="68"/>
        <v>79.266884552314167</v>
      </c>
      <c r="V96" s="22">
        <f t="shared" si="68"/>
        <v>111.44398622463707</v>
      </c>
      <c r="W96" s="22">
        <f t="shared" si="68"/>
        <v>101.21650445056385</v>
      </c>
      <c r="X96" s="22">
        <f t="shared" si="68"/>
        <v>77.359665749373818</v>
      </c>
      <c r="Y96" s="22">
        <f t="shared" si="68"/>
        <v>67.359621704498551</v>
      </c>
      <c r="Z96" s="22">
        <f t="shared" si="68"/>
        <v>75.958722347626036</v>
      </c>
      <c r="AA96" s="22">
        <f t="shared" si="68"/>
        <v>111.44398622463707</v>
      </c>
      <c r="AB96" s="22">
        <f t="shared" si="68"/>
        <v>74.087427193603858</v>
      </c>
      <c r="AC96" s="22">
        <f t="shared" si="68"/>
        <v>84.415412852233587</v>
      </c>
      <c r="AD96" s="22">
        <f t="shared" si="68"/>
        <v>83.344060284896017</v>
      </c>
      <c r="AE96" s="22">
        <f t="shared" si="68"/>
        <v>63.559307807122565</v>
      </c>
      <c r="AF96" s="22">
        <f t="shared" si="68"/>
        <v>61.271786638032658</v>
      </c>
      <c r="AG96" s="22">
        <f t="shared" si="68"/>
        <v>77.359665749373818</v>
      </c>
      <c r="AH96" s="22">
        <f t="shared" si="68"/>
        <v>103.25553364745403</v>
      </c>
      <c r="AI96" s="22">
        <f t="shared" si="68"/>
        <v>95.191848535497471</v>
      </c>
      <c r="AJ96" s="22">
        <f t="shared" si="68"/>
        <v>130.22747576911613</v>
      </c>
      <c r="AK96" s="22">
        <f t="shared" si="68"/>
        <v>71.673261995265875</v>
      </c>
      <c r="AL96" s="22">
        <f t="shared" si="68"/>
        <v>102.51945356596927</v>
      </c>
      <c r="AM96" s="22">
        <f t="shared" si="68"/>
        <v>54.335357962028958</v>
      </c>
      <c r="AN96" s="22">
        <f ca="1">AVERAGE(OFFSET($A96,0,Fixtures!$D$6,1,3))</f>
        <v>91.468701510192503</v>
      </c>
      <c r="AO96" s="22">
        <f ca="1">AVERAGE(OFFSET($A96,0,Fixtures!$D$6,1,6))</f>
        <v>88.607800962806607</v>
      </c>
      <c r="AP96" s="22">
        <f ca="1">AVERAGE(OFFSET($A96,0,Fixtures!$D$6,1,9))</f>
        <v>89.079208785560667</v>
      </c>
      <c r="AQ96" s="22">
        <f ca="1">AVERAGE(OFFSET($A96,0,Fixtures!$D$6,1,12))</f>
        <v>88.32794622909843</v>
      </c>
      <c r="AR96" s="22">
        <f ca="1">IF(OR(Fixtures!$D$6&lt;=0,Fixtures!$D$6&gt;39),AVERAGE(A96:AM96),AVERAGE(OFFSET($A96,0,Fixtures!$D$6,1,39-Fixtures!$D$6)))</f>
        <v>86.865281115037064</v>
      </c>
    </row>
    <row r="97" spans="1:44" x14ac:dyDescent="0.25">
      <c r="A97" s="30" t="s">
        <v>2</v>
      </c>
      <c r="B97" s="22">
        <f t="shared" ref="B97:AM97" si="69">MIN(VLOOKUP($A90,$A$2:$AM$11,B$13+1,FALSE),VLOOKUP($A97,$A$2:$AM$11,B$13+1,FALSE))</f>
        <v>87.235367759932188</v>
      </c>
      <c r="C97" s="22">
        <f t="shared" si="69"/>
        <v>84.415412852233587</v>
      </c>
      <c r="D97" s="22">
        <f t="shared" si="69"/>
        <v>71.673261995265875</v>
      </c>
      <c r="E97" s="22">
        <f t="shared" si="69"/>
        <v>54.335357962028958</v>
      </c>
      <c r="F97" s="22">
        <f t="shared" si="69"/>
        <v>103.25553364745403</v>
      </c>
      <c r="G97" s="22">
        <f t="shared" si="69"/>
        <v>75.958722347626036</v>
      </c>
      <c r="H97" s="22">
        <f t="shared" si="69"/>
        <v>101.21650445056385</v>
      </c>
      <c r="I97" s="22">
        <f t="shared" si="69"/>
        <v>75.103438827005036</v>
      </c>
      <c r="J97" s="22">
        <f t="shared" si="69"/>
        <v>75.958722347626036</v>
      </c>
      <c r="K97" s="22">
        <f t="shared" si="69"/>
        <v>87.235367759932188</v>
      </c>
      <c r="L97" s="22">
        <f t="shared" si="69"/>
        <v>95.191848535497471</v>
      </c>
      <c r="M97" s="22">
        <f t="shared" si="69"/>
        <v>54.335357962028958</v>
      </c>
      <c r="N97" s="22">
        <f t="shared" si="69"/>
        <v>89.386061303673443</v>
      </c>
      <c r="O97" s="22">
        <f t="shared" si="69"/>
        <v>73.908883648870045</v>
      </c>
      <c r="P97" s="22">
        <f t="shared" si="69"/>
        <v>83.344060284896017</v>
      </c>
      <c r="Q97" s="22">
        <f t="shared" si="69"/>
        <v>95.493498887362307</v>
      </c>
      <c r="R97" s="22">
        <f t="shared" si="69"/>
        <v>112.98986563284187</v>
      </c>
      <c r="S97" s="22">
        <f t="shared" si="69"/>
        <v>74.087427193603858</v>
      </c>
      <c r="T97" s="22">
        <f t="shared" si="69"/>
        <v>89.386061303673443</v>
      </c>
      <c r="U97" s="22">
        <f t="shared" si="69"/>
        <v>79.266884552314167</v>
      </c>
      <c r="V97" s="22">
        <f t="shared" si="69"/>
        <v>111.44398622463707</v>
      </c>
      <c r="W97" s="22">
        <f t="shared" si="69"/>
        <v>77.359665749373818</v>
      </c>
      <c r="X97" s="22">
        <f t="shared" si="69"/>
        <v>84.691111868750355</v>
      </c>
      <c r="Y97" s="22">
        <f t="shared" si="69"/>
        <v>67.359621704498551</v>
      </c>
      <c r="Z97" s="22">
        <f t="shared" si="69"/>
        <v>116.43709113436307</v>
      </c>
      <c r="AA97" s="22">
        <f t="shared" si="69"/>
        <v>67.359621704498551</v>
      </c>
      <c r="AB97" s="22">
        <f t="shared" si="69"/>
        <v>61.271786638032658</v>
      </c>
      <c r="AC97" s="22">
        <f t="shared" si="69"/>
        <v>84.415412852233587</v>
      </c>
      <c r="AD97" s="22">
        <f t="shared" si="69"/>
        <v>95.191848535497471</v>
      </c>
      <c r="AE97" s="22">
        <f t="shared" si="69"/>
        <v>63.559307807122565</v>
      </c>
      <c r="AF97" s="22">
        <f t="shared" si="69"/>
        <v>61.271786638032658</v>
      </c>
      <c r="AG97" s="22">
        <f t="shared" si="69"/>
        <v>77.359665749373818</v>
      </c>
      <c r="AH97" s="22">
        <f t="shared" si="69"/>
        <v>135.10165161175109</v>
      </c>
      <c r="AI97" s="22">
        <f t="shared" si="69"/>
        <v>79.266884552314167</v>
      </c>
      <c r="AJ97" s="22">
        <f t="shared" si="69"/>
        <v>127.41410379873658</v>
      </c>
      <c r="AK97" s="22">
        <f t="shared" si="69"/>
        <v>73.908883648870045</v>
      </c>
      <c r="AL97" s="22">
        <f t="shared" si="69"/>
        <v>65.700171284893983</v>
      </c>
      <c r="AM97" s="22">
        <f t="shared" si="69"/>
        <v>83.344060284896017</v>
      </c>
      <c r="AN97" s="22">
        <f ca="1">AVERAGE(OFFSET($A97,0,Fixtures!$D$6,1,3))</f>
        <v>86.128646214351889</v>
      </c>
      <c r="AO97" s="22">
        <f ca="1">AVERAGE(OFFSET($A97,0,Fixtures!$D$6,1,6))</f>
        <v>79.336040259604701</v>
      </c>
      <c r="AP97" s="22">
        <f ca="1">AVERAGE(OFFSET($A97,0,Fixtures!$D$6,1,9))</f>
        <v>85.31596292919204</v>
      </c>
      <c r="AQ97" s="22">
        <f ca="1">AVERAGE(OFFSET($A97,0,Fixtures!$D$6,1,12))</f>
        <v>84.215336617693325</v>
      </c>
      <c r="AR97" s="22">
        <f ca="1">IF(OR(Fixtures!$D$6&lt;=0,Fixtures!$D$6&gt;39),AVERAGE(A97:AM97),AVERAGE(OFFSET($A97,0,Fixtures!$D$6,1,39-Fixtures!$D$6)))</f>
        <v>84.768023373339858</v>
      </c>
    </row>
    <row r="98" spans="1:44" x14ac:dyDescent="0.25">
      <c r="A98" s="30" t="s">
        <v>117</v>
      </c>
      <c r="B98" s="22">
        <f t="shared" ref="B98:AM98" si="70">MIN(VLOOKUP($A90,$A$2:$AM$11,B$13+1,FALSE),VLOOKUP($A98,$A$2:$AM$11,B$13+1,FALSE))</f>
        <v>87.235367759932188</v>
      </c>
      <c r="C98" s="22">
        <f t="shared" si="70"/>
        <v>114.13776033786989</v>
      </c>
      <c r="D98" s="22">
        <f t="shared" si="70"/>
        <v>71.673261995265875</v>
      </c>
      <c r="E98" s="22">
        <f t="shared" si="70"/>
        <v>54.335357962028958</v>
      </c>
      <c r="F98" s="22">
        <f t="shared" si="70"/>
        <v>63.559307807122565</v>
      </c>
      <c r="G98" s="22">
        <f t="shared" si="70"/>
        <v>95.191848535497471</v>
      </c>
      <c r="H98" s="22">
        <f t="shared" si="70"/>
        <v>83.344060284896017</v>
      </c>
      <c r="I98" s="22">
        <f t="shared" si="70"/>
        <v>75.103438827005036</v>
      </c>
      <c r="J98" s="22">
        <f t="shared" si="70"/>
        <v>75.958722347626036</v>
      </c>
      <c r="K98" s="22">
        <f t="shared" si="70"/>
        <v>65.700171284893983</v>
      </c>
      <c r="L98" s="22">
        <f t="shared" si="70"/>
        <v>77.359665749373818</v>
      </c>
      <c r="M98" s="22">
        <f t="shared" si="70"/>
        <v>65.700171284893983</v>
      </c>
      <c r="N98" s="22">
        <f t="shared" si="70"/>
        <v>89.386061303673443</v>
      </c>
      <c r="O98" s="22">
        <f t="shared" si="70"/>
        <v>111.44398622463707</v>
      </c>
      <c r="P98" s="22">
        <f t="shared" si="70"/>
        <v>83.344060284896017</v>
      </c>
      <c r="Q98" s="22">
        <f t="shared" si="70"/>
        <v>95.493498887362307</v>
      </c>
      <c r="R98" s="22">
        <f t="shared" si="70"/>
        <v>79.266884552314167</v>
      </c>
      <c r="S98" s="22">
        <f t="shared" si="70"/>
        <v>107.68415831979155</v>
      </c>
      <c r="T98" s="22">
        <f t="shared" si="70"/>
        <v>75.958722347626036</v>
      </c>
      <c r="U98" s="22">
        <f t="shared" si="70"/>
        <v>79.266884552314167</v>
      </c>
      <c r="V98" s="22">
        <f t="shared" si="70"/>
        <v>73.908883648870045</v>
      </c>
      <c r="W98" s="22">
        <f t="shared" si="70"/>
        <v>74.087427193603858</v>
      </c>
      <c r="X98" s="22">
        <f t="shared" si="70"/>
        <v>84.691111868750355</v>
      </c>
      <c r="Y98" s="22">
        <f t="shared" si="70"/>
        <v>67.359621704498551</v>
      </c>
      <c r="Z98" s="22">
        <f t="shared" si="70"/>
        <v>71.673261995265875</v>
      </c>
      <c r="AA98" s="22">
        <f t="shared" si="70"/>
        <v>84.415412852233587</v>
      </c>
      <c r="AB98" s="22">
        <f t="shared" si="70"/>
        <v>74.087427193603858</v>
      </c>
      <c r="AC98" s="22">
        <f t="shared" si="70"/>
        <v>84.415412852233587</v>
      </c>
      <c r="AD98" s="22">
        <f t="shared" si="70"/>
        <v>101.21650445056385</v>
      </c>
      <c r="AE98" s="22">
        <f t="shared" si="70"/>
        <v>63.559307807122565</v>
      </c>
      <c r="AF98" s="22">
        <f t="shared" si="70"/>
        <v>61.271786638032658</v>
      </c>
      <c r="AG98" s="22">
        <f t="shared" si="70"/>
        <v>77.359665749373818</v>
      </c>
      <c r="AH98" s="22">
        <f t="shared" si="70"/>
        <v>125.67087808310139</v>
      </c>
      <c r="AI98" s="22">
        <f t="shared" si="70"/>
        <v>67.359621704498551</v>
      </c>
      <c r="AJ98" s="22">
        <f t="shared" si="70"/>
        <v>89.386061303673443</v>
      </c>
      <c r="AK98" s="22">
        <f t="shared" si="70"/>
        <v>73.908883648870045</v>
      </c>
      <c r="AL98" s="22">
        <f t="shared" si="70"/>
        <v>95.493498887362307</v>
      </c>
      <c r="AM98" s="22">
        <f t="shared" si="70"/>
        <v>107.68415831979155</v>
      </c>
      <c r="AN98" s="22">
        <f ca="1">AVERAGE(OFFSET($A98,0,Fixtures!$D$6,1,3))</f>
        <v>73.00618646063127</v>
      </c>
      <c r="AO98" s="22">
        <f ca="1">AVERAGE(OFFSET($A98,0,Fixtures!$D$6,1,6))</f>
        <v>80.924796365849716</v>
      </c>
      <c r="AP98" s="22">
        <f ca="1">AVERAGE(OFFSET($A98,0,Fixtures!$D$6,1,9))</f>
        <v>82.628135768852317</v>
      </c>
      <c r="AQ98" s="22">
        <f ca="1">AVERAGE(OFFSET($A98,0,Fixtures!$D$6,1,12))</f>
        <v>83.88024892828355</v>
      </c>
      <c r="AR98" s="22">
        <f ca="1">IF(OR(Fixtures!$D$6&lt;=0,Fixtures!$D$6&gt;39),AVERAGE(A98:AM98),AVERAGE(OFFSET($A98,0,Fixtures!$D$6,1,39-Fixtures!$D$6)))</f>
        <v>82.803730434695098</v>
      </c>
    </row>
    <row r="99" spans="1:44" x14ac:dyDescent="0.25">
      <c r="A99" s="30" t="s">
        <v>63</v>
      </c>
      <c r="B99" s="22">
        <f t="shared" ref="B99:AM99" si="71">MIN(VLOOKUP($A90,$A$2:$AM$11,B$13+1,FALSE),VLOOKUP($A99,$A$2:$AM$11,B$13+1,FALSE))</f>
        <v>75.103438827005036</v>
      </c>
      <c r="C99" s="22">
        <f t="shared" si="71"/>
        <v>89.386061303673443</v>
      </c>
      <c r="D99" s="22">
        <f t="shared" si="71"/>
        <v>67.359621704498551</v>
      </c>
      <c r="E99" s="22">
        <f t="shared" si="71"/>
        <v>54.335357962028958</v>
      </c>
      <c r="F99" s="22">
        <f t="shared" si="71"/>
        <v>132.43261028647498</v>
      </c>
      <c r="G99" s="22">
        <f t="shared" si="71"/>
        <v>101.21650445056385</v>
      </c>
      <c r="H99" s="22">
        <f t="shared" si="71"/>
        <v>125.67087808310139</v>
      </c>
      <c r="I99" s="22">
        <f t="shared" si="71"/>
        <v>73.908883648870045</v>
      </c>
      <c r="J99" s="22">
        <f t="shared" si="71"/>
        <v>74.087427193603858</v>
      </c>
      <c r="K99" s="22">
        <f t="shared" si="71"/>
        <v>103.25553364745403</v>
      </c>
      <c r="L99" s="22">
        <f t="shared" si="71"/>
        <v>95.191848535497471</v>
      </c>
      <c r="M99" s="22">
        <f t="shared" si="71"/>
        <v>65.700171284893983</v>
      </c>
      <c r="N99" s="22">
        <f t="shared" si="71"/>
        <v>77.359665749373818</v>
      </c>
      <c r="O99" s="22">
        <f t="shared" si="71"/>
        <v>119.80712501419436</v>
      </c>
      <c r="P99" s="22">
        <f t="shared" si="71"/>
        <v>83.344060284896017</v>
      </c>
      <c r="Q99" s="22">
        <f t="shared" si="71"/>
        <v>95.493498887362307</v>
      </c>
      <c r="R99" s="22">
        <f t="shared" si="71"/>
        <v>114.13776033786989</v>
      </c>
      <c r="S99" s="22">
        <f t="shared" si="71"/>
        <v>54.335357962028958</v>
      </c>
      <c r="T99" s="22">
        <f t="shared" si="71"/>
        <v>63.559307807122565</v>
      </c>
      <c r="U99" s="22">
        <f t="shared" si="71"/>
        <v>79.266884552314167</v>
      </c>
      <c r="V99" s="22">
        <f t="shared" si="71"/>
        <v>111.44398622463707</v>
      </c>
      <c r="W99" s="22">
        <f t="shared" si="71"/>
        <v>116.43709113436307</v>
      </c>
      <c r="X99" s="22">
        <f t="shared" si="71"/>
        <v>83.344060284896017</v>
      </c>
      <c r="Y99" s="22">
        <f t="shared" si="71"/>
        <v>65.700171284893983</v>
      </c>
      <c r="Z99" s="22">
        <f t="shared" si="71"/>
        <v>117.44023931064763</v>
      </c>
      <c r="AA99" s="22">
        <f t="shared" si="71"/>
        <v>114.13776033786989</v>
      </c>
      <c r="AB99" s="22">
        <f t="shared" si="71"/>
        <v>74.087427193603858</v>
      </c>
      <c r="AC99" s="22">
        <f t="shared" si="71"/>
        <v>84.415412852233587</v>
      </c>
      <c r="AD99" s="22">
        <f t="shared" si="71"/>
        <v>79.266884552314167</v>
      </c>
      <c r="AE99" s="22">
        <f t="shared" si="71"/>
        <v>63.559307807122565</v>
      </c>
      <c r="AF99" s="22">
        <f t="shared" si="71"/>
        <v>61.271786638032658</v>
      </c>
      <c r="AG99" s="22">
        <f t="shared" si="71"/>
        <v>77.359665749373818</v>
      </c>
      <c r="AH99" s="22">
        <f t="shared" si="71"/>
        <v>117.44023931064763</v>
      </c>
      <c r="AI99" s="22">
        <f t="shared" si="71"/>
        <v>71.673261995265875</v>
      </c>
      <c r="AJ99" s="22">
        <f t="shared" si="71"/>
        <v>101.21650445056385</v>
      </c>
      <c r="AK99" s="22">
        <f t="shared" si="71"/>
        <v>73.908883648870045</v>
      </c>
      <c r="AL99" s="22">
        <f t="shared" si="71"/>
        <v>61.271786638032658</v>
      </c>
      <c r="AM99" s="22">
        <f t="shared" si="71"/>
        <v>94.540178274587404</v>
      </c>
      <c r="AN99" s="22">
        <f ca="1">AVERAGE(OFFSET($A99,0,Fixtures!$D$6,1,3))</f>
        <v>90.844936458851791</v>
      </c>
      <c r="AO99" s="22">
        <f ca="1">AVERAGE(OFFSET($A99,0,Fixtures!$D$6,1,6))</f>
        <v>89.233628570836274</v>
      </c>
      <c r="AP99" s="22">
        <f ca="1">AVERAGE(OFFSET($A99,0,Fixtures!$D$6,1,9))</f>
        <v>92.041898992793975</v>
      </c>
      <c r="AQ99" s="22">
        <f ca="1">AVERAGE(OFFSET($A99,0,Fixtures!$D$6,1,12))</f>
        <v>85.461553438050956</v>
      </c>
      <c r="AR99" s="22">
        <f ca="1">IF(OR(Fixtures!$D$6&lt;=0,Fixtures!$D$6&gt;39),AVERAGE(A99:AM99),AVERAGE(OFFSET($A99,0,Fixtures!$D$6,1,39-Fixtures!$D$6)))</f>
        <v>86.468442964818905</v>
      </c>
    </row>
    <row r="101" spans="1:44" x14ac:dyDescent="0.25">
      <c r="A101" s="31" t="s">
        <v>117</v>
      </c>
      <c r="B101" s="2">
        <v>1</v>
      </c>
      <c r="C101" s="2">
        <v>2</v>
      </c>
      <c r="D101" s="2">
        <v>3</v>
      </c>
      <c r="E101" s="2">
        <v>4</v>
      </c>
      <c r="F101" s="2">
        <v>5</v>
      </c>
      <c r="G101" s="2">
        <v>6</v>
      </c>
      <c r="H101" s="2">
        <v>7</v>
      </c>
      <c r="I101" s="2">
        <v>8</v>
      </c>
      <c r="J101" s="2">
        <v>9</v>
      </c>
      <c r="K101" s="2">
        <v>10</v>
      </c>
      <c r="L101" s="2">
        <v>11</v>
      </c>
      <c r="M101" s="2">
        <v>12</v>
      </c>
      <c r="N101" s="2">
        <v>13</v>
      </c>
      <c r="O101" s="2">
        <v>14</v>
      </c>
      <c r="P101" s="2">
        <v>15</v>
      </c>
      <c r="Q101" s="2">
        <v>16</v>
      </c>
      <c r="R101" s="2">
        <v>17</v>
      </c>
      <c r="S101" s="2">
        <v>18</v>
      </c>
      <c r="T101" s="2">
        <v>19</v>
      </c>
      <c r="U101" s="2">
        <v>20</v>
      </c>
      <c r="V101" s="2">
        <v>21</v>
      </c>
      <c r="W101" s="2">
        <v>22</v>
      </c>
      <c r="X101" s="2">
        <v>23</v>
      </c>
      <c r="Y101" s="2">
        <v>24</v>
      </c>
      <c r="Z101" s="2">
        <v>25</v>
      </c>
      <c r="AA101" s="2">
        <v>26</v>
      </c>
      <c r="AB101" s="2">
        <v>27</v>
      </c>
      <c r="AC101" s="2">
        <v>28</v>
      </c>
      <c r="AD101" s="2">
        <v>29</v>
      </c>
      <c r="AE101" s="2">
        <v>30</v>
      </c>
      <c r="AF101" s="2">
        <v>31</v>
      </c>
      <c r="AG101" s="2">
        <v>32</v>
      </c>
      <c r="AH101" s="2">
        <v>33</v>
      </c>
      <c r="AI101" s="2">
        <v>34</v>
      </c>
      <c r="AJ101" s="2">
        <v>35</v>
      </c>
      <c r="AK101" s="2">
        <v>36</v>
      </c>
      <c r="AL101" s="2">
        <v>37</v>
      </c>
      <c r="AM101" s="2">
        <v>38</v>
      </c>
      <c r="AN101" s="31" t="s">
        <v>56</v>
      </c>
      <c r="AO101" s="31" t="s">
        <v>57</v>
      </c>
      <c r="AP101" s="31" t="s">
        <v>58</v>
      </c>
      <c r="AQ101" s="31" t="s">
        <v>78</v>
      </c>
      <c r="AR101" s="31" t="s">
        <v>59</v>
      </c>
    </row>
    <row r="102" spans="1:44" x14ac:dyDescent="0.25">
      <c r="A102" s="30" t="s">
        <v>105</v>
      </c>
      <c r="B102" s="22">
        <f t="shared" ref="B102:AM102" si="72">MIN(VLOOKUP($A101,$A$2:$AM$11,B$13+1,FALSE),VLOOKUP($A102,$A$2:$AM$11,B$13+1,FALSE))</f>
        <v>112.98986563284187</v>
      </c>
      <c r="C102" s="22">
        <f t="shared" si="72"/>
        <v>65.700171284893983</v>
      </c>
      <c r="D102" s="22">
        <f t="shared" si="72"/>
        <v>83.344060284896017</v>
      </c>
      <c r="E102" s="22">
        <f t="shared" si="72"/>
        <v>106.60913720325816</v>
      </c>
      <c r="F102" s="22">
        <f t="shared" si="72"/>
        <v>63.559307807122565</v>
      </c>
      <c r="G102" s="22">
        <f t="shared" si="72"/>
        <v>95.191848535497471</v>
      </c>
      <c r="H102" s="22">
        <f t="shared" si="72"/>
        <v>83.344060284896017</v>
      </c>
      <c r="I102" s="22">
        <f t="shared" si="72"/>
        <v>89.386061303673443</v>
      </c>
      <c r="J102" s="22">
        <f t="shared" si="72"/>
        <v>84.415412852233587</v>
      </c>
      <c r="K102" s="22">
        <f t="shared" si="72"/>
        <v>65.700171284893983</v>
      </c>
      <c r="L102" s="22">
        <f t="shared" si="72"/>
        <v>75.103438827005036</v>
      </c>
      <c r="M102" s="22">
        <f t="shared" si="72"/>
        <v>75.958722347626036</v>
      </c>
      <c r="N102" s="22">
        <f t="shared" si="72"/>
        <v>63.559307807122565</v>
      </c>
      <c r="O102" s="22">
        <f t="shared" si="72"/>
        <v>61.271786638032658</v>
      </c>
      <c r="P102" s="22">
        <f t="shared" si="72"/>
        <v>77.359665749373818</v>
      </c>
      <c r="Q102" s="22">
        <f t="shared" si="72"/>
        <v>102.51945356596927</v>
      </c>
      <c r="R102" s="22">
        <f t="shared" si="72"/>
        <v>79.266884552314167</v>
      </c>
      <c r="S102" s="22">
        <f t="shared" si="72"/>
        <v>107.68415831979155</v>
      </c>
      <c r="T102" s="22">
        <f t="shared" si="72"/>
        <v>75.958722347626036</v>
      </c>
      <c r="U102" s="22">
        <f t="shared" si="72"/>
        <v>71.673261995265875</v>
      </c>
      <c r="V102" s="22">
        <f t="shared" si="72"/>
        <v>73.908883648870045</v>
      </c>
      <c r="W102" s="22">
        <f t="shared" si="72"/>
        <v>74.087427193603858</v>
      </c>
      <c r="X102" s="22">
        <f t="shared" si="72"/>
        <v>79.266884552314167</v>
      </c>
      <c r="Y102" s="22">
        <f t="shared" si="72"/>
        <v>95.191848535497471</v>
      </c>
      <c r="Z102" s="22">
        <f t="shared" si="72"/>
        <v>71.673261995265875</v>
      </c>
      <c r="AA102" s="22">
        <f t="shared" si="72"/>
        <v>84.415412852233587</v>
      </c>
      <c r="AB102" s="22">
        <f t="shared" si="72"/>
        <v>67.359621704498551</v>
      </c>
      <c r="AC102" s="22">
        <f t="shared" si="72"/>
        <v>84.691111868750355</v>
      </c>
      <c r="AD102" s="22">
        <f t="shared" si="72"/>
        <v>74.087427193603858</v>
      </c>
      <c r="AE102" s="22">
        <f t="shared" si="72"/>
        <v>73.908883648870045</v>
      </c>
      <c r="AF102" s="22">
        <f t="shared" si="72"/>
        <v>94.540178274587404</v>
      </c>
      <c r="AG102" s="22">
        <f t="shared" si="72"/>
        <v>119.80712501419436</v>
      </c>
      <c r="AH102" s="22">
        <f t="shared" si="72"/>
        <v>54.335357962028958</v>
      </c>
      <c r="AI102" s="22">
        <f t="shared" si="72"/>
        <v>67.359621704498551</v>
      </c>
      <c r="AJ102" s="22">
        <f t="shared" si="72"/>
        <v>89.386061303673443</v>
      </c>
      <c r="AK102" s="22">
        <f t="shared" si="72"/>
        <v>87.235367759932188</v>
      </c>
      <c r="AL102" s="22">
        <f t="shared" si="72"/>
        <v>95.493498887362307</v>
      </c>
      <c r="AM102" s="22">
        <f t="shared" si="72"/>
        <v>115.60704338290152</v>
      </c>
      <c r="AN102" s="22">
        <f ca="1">AVERAGE(OFFSET($A102,0,Fixtures!$D$6,1,3))</f>
        <v>75.073007654710864</v>
      </c>
      <c r="AO102" s="22">
        <f ca="1">AVERAGE(OFFSET($A102,0,Fixtures!$D$6,1,6))</f>
        <v>71.001473292818972</v>
      </c>
      <c r="AP102" s="22">
        <f ca="1">AVERAGE(OFFSET($A102,0,Fixtures!$D$6,1,9))</f>
        <v>76.128315958285668</v>
      </c>
      <c r="AQ102" s="22">
        <f ca="1">AVERAGE(OFFSET($A102,0,Fixtures!$D$6,1,12))</f>
        <v>78.372582190604547</v>
      </c>
      <c r="AR102" s="22">
        <f ca="1">IF(OR(Fixtures!$D$6&lt;=0,Fixtures!$D$6&gt;39),AVERAGE(A102:AM102),AVERAGE(OFFSET($A102,0,Fixtures!$D$6,1,39-Fixtures!$D$6)))</f>
        <v>81.427533458998042</v>
      </c>
    </row>
    <row r="103" spans="1:44" x14ac:dyDescent="0.25">
      <c r="A103" s="30" t="s">
        <v>118</v>
      </c>
      <c r="B103" s="22">
        <f t="shared" ref="B103:AM103" si="73">MIN(VLOOKUP($A101,$A$2:$AM$11,B$13+1,FALSE),VLOOKUP($A103,$A$2:$AM$11,B$13+1,FALSE))</f>
        <v>112.98986563284187</v>
      </c>
      <c r="C103" s="22">
        <f t="shared" si="73"/>
        <v>84.691111868750355</v>
      </c>
      <c r="D103" s="22">
        <f t="shared" si="73"/>
        <v>103.25553364745403</v>
      </c>
      <c r="E103" s="22">
        <f t="shared" si="73"/>
        <v>106.60913720325816</v>
      </c>
      <c r="F103" s="22">
        <f t="shared" si="73"/>
        <v>63.559307807122565</v>
      </c>
      <c r="G103" s="22">
        <f t="shared" si="73"/>
        <v>54.335357962028958</v>
      </c>
      <c r="H103" s="22">
        <f t="shared" si="73"/>
        <v>83.344060284896017</v>
      </c>
      <c r="I103" s="22">
        <f t="shared" si="73"/>
        <v>63.559307807122565</v>
      </c>
      <c r="J103" s="22">
        <f t="shared" si="73"/>
        <v>116.43709113436307</v>
      </c>
      <c r="K103" s="22">
        <f t="shared" si="73"/>
        <v>65.700171284893983</v>
      </c>
      <c r="L103" s="22">
        <f t="shared" si="73"/>
        <v>77.359665749373818</v>
      </c>
      <c r="M103" s="22">
        <f t="shared" si="73"/>
        <v>84.691111868750355</v>
      </c>
      <c r="N103" s="22">
        <f t="shared" si="73"/>
        <v>83.344060284896017</v>
      </c>
      <c r="O103" s="22">
        <f t="shared" si="73"/>
        <v>65.700171284893983</v>
      </c>
      <c r="P103" s="22">
        <f t="shared" si="73"/>
        <v>107.68415831979155</v>
      </c>
      <c r="Q103" s="22">
        <f t="shared" si="73"/>
        <v>79.266884552314167</v>
      </c>
      <c r="R103" s="22">
        <f t="shared" si="73"/>
        <v>67.359621704498551</v>
      </c>
      <c r="S103" s="22">
        <f t="shared" si="73"/>
        <v>107.68415831979155</v>
      </c>
      <c r="T103" s="22">
        <f t="shared" si="73"/>
        <v>75.958722347626036</v>
      </c>
      <c r="U103" s="22">
        <f t="shared" si="73"/>
        <v>73.908883648870045</v>
      </c>
      <c r="V103" s="22">
        <f t="shared" si="73"/>
        <v>73.908883648870045</v>
      </c>
      <c r="W103" s="22">
        <f t="shared" si="73"/>
        <v>74.087427193603858</v>
      </c>
      <c r="X103" s="22">
        <f t="shared" si="73"/>
        <v>71.673261995265875</v>
      </c>
      <c r="Y103" s="22">
        <f t="shared" si="73"/>
        <v>103.25553364745403</v>
      </c>
      <c r="Z103" s="22">
        <f t="shared" si="73"/>
        <v>71.673261995265875</v>
      </c>
      <c r="AA103" s="22">
        <f t="shared" si="73"/>
        <v>61.271786638032658</v>
      </c>
      <c r="AB103" s="22">
        <f t="shared" si="73"/>
        <v>75.103438827005036</v>
      </c>
      <c r="AC103" s="22">
        <f t="shared" si="73"/>
        <v>87.235367759932188</v>
      </c>
      <c r="AD103" s="22">
        <f t="shared" si="73"/>
        <v>75.103438827005036</v>
      </c>
      <c r="AE103" s="22">
        <f t="shared" si="73"/>
        <v>116.43709113436307</v>
      </c>
      <c r="AF103" s="22">
        <f t="shared" si="73"/>
        <v>94.540178274587404</v>
      </c>
      <c r="AG103" s="22">
        <f t="shared" si="73"/>
        <v>127.41410379873658</v>
      </c>
      <c r="AH103" s="22">
        <f t="shared" si="73"/>
        <v>74.087427193603858</v>
      </c>
      <c r="AI103" s="22">
        <f t="shared" si="73"/>
        <v>67.359621704498551</v>
      </c>
      <c r="AJ103" s="22">
        <f t="shared" si="73"/>
        <v>75.958722347626036</v>
      </c>
      <c r="AK103" s="22">
        <f t="shared" si="73"/>
        <v>95.493498887362307</v>
      </c>
      <c r="AL103" s="22">
        <f t="shared" si="73"/>
        <v>95.493498887362307</v>
      </c>
      <c r="AM103" s="22">
        <f t="shared" si="73"/>
        <v>89.386061303673443</v>
      </c>
      <c r="AN103" s="22">
        <f ca="1">AVERAGE(OFFSET($A103,0,Fixtures!$D$6,1,3))</f>
        <v>86.49897605621031</v>
      </c>
      <c r="AO103" s="22">
        <f ca="1">AVERAGE(OFFSET($A103,0,Fixtures!$D$6,1,6))</f>
        <v>82.205378601195221</v>
      </c>
      <c r="AP103" s="22">
        <f ca="1">AVERAGE(OFFSET($A103,0,Fixtures!$D$6,1,9))</f>
        <v>83.060326242641722</v>
      </c>
      <c r="AQ103" s="22">
        <f ca="1">AVERAGE(OFFSET($A103,0,Fixtures!$D$6,1,12))</f>
        <v>83.75789170833859</v>
      </c>
      <c r="AR103" s="22">
        <f ca="1">IF(OR(Fixtures!$D$6&lt;=0,Fixtures!$D$6&gt;39),AVERAGE(A103:AM103),AVERAGE(OFFSET($A103,0,Fixtures!$D$6,1,39-Fixtures!$D$6)))</f>
        <v>84.485910152143731</v>
      </c>
    </row>
    <row r="104" spans="1:44" x14ac:dyDescent="0.25">
      <c r="A104" s="30" t="s">
        <v>61</v>
      </c>
      <c r="B104" s="22">
        <f t="shared" ref="B104:AM104" si="74">MIN(VLOOKUP($A101,$A$2:$AM$11,B$13+1,FALSE),VLOOKUP($A104,$A$2:$AM$11,B$13+1,FALSE))</f>
        <v>103.25553364745403</v>
      </c>
      <c r="C104" s="22">
        <f t="shared" si="74"/>
        <v>114.13776033786989</v>
      </c>
      <c r="D104" s="22">
        <f t="shared" si="74"/>
        <v>94.540178274587404</v>
      </c>
      <c r="E104" s="22">
        <f t="shared" si="74"/>
        <v>84.691111868750355</v>
      </c>
      <c r="F104" s="22">
        <f t="shared" si="74"/>
        <v>61.271786638032658</v>
      </c>
      <c r="G104" s="22">
        <f t="shared" si="74"/>
        <v>95.191848535497471</v>
      </c>
      <c r="H104" s="22">
        <f t="shared" si="74"/>
        <v>83.344060284896017</v>
      </c>
      <c r="I104" s="22">
        <f t="shared" si="74"/>
        <v>95.191848535497471</v>
      </c>
      <c r="J104" s="22">
        <f t="shared" si="74"/>
        <v>77.359665749373818</v>
      </c>
      <c r="K104" s="22">
        <f t="shared" si="74"/>
        <v>65.700171284893983</v>
      </c>
      <c r="L104" s="22">
        <f t="shared" si="74"/>
        <v>77.359665749373818</v>
      </c>
      <c r="M104" s="22">
        <f t="shared" si="74"/>
        <v>84.691111868750355</v>
      </c>
      <c r="N104" s="22">
        <f t="shared" si="74"/>
        <v>125.67087808310139</v>
      </c>
      <c r="O104" s="22">
        <f t="shared" si="74"/>
        <v>67.359621704498551</v>
      </c>
      <c r="P104" s="22">
        <f t="shared" si="74"/>
        <v>115.60704338290152</v>
      </c>
      <c r="Q104" s="22">
        <f t="shared" si="74"/>
        <v>65.700171284893983</v>
      </c>
      <c r="R104" s="22">
        <f t="shared" si="74"/>
        <v>73.908883648870045</v>
      </c>
      <c r="S104" s="22">
        <f t="shared" si="74"/>
        <v>107.68415831979155</v>
      </c>
      <c r="T104" s="22">
        <f t="shared" si="74"/>
        <v>75.958722347626036</v>
      </c>
      <c r="U104" s="22">
        <f t="shared" si="74"/>
        <v>111.44398622463707</v>
      </c>
      <c r="V104" s="22">
        <f t="shared" si="74"/>
        <v>73.908883648870045</v>
      </c>
      <c r="W104" s="22">
        <f t="shared" si="74"/>
        <v>74.087427193603858</v>
      </c>
      <c r="X104" s="22">
        <f t="shared" si="74"/>
        <v>84.415412852233587</v>
      </c>
      <c r="Y104" s="22">
        <f t="shared" si="74"/>
        <v>87.235367759932188</v>
      </c>
      <c r="Z104" s="22">
        <f t="shared" si="74"/>
        <v>54.335357962028958</v>
      </c>
      <c r="AA104" s="22">
        <f t="shared" si="74"/>
        <v>84.415412852233587</v>
      </c>
      <c r="AB104" s="22">
        <f t="shared" si="74"/>
        <v>75.103438827005036</v>
      </c>
      <c r="AC104" s="22">
        <f t="shared" si="74"/>
        <v>87.235367759932188</v>
      </c>
      <c r="AD104" s="22">
        <f t="shared" si="74"/>
        <v>101.21650445056385</v>
      </c>
      <c r="AE104" s="22">
        <f t="shared" si="74"/>
        <v>106.60913720325816</v>
      </c>
      <c r="AF104" s="22">
        <f t="shared" si="74"/>
        <v>75.103438827005036</v>
      </c>
      <c r="AG104" s="22">
        <f t="shared" si="74"/>
        <v>116.43709113436307</v>
      </c>
      <c r="AH104" s="22">
        <f t="shared" si="74"/>
        <v>75.958722347626036</v>
      </c>
      <c r="AI104" s="22">
        <f t="shared" si="74"/>
        <v>67.359621704498551</v>
      </c>
      <c r="AJ104" s="22">
        <f t="shared" si="74"/>
        <v>83.344060284896017</v>
      </c>
      <c r="AK104" s="22">
        <f t="shared" si="74"/>
        <v>102.51945356596927</v>
      </c>
      <c r="AL104" s="22">
        <f t="shared" si="74"/>
        <v>95.493498887362307</v>
      </c>
      <c r="AM104" s="22">
        <f t="shared" si="74"/>
        <v>74.087427193603858</v>
      </c>
      <c r="AN104" s="22">
        <f ca="1">AVERAGE(OFFSET($A104,0,Fixtures!$D$6,1,3))</f>
        <v>73.473167594547206</v>
      </c>
      <c r="AO104" s="22">
        <f ca="1">AVERAGE(OFFSET($A104,0,Fixtures!$D$6,1,6))</f>
        <v>83.023519073331997</v>
      </c>
      <c r="AP104" s="22">
        <f ca="1">AVERAGE(OFFSET($A104,0,Fixtures!$D$6,1,9))</f>
        <v>83.706356972961942</v>
      </c>
      <c r="AQ104" s="22">
        <f ca="1">AVERAGE(OFFSET($A104,0,Fixtures!$D$6,1,12))</f>
        <v>87.370339970726022</v>
      </c>
      <c r="AR104" s="22">
        <f ca="1">IF(OR(Fixtures!$D$6&lt;=0,Fixtures!$D$6&gt;39),AVERAGE(A104:AM104),AVERAGE(OFFSET($A104,0,Fixtures!$D$6,1,39-Fixtures!$D$6)))</f>
        <v>85.576990136789931</v>
      </c>
    </row>
    <row r="105" spans="1:44" x14ac:dyDescent="0.25">
      <c r="A105" s="30" t="s">
        <v>53</v>
      </c>
      <c r="B105" s="22">
        <f t="shared" ref="B105:AM105" si="75">MIN(VLOOKUP($A101,$A$2:$AM$11,B$13+1,FALSE),VLOOKUP($A105,$A$2:$AM$11,B$13+1,FALSE))</f>
        <v>94.540178274587404</v>
      </c>
      <c r="C105" s="22">
        <f t="shared" si="75"/>
        <v>114.13776033786989</v>
      </c>
      <c r="D105" s="22">
        <f t="shared" si="75"/>
        <v>101.21650445056385</v>
      </c>
      <c r="E105" s="22">
        <f t="shared" si="75"/>
        <v>106.60913720325816</v>
      </c>
      <c r="F105" s="22">
        <f t="shared" si="75"/>
        <v>63.559307807122565</v>
      </c>
      <c r="G105" s="22">
        <f t="shared" si="75"/>
        <v>83.344060284896017</v>
      </c>
      <c r="H105" s="22">
        <f t="shared" si="75"/>
        <v>75.958722347626036</v>
      </c>
      <c r="I105" s="22">
        <f t="shared" si="75"/>
        <v>102.51945356596927</v>
      </c>
      <c r="J105" s="22">
        <f t="shared" si="75"/>
        <v>71.673261995265875</v>
      </c>
      <c r="K105" s="22">
        <f t="shared" si="75"/>
        <v>65.700171284893983</v>
      </c>
      <c r="L105" s="22">
        <f t="shared" si="75"/>
        <v>61.271786638032658</v>
      </c>
      <c r="M105" s="22">
        <f t="shared" si="75"/>
        <v>84.691111868750355</v>
      </c>
      <c r="N105" s="22">
        <f t="shared" si="75"/>
        <v>107.68415831979155</v>
      </c>
      <c r="O105" s="22">
        <f t="shared" si="75"/>
        <v>111.44398622463707</v>
      </c>
      <c r="P105" s="22">
        <f t="shared" si="75"/>
        <v>125.67087808310139</v>
      </c>
      <c r="Q105" s="22">
        <f t="shared" si="75"/>
        <v>102.51945356596927</v>
      </c>
      <c r="R105" s="22">
        <f t="shared" si="75"/>
        <v>65.700171284893983</v>
      </c>
      <c r="S105" s="22">
        <f t="shared" si="75"/>
        <v>89.386061303673443</v>
      </c>
      <c r="T105" s="22">
        <f t="shared" si="75"/>
        <v>75.958722347626036</v>
      </c>
      <c r="U105" s="22">
        <f t="shared" si="75"/>
        <v>95.493498887362307</v>
      </c>
      <c r="V105" s="22">
        <f t="shared" si="75"/>
        <v>67.359621704498551</v>
      </c>
      <c r="W105" s="22">
        <f t="shared" si="75"/>
        <v>74.087427193603858</v>
      </c>
      <c r="X105" s="22">
        <f t="shared" si="75"/>
        <v>115.60704338290152</v>
      </c>
      <c r="Y105" s="22">
        <f t="shared" si="75"/>
        <v>63.559307807122565</v>
      </c>
      <c r="Z105" s="22">
        <f t="shared" si="75"/>
        <v>71.673261995265875</v>
      </c>
      <c r="AA105" s="22">
        <f t="shared" si="75"/>
        <v>73.908883648870045</v>
      </c>
      <c r="AB105" s="22">
        <f t="shared" si="75"/>
        <v>75.103438827005036</v>
      </c>
      <c r="AC105" s="22">
        <f t="shared" si="75"/>
        <v>54.335357962028958</v>
      </c>
      <c r="AD105" s="22">
        <f t="shared" si="75"/>
        <v>101.21650445056385</v>
      </c>
      <c r="AE105" s="22">
        <f t="shared" si="75"/>
        <v>114.13776033786989</v>
      </c>
      <c r="AF105" s="22">
        <f t="shared" si="75"/>
        <v>94.540178274587404</v>
      </c>
      <c r="AG105" s="22">
        <f t="shared" si="75"/>
        <v>106.60913720325816</v>
      </c>
      <c r="AH105" s="22">
        <f t="shared" si="75"/>
        <v>125.67087808310139</v>
      </c>
      <c r="AI105" s="22">
        <f t="shared" si="75"/>
        <v>67.359621704498551</v>
      </c>
      <c r="AJ105" s="22">
        <f t="shared" si="75"/>
        <v>74.087427193603858</v>
      </c>
      <c r="AK105" s="22">
        <f t="shared" si="75"/>
        <v>111.44398622463707</v>
      </c>
      <c r="AL105" s="22">
        <f t="shared" si="75"/>
        <v>79.266884552314167</v>
      </c>
      <c r="AM105" s="22">
        <f t="shared" si="75"/>
        <v>115.60704338290152</v>
      </c>
      <c r="AN105" s="22">
        <f ca="1">AVERAGE(OFFSET($A105,0,Fixtures!$D$6,1,3))</f>
        <v>66.215073306064184</v>
      </c>
      <c r="AO105" s="22">
        <f ca="1">AVERAGE(OFFSET($A105,0,Fixtures!$D$6,1,6))</f>
        <v>83.744079388561914</v>
      </c>
      <c r="AP105" s="22">
        <f ca="1">AVERAGE(OFFSET($A105,0,Fixtures!$D$6,1,9))</f>
        <v>88.48388658503734</v>
      </c>
      <c r="AQ105" s="22">
        <f ca="1">AVERAGE(OFFSET($A105,0,Fixtures!$D$6,1,12))</f>
        <v>88.099438483666475</v>
      </c>
      <c r="AR105" s="22">
        <f ca="1">IF(OR(Fixtures!$D$6&lt;=0,Fixtures!$D$6&gt;39),AVERAGE(A105:AM105),AVERAGE(OFFSET($A105,0,Fixtures!$D$6,1,39-Fixtures!$D$6)))</f>
        <v>88.09223419108767</v>
      </c>
    </row>
    <row r="106" spans="1:44" x14ac:dyDescent="0.25">
      <c r="A106" s="30" t="s">
        <v>116</v>
      </c>
      <c r="B106" s="22">
        <f t="shared" ref="B106:AM106" si="76">MIN(VLOOKUP($A101,$A$2:$AM$11,B$13+1,FALSE),VLOOKUP($A106,$A$2:$AM$11,B$13+1,FALSE))</f>
        <v>79.266884552314167</v>
      </c>
      <c r="C106" s="22">
        <f t="shared" si="76"/>
        <v>114.13776033786989</v>
      </c>
      <c r="D106" s="22">
        <f t="shared" si="76"/>
        <v>111.44398622463707</v>
      </c>
      <c r="E106" s="22">
        <f t="shared" si="76"/>
        <v>75.958722347626036</v>
      </c>
      <c r="F106" s="22">
        <f t="shared" si="76"/>
        <v>63.559307807122565</v>
      </c>
      <c r="G106" s="22">
        <f t="shared" si="76"/>
        <v>77.359665749373818</v>
      </c>
      <c r="H106" s="22">
        <f t="shared" si="76"/>
        <v>54.335357962028958</v>
      </c>
      <c r="I106" s="22">
        <f t="shared" si="76"/>
        <v>107.68415831979155</v>
      </c>
      <c r="J106" s="22">
        <f t="shared" si="76"/>
        <v>101.21650445056385</v>
      </c>
      <c r="K106" s="22">
        <f t="shared" si="76"/>
        <v>65.700171284893983</v>
      </c>
      <c r="L106" s="22">
        <f t="shared" si="76"/>
        <v>77.359665749373818</v>
      </c>
      <c r="M106" s="22">
        <f t="shared" si="76"/>
        <v>84.691111868750355</v>
      </c>
      <c r="N106" s="22">
        <f t="shared" si="76"/>
        <v>84.415412852233587</v>
      </c>
      <c r="O106" s="22">
        <f t="shared" si="76"/>
        <v>84.691111868750355</v>
      </c>
      <c r="P106" s="22">
        <f t="shared" si="76"/>
        <v>94.540178274587404</v>
      </c>
      <c r="Q106" s="22">
        <f t="shared" si="76"/>
        <v>102.51945356596927</v>
      </c>
      <c r="R106" s="22">
        <f t="shared" si="76"/>
        <v>71.673261995265875</v>
      </c>
      <c r="S106" s="22">
        <f t="shared" si="76"/>
        <v>103.25553364745403</v>
      </c>
      <c r="T106" s="22">
        <f t="shared" si="76"/>
        <v>75.958722347626036</v>
      </c>
      <c r="U106" s="22">
        <f t="shared" si="76"/>
        <v>95.191848535497471</v>
      </c>
      <c r="V106" s="22">
        <f t="shared" si="76"/>
        <v>61.271786638032658</v>
      </c>
      <c r="W106" s="22">
        <f t="shared" si="76"/>
        <v>74.087427193603858</v>
      </c>
      <c r="X106" s="22">
        <f t="shared" si="76"/>
        <v>95.493498887362307</v>
      </c>
      <c r="Y106" s="22">
        <f t="shared" si="76"/>
        <v>103.25553364745403</v>
      </c>
      <c r="Z106" s="22">
        <f t="shared" si="76"/>
        <v>65.700171284893983</v>
      </c>
      <c r="AA106" s="22">
        <f t="shared" si="76"/>
        <v>84.415412852233587</v>
      </c>
      <c r="AB106" s="22">
        <f t="shared" si="76"/>
        <v>75.103438827005036</v>
      </c>
      <c r="AC106" s="22">
        <f t="shared" si="76"/>
        <v>87.235367759932188</v>
      </c>
      <c r="AD106" s="22">
        <f t="shared" si="76"/>
        <v>101.21650445056385</v>
      </c>
      <c r="AE106" s="22">
        <f t="shared" si="76"/>
        <v>125.67087808310139</v>
      </c>
      <c r="AF106" s="22">
        <f t="shared" si="76"/>
        <v>67.359621704498551</v>
      </c>
      <c r="AG106" s="22">
        <f t="shared" si="76"/>
        <v>89.386061303673443</v>
      </c>
      <c r="AH106" s="22">
        <f t="shared" si="76"/>
        <v>125.67087808310139</v>
      </c>
      <c r="AI106" s="22">
        <f t="shared" si="76"/>
        <v>67.359621704498551</v>
      </c>
      <c r="AJ106" s="22">
        <f t="shared" si="76"/>
        <v>63.559307807122565</v>
      </c>
      <c r="AK106" s="22">
        <f t="shared" si="76"/>
        <v>106.60913720325816</v>
      </c>
      <c r="AL106" s="22">
        <f t="shared" si="76"/>
        <v>95.493498887362307</v>
      </c>
      <c r="AM106" s="22">
        <f t="shared" si="76"/>
        <v>75.103438827005036</v>
      </c>
      <c r="AN106" s="22">
        <f ca="1">AVERAGE(OFFSET($A106,0,Fixtures!$D$6,1,3))</f>
        <v>81.425447161610549</v>
      </c>
      <c r="AO106" s="22">
        <f ca="1">AVERAGE(OFFSET($A106,0,Fixtures!$D$6,1,6))</f>
        <v>83.012329679094321</v>
      </c>
      <c r="AP106" s="22">
        <f ca="1">AVERAGE(OFFSET($A106,0,Fixtures!$D$6,1,9))</f>
        <v>85.200763545598718</v>
      </c>
      <c r="AQ106" s="22">
        <f ca="1">AVERAGE(OFFSET($A106,0,Fixtures!$D$6,1,12))</f>
        <v>86.767748036747165</v>
      </c>
      <c r="AR106" s="22">
        <f ca="1">IF(OR(Fixtures!$D$6&lt;=0,Fixtures!$D$6&gt;39),AVERAGE(A106:AM106),AVERAGE(OFFSET($A106,0,Fixtures!$D$6,1,39-Fixtures!$D$6)))</f>
        <v>86.840152052855643</v>
      </c>
    </row>
    <row r="107" spans="1:44" x14ac:dyDescent="0.25">
      <c r="A107" s="30" t="s">
        <v>115</v>
      </c>
      <c r="B107" s="22">
        <f t="shared" ref="B107:AM107" si="77">MIN(VLOOKUP($A101,$A$2:$AM$11,B$13+1,FALSE),VLOOKUP($A107,$A$2:$AM$11,B$13+1,FALSE))</f>
        <v>112.98986563284187</v>
      </c>
      <c r="C107" s="22">
        <f t="shared" si="77"/>
        <v>73.908883648870045</v>
      </c>
      <c r="D107" s="22">
        <f t="shared" si="77"/>
        <v>74.087427193603858</v>
      </c>
      <c r="E107" s="22">
        <f t="shared" si="77"/>
        <v>106.60913720325816</v>
      </c>
      <c r="F107" s="22">
        <f t="shared" si="77"/>
        <v>63.559307807122565</v>
      </c>
      <c r="G107" s="22">
        <f t="shared" si="77"/>
        <v>95.191848535497471</v>
      </c>
      <c r="H107" s="22">
        <f t="shared" si="77"/>
        <v>83.344060284896017</v>
      </c>
      <c r="I107" s="22">
        <f t="shared" si="77"/>
        <v>87.235367759932188</v>
      </c>
      <c r="J107" s="22">
        <f t="shared" si="77"/>
        <v>79.266884552314167</v>
      </c>
      <c r="K107" s="22">
        <f t="shared" si="77"/>
        <v>65.700171284893983</v>
      </c>
      <c r="L107" s="22">
        <f t="shared" si="77"/>
        <v>77.359665749373818</v>
      </c>
      <c r="M107" s="22">
        <f t="shared" si="77"/>
        <v>84.691111868750355</v>
      </c>
      <c r="N107" s="22">
        <f t="shared" si="77"/>
        <v>75.103438827005036</v>
      </c>
      <c r="O107" s="22">
        <f t="shared" si="77"/>
        <v>111.44398622463707</v>
      </c>
      <c r="P107" s="22">
        <f t="shared" si="77"/>
        <v>63.559307807122565</v>
      </c>
      <c r="Q107" s="22">
        <f t="shared" si="77"/>
        <v>61.271786638032658</v>
      </c>
      <c r="R107" s="22">
        <f t="shared" si="77"/>
        <v>79.266884552314167</v>
      </c>
      <c r="S107" s="22">
        <f t="shared" si="77"/>
        <v>94.540178274587404</v>
      </c>
      <c r="T107" s="22">
        <f t="shared" si="77"/>
        <v>75.958722347626036</v>
      </c>
      <c r="U107" s="22">
        <f t="shared" si="77"/>
        <v>84.691111868750355</v>
      </c>
      <c r="V107" s="22">
        <f t="shared" si="77"/>
        <v>73.908883648870045</v>
      </c>
      <c r="W107" s="22">
        <f t="shared" si="77"/>
        <v>74.087427193603858</v>
      </c>
      <c r="X107" s="22">
        <f t="shared" si="77"/>
        <v>77.359665749373818</v>
      </c>
      <c r="Y107" s="22">
        <f t="shared" si="77"/>
        <v>89.386061303673443</v>
      </c>
      <c r="Z107" s="22">
        <f t="shared" si="77"/>
        <v>71.673261995265875</v>
      </c>
      <c r="AA107" s="22">
        <f t="shared" si="77"/>
        <v>84.415412852233587</v>
      </c>
      <c r="AB107" s="22">
        <f t="shared" si="77"/>
        <v>75.103438827005036</v>
      </c>
      <c r="AC107" s="22">
        <f t="shared" si="77"/>
        <v>87.235367759932188</v>
      </c>
      <c r="AD107" s="22">
        <f t="shared" si="77"/>
        <v>83.344060284896017</v>
      </c>
      <c r="AE107" s="22">
        <f t="shared" si="77"/>
        <v>65.700171284893983</v>
      </c>
      <c r="AF107" s="22">
        <f t="shared" si="77"/>
        <v>94.540178274587404</v>
      </c>
      <c r="AG107" s="22">
        <f t="shared" si="77"/>
        <v>127.41410379873658</v>
      </c>
      <c r="AH107" s="22">
        <f t="shared" si="77"/>
        <v>103.25553364745403</v>
      </c>
      <c r="AI107" s="22">
        <f t="shared" si="77"/>
        <v>67.359621704498551</v>
      </c>
      <c r="AJ107" s="22">
        <f t="shared" si="77"/>
        <v>89.386061303673443</v>
      </c>
      <c r="AK107" s="22">
        <f t="shared" si="77"/>
        <v>71.673261995265875</v>
      </c>
      <c r="AL107" s="22">
        <f t="shared" si="77"/>
        <v>95.493498887362307</v>
      </c>
      <c r="AM107" s="22">
        <f t="shared" si="77"/>
        <v>54.335357962028958</v>
      </c>
      <c r="AN107" s="22">
        <f ca="1">AVERAGE(OFFSET($A107,0,Fixtures!$D$6,1,3))</f>
        <v>74.108907195527323</v>
      </c>
      <c r="AO107" s="22">
        <f ca="1">AVERAGE(OFFSET($A107,0,Fixtures!$D$6,1,6))</f>
        <v>82.260876417829067</v>
      </c>
      <c r="AP107" s="22">
        <f ca="1">AVERAGE(OFFSET($A107,0,Fixtures!$D$6,1,9))</f>
        <v>77.518137500493765</v>
      </c>
      <c r="AQ107" s="22">
        <f ca="1">AVERAGE(OFFSET($A107,0,Fixtures!$D$6,1,12))</f>
        <v>79.404437499617302</v>
      </c>
      <c r="AR107" s="22">
        <f ca="1">IF(OR(Fixtures!$D$6&lt;=0,Fixtures!$D$6&gt;39),AVERAGE(A107:AM107),AVERAGE(OFFSET($A107,0,Fixtures!$D$6,1,39-Fixtures!$D$6)))</f>
        <v>81.284153948958746</v>
      </c>
    </row>
    <row r="108" spans="1:44" x14ac:dyDescent="0.25">
      <c r="A108" s="30" t="s">
        <v>2</v>
      </c>
      <c r="B108" s="22">
        <f t="shared" ref="B108:AM108" si="78">MIN(VLOOKUP($A101,$A$2:$AM$11,B$13+1,FALSE),VLOOKUP($A108,$A$2:$AM$11,B$13+1,FALSE))</f>
        <v>107.68415831979155</v>
      </c>
      <c r="C108" s="22">
        <f t="shared" si="78"/>
        <v>84.415412852233587</v>
      </c>
      <c r="D108" s="22">
        <f t="shared" si="78"/>
        <v>117.44023931064763</v>
      </c>
      <c r="E108" s="22">
        <f t="shared" si="78"/>
        <v>63.559307807122565</v>
      </c>
      <c r="F108" s="22">
        <f t="shared" si="78"/>
        <v>63.559307807122565</v>
      </c>
      <c r="G108" s="22">
        <f t="shared" si="78"/>
        <v>75.958722347626036</v>
      </c>
      <c r="H108" s="22">
        <f t="shared" si="78"/>
        <v>83.344060284896017</v>
      </c>
      <c r="I108" s="22">
        <f t="shared" si="78"/>
        <v>106.60913720325816</v>
      </c>
      <c r="J108" s="22">
        <f t="shared" si="78"/>
        <v>116.43709113436307</v>
      </c>
      <c r="K108" s="22">
        <f t="shared" si="78"/>
        <v>65.700171284893983</v>
      </c>
      <c r="L108" s="22">
        <f t="shared" si="78"/>
        <v>77.359665749373818</v>
      </c>
      <c r="M108" s="22">
        <f t="shared" si="78"/>
        <v>54.335357962028958</v>
      </c>
      <c r="N108" s="22">
        <f t="shared" si="78"/>
        <v>115.60704338290152</v>
      </c>
      <c r="O108" s="22">
        <f t="shared" si="78"/>
        <v>73.908883648870045</v>
      </c>
      <c r="P108" s="22">
        <f t="shared" si="78"/>
        <v>135.10165161175109</v>
      </c>
      <c r="Q108" s="22">
        <f t="shared" si="78"/>
        <v>102.51945356596927</v>
      </c>
      <c r="R108" s="22">
        <f t="shared" si="78"/>
        <v>79.266884552314167</v>
      </c>
      <c r="S108" s="22">
        <f t="shared" si="78"/>
        <v>74.087427193603858</v>
      </c>
      <c r="T108" s="22">
        <f t="shared" si="78"/>
        <v>75.958722347626036</v>
      </c>
      <c r="U108" s="22">
        <f t="shared" si="78"/>
        <v>102.51945356596927</v>
      </c>
      <c r="V108" s="22">
        <f t="shared" si="78"/>
        <v>73.908883648870045</v>
      </c>
      <c r="W108" s="22">
        <f t="shared" si="78"/>
        <v>74.087427193603858</v>
      </c>
      <c r="X108" s="22">
        <f t="shared" si="78"/>
        <v>94.540178274587404</v>
      </c>
      <c r="Y108" s="22">
        <f t="shared" si="78"/>
        <v>103.25553364745403</v>
      </c>
      <c r="Z108" s="22">
        <f t="shared" si="78"/>
        <v>71.673261995265875</v>
      </c>
      <c r="AA108" s="22">
        <f t="shared" si="78"/>
        <v>67.359621704498551</v>
      </c>
      <c r="AB108" s="22">
        <f t="shared" si="78"/>
        <v>61.271786638032658</v>
      </c>
      <c r="AC108" s="22">
        <f t="shared" si="78"/>
        <v>87.235367759932188</v>
      </c>
      <c r="AD108" s="22">
        <f t="shared" si="78"/>
        <v>95.191848535497471</v>
      </c>
      <c r="AE108" s="22">
        <f t="shared" si="78"/>
        <v>130.22747576911613</v>
      </c>
      <c r="AF108" s="22">
        <f t="shared" si="78"/>
        <v>71.673261995265875</v>
      </c>
      <c r="AG108" s="22">
        <f t="shared" si="78"/>
        <v>95.493498887362307</v>
      </c>
      <c r="AH108" s="22">
        <f t="shared" si="78"/>
        <v>125.67087808310139</v>
      </c>
      <c r="AI108" s="22">
        <f t="shared" si="78"/>
        <v>67.359621704498551</v>
      </c>
      <c r="AJ108" s="22">
        <f t="shared" si="78"/>
        <v>89.386061303673443</v>
      </c>
      <c r="AK108" s="22">
        <f t="shared" si="78"/>
        <v>119.80712501419436</v>
      </c>
      <c r="AL108" s="22">
        <f t="shared" si="78"/>
        <v>65.700171284893983</v>
      </c>
      <c r="AM108" s="22">
        <f t="shared" si="78"/>
        <v>83.344060284896017</v>
      </c>
      <c r="AN108" s="22">
        <f ca="1">AVERAGE(OFFSET($A108,0,Fixtures!$D$6,1,3))</f>
        <v>86.49897605621031</v>
      </c>
      <c r="AO108" s="22">
        <f ca="1">AVERAGE(OFFSET($A108,0,Fixtures!$D$6,1,6))</f>
        <v>83.891368860405237</v>
      </c>
      <c r="AP108" s="22">
        <f ca="1">AVERAGE(OFFSET($A108,0,Fixtures!$D$6,1,9))</f>
        <v>91.13735587694066</v>
      </c>
      <c r="AQ108" s="22">
        <f ca="1">AVERAGE(OFFSET($A108,0,Fixtures!$D$6,1,12))</f>
        <v>89.400150499972085</v>
      </c>
      <c r="AR108" s="22">
        <f ca="1">IF(OR(Fixtures!$D$6&lt;=0,Fixtures!$D$6&gt;39),AVERAGE(A108:AM108),AVERAGE(OFFSET($A108,0,Fixtures!$D$6,1,39-Fixtures!$D$6)))</f>
        <v>88.332928990813642</v>
      </c>
    </row>
    <row r="109" spans="1:44" x14ac:dyDescent="0.25">
      <c r="A109" s="30" t="s">
        <v>10</v>
      </c>
      <c r="B109" s="22">
        <f t="shared" ref="B109:AM109" si="79">MIN(VLOOKUP($A101,$A$2:$AM$11,B$13+1,FALSE),VLOOKUP($A109,$A$2:$AM$11,B$13+1,FALSE))</f>
        <v>87.235367759932188</v>
      </c>
      <c r="C109" s="22">
        <f t="shared" si="79"/>
        <v>114.13776033786989</v>
      </c>
      <c r="D109" s="22">
        <f t="shared" si="79"/>
        <v>71.673261995265875</v>
      </c>
      <c r="E109" s="22">
        <f t="shared" si="79"/>
        <v>54.335357962028958</v>
      </c>
      <c r="F109" s="22">
        <f t="shared" si="79"/>
        <v>63.559307807122565</v>
      </c>
      <c r="G109" s="22">
        <f t="shared" si="79"/>
        <v>95.191848535497471</v>
      </c>
      <c r="H109" s="22">
        <f t="shared" si="79"/>
        <v>83.344060284896017</v>
      </c>
      <c r="I109" s="22">
        <f t="shared" si="79"/>
        <v>75.103438827005036</v>
      </c>
      <c r="J109" s="22">
        <f t="shared" si="79"/>
        <v>75.958722347626036</v>
      </c>
      <c r="K109" s="22">
        <f t="shared" si="79"/>
        <v>65.700171284893983</v>
      </c>
      <c r="L109" s="22">
        <f t="shared" si="79"/>
        <v>77.359665749373818</v>
      </c>
      <c r="M109" s="22">
        <f t="shared" si="79"/>
        <v>65.700171284893983</v>
      </c>
      <c r="N109" s="22">
        <f t="shared" si="79"/>
        <v>89.386061303673443</v>
      </c>
      <c r="O109" s="22">
        <f t="shared" si="79"/>
        <v>111.44398622463707</v>
      </c>
      <c r="P109" s="22">
        <f t="shared" si="79"/>
        <v>83.344060284896017</v>
      </c>
      <c r="Q109" s="22">
        <f t="shared" si="79"/>
        <v>95.493498887362307</v>
      </c>
      <c r="R109" s="22">
        <f t="shared" si="79"/>
        <v>79.266884552314167</v>
      </c>
      <c r="S109" s="22">
        <f t="shared" si="79"/>
        <v>107.68415831979155</v>
      </c>
      <c r="T109" s="22">
        <f t="shared" si="79"/>
        <v>75.958722347626036</v>
      </c>
      <c r="U109" s="22">
        <f t="shared" si="79"/>
        <v>79.266884552314167</v>
      </c>
      <c r="V109" s="22">
        <f t="shared" si="79"/>
        <v>73.908883648870045</v>
      </c>
      <c r="W109" s="22">
        <f t="shared" si="79"/>
        <v>74.087427193603858</v>
      </c>
      <c r="X109" s="22">
        <f t="shared" si="79"/>
        <v>84.691111868750355</v>
      </c>
      <c r="Y109" s="22">
        <f t="shared" si="79"/>
        <v>67.359621704498551</v>
      </c>
      <c r="Z109" s="22">
        <f t="shared" si="79"/>
        <v>71.673261995265875</v>
      </c>
      <c r="AA109" s="22">
        <f t="shared" si="79"/>
        <v>84.415412852233587</v>
      </c>
      <c r="AB109" s="22">
        <f t="shared" si="79"/>
        <v>74.087427193603858</v>
      </c>
      <c r="AC109" s="22">
        <f t="shared" si="79"/>
        <v>84.415412852233587</v>
      </c>
      <c r="AD109" s="22">
        <f t="shared" si="79"/>
        <v>101.21650445056385</v>
      </c>
      <c r="AE109" s="22">
        <f t="shared" si="79"/>
        <v>63.559307807122565</v>
      </c>
      <c r="AF109" s="22">
        <f t="shared" si="79"/>
        <v>61.271786638032658</v>
      </c>
      <c r="AG109" s="22">
        <f t="shared" si="79"/>
        <v>77.359665749373818</v>
      </c>
      <c r="AH109" s="22">
        <f t="shared" si="79"/>
        <v>125.67087808310139</v>
      </c>
      <c r="AI109" s="22">
        <f t="shared" si="79"/>
        <v>67.359621704498551</v>
      </c>
      <c r="AJ109" s="22">
        <f t="shared" si="79"/>
        <v>89.386061303673443</v>
      </c>
      <c r="AK109" s="22">
        <f t="shared" si="79"/>
        <v>73.908883648870045</v>
      </c>
      <c r="AL109" s="22">
        <f t="shared" si="79"/>
        <v>95.493498887362307</v>
      </c>
      <c r="AM109" s="22">
        <f t="shared" si="79"/>
        <v>107.68415831979155</v>
      </c>
      <c r="AN109" s="22">
        <f ca="1">AVERAGE(OFFSET($A109,0,Fixtures!$D$6,1,3))</f>
        <v>73.00618646063127</v>
      </c>
      <c r="AO109" s="22">
        <f ca="1">AVERAGE(OFFSET($A109,0,Fixtures!$D$6,1,6))</f>
        <v>80.924796365849716</v>
      </c>
      <c r="AP109" s="22">
        <f ca="1">AVERAGE(OFFSET($A109,0,Fixtures!$D$6,1,9))</f>
        <v>82.628135768852317</v>
      </c>
      <c r="AQ109" s="22">
        <f ca="1">AVERAGE(OFFSET($A109,0,Fixtures!$D$6,1,12))</f>
        <v>83.88024892828355</v>
      </c>
      <c r="AR109" s="22">
        <f ca="1">IF(OR(Fixtures!$D$6&lt;=0,Fixtures!$D$6&gt;39),AVERAGE(A109:AM109),AVERAGE(OFFSET($A109,0,Fixtures!$D$6,1,39-Fixtures!$D$6)))</f>
        <v>82.803730434695098</v>
      </c>
    </row>
    <row r="110" spans="1:44" x14ac:dyDescent="0.25">
      <c r="A110" s="30" t="s">
        <v>63</v>
      </c>
      <c r="B110" s="22">
        <f t="shared" ref="B110:AM110" si="80">MIN(VLOOKUP($A101,$A$2:$AM$11,B$13+1,FALSE),VLOOKUP($A110,$A$2:$AM$11,B$13+1,FALSE))</f>
        <v>75.103438827005036</v>
      </c>
      <c r="C110" s="22">
        <f t="shared" si="80"/>
        <v>89.386061303673443</v>
      </c>
      <c r="D110" s="22">
        <f t="shared" si="80"/>
        <v>67.359621704498551</v>
      </c>
      <c r="E110" s="22">
        <f t="shared" si="80"/>
        <v>106.60913720325816</v>
      </c>
      <c r="F110" s="22">
        <f t="shared" si="80"/>
        <v>63.559307807122565</v>
      </c>
      <c r="G110" s="22">
        <f t="shared" si="80"/>
        <v>95.191848535497471</v>
      </c>
      <c r="H110" s="22">
        <f t="shared" si="80"/>
        <v>83.344060284896017</v>
      </c>
      <c r="I110" s="22">
        <f t="shared" si="80"/>
        <v>73.908883648870045</v>
      </c>
      <c r="J110" s="22">
        <f t="shared" si="80"/>
        <v>74.087427193603858</v>
      </c>
      <c r="K110" s="22">
        <f t="shared" si="80"/>
        <v>65.700171284893983</v>
      </c>
      <c r="L110" s="22">
        <f t="shared" si="80"/>
        <v>77.359665749373818</v>
      </c>
      <c r="M110" s="22">
        <f t="shared" si="80"/>
        <v>84.691111868750355</v>
      </c>
      <c r="N110" s="22">
        <f t="shared" si="80"/>
        <v>77.359665749373818</v>
      </c>
      <c r="O110" s="22">
        <f t="shared" si="80"/>
        <v>111.44398622463707</v>
      </c>
      <c r="P110" s="22">
        <f t="shared" si="80"/>
        <v>84.415412852233587</v>
      </c>
      <c r="Q110" s="22">
        <f t="shared" si="80"/>
        <v>102.51945356596927</v>
      </c>
      <c r="R110" s="22">
        <f t="shared" si="80"/>
        <v>79.266884552314167</v>
      </c>
      <c r="S110" s="22">
        <f t="shared" si="80"/>
        <v>54.335357962028958</v>
      </c>
      <c r="T110" s="22">
        <f t="shared" si="80"/>
        <v>63.559307807122565</v>
      </c>
      <c r="U110" s="22">
        <f t="shared" si="80"/>
        <v>87.235367759932188</v>
      </c>
      <c r="V110" s="22">
        <f t="shared" si="80"/>
        <v>73.908883648870045</v>
      </c>
      <c r="W110" s="22">
        <f t="shared" si="80"/>
        <v>74.087427193603858</v>
      </c>
      <c r="X110" s="22">
        <f t="shared" si="80"/>
        <v>83.344060284896017</v>
      </c>
      <c r="Y110" s="22">
        <f t="shared" si="80"/>
        <v>65.700171284893983</v>
      </c>
      <c r="Z110" s="22">
        <f t="shared" si="80"/>
        <v>71.673261995265875</v>
      </c>
      <c r="AA110" s="22">
        <f t="shared" si="80"/>
        <v>84.415412852233587</v>
      </c>
      <c r="AB110" s="22">
        <f t="shared" si="80"/>
        <v>75.103438827005036</v>
      </c>
      <c r="AC110" s="22">
        <f t="shared" si="80"/>
        <v>87.235367759932188</v>
      </c>
      <c r="AD110" s="22">
        <f t="shared" si="80"/>
        <v>79.266884552314167</v>
      </c>
      <c r="AE110" s="22">
        <f t="shared" si="80"/>
        <v>75.958722347626036</v>
      </c>
      <c r="AF110" s="22">
        <f t="shared" si="80"/>
        <v>94.540178274587404</v>
      </c>
      <c r="AG110" s="22">
        <f t="shared" si="80"/>
        <v>84.691111868750355</v>
      </c>
      <c r="AH110" s="22">
        <f t="shared" si="80"/>
        <v>117.44023931064763</v>
      </c>
      <c r="AI110" s="22">
        <f t="shared" si="80"/>
        <v>67.359621704498551</v>
      </c>
      <c r="AJ110" s="22">
        <f t="shared" si="80"/>
        <v>89.386061303673443</v>
      </c>
      <c r="AK110" s="22">
        <f t="shared" si="80"/>
        <v>95.191848535497471</v>
      </c>
      <c r="AL110" s="22">
        <f t="shared" si="80"/>
        <v>61.271786638032658</v>
      </c>
      <c r="AM110" s="22">
        <f t="shared" si="80"/>
        <v>94.540178274587404</v>
      </c>
      <c r="AN110" s="22">
        <f ca="1">AVERAGE(OFFSET($A110,0,Fixtures!$D$6,1,3))</f>
        <v>72.382421409290558</v>
      </c>
      <c r="AO110" s="22">
        <f ca="1">AVERAGE(OFFSET($A110,0,Fixtures!$D$6,1,6))</f>
        <v>81.773671345105484</v>
      </c>
      <c r="AP110" s="22">
        <f ca="1">AVERAGE(OFFSET($A110,0,Fixtures!$D$6,1,9))</f>
        <v>84.093753226794433</v>
      </c>
      <c r="AQ110" s="22">
        <f ca="1">AVERAGE(OFFSET($A110,0,Fixtures!$D$6,1,12))</f>
        <v>80.164484380852798</v>
      </c>
      <c r="AR110" s="22">
        <f ca="1">IF(OR(Fixtures!$D$6&lt;=0,Fixtures!$D$6&gt;39),AVERAGE(A110:AM110),AVERAGE(OFFSET($A110,0,Fixtures!$D$6,1,39-Fixtures!$D$6)))</f>
        <v>81.236282307571656</v>
      </c>
    </row>
    <row r="112" spans="1:44" x14ac:dyDescent="0.25">
      <c r="A112" s="31" t="s">
        <v>63</v>
      </c>
      <c r="B112" s="2">
        <v>1</v>
      </c>
      <c r="C112" s="2">
        <v>2</v>
      </c>
      <c r="D112" s="2">
        <v>3</v>
      </c>
      <c r="E112" s="2">
        <v>4</v>
      </c>
      <c r="F112" s="2">
        <v>5</v>
      </c>
      <c r="G112" s="2">
        <v>6</v>
      </c>
      <c r="H112" s="2">
        <v>7</v>
      </c>
      <c r="I112" s="2">
        <v>8</v>
      </c>
      <c r="J112" s="2">
        <v>9</v>
      </c>
      <c r="K112" s="2">
        <v>10</v>
      </c>
      <c r="L112" s="2">
        <v>11</v>
      </c>
      <c r="M112" s="2">
        <v>12</v>
      </c>
      <c r="N112" s="2">
        <v>13</v>
      </c>
      <c r="O112" s="2">
        <v>14</v>
      </c>
      <c r="P112" s="2">
        <v>15</v>
      </c>
      <c r="Q112" s="2">
        <v>16</v>
      </c>
      <c r="R112" s="2">
        <v>17</v>
      </c>
      <c r="S112" s="2">
        <v>18</v>
      </c>
      <c r="T112" s="2">
        <v>19</v>
      </c>
      <c r="U112" s="2">
        <v>20</v>
      </c>
      <c r="V112" s="2">
        <v>21</v>
      </c>
      <c r="W112" s="2">
        <v>22</v>
      </c>
      <c r="X112" s="2">
        <v>23</v>
      </c>
      <c r="Y112" s="2">
        <v>24</v>
      </c>
      <c r="Z112" s="2">
        <v>25</v>
      </c>
      <c r="AA112" s="2">
        <v>26</v>
      </c>
      <c r="AB112" s="2">
        <v>27</v>
      </c>
      <c r="AC112" s="2">
        <v>28</v>
      </c>
      <c r="AD112" s="2">
        <v>29</v>
      </c>
      <c r="AE112" s="2">
        <v>30</v>
      </c>
      <c r="AF112" s="2">
        <v>31</v>
      </c>
      <c r="AG112" s="2">
        <v>32</v>
      </c>
      <c r="AH112" s="2">
        <v>33</v>
      </c>
      <c r="AI112" s="2">
        <v>34</v>
      </c>
      <c r="AJ112" s="2">
        <v>35</v>
      </c>
      <c r="AK112" s="2">
        <v>36</v>
      </c>
      <c r="AL112" s="2">
        <v>37</v>
      </c>
      <c r="AM112" s="2">
        <v>38</v>
      </c>
      <c r="AN112" s="31" t="s">
        <v>56</v>
      </c>
      <c r="AO112" s="31" t="s">
        <v>57</v>
      </c>
      <c r="AP112" s="31" t="s">
        <v>58</v>
      </c>
      <c r="AQ112" s="31" t="s">
        <v>78</v>
      </c>
      <c r="AR112" s="31" t="s">
        <v>59</v>
      </c>
    </row>
    <row r="113" spans="1:44" x14ac:dyDescent="0.25">
      <c r="A113" s="30" t="s">
        <v>105</v>
      </c>
      <c r="B113" s="22">
        <f t="shared" ref="B113:AM113" si="81">MIN(VLOOKUP($A112,$A$2:$AM$11,B$13+1,FALSE),VLOOKUP($A113,$A$2:$AM$11,B$13+1,FALSE))</f>
        <v>75.103438827005036</v>
      </c>
      <c r="C113" s="22">
        <f t="shared" si="81"/>
        <v>65.700171284893983</v>
      </c>
      <c r="D113" s="22">
        <f t="shared" si="81"/>
        <v>67.359621704498551</v>
      </c>
      <c r="E113" s="22">
        <f t="shared" si="81"/>
        <v>127.41410379873658</v>
      </c>
      <c r="F113" s="22">
        <f t="shared" si="81"/>
        <v>127.41410379873658</v>
      </c>
      <c r="G113" s="22">
        <f t="shared" si="81"/>
        <v>102.51945356596927</v>
      </c>
      <c r="H113" s="22">
        <f t="shared" si="81"/>
        <v>94.540178274587404</v>
      </c>
      <c r="I113" s="22">
        <f t="shared" si="81"/>
        <v>73.908883648870045</v>
      </c>
      <c r="J113" s="22">
        <f t="shared" si="81"/>
        <v>74.087427193603858</v>
      </c>
      <c r="K113" s="22">
        <f t="shared" si="81"/>
        <v>107.68415831979155</v>
      </c>
      <c r="L113" s="22">
        <f t="shared" si="81"/>
        <v>75.103438827005036</v>
      </c>
      <c r="M113" s="22">
        <f t="shared" si="81"/>
        <v>75.958722347626036</v>
      </c>
      <c r="N113" s="22">
        <f t="shared" si="81"/>
        <v>63.559307807122565</v>
      </c>
      <c r="O113" s="22">
        <f t="shared" si="81"/>
        <v>61.271786638032658</v>
      </c>
      <c r="P113" s="22">
        <f t="shared" si="81"/>
        <v>77.359665749373818</v>
      </c>
      <c r="Q113" s="22">
        <f t="shared" si="81"/>
        <v>106.60913720325816</v>
      </c>
      <c r="R113" s="22">
        <f t="shared" si="81"/>
        <v>114.13776033786989</v>
      </c>
      <c r="S113" s="22">
        <f t="shared" si="81"/>
        <v>54.335357962028958</v>
      </c>
      <c r="T113" s="22">
        <f t="shared" si="81"/>
        <v>63.559307807122565</v>
      </c>
      <c r="U113" s="22">
        <f t="shared" si="81"/>
        <v>71.673261995265875</v>
      </c>
      <c r="V113" s="22">
        <f t="shared" si="81"/>
        <v>106.60913720325816</v>
      </c>
      <c r="W113" s="22">
        <f t="shared" si="81"/>
        <v>95.493498887362307</v>
      </c>
      <c r="X113" s="22">
        <f t="shared" si="81"/>
        <v>79.266884552314167</v>
      </c>
      <c r="Y113" s="22">
        <f t="shared" si="81"/>
        <v>65.700171284893983</v>
      </c>
      <c r="Z113" s="22">
        <f t="shared" si="81"/>
        <v>112.98986563284187</v>
      </c>
      <c r="AA113" s="22">
        <f t="shared" si="81"/>
        <v>115.60704338290152</v>
      </c>
      <c r="AB113" s="22">
        <f t="shared" si="81"/>
        <v>67.359621704498551</v>
      </c>
      <c r="AC113" s="22">
        <f t="shared" si="81"/>
        <v>84.691111868750355</v>
      </c>
      <c r="AD113" s="22">
        <f t="shared" si="81"/>
        <v>74.087427193603858</v>
      </c>
      <c r="AE113" s="22">
        <f t="shared" si="81"/>
        <v>73.908883648870045</v>
      </c>
      <c r="AF113" s="22">
        <f t="shared" si="81"/>
        <v>112.98986563284187</v>
      </c>
      <c r="AG113" s="22">
        <f t="shared" si="81"/>
        <v>84.691111868750355</v>
      </c>
      <c r="AH113" s="22">
        <f t="shared" si="81"/>
        <v>54.335357962028958</v>
      </c>
      <c r="AI113" s="22">
        <f t="shared" si="81"/>
        <v>71.673261995265875</v>
      </c>
      <c r="AJ113" s="22">
        <f t="shared" si="81"/>
        <v>101.21650445056385</v>
      </c>
      <c r="AK113" s="22">
        <f t="shared" si="81"/>
        <v>87.235367759932188</v>
      </c>
      <c r="AL113" s="22">
        <f t="shared" si="81"/>
        <v>61.271786638032658</v>
      </c>
      <c r="AM113" s="22">
        <f t="shared" si="81"/>
        <v>94.540178274587404</v>
      </c>
      <c r="AN113" s="22">
        <f ca="1">AVERAGE(OFFSET($A113,0,Fixtures!$D$6,1,3))</f>
        <v>85.625008113466819</v>
      </c>
      <c r="AO113" s="22">
        <f ca="1">AVERAGE(OFFSET($A113,0,Fixtures!$D$6,1,6))</f>
        <v>76.277473522196956</v>
      </c>
      <c r="AP113" s="22">
        <f ca="1">AVERAGE(OFFSET($A113,0,Fixtures!$D$6,1,9))</f>
        <v>83.974600491520391</v>
      </c>
      <c r="AQ113" s="22">
        <f ca="1">AVERAGE(OFFSET($A113,0,Fixtures!$D$6,1,12))</f>
        <v>78.778277682341738</v>
      </c>
      <c r="AR113" s="22">
        <f ca="1">IF(OR(Fixtures!$D$6&lt;=0,Fixtures!$D$6&gt;39),AVERAGE(A113:AM113),AVERAGE(OFFSET($A113,0,Fixtures!$D$6,1,39-Fixtures!$D$6)))</f>
        <v>82.966880404313301</v>
      </c>
    </row>
    <row r="114" spans="1:44" x14ac:dyDescent="0.25">
      <c r="A114" s="30" t="s">
        <v>118</v>
      </c>
      <c r="B114" s="22">
        <f t="shared" ref="B114:AM114" si="82">MIN(VLOOKUP($A112,$A$2:$AM$11,B$13+1,FALSE),VLOOKUP($A114,$A$2:$AM$11,B$13+1,FALSE))</f>
        <v>75.103438827005036</v>
      </c>
      <c r="C114" s="22">
        <f t="shared" si="82"/>
        <v>84.691111868750355</v>
      </c>
      <c r="D114" s="22">
        <f t="shared" si="82"/>
        <v>67.359621704498551</v>
      </c>
      <c r="E114" s="22">
        <f t="shared" si="82"/>
        <v>114.13776033786989</v>
      </c>
      <c r="F114" s="22">
        <f t="shared" si="82"/>
        <v>87.235367759932188</v>
      </c>
      <c r="G114" s="22">
        <f t="shared" si="82"/>
        <v>54.335357962028958</v>
      </c>
      <c r="H114" s="22">
        <f t="shared" si="82"/>
        <v>146.85225990985438</v>
      </c>
      <c r="I114" s="22">
        <f t="shared" si="82"/>
        <v>63.559307807122565</v>
      </c>
      <c r="J114" s="22">
        <f t="shared" si="82"/>
        <v>74.087427193603858</v>
      </c>
      <c r="K114" s="22">
        <f t="shared" si="82"/>
        <v>111.44398622463707</v>
      </c>
      <c r="L114" s="22">
        <f t="shared" si="82"/>
        <v>94.540178274587404</v>
      </c>
      <c r="M114" s="22">
        <f t="shared" si="82"/>
        <v>115.60704338290152</v>
      </c>
      <c r="N114" s="22">
        <f t="shared" si="82"/>
        <v>77.359665749373818</v>
      </c>
      <c r="O114" s="22">
        <f t="shared" si="82"/>
        <v>65.700171284893983</v>
      </c>
      <c r="P114" s="22">
        <f t="shared" si="82"/>
        <v>84.415412852233587</v>
      </c>
      <c r="Q114" s="22">
        <f t="shared" si="82"/>
        <v>79.266884552314167</v>
      </c>
      <c r="R114" s="22">
        <f t="shared" si="82"/>
        <v>67.359621704498551</v>
      </c>
      <c r="S114" s="22">
        <f t="shared" si="82"/>
        <v>54.335357962028958</v>
      </c>
      <c r="T114" s="22">
        <f t="shared" si="82"/>
        <v>63.559307807122565</v>
      </c>
      <c r="U114" s="22">
        <f t="shared" si="82"/>
        <v>73.908883648870045</v>
      </c>
      <c r="V114" s="22">
        <f t="shared" si="82"/>
        <v>130.22747576911613</v>
      </c>
      <c r="W114" s="22">
        <f t="shared" si="82"/>
        <v>125.67087808310139</v>
      </c>
      <c r="X114" s="22">
        <f t="shared" si="82"/>
        <v>71.673261995265875</v>
      </c>
      <c r="Y114" s="22">
        <f t="shared" si="82"/>
        <v>65.700171284893983</v>
      </c>
      <c r="Z114" s="22">
        <f t="shared" si="82"/>
        <v>77.359665749373818</v>
      </c>
      <c r="AA114" s="22">
        <f t="shared" si="82"/>
        <v>61.271786638032658</v>
      </c>
      <c r="AB114" s="22">
        <f t="shared" si="82"/>
        <v>102.51945356596927</v>
      </c>
      <c r="AC114" s="22">
        <f t="shared" si="82"/>
        <v>106.60913720325816</v>
      </c>
      <c r="AD114" s="22">
        <f t="shared" si="82"/>
        <v>75.103438827005036</v>
      </c>
      <c r="AE114" s="22">
        <f t="shared" si="82"/>
        <v>75.958722347626036</v>
      </c>
      <c r="AF114" s="22">
        <f t="shared" si="82"/>
        <v>101.21650445056385</v>
      </c>
      <c r="AG114" s="22">
        <f t="shared" si="82"/>
        <v>84.691111868750355</v>
      </c>
      <c r="AH114" s="22">
        <f t="shared" si="82"/>
        <v>74.087427193603858</v>
      </c>
      <c r="AI114" s="22">
        <f t="shared" si="82"/>
        <v>71.673261995265875</v>
      </c>
      <c r="AJ114" s="22">
        <f t="shared" si="82"/>
        <v>75.958722347626036</v>
      </c>
      <c r="AK114" s="22">
        <f t="shared" si="82"/>
        <v>95.191848535497471</v>
      </c>
      <c r="AL114" s="22">
        <f t="shared" si="82"/>
        <v>61.271786638032658</v>
      </c>
      <c r="AM114" s="22">
        <f t="shared" si="82"/>
        <v>89.386061303673443</v>
      </c>
      <c r="AN114" s="22">
        <f ca="1">AVERAGE(OFFSET($A114,0,Fixtures!$D$6,1,3))</f>
        <v>93.357197230942788</v>
      </c>
      <c r="AO114" s="22">
        <f ca="1">AVERAGE(OFFSET($A114,0,Fixtures!$D$6,1,6))</f>
        <v>89.789745351666269</v>
      </c>
      <c r="AP114" s="22">
        <f ca="1">AVERAGE(OFFSET($A114,0,Fixtures!$D$6,1,9))</f>
        <v>85.531154579893766</v>
      </c>
      <c r="AQ114" s="22">
        <f ca="1">AVERAGE(OFFSET($A114,0,Fixtures!$D$6,1,12))</f>
        <v>80.131995053088787</v>
      </c>
      <c r="AR114" s="22">
        <f ca="1">IF(OR(Fixtures!$D$6&lt;=0,Fixtures!$D$6&gt;39),AVERAGE(A114:AM114),AVERAGE(OFFSET($A114,0,Fixtures!$D$6,1,39-Fixtures!$D$6)))</f>
        <v>83.571821881124052</v>
      </c>
    </row>
    <row r="115" spans="1:44" x14ac:dyDescent="0.25">
      <c r="A115" s="30" t="s">
        <v>61</v>
      </c>
      <c r="B115" s="22">
        <f t="shared" ref="B115:AM115" si="83">MIN(VLOOKUP($A112,$A$2:$AM$11,B$13+1,FALSE),VLOOKUP($A115,$A$2:$AM$11,B$13+1,FALSE))</f>
        <v>75.103438827005036</v>
      </c>
      <c r="C115" s="22">
        <f t="shared" si="83"/>
        <v>89.386061303673443</v>
      </c>
      <c r="D115" s="22">
        <f t="shared" si="83"/>
        <v>67.359621704498551</v>
      </c>
      <c r="E115" s="22">
        <f t="shared" si="83"/>
        <v>84.691111868750355</v>
      </c>
      <c r="F115" s="22">
        <f t="shared" si="83"/>
        <v>61.271786638032658</v>
      </c>
      <c r="G115" s="22">
        <f t="shared" si="83"/>
        <v>119.80712501419436</v>
      </c>
      <c r="H115" s="22">
        <f t="shared" si="83"/>
        <v>117.44023931064763</v>
      </c>
      <c r="I115" s="22">
        <f t="shared" si="83"/>
        <v>73.908883648870045</v>
      </c>
      <c r="J115" s="22">
        <f t="shared" si="83"/>
        <v>74.087427193603858</v>
      </c>
      <c r="K115" s="22">
        <f t="shared" si="83"/>
        <v>111.44398622463707</v>
      </c>
      <c r="L115" s="22">
        <f t="shared" si="83"/>
        <v>101.21650445056385</v>
      </c>
      <c r="M115" s="22">
        <f t="shared" si="83"/>
        <v>89.386061303673443</v>
      </c>
      <c r="N115" s="22">
        <f t="shared" si="83"/>
        <v>77.359665749373818</v>
      </c>
      <c r="O115" s="22">
        <f t="shared" si="83"/>
        <v>67.359621704498551</v>
      </c>
      <c r="P115" s="22">
        <f t="shared" si="83"/>
        <v>84.415412852233587</v>
      </c>
      <c r="Q115" s="22">
        <f t="shared" si="83"/>
        <v>65.700171284893983</v>
      </c>
      <c r="R115" s="22">
        <f t="shared" si="83"/>
        <v>73.908883648870045</v>
      </c>
      <c r="S115" s="22">
        <f t="shared" si="83"/>
        <v>54.335357962028958</v>
      </c>
      <c r="T115" s="22">
        <f t="shared" si="83"/>
        <v>63.559307807122565</v>
      </c>
      <c r="U115" s="22">
        <f t="shared" si="83"/>
        <v>87.235367759932188</v>
      </c>
      <c r="V115" s="22">
        <f t="shared" si="83"/>
        <v>132.43261028647498</v>
      </c>
      <c r="W115" s="22">
        <f t="shared" si="83"/>
        <v>119.80712501419436</v>
      </c>
      <c r="X115" s="22">
        <f t="shared" si="83"/>
        <v>83.344060284896017</v>
      </c>
      <c r="Y115" s="22">
        <f t="shared" si="83"/>
        <v>65.700171284893983</v>
      </c>
      <c r="Z115" s="22">
        <f t="shared" si="83"/>
        <v>54.335357962028958</v>
      </c>
      <c r="AA115" s="22">
        <f t="shared" si="83"/>
        <v>135.10165161175109</v>
      </c>
      <c r="AB115" s="22">
        <f t="shared" si="83"/>
        <v>79.266884552314167</v>
      </c>
      <c r="AC115" s="22">
        <f t="shared" si="83"/>
        <v>114.13776033786989</v>
      </c>
      <c r="AD115" s="22">
        <f t="shared" si="83"/>
        <v>79.266884552314167</v>
      </c>
      <c r="AE115" s="22">
        <f t="shared" si="83"/>
        <v>75.958722347626036</v>
      </c>
      <c r="AF115" s="22">
        <f t="shared" si="83"/>
        <v>75.103438827005036</v>
      </c>
      <c r="AG115" s="22">
        <f t="shared" si="83"/>
        <v>84.691111868750355</v>
      </c>
      <c r="AH115" s="22">
        <f t="shared" si="83"/>
        <v>75.958722347626036</v>
      </c>
      <c r="AI115" s="22">
        <f t="shared" si="83"/>
        <v>71.673261995265875</v>
      </c>
      <c r="AJ115" s="22">
        <f t="shared" si="83"/>
        <v>83.344060284896017</v>
      </c>
      <c r="AK115" s="22">
        <f t="shared" si="83"/>
        <v>95.191848535497471</v>
      </c>
      <c r="AL115" s="22">
        <f t="shared" si="83"/>
        <v>61.271786638032658</v>
      </c>
      <c r="AM115" s="22">
        <f t="shared" si="83"/>
        <v>74.087427193603858</v>
      </c>
      <c r="AN115" s="22">
        <f ca="1">AVERAGE(OFFSET($A115,0,Fixtures!$D$6,1,3))</f>
        <v>95.582639289601602</v>
      </c>
      <c r="AO115" s="22">
        <f ca="1">AVERAGE(OFFSET($A115,0,Fixtures!$D$6,1,6))</f>
        <v>86.80887777105842</v>
      </c>
      <c r="AP115" s="22">
        <f ca="1">AVERAGE(OFFSET($A115,0,Fixtures!$D$6,1,9))</f>
        <v>82.764192712483123</v>
      </c>
      <c r="AQ115" s="22">
        <f ca="1">AVERAGE(OFFSET($A115,0,Fixtures!$D$6,1,12))</f>
        <v>79.167313995119315</v>
      </c>
      <c r="AR115" s="22">
        <f ca="1">IF(OR(Fixtures!$D$6&lt;=0,Fixtures!$D$6&gt;39),AVERAGE(A115:AM115),AVERAGE(OFFSET($A115,0,Fixtures!$D$6,1,39-Fixtures!$D$6)))</f>
        <v>83.689355128882426</v>
      </c>
    </row>
    <row r="116" spans="1:44" x14ac:dyDescent="0.25">
      <c r="A116" s="30" t="s">
        <v>53</v>
      </c>
      <c r="B116" s="22">
        <f t="shared" ref="B116:AM116" si="84">MIN(VLOOKUP($A112,$A$2:$AM$11,B$13+1,FALSE),VLOOKUP($A116,$A$2:$AM$11,B$13+1,FALSE))</f>
        <v>75.103438827005036</v>
      </c>
      <c r="C116" s="22">
        <f t="shared" si="84"/>
        <v>89.386061303673443</v>
      </c>
      <c r="D116" s="22">
        <f t="shared" si="84"/>
        <v>67.359621704498551</v>
      </c>
      <c r="E116" s="22">
        <f t="shared" si="84"/>
        <v>127.41410379873658</v>
      </c>
      <c r="F116" s="22">
        <f t="shared" si="84"/>
        <v>84.415412852233587</v>
      </c>
      <c r="G116" s="22">
        <f t="shared" si="84"/>
        <v>83.344060284896017</v>
      </c>
      <c r="H116" s="22">
        <f t="shared" si="84"/>
        <v>75.958722347626036</v>
      </c>
      <c r="I116" s="22">
        <f t="shared" si="84"/>
        <v>73.908883648870045</v>
      </c>
      <c r="J116" s="22">
        <f t="shared" si="84"/>
        <v>71.673261995265875</v>
      </c>
      <c r="K116" s="22">
        <f t="shared" si="84"/>
        <v>75.103438827005036</v>
      </c>
      <c r="L116" s="22">
        <f t="shared" si="84"/>
        <v>61.271786638032658</v>
      </c>
      <c r="M116" s="22">
        <f t="shared" si="84"/>
        <v>115.60704338290152</v>
      </c>
      <c r="N116" s="22">
        <f t="shared" si="84"/>
        <v>77.359665749373818</v>
      </c>
      <c r="O116" s="22">
        <f t="shared" si="84"/>
        <v>132.43261028647498</v>
      </c>
      <c r="P116" s="22">
        <f t="shared" si="84"/>
        <v>84.415412852233587</v>
      </c>
      <c r="Q116" s="22">
        <f t="shared" si="84"/>
        <v>106.60913720325816</v>
      </c>
      <c r="R116" s="22">
        <f t="shared" si="84"/>
        <v>65.700171284893983</v>
      </c>
      <c r="S116" s="22">
        <f t="shared" si="84"/>
        <v>54.335357962028958</v>
      </c>
      <c r="T116" s="22">
        <f t="shared" si="84"/>
        <v>63.559307807122565</v>
      </c>
      <c r="U116" s="22">
        <f t="shared" si="84"/>
        <v>87.235367759932188</v>
      </c>
      <c r="V116" s="22">
        <f t="shared" si="84"/>
        <v>67.359621704498551</v>
      </c>
      <c r="W116" s="22">
        <f t="shared" si="84"/>
        <v>84.691111868750355</v>
      </c>
      <c r="X116" s="22">
        <f t="shared" si="84"/>
        <v>83.344060284896017</v>
      </c>
      <c r="Y116" s="22">
        <f t="shared" si="84"/>
        <v>63.559307807122565</v>
      </c>
      <c r="Z116" s="22">
        <f t="shared" si="84"/>
        <v>95.191848535497471</v>
      </c>
      <c r="AA116" s="22">
        <f t="shared" si="84"/>
        <v>73.908883648870045</v>
      </c>
      <c r="AB116" s="22">
        <f t="shared" si="84"/>
        <v>102.51945356596927</v>
      </c>
      <c r="AC116" s="22">
        <f t="shared" si="84"/>
        <v>54.335357962028958</v>
      </c>
      <c r="AD116" s="22">
        <f t="shared" si="84"/>
        <v>79.266884552314167</v>
      </c>
      <c r="AE116" s="22">
        <f t="shared" si="84"/>
        <v>75.958722347626036</v>
      </c>
      <c r="AF116" s="22">
        <f t="shared" si="84"/>
        <v>112.98986563284187</v>
      </c>
      <c r="AG116" s="22">
        <f t="shared" si="84"/>
        <v>84.691111868750355</v>
      </c>
      <c r="AH116" s="22">
        <f t="shared" si="84"/>
        <v>117.44023931064763</v>
      </c>
      <c r="AI116" s="22">
        <f t="shared" si="84"/>
        <v>71.673261995265875</v>
      </c>
      <c r="AJ116" s="22">
        <f t="shared" si="84"/>
        <v>74.087427193603858</v>
      </c>
      <c r="AK116" s="22">
        <f t="shared" si="84"/>
        <v>95.191848535497471</v>
      </c>
      <c r="AL116" s="22">
        <f t="shared" si="84"/>
        <v>61.271786638032658</v>
      </c>
      <c r="AM116" s="22">
        <f t="shared" si="84"/>
        <v>94.540178274587404</v>
      </c>
      <c r="AN116" s="22">
        <f ca="1">AVERAGE(OFFSET($A116,0,Fixtures!$D$6,1,3))</f>
        <v>69.349495820101197</v>
      </c>
      <c r="AO116" s="22">
        <f ca="1">AVERAGE(OFFSET($A116,0,Fixtures!$D$6,1,6))</f>
        <v>88.907967813175659</v>
      </c>
      <c r="AP116" s="22">
        <f ca="1">AVERAGE(OFFSET($A116,0,Fixtures!$D$6,1,9))</f>
        <v>87.796947579937722</v>
      </c>
      <c r="AQ116" s="22">
        <f ca="1">AVERAGE(OFFSET($A116,0,Fixtures!$D$6,1,12))</f>
        <v>82.941880145710272</v>
      </c>
      <c r="AR116" s="22">
        <f ca="1">IF(OR(Fixtures!$D$6&lt;=0,Fixtures!$D$6&gt;39),AVERAGE(A116:AM116),AVERAGE(OFFSET($A116,0,Fixtures!$D$6,1,39-Fixtures!$D$6)))</f>
        <v>82.91078444917747</v>
      </c>
    </row>
    <row r="117" spans="1:44" x14ac:dyDescent="0.25">
      <c r="A117" s="30" t="s">
        <v>116</v>
      </c>
      <c r="B117" s="22">
        <f t="shared" ref="B117:AM117" si="85">MIN(VLOOKUP($A112,$A$2:$AM$11,B$13+1,FALSE),VLOOKUP($A117,$A$2:$AM$11,B$13+1,FALSE))</f>
        <v>75.103438827005036</v>
      </c>
      <c r="C117" s="22">
        <f t="shared" si="85"/>
        <v>89.386061303673443</v>
      </c>
      <c r="D117" s="22">
        <f t="shared" si="85"/>
        <v>67.359621704498551</v>
      </c>
      <c r="E117" s="22">
        <f t="shared" si="85"/>
        <v>75.958722347626036</v>
      </c>
      <c r="F117" s="22">
        <f t="shared" si="85"/>
        <v>74.087427193603858</v>
      </c>
      <c r="G117" s="22">
        <f t="shared" si="85"/>
        <v>77.359665749373818</v>
      </c>
      <c r="H117" s="22">
        <f t="shared" si="85"/>
        <v>54.335357962028958</v>
      </c>
      <c r="I117" s="22">
        <f t="shared" si="85"/>
        <v>73.908883648870045</v>
      </c>
      <c r="J117" s="22">
        <f t="shared" si="85"/>
        <v>74.087427193603858</v>
      </c>
      <c r="K117" s="22">
        <f t="shared" si="85"/>
        <v>111.44398622463707</v>
      </c>
      <c r="L117" s="22">
        <f t="shared" si="85"/>
        <v>103.25553364745403</v>
      </c>
      <c r="M117" s="22">
        <f t="shared" si="85"/>
        <v>115.60704338290152</v>
      </c>
      <c r="N117" s="22">
        <f t="shared" si="85"/>
        <v>77.359665749373818</v>
      </c>
      <c r="O117" s="22">
        <f t="shared" si="85"/>
        <v>84.691111868750355</v>
      </c>
      <c r="P117" s="22">
        <f t="shared" si="85"/>
        <v>84.415412852233587</v>
      </c>
      <c r="Q117" s="22">
        <f t="shared" si="85"/>
        <v>106.60913720325816</v>
      </c>
      <c r="R117" s="22">
        <f t="shared" si="85"/>
        <v>71.673261995265875</v>
      </c>
      <c r="S117" s="22">
        <f t="shared" si="85"/>
        <v>54.335357962028958</v>
      </c>
      <c r="T117" s="22">
        <f t="shared" si="85"/>
        <v>63.559307807122565</v>
      </c>
      <c r="U117" s="22">
        <f t="shared" si="85"/>
        <v>87.235367759932188</v>
      </c>
      <c r="V117" s="22">
        <f t="shared" si="85"/>
        <v>61.271786638032658</v>
      </c>
      <c r="W117" s="22">
        <f t="shared" si="85"/>
        <v>112.98986563284187</v>
      </c>
      <c r="X117" s="22">
        <f t="shared" si="85"/>
        <v>83.344060284896017</v>
      </c>
      <c r="Y117" s="22">
        <f t="shared" si="85"/>
        <v>65.700171284893983</v>
      </c>
      <c r="Z117" s="22">
        <f t="shared" si="85"/>
        <v>65.700171284893983</v>
      </c>
      <c r="AA117" s="22">
        <f t="shared" si="85"/>
        <v>87.235367759932188</v>
      </c>
      <c r="AB117" s="22">
        <f t="shared" si="85"/>
        <v>102.51945356596927</v>
      </c>
      <c r="AC117" s="22">
        <f t="shared" si="85"/>
        <v>116.43709113436307</v>
      </c>
      <c r="AD117" s="22">
        <f t="shared" si="85"/>
        <v>79.266884552314167</v>
      </c>
      <c r="AE117" s="22">
        <f t="shared" si="85"/>
        <v>75.958722347626036</v>
      </c>
      <c r="AF117" s="22">
        <f t="shared" si="85"/>
        <v>67.359621704498551</v>
      </c>
      <c r="AG117" s="22">
        <f t="shared" si="85"/>
        <v>84.691111868750355</v>
      </c>
      <c r="AH117" s="22">
        <f t="shared" si="85"/>
        <v>117.44023931064763</v>
      </c>
      <c r="AI117" s="22">
        <f t="shared" si="85"/>
        <v>71.673261995265875</v>
      </c>
      <c r="AJ117" s="22">
        <f t="shared" si="85"/>
        <v>63.559307807122565</v>
      </c>
      <c r="AK117" s="22">
        <f t="shared" si="85"/>
        <v>95.191848535497471</v>
      </c>
      <c r="AL117" s="22">
        <f t="shared" si="85"/>
        <v>61.271786638032658</v>
      </c>
      <c r="AM117" s="22">
        <f t="shared" si="85"/>
        <v>75.103438827005036</v>
      </c>
      <c r="AN117" s="22">
        <f ca="1">AVERAGE(OFFSET($A117,0,Fixtures!$D$6,1,3))</f>
        <v>96.262315688564982</v>
      </c>
      <c r="AO117" s="22">
        <f ca="1">AVERAGE(OFFSET($A117,0,Fixtures!$D$6,1,6))</f>
        <v>94.407461344453438</v>
      </c>
      <c r="AP117" s="22">
        <f ca="1">AVERAGE(OFFSET($A117,0,Fixtures!$D$6,1,9))</f>
        <v>92.126953346386458</v>
      </c>
      <c r="AQ117" s="22">
        <f ca="1">AVERAGE(OFFSET($A117,0,Fixtures!$D$6,1,12))</f>
        <v>86.189384470546827</v>
      </c>
      <c r="AR117" s="22">
        <f ca="1">IF(OR(Fixtures!$D$6&lt;=0,Fixtures!$D$6&gt;39),AVERAGE(A117:AM117),AVERAGE(OFFSET($A117,0,Fixtures!$D$6,1,39-Fixtures!$D$6)))</f>
        <v>84.0328934939715</v>
      </c>
    </row>
    <row r="118" spans="1:44" x14ac:dyDescent="0.25">
      <c r="A118" s="30" t="s">
        <v>115</v>
      </c>
      <c r="B118" s="22">
        <f t="shared" ref="B118:AM118" si="86">MIN(VLOOKUP($A112,$A$2:$AM$11,B$13+1,FALSE),VLOOKUP($A118,$A$2:$AM$11,B$13+1,FALSE))</f>
        <v>75.103438827005036</v>
      </c>
      <c r="C118" s="22">
        <f t="shared" si="86"/>
        <v>73.908883648870045</v>
      </c>
      <c r="D118" s="22">
        <f t="shared" si="86"/>
        <v>67.359621704498551</v>
      </c>
      <c r="E118" s="22">
        <f t="shared" si="86"/>
        <v>119.80712501419436</v>
      </c>
      <c r="F118" s="22">
        <f t="shared" si="86"/>
        <v>67.359621704498551</v>
      </c>
      <c r="G118" s="22">
        <f t="shared" si="86"/>
        <v>119.80712501419436</v>
      </c>
      <c r="H118" s="22">
        <f t="shared" si="86"/>
        <v>112.98986563284187</v>
      </c>
      <c r="I118" s="22">
        <f t="shared" si="86"/>
        <v>73.908883648870045</v>
      </c>
      <c r="J118" s="22">
        <f t="shared" si="86"/>
        <v>74.087427193603858</v>
      </c>
      <c r="K118" s="22">
        <f t="shared" si="86"/>
        <v>111.44398622463707</v>
      </c>
      <c r="L118" s="22">
        <f t="shared" si="86"/>
        <v>103.25553364745403</v>
      </c>
      <c r="M118" s="22">
        <f t="shared" si="86"/>
        <v>95.493498887362307</v>
      </c>
      <c r="N118" s="22">
        <f t="shared" si="86"/>
        <v>75.103438827005036</v>
      </c>
      <c r="O118" s="22">
        <f t="shared" si="86"/>
        <v>116.43709113436307</v>
      </c>
      <c r="P118" s="22">
        <f t="shared" si="86"/>
        <v>63.559307807122565</v>
      </c>
      <c r="Q118" s="22">
        <f t="shared" si="86"/>
        <v>61.271786638032658</v>
      </c>
      <c r="R118" s="22">
        <f t="shared" si="86"/>
        <v>114.13776033786989</v>
      </c>
      <c r="S118" s="22">
        <f t="shared" si="86"/>
        <v>54.335357962028958</v>
      </c>
      <c r="T118" s="22">
        <f t="shared" si="86"/>
        <v>63.559307807122565</v>
      </c>
      <c r="U118" s="22">
        <f t="shared" si="86"/>
        <v>84.691111868750355</v>
      </c>
      <c r="V118" s="22">
        <f t="shared" si="86"/>
        <v>127.41410379873658</v>
      </c>
      <c r="W118" s="22">
        <f t="shared" si="86"/>
        <v>101.21650445056385</v>
      </c>
      <c r="X118" s="22">
        <f t="shared" si="86"/>
        <v>77.359665749373818</v>
      </c>
      <c r="Y118" s="22">
        <f t="shared" si="86"/>
        <v>65.700171284893983</v>
      </c>
      <c r="Z118" s="22">
        <f t="shared" si="86"/>
        <v>75.958722347626036</v>
      </c>
      <c r="AA118" s="22">
        <f t="shared" si="86"/>
        <v>111.44398622463707</v>
      </c>
      <c r="AB118" s="22">
        <f t="shared" si="86"/>
        <v>102.51945356596927</v>
      </c>
      <c r="AC118" s="22">
        <f t="shared" si="86"/>
        <v>116.43709113436307</v>
      </c>
      <c r="AD118" s="22">
        <f t="shared" si="86"/>
        <v>79.266884552314167</v>
      </c>
      <c r="AE118" s="22">
        <f t="shared" si="86"/>
        <v>65.700171284893983</v>
      </c>
      <c r="AF118" s="22">
        <f t="shared" si="86"/>
        <v>112.98986563284187</v>
      </c>
      <c r="AG118" s="22">
        <f t="shared" si="86"/>
        <v>84.691111868750355</v>
      </c>
      <c r="AH118" s="22">
        <f t="shared" si="86"/>
        <v>103.25553364745403</v>
      </c>
      <c r="AI118" s="22">
        <f t="shared" si="86"/>
        <v>71.673261995265875</v>
      </c>
      <c r="AJ118" s="22">
        <f t="shared" si="86"/>
        <v>101.21650445056385</v>
      </c>
      <c r="AK118" s="22">
        <f t="shared" si="86"/>
        <v>71.673261995265875</v>
      </c>
      <c r="AL118" s="22">
        <f t="shared" si="86"/>
        <v>61.271786638032658</v>
      </c>
      <c r="AM118" s="22">
        <f t="shared" si="86"/>
        <v>54.335357962028958</v>
      </c>
      <c r="AN118" s="22">
        <f ca="1">AVERAGE(OFFSET($A118,0,Fixtures!$D$6,1,3))</f>
        <v>96.262315688564982</v>
      </c>
      <c r="AO118" s="22">
        <f ca="1">AVERAGE(OFFSET($A118,0,Fixtures!$D$6,1,6))</f>
        <v>95.970162652404227</v>
      </c>
      <c r="AP118" s="22">
        <f ca="1">AVERAGE(OFFSET($A118,0,Fixtures!$D$6,1,9))</f>
        <v>90.532203410827819</v>
      </c>
      <c r="AQ118" s="22">
        <f ca="1">AVERAGE(OFFSET($A118,0,Fixtures!$D$6,1,12))</f>
        <v>84.781300694612682</v>
      </c>
      <c r="AR118" s="22">
        <f ca="1">IF(OR(Fixtures!$D$6&lt;=0,Fixtures!$D$6&gt;39),AVERAGE(A118:AM118),AVERAGE(OFFSET($A118,0,Fixtures!$D$6,1,39-Fixtures!$D$6)))</f>
        <v>86.716634897297567</v>
      </c>
    </row>
    <row r="119" spans="1:44" x14ac:dyDescent="0.25">
      <c r="A119" s="30" t="s">
        <v>2</v>
      </c>
      <c r="B119" s="22">
        <f t="shared" ref="B119:AM119" si="87">MIN(VLOOKUP($A112,$A$2:$AM$11,B$13+1,FALSE),VLOOKUP($A119,$A$2:$AM$11,B$13+1,FALSE))</f>
        <v>75.103438827005036</v>
      </c>
      <c r="C119" s="22">
        <f t="shared" si="87"/>
        <v>84.415412852233587</v>
      </c>
      <c r="D119" s="22">
        <f t="shared" si="87"/>
        <v>67.359621704498551</v>
      </c>
      <c r="E119" s="22">
        <f t="shared" si="87"/>
        <v>63.559307807122565</v>
      </c>
      <c r="F119" s="22">
        <f t="shared" si="87"/>
        <v>103.25553364745403</v>
      </c>
      <c r="G119" s="22">
        <f t="shared" si="87"/>
        <v>75.958722347626036</v>
      </c>
      <c r="H119" s="22">
        <f t="shared" si="87"/>
        <v>101.21650445056385</v>
      </c>
      <c r="I119" s="22">
        <f t="shared" si="87"/>
        <v>73.908883648870045</v>
      </c>
      <c r="J119" s="22">
        <f t="shared" si="87"/>
        <v>74.087427193603858</v>
      </c>
      <c r="K119" s="22">
        <f t="shared" si="87"/>
        <v>87.235367759932188</v>
      </c>
      <c r="L119" s="22">
        <f t="shared" si="87"/>
        <v>103.25553364745403</v>
      </c>
      <c r="M119" s="22">
        <f t="shared" si="87"/>
        <v>54.335357962028958</v>
      </c>
      <c r="N119" s="22">
        <f t="shared" si="87"/>
        <v>77.359665749373818</v>
      </c>
      <c r="O119" s="22">
        <f t="shared" si="87"/>
        <v>73.908883648870045</v>
      </c>
      <c r="P119" s="22">
        <f t="shared" si="87"/>
        <v>84.415412852233587</v>
      </c>
      <c r="Q119" s="22">
        <f t="shared" si="87"/>
        <v>106.60913720325816</v>
      </c>
      <c r="R119" s="22">
        <f t="shared" si="87"/>
        <v>112.98986563284187</v>
      </c>
      <c r="S119" s="22">
        <f t="shared" si="87"/>
        <v>54.335357962028958</v>
      </c>
      <c r="T119" s="22">
        <f t="shared" si="87"/>
        <v>63.559307807122565</v>
      </c>
      <c r="U119" s="22">
        <f t="shared" si="87"/>
        <v>87.235367759932188</v>
      </c>
      <c r="V119" s="22">
        <f t="shared" si="87"/>
        <v>114.13776033786989</v>
      </c>
      <c r="W119" s="22">
        <f t="shared" si="87"/>
        <v>77.359665749373818</v>
      </c>
      <c r="X119" s="22">
        <f t="shared" si="87"/>
        <v>83.344060284896017</v>
      </c>
      <c r="Y119" s="22">
        <f t="shared" si="87"/>
        <v>65.700171284893983</v>
      </c>
      <c r="Z119" s="22">
        <f t="shared" si="87"/>
        <v>116.43709113436307</v>
      </c>
      <c r="AA119" s="22">
        <f t="shared" si="87"/>
        <v>67.359621704498551</v>
      </c>
      <c r="AB119" s="22">
        <f t="shared" si="87"/>
        <v>61.271786638032658</v>
      </c>
      <c r="AC119" s="22">
        <f t="shared" si="87"/>
        <v>111.44398622463707</v>
      </c>
      <c r="AD119" s="22">
        <f t="shared" si="87"/>
        <v>79.266884552314167</v>
      </c>
      <c r="AE119" s="22">
        <f t="shared" si="87"/>
        <v>75.958722347626036</v>
      </c>
      <c r="AF119" s="22">
        <f t="shared" si="87"/>
        <v>71.673261995265875</v>
      </c>
      <c r="AG119" s="22">
        <f t="shared" si="87"/>
        <v>84.691111868750355</v>
      </c>
      <c r="AH119" s="22">
        <f t="shared" si="87"/>
        <v>117.44023931064763</v>
      </c>
      <c r="AI119" s="22">
        <f t="shared" si="87"/>
        <v>71.673261995265875</v>
      </c>
      <c r="AJ119" s="22">
        <f t="shared" si="87"/>
        <v>101.21650445056385</v>
      </c>
      <c r="AK119" s="22">
        <f t="shared" si="87"/>
        <v>95.191848535497471</v>
      </c>
      <c r="AL119" s="22">
        <f t="shared" si="87"/>
        <v>61.271786638032658</v>
      </c>
      <c r="AM119" s="22">
        <f t="shared" si="87"/>
        <v>83.344060284896017</v>
      </c>
      <c r="AN119" s="22">
        <f ca="1">AVERAGE(OFFSET($A119,0,Fixtures!$D$6,1,3))</f>
        <v>88.192776200330016</v>
      </c>
      <c r="AO119" s="22">
        <f ca="1">AVERAGE(OFFSET($A119,0,Fixtures!$D$6,1,6))</f>
        <v>78.363705993543817</v>
      </c>
      <c r="AP119" s="22">
        <f ca="1">AVERAGE(OFFSET($A119,0,Fixtures!$D$6,1,9))</f>
        <v>86.021850183288493</v>
      </c>
      <c r="AQ119" s="22">
        <f ca="1">AVERAGE(OFFSET($A119,0,Fixtures!$D$6,1,12))</f>
        <v>81.610557098223339</v>
      </c>
      <c r="AR119" s="22">
        <f ca="1">IF(OR(Fixtures!$D$6&lt;=0,Fixtures!$D$6&gt;39),AVERAGE(A119:AM119),AVERAGE(OFFSET($A119,0,Fixtures!$D$6,1,39-Fixtures!$D$6)))</f>
        <v>83.936950350536819</v>
      </c>
    </row>
    <row r="120" spans="1:44" x14ac:dyDescent="0.25">
      <c r="A120" s="30" t="s">
        <v>10</v>
      </c>
      <c r="B120" s="22">
        <f t="shared" ref="B120:AM120" si="88">MIN(VLOOKUP($A112,$A$2:$AM$11,B$13+1,FALSE),VLOOKUP($A120,$A$2:$AM$11,B$13+1,FALSE))</f>
        <v>75.103438827005036</v>
      </c>
      <c r="C120" s="22">
        <f t="shared" si="88"/>
        <v>89.386061303673443</v>
      </c>
      <c r="D120" s="22">
        <f t="shared" si="88"/>
        <v>67.359621704498551</v>
      </c>
      <c r="E120" s="22">
        <f t="shared" si="88"/>
        <v>54.335357962028958</v>
      </c>
      <c r="F120" s="22">
        <f t="shared" si="88"/>
        <v>132.43261028647498</v>
      </c>
      <c r="G120" s="22">
        <f t="shared" si="88"/>
        <v>101.21650445056385</v>
      </c>
      <c r="H120" s="22">
        <f t="shared" si="88"/>
        <v>125.67087808310139</v>
      </c>
      <c r="I120" s="22">
        <f t="shared" si="88"/>
        <v>73.908883648870045</v>
      </c>
      <c r="J120" s="22">
        <f t="shared" si="88"/>
        <v>74.087427193603858</v>
      </c>
      <c r="K120" s="22">
        <f t="shared" si="88"/>
        <v>103.25553364745403</v>
      </c>
      <c r="L120" s="22">
        <f t="shared" si="88"/>
        <v>95.191848535497471</v>
      </c>
      <c r="M120" s="22">
        <f t="shared" si="88"/>
        <v>65.700171284893983</v>
      </c>
      <c r="N120" s="22">
        <f t="shared" si="88"/>
        <v>77.359665749373818</v>
      </c>
      <c r="O120" s="22">
        <f t="shared" si="88"/>
        <v>119.80712501419436</v>
      </c>
      <c r="P120" s="22">
        <f t="shared" si="88"/>
        <v>83.344060284896017</v>
      </c>
      <c r="Q120" s="22">
        <f t="shared" si="88"/>
        <v>95.493498887362307</v>
      </c>
      <c r="R120" s="22">
        <f t="shared" si="88"/>
        <v>114.13776033786989</v>
      </c>
      <c r="S120" s="22">
        <f t="shared" si="88"/>
        <v>54.335357962028958</v>
      </c>
      <c r="T120" s="22">
        <f t="shared" si="88"/>
        <v>63.559307807122565</v>
      </c>
      <c r="U120" s="22">
        <f t="shared" si="88"/>
        <v>79.266884552314167</v>
      </c>
      <c r="V120" s="22">
        <f t="shared" si="88"/>
        <v>111.44398622463707</v>
      </c>
      <c r="W120" s="22">
        <f t="shared" si="88"/>
        <v>116.43709113436307</v>
      </c>
      <c r="X120" s="22">
        <f t="shared" si="88"/>
        <v>83.344060284896017</v>
      </c>
      <c r="Y120" s="22">
        <f t="shared" si="88"/>
        <v>65.700171284893983</v>
      </c>
      <c r="Z120" s="22">
        <f t="shared" si="88"/>
        <v>117.44023931064763</v>
      </c>
      <c r="AA120" s="22">
        <f t="shared" si="88"/>
        <v>114.13776033786989</v>
      </c>
      <c r="AB120" s="22">
        <f t="shared" si="88"/>
        <v>74.087427193603858</v>
      </c>
      <c r="AC120" s="22">
        <f t="shared" si="88"/>
        <v>84.415412852233587</v>
      </c>
      <c r="AD120" s="22">
        <f t="shared" si="88"/>
        <v>79.266884552314167</v>
      </c>
      <c r="AE120" s="22">
        <f t="shared" si="88"/>
        <v>63.559307807122565</v>
      </c>
      <c r="AF120" s="22">
        <f t="shared" si="88"/>
        <v>61.271786638032658</v>
      </c>
      <c r="AG120" s="22">
        <f t="shared" si="88"/>
        <v>77.359665749373818</v>
      </c>
      <c r="AH120" s="22">
        <f t="shared" si="88"/>
        <v>117.44023931064763</v>
      </c>
      <c r="AI120" s="22">
        <f t="shared" si="88"/>
        <v>71.673261995265875</v>
      </c>
      <c r="AJ120" s="22">
        <f t="shared" si="88"/>
        <v>101.21650445056385</v>
      </c>
      <c r="AK120" s="22">
        <f t="shared" si="88"/>
        <v>73.908883648870045</v>
      </c>
      <c r="AL120" s="22">
        <f t="shared" si="88"/>
        <v>61.271786638032658</v>
      </c>
      <c r="AM120" s="22">
        <f t="shared" si="88"/>
        <v>94.540178274587404</v>
      </c>
      <c r="AN120" s="22">
        <f ca="1">AVERAGE(OFFSET($A120,0,Fixtures!$D$6,1,3))</f>
        <v>90.844936458851791</v>
      </c>
      <c r="AO120" s="22">
        <f ca="1">AVERAGE(OFFSET($A120,0,Fixtures!$D$6,1,6))</f>
        <v>89.233628570836274</v>
      </c>
      <c r="AP120" s="22">
        <f ca="1">AVERAGE(OFFSET($A120,0,Fixtures!$D$6,1,9))</f>
        <v>92.041898992793975</v>
      </c>
      <c r="AQ120" s="22">
        <f ca="1">AVERAGE(OFFSET($A120,0,Fixtures!$D$6,1,12))</f>
        <v>85.461553438050956</v>
      </c>
      <c r="AR120" s="22">
        <f ca="1">IF(OR(Fixtures!$D$6&lt;=0,Fixtures!$D$6&gt;39),AVERAGE(A120:AM120),AVERAGE(OFFSET($A120,0,Fixtures!$D$6,1,39-Fixtures!$D$6)))</f>
        <v>86.468442964818905</v>
      </c>
    </row>
    <row r="121" spans="1:44" x14ac:dyDescent="0.25">
      <c r="A121" s="30" t="s">
        <v>117</v>
      </c>
      <c r="B121" s="22">
        <f t="shared" ref="B121:AM121" si="89">MIN(VLOOKUP($A112,$A$2:$AM$11,B$13+1,FALSE),VLOOKUP($A121,$A$2:$AM$11,B$13+1,FALSE))</f>
        <v>75.103438827005036</v>
      </c>
      <c r="C121" s="22">
        <f t="shared" si="89"/>
        <v>89.386061303673443</v>
      </c>
      <c r="D121" s="22">
        <f t="shared" si="89"/>
        <v>67.359621704498551</v>
      </c>
      <c r="E121" s="22">
        <f t="shared" si="89"/>
        <v>106.60913720325816</v>
      </c>
      <c r="F121" s="22">
        <f t="shared" si="89"/>
        <v>63.559307807122565</v>
      </c>
      <c r="G121" s="22">
        <f t="shared" si="89"/>
        <v>95.191848535497471</v>
      </c>
      <c r="H121" s="22">
        <f t="shared" si="89"/>
        <v>83.344060284896017</v>
      </c>
      <c r="I121" s="22">
        <f t="shared" si="89"/>
        <v>73.908883648870045</v>
      </c>
      <c r="J121" s="22">
        <f t="shared" si="89"/>
        <v>74.087427193603858</v>
      </c>
      <c r="K121" s="22">
        <f t="shared" si="89"/>
        <v>65.700171284893983</v>
      </c>
      <c r="L121" s="22">
        <f t="shared" si="89"/>
        <v>77.359665749373818</v>
      </c>
      <c r="M121" s="22">
        <f t="shared" si="89"/>
        <v>84.691111868750355</v>
      </c>
      <c r="N121" s="22">
        <f t="shared" si="89"/>
        <v>77.359665749373818</v>
      </c>
      <c r="O121" s="22">
        <f t="shared" si="89"/>
        <v>111.44398622463707</v>
      </c>
      <c r="P121" s="22">
        <f t="shared" si="89"/>
        <v>84.415412852233587</v>
      </c>
      <c r="Q121" s="22">
        <f t="shared" si="89"/>
        <v>102.51945356596927</v>
      </c>
      <c r="R121" s="22">
        <f t="shared" si="89"/>
        <v>79.266884552314167</v>
      </c>
      <c r="S121" s="22">
        <f t="shared" si="89"/>
        <v>54.335357962028958</v>
      </c>
      <c r="T121" s="22">
        <f t="shared" si="89"/>
        <v>63.559307807122565</v>
      </c>
      <c r="U121" s="22">
        <f t="shared" si="89"/>
        <v>87.235367759932188</v>
      </c>
      <c r="V121" s="22">
        <f t="shared" si="89"/>
        <v>73.908883648870045</v>
      </c>
      <c r="W121" s="22">
        <f t="shared" si="89"/>
        <v>74.087427193603858</v>
      </c>
      <c r="X121" s="22">
        <f t="shared" si="89"/>
        <v>83.344060284896017</v>
      </c>
      <c r="Y121" s="22">
        <f t="shared" si="89"/>
        <v>65.700171284893983</v>
      </c>
      <c r="Z121" s="22">
        <f t="shared" si="89"/>
        <v>71.673261995265875</v>
      </c>
      <c r="AA121" s="22">
        <f t="shared" si="89"/>
        <v>84.415412852233587</v>
      </c>
      <c r="AB121" s="22">
        <f t="shared" si="89"/>
        <v>75.103438827005036</v>
      </c>
      <c r="AC121" s="22">
        <f t="shared" si="89"/>
        <v>87.235367759932188</v>
      </c>
      <c r="AD121" s="22">
        <f t="shared" si="89"/>
        <v>79.266884552314167</v>
      </c>
      <c r="AE121" s="22">
        <f t="shared" si="89"/>
        <v>75.958722347626036</v>
      </c>
      <c r="AF121" s="22">
        <f t="shared" si="89"/>
        <v>94.540178274587404</v>
      </c>
      <c r="AG121" s="22">
        <f t="shared" si="89"/>
        <v>84.691111868750355</v>
      </c>
      <c r="AH121" s="22">
        <f t="shared" si="89"/>
        <v>117.44023931064763</v>
      </c>
      <c r="AI121" s="22">
        <f t="shared" si="89"/>
        <v>67.359621704498551</v>
      </c>
      <c r="AJ121" s="22">
        <f t="shared" si="89"/>
        <v>89.386061303673443</v>
      </c>
      <c r="AK121" s="22">
        <f t="shared" si="89"/>
        <v>95.191848535497471</v>
      </c>
      <c r="AL121" s="22">
        <f t="shared" si="89"/>
        <v>61.271786638032658</v>
      </c>
      <c r="AM121" s="22">
        <f t="shared" si="89"/>
        <v>94.540178274587404</v>
      </c>
      <c r="AN121" s="22">
        <f ca="1">AVERAGE(OFFSET($A121,0,Fixtures!$D$6,1,3))</f>
        <v>72.382421409290558</v>
      </c>
      <c r="AO121" s="22">
        <f ca="1">AVERAGE(OFFSET($A121,0,Fixtures!$D$6,1,6))</f>
        <v>81.773671345105484</v>
      </c>
      <c r="AP121" s="22">
        <f ca="1">AVERAGE(OFFSET($A121,0,Fixtures!$D$6,1,9))</f>
        <v>84.093753226794433</v>
      </c>
      <c r="AQ121" s="22">
        <f ca="1">AVERAGE(OFFSET($A121,0,Fixtures!$D$6,1,12))</f>
        <v>80.164484380852798</v>
      </c>
      <c r="AR121" s="22">
        <f ca="1">IF(OR(Fixtures!$D$6&lt;=0,Fixtures!$D$6&gt;39),AVERAGE(A121:AM121),AVERAGE(OFFSET($A121,0,Fixtures!$D$6,1,39-Fixtures!$D$6)))</f>
        <v>81.236282307571656</v>
      </c>
    </row>
  </sheetData>
  <conditionalFormatting sqref="AN2:AR2">
    <cfRule type="cellIs" dxfId="581" priority="399" operator="between">
      <formula>80</formula>
      <formula>85</formula>
    </cfRule>
    <cfRule type="cellIs" dxfId="580" priority="400" operator="lessThan">
      <formula>80</formula>
    </cfRule>
  </conditionalFormatting>
  <conditionalFormatting sqref="AQ2">
    <cfRule type="cellIs" dxfId="579" priority="397" operator="between">
      <formula>79.99999999999</formula>
      <formula>82</formula>
    </cfRule>
    <cfRule type="cellIs" dxfId="578" priority="398" operator="lessThan">
      <formula>80</formula>
    </cfRule>
  </conditionalFormatting>
  <conditionalFormatting sqref="AN3:AR3">
    <cfRule type="cellIs" dxfId="577" priority="395" operator="between">
      <formula>80</formula>
      <formula>85</formula>
    </cfRule>
    <cfRule type="cellIs" dxfId="576" priority="396" operator="lessThan">
      <formula>80</formula>
    </cfRule>
  </conditionalFormatting>
  <conditionalFormatting sqref="AQ3">
    <cfRule type="cellIs" dxfId="575" priority="393" operator="between">
      <formula>79.99999999999</formula>
      <formula>82</formula>
    </cfRule>
    <cfRule type="cellIs" dxfId="574" priority="394" operator="lessThan">
      <formula>80</formula>
    </cfRule>
  </conditionalFormatting>
  <conditionalFormatting sqref="AN4:AR4">
    <cfRule type="cellIs" dxfId="573" priority="391" operator="between">
      <formula>80</formula>
      <formula>85</formula>
    </cfRule>
    <cfRule type="cellIs" dxfId="572" priority="392" operator="lessThan">
      <formula>80</formula>
    </cfRule>
  </conditionalFormatting>
  <conditionalFormatting sqref="AQ4">
    <cfRule type="cellIs" dxfId="571" priority="389" operator="between">
      <formula>79.99999999999</formula>
      <formula>82</formula>
    </cfRule>
    <cfRule type="cellIs" dxfId="570" priority="390" operator="lessThan">
      <formula>80</formula>
    </cfRule>
  </conditionalFormatting>
  <conditionalFormatting sqref="AN5:AR5">
    <cfRule type="cellIs" dxfId="569" priority="387" operator="between">
      <formula>80</formula>
      <formula>85</formula>
    </cfRule>
    <cfRule type="cellIs" dxfId="568" priority="388" operator="lessThan">
      <formula>80</formula>
    </cfRule>
  </conditionalFormatting>
  <conditionalFormatting sqref="AQ5">
    <cfRule type="cellIs" dxfId="567" priority="385" operator="between">
      <formula>79.99999999999</formula>
      <formula>82</formula>
    </cfRule>
    <cfRule type="cellIs" dxfId="566" priority="386" operator="lessThan">
      <formula>80</formula>
    </cfRule>
  </conditionalFormatting>
  <conditionalFormatting sqref="AN6:AR6">
    <cfRule type="cellIs" dxfId="565" priority="383" operator="between">
      <formula>80</formula>
      <formula>85</formula>
    </cfRule>
    <cfRule type="cellIs" dxfId="564" priority="384" operator="lessThan">
      <formula>80</formula>
    </cfRule>
  </conditionalFormatting>
  <conditionalFormatting sqref="AQ6">
    <cfRule type="cellIs" dxfId="563" priority="381" operator="between">
      <formula>79.99999999999</formula>
      <formula>82</formula>
    </cfRule>
    <cfRule type="cellIs" dxfId="562" priority="382" operator="lessThan">
      <formula>80</formula>
    </cfRule>
  </conditionalFormatting>
  <conditionalFormatting sqref="AN7:AR7">
    <cfRule type="cellIs" dxfId="561" priority="379" operator="between">
      <formula>80</formula>
      <formula>85</formula>
    </cfRule>
    <cfRule type="cellIs" dxfId="560" priority="380" operator="lessThan">
      <formula>80</formula>
    </cfRule>
  </conditionalFormatting>
  <conditionalFormatting sqref="AQ7">
    <cfRule type="cellIs" dxfId="559" priority="377" operator="between">
      <formula>79.99999999999</formula>
      <formula>82</formula>
    </cfRule>
    <cfRule type="cellIs" dxfId="558" priority="378" operator="lessThan">
      <formula>80</formula>
    </cfRule>
  </conditionalFormatting>
  <conditionalFormatting sqref="AN8:AR8">
    <cfRule type="cellIs" dxfId="557" priority="375" operator="between">
      <formula>80</formula>
      <formula>85</formula>
    </cfRule>
    <cfRule type="cellIs" dxfId="556" priority="376" operator="lessThan">
      <formula>80</formula>
    </cfRule>
  </conditionalFormatting>
  <conditionalFormatting sqref="AQ8">
    <cfRule type="cellIs" dxfId="555" priority="373" operator="between">
      <formula>79.99999999999</formula>
      <formula>82</formula>
    </cfRule>
    <cfRule type="cellIs" dxfId="554" priority="374" operator="lessThan">
      <formula>80</formula>
    </cfRule>
  </conditionalFormatting>
  <conditionalFormatting sqref="AN9:AR9">
    <cfRule type="cellIs" dxfId="553" priority="371" operator="between">
      <formula>80</formula>
      <formula>85</formula>
    </cfRule>
    <cfRule type="cellIs" dxfId="552" priority="372" operator="lessThan">
      <formula>80</formula>
    </cfRule>
  </conditionalFormatting>
  <conditionalFormatting sqref="AQ9">
    <cfRule type="cellIs" dxfId="551" priority="369" operator="between">
      <formula>79.99999999999</formula>
      <formula>82</formula>
    </cfRule>
    <cfRule type="cellIs" dxfId="550" priority="370" operator="lessThan">
      <formula>80</formula>
    </cfRule>
  </conditionalFormatting>
  <conditionalFormatting sqref="AN10:AR10">
    <cfRule type="cellIs" dxfId="549" priority="367" operator="between">
      <formula>80</formula>
      <formula>85</formula>
    </cfRule>
    <cfRule type="cellIs" dxfId="548" priority="368" operator="lessThan">
      <formula>80</formula>
    </cfRule>
  </conditionalFormatting>
  <conditionalFormatting sqref="AQ10">
    <cfRule type="cellIs" dxfId="547" priority="365" operator="between">
      <formula>79.99999999999</formula>
      <formula>82</formula>
    </cfRule>
    <cfRule type="cellIs" dxfId="546" priority="366" operator="lessThan">
      <formula>80</formula>
    </cfRule>
  </conditionalFormatting>
  <conditionalFormatting sqref="AN11:AR11">
    <cfRule type="cellIs" dxfId="545" priority="363" operator="between">
      <formula>80</formula>
      <formula>85</formula>
    </cfRule>
    <cfRule type="cellIs" dxfId="544" priority="364" operator="lessThan">
      <formula>80</formula>
    </cfRule>
  </conditionalFormatting>
  <conditionalFormatting sqref="AQ11">
    <cfRule type="cellIs" dxfId="543" priority="361" operator="between">
      <formula>79.99999999999</formula>
      <formula>82</formula>
    </cfRule>
    <cfRule type="cellIs" dxfId="542" priority="362" operator="lessThan">
      <formula>80</formula>
    </cfRule>
  </conditionalFormatting>
  <conditionalFormatting sqref="AN20:AR20">
    <cfRule type="cellIs" dxfId="541" priority="359" operator="between">
      <formula>80</formula>
      <formula>85</formula>
    </cfRule>
    <cfRule type="cellIs" dxfId="540" priority="360" operator="lessThan">
      <formula>80</formula>
    </cfRule>
  </conditionalFormatting>
  <conditionalFormatting sqref="AQ20">
    <cfRule type="cellIs" dxfId="539" priority="357" operator="between">
      <formula>79.99999999999</formula>
      <formula>82</formula>
    </cfRule>
    <cfRule type="cellIs" dxfId="538" priority="358" operator="lessThan">
      <formula>80</formula>
    </cfRule>
  </conditionalFormatting>
  <conditionalFormatting sqref="AN14:AR14">
    <cfRule type="cellIs" dxfId="537" priority="355" operator="between">
      <formula>80</formula>
      <formula>85</formula>
    </cfRule>
    <cfRule type="cellIs" dxfId="536" priority="356" operator="lessThan">
      <formula>80</formula>
    </cfRule>
  </conditionalFormatting>
  <conditionalFormatting sqref="AQ14">
    <cfRule type="cellIs" dxfId="535" priority="353" operator="between">
      <formula>79.99999999999</formula>
      <formula>82</formula>
    </cfRule>
    <cfRule type="cellIs" dxfId="534" priority="354" operator="lessThan">
      <formula>80</formula>
    </cfRule>
  </conditionalFormatting>
  <conditionalFormatting sqref="AN15:AR15">
    <cfRule type="cellIs" dxfId="533" priority="351" operator="between">
      <formula>80</formula>
      <formula>85</formula>
    </cfRule>
    <cfRule type="cellIs" dxfId="532" priority="352" operator="lessThan">
      <formula>80</formula>
    </cfRule>
  </conditionalFormatting>
  <conditionalFormatting sqref="AQ15">
    <cfRule type="cellIs" dxfId="531" priority="349" operator="between">
      <formula>79.99999999999</formula>
      <formula>82</formula>
    </cfRule>
    <cfRule type="cellIs" dxfId="530" priority="350" operator="lessThan">
      <formula>80</formula>
    </cfRule>
  </conditionalFormatting>
  <conditionalFormatting sqref="AN16:AR16">
    <cfRule type="cellIs" dxfId="529" priority="347" operator="between">
      <formula>80</formula>
      <formula>85</formula>
    </cfRule>
    <cfRule type="cellIs" dxfId="528" priority="348" operator="lessThan">
      <formula>80</formula>
    </cfRule>
  </conditionalFormatting>
  <conditionalFormatting sqref="AQ16">
    <cfRule type="cellIs" dxfId="527" priority="345" operator="between">
      <formula>79.99999999999</formula>
      <formula>82</formula>
    </cfRule>
    <cfRule type="cellIs" dxfId="526" priority="346" operator="lessThan">
      <formula>80</formula>
    </cfRule>
  </conditionalFormatting>
  <conditionalFormatting sqref="AN17:AR17">
    <cfRule type="cellIs" dxfId="525" priority="343" operator="between">
      <formula>80</formula>
      <formula>85</formula>
    </cfRule>
    <cfRule type="cellIs" dxfId="524" priority="344" operator="lessThan">
      <formula>80</formula>
    </cfRule>
  </conditionalFormatting>
  <conditionalFormatting sqref="AQ17">
    <cfRule type="cellIs" dxfId="523" priority="341" operator="between">
      <formula>79.99999999999</formula>
      <formula>82</formula>
    </cfRule>
    <cfRule type="cellIs" dxfId="522" priority="342" operator="lessThan">
      <formula>80</formula>
    </cfRule>
  </conditionalFormatting>
  <conditionalFormatting sqref="AN18:AR18">
    <cfRule type="cellIs" dxfId="521" priority="339" operator="between">
      <formula>80</formula>
      <formula>85</formula>
    </cfRule>
    <cfRule type="cellIs" dxfId="520" priority="340" operator="lessThan">
      <formula>80</formula>
    </cfRule>
  </conditionalFormatting>
  <conditionalFormatting sqref="AQ18">
    <cfRule type="cellIs" dxfId="519" priority="337" operator="between">
      <formula>79.99999999999</formula>
      <formula>82</formula>
    </cfRule>
    <cfRule type="cellIs" dxfId="518" priority="338" operator="lessThan">
      <formula>80</formula>
    </cfRule>
  </conditionalFormatting>
  <conditionalFormatting sqref="AN19:AR19">
    <cfRule type="cellIs" dxfId="517" priority="335" operator="between">
      <formula>80</formula>
      <formula>85</formula>
    </cfRule>
    <cfRule type="cellIs" dxfId="516" priority="336" operator="lessThan">
      <formula>80</formula>
    </cfRule>
  </conditionalFormatting>
  <conditionalFormatting sqref="AQ19">
    <cfRule type="cellIs" dxfId="515" priority="333" operator="between">
      <formula>79.99999999999</formula>
      <formula>82</formula>
    </cfRule>
    <cfRule type="cellIs" dxfId="514" priority="334" operator="lessThan">
      <formula>80</formula>
    </cfRule>
  </conditionalFormatting>
  <conditionalFormatting sqref="AN21:AR21">
    <cfRule type="cellIs" dxfId="513" priority="331" operator="between">
      <formula>80</formula>
      <formula>85</formula>
    </cfRule>
    <cfRule type="cellIs" dxfId="512" priority="332" operator="lessThan">
      <formula>80</formula>
    </cfRule>
  </conditionalFormatting>
  <conditionalFormatting sqref="AQ21">
    <cfRule type="cellIs" dxfId="511" priority="329" operator="between">
      <formula>79.99999999999</formula>
      <formula>82</formula>
    </cfRule>
    <cfRule type="cellIs" dxfId="510" priority="330" operator="lessThan">
      <formula>80</formula>
    </cfRule>
  </conditionalFormatting>
  <conditionalFormatting sqref="AN22:AR22">
    <cfRule type="cellIs" dxfId="509" priority="327" operator="between">
      <formula>80</formula>
      <formula>85</formula>
    </cfRule>
    <cfRule type="cellIs" dxfId="508" priority="328" operator="lessThan">
      <formula>80</formula>
    </cfRule>
  </conditionalFormatting>
  <conditionalFormatting sqref="AQ22">
    <cfRule type="cellIs" dxfId="507" priority="325" operator="between">
      <formula>79.99999999999</formula>
      <formula>82</formula>
    </cfRule>
    <cfRule type="cellIs" dxfId="506" priority="326" operator="lessThan">
      <formula>80</formula>
    </cfRule>
  </conditionalFormatting>
  <conditionalFormatting sqref="AN31:AR31">
    <cfRule type="cellIs" dxfId="505" priority="323" operator="between">
      <formula>80</formula>
      <formula>85</formula>
    </cfRule>
    <cfRule type="cellIs" dxfId="504" priority="324" operator="lessThan">
      <formula>80</formula>
    </cfRule>
  </conditionalFormatting>
  <conditionalFormatting sqref="AQ31">
    <cfRule type="cellIs" dxfId="503" priority="321" operator="between">
      <formula>79.99999999999</formula>
      <formula>82</formula>
    </cfRule>
    <cfRule type="cellIs" dxfId="502" priority="322" operator="lessThan">
      <formula>80</formula>
    </cfRule>
  </conditionalFormatting>
  <conditionalFormatting sqref="AN25:AR25">
    <cfRule type="cellIs" dxfId="501" priority="319" operator="between">
      <formula>80</formula>
      <formula>85</formula>
    </cfRule>
    <cfRule type="cellIs" dxfId="500" priority="320" operator="lessThan">
      <formula>80</formula>
    </cfRule>
  </conditionalFormatting>
  <conditionalFormatting sqref="AQ25">
    <cfRule type="cellIs" dxfId="499" priority="317" operator="between">
      <formula>79.99999999999</formula>
      <formula>82</formula>
    </cfRule>
    <cfRule type="cellIs" dxfId="498" priority="318" operator="lessThan">
      <formula>80</formula>
    </cfRule>
  </conditionalFormatting>
  <conditionalFormatting sqref="AN26:AR26">
    <cfRule type="cellIs" dxfId="497" priority="315" operator="between">
      <formula>80</formula>
      <formula>85</formula>
    </cfRule>
    <cfRule type="cellIs" dxfId="496" priority="316" operator="lessThan">
      <formula>80</formula>
    </cfRule>
  </conditionalFormatting>
  <conditionalFormatting sqref="AQ26">
    <cfRule type="cellIs" dxfId="495" priority="313" operator="between">
      <formula>79.99999999999</formula>
      <formula>82</formula>
    </cfRule>
    <cfRule type="cellIs" dxfId="494" priority="314" operator="lessThan">
      <formula>80</formula>
    </cfRule>
  </conditionalFormatting>
  <conditionalFormatting sqref="AN27:AR27">
    <cfRule type="cellIs" dxfId="493" priority="311" operator="between">
      <formula>80</formula>
      <formula>85</formula>
    </cfRule>
    <cfRule type="cellIs" dxfId="492" priority="312" operator="lessThan">
      <formula>80</formula>
    </cfRule>
  </conditionalFormatting>
  <conditionalFormatting sqref="AQ27">
    <cfRule type="cellIs" dxfId="491" priority="309" operator="between">
      <formula>79.99999999999</formula>
      <formula>82</formula>
    </cfRule>
    <cfRule type="cellIs" dxfId="490" priority="310" operator="lessThan">
      <formula>80</formula>
    </cfRule>
  </conditionalFormatting>
  <conditionalFormatting sqref="AN28:AR28">
    <cfRule type="cellIs" dxfId="489" priority="307" operator="between">
      <formula>80</formula>
      <formula>85</formula>
    </cfRule>
    <cfRule type="cellIs" dxfId="488" priority="308" operator="lessThan">
      <formula>80</formula>
    </cfRule>
  </conditionalFormatting>
  <conditionalFormatting sqref="AQ28">
    <cfRule type="cellIs" dxfId="487" priority="305" operator="between">
      <formula>79.99999999999</formula>
      <formula>82</formula>
    </cfRule>
    <cfRule type="cellIs" dxfId="486" priority="306" operator="lessThan">
      <formula>80</formula>
    </cfRule>
  </conditionalFormatting>
  <conditionalFormatting sqref="AN29:AR29">
    <cfRule type="cellIs" dxfId="485" priority="303" operator="between">
      <formula>80</formula>
      <formula>85</formula>
    </cfRule>
    <cfRule type="cellIs" dxfId="484" priority="304" operator="lessThan">
      <formula>80</formula>
    </cfRule>
  </conditionalFormatting>
  <conditionalFormatting sqref="AQ29">
    <cfRule type="cellIs" dxfId="483" priority="301" operator="between">
      <formula>79.99999999999</formula>
      <formula>82</formula>
    </cfRule>
    <cfRule type="cellIs" dxfId="482" priority="302" operator="lessThan">
      <formula>80</formula>
    </cfRule>
  </conditionalFormatting>
  <conditionalFormatting sqref="AN30:AR30">
    <cfRule type="cellIs" dxfId="481" priority="299" operator="between">
      <formula>80</formula>
      <formula>85</formula>
    </cfRule>
    <cfRule type="cellIs" dxfId="480" priority="300" operator="lessThan">
      <formula>80</formula>
    </cfRule>
  </conditionalFormatting>
  <conditionalFormatting sqref="AQ30">
    <cfRule type="cellIs" dxfId="479" priority="297" operator="between">
      <formula>79.99999999999</formula>
      <formula>82</formula>
    </cfRule>
    <cfRule type="cellIs" dxfId="478" priority="298" operator="lessThan">
      <formula>80</formula>
    </cfRule>
  </conditionalFormatting>
  <conditionalFormatting sqref="AN32:AR32">
    <cfRule type="cellIs" dxfId="477" priority="295" operator="between">
      <formula>80</formula>
      <formula>85</formula>
    </cfRule>
    <cfRule type="cellIs" dxfId="476" priority="296" operator="lessThan">
      <formula>80</formula>
    </cfRule>
  </conditionalFormatting>
  <conditionalFormatting sqref="AQ32">
    <cfRule type="cellIs" dxfId="475" priority="293" operator="between">
      <formula>79.99999999999</formula>
      <formula>82</formula>
    </cfRule>
    <cfRule type="cellIs" dxfId="474" priority="294" operator="lessThan">
      <formula>80</formula>
    </cfRule>
  </conditionalFormatting>
  <conditionalFormatting sqref="AN33:AR33">
    <cfRule type="cellIs" dxfId="473" priority="291" operator="between">
      <formula>80</formula>
      <formula>85</formula>
    </cfRule>
    <cfRule type="cellIs" dxfId="472" priority="292" operator="lessThan">
      <formula>80</formula>
    </cfRule>
  </conditionalFormatting>
  <conditionalFormatting sqref="AQ33">
    <cfRule type="cellIs" dxfId="471" priority="289" operator="between">
      <formula>79.99999999999</formula>
      <formula>82</formula>
    </cfRule>
    <cfRule type="cellIs" dxfId="470" priority="290" operator="lessThan">
      <formula>80</formula>
    </cfRule>
  </conditionalFormatting>
  <conditionalFormatting sqref="AN42:AR42">
    <cfRule type="cellIs" dxfId="469" priority="287" operator="between">
      <formula>80</formula>
      <formula>85</formula>
    </cfRule>
    <cfRule type="cellIs" dxfId="468" priority="288" operator="lessThan">
      <formula>80</formula>
    </cfRule>
  </conditionalFormatting>
  <conditionalFormatting sqref="AQ42">
    <cfRule type="cellIs" dxfId="467" priority="285" operator="between">
      <formula>79.99999999999</formula>
      <formula>82</formula>
    </cfRule>
    <cfRule type="cellIs" dxfId="466" priority="286" operator="lessThan">
      <formula>80</formula>
    </cfRule>
  </conditionalFormatting>
  <conditionalFormatting sqref="AN36:AR36">
    <cfRule type="cellIs" dxfId="465" priority="283" operator="between">
      <formula>80</formula>
      <formula>85</formula>
    </cfRule>
    <cfRule type="cellIs" dxfId="464" priority="284" operator="lessThan">
      <formula>80</formula>
    </cfRule>
  </conditionalFormatting>
  <conditionalFormatting sqref="AQ36">
    <cfRule type="cellIs" dxfId="463" priority="281" operator="between">
      <formula>79.99999999999</formula>
      <formula>82</formula>
    </cfRule>
    <cfRule type="cellIs" dxfId="462" priority="282" operator="lessThan">
      <formula>80</formula>
    </cfRule>
  </conditionalFormatting>
  <conditionalFormatting sqref="AN37:AR37">
    <cfRule type="cellIs" dxfId="461" priority="279" operator="between">
      <formula>80</formula>
      <formula>85</formula>
    </cfRule>
    <cfRule type="cellIs" dxfId="460" priority="280" operator="lessThan">
      <formula>80</formula>
    </cfRule>
  </conditionalFormatting>
  <conditionalFormatting sqref="AQ37">
    <cfRule type="cellIs" dxfId="459" priority="277" operator="between">
      <formula>79.99999999999</formula>
      <formula>82</formula>
    </cfRule>
    <cfRule type="cellIs" dxfId="458" priority="278" operator="lessThan">
      <formula>80</formula>
    </cfRule>
  </conditionalFormatting>
  <conditionalFormatting sqref="AN38:AR38">
    <cfRule type="cellIs" dxfId="457" priority="275" operator="between">
      <formula>80</formula>
      <formula>85</formula>
    </cfRule>
    <cfRule type="cellIs" dxfId="456" priority="276" operator="lessThan">
      <formula>80</formula>
    </cfRule>
  </conditionalFormatting>
  <conditionalFormatting sqref="AQ38">
    <cfRule type="cellIs" dxfId="455" priority="273" operator="between">
      <formula>79.99999999999</formula>
      <formula>82</formula>
    </cfRule>
    <cfRule type="cellIs" dxfId="454" priority="274" operator="lessThan">
      <formula>80</formula>
    </cfRule>
  </conditionalFormatting>
  <conditionalFormatting sqref="AN39:AR39">
    <cfRule type="cellIs" dxfId="453" priority="271" operator="between">
      <formula>80</formula>
      <formula>85</formula>
    </cfRule>
    <cfRule type="cellIs" dxfId="452" priority="272" operator="lessThan">
      <formula>80</formula>
    </cfRule>
  </conditionalFormatting>
  <conditionalFormatting sqref="AQ39">
    <cfRule type="cellIs" dxfId="451" priority="269" operator="between">
      <formula>79.99999999999</formula>
      <formula>82</formula>
    </cfRule>
    <cfRule type="cellIs" dxfId="450" priority="270" operator="lessThan">
      <formula>80</formula>
    </cfRule>
  </conditionalFormatting>
  <conditionalFormatting sqref="AN40:AR40">
    <cfRule type="cellIs" dxfId="449" priority="267" operator="between">
      <formula>80</formula>
      <formula>85</formula>
    </cfRule>
    <cfRule type="cellIs" dxfId="448" priority="268" operator="lessThan">
      <formula>80</formula>
    </cfRule>
  </conditionalFormatting>
  <conditionalFormatting sqref="AQ40">
    <cfRule type="cellIs" dxfId="447" priority="265" operator="between">
      <formula>79.99999999999</formula>
      <formula>82</formula>
    </cfRule>
    <cfRule type="cellIs" dxfId="446" priority="266" operator="lessThan">
      <formula>80</formula>
    </cfRule>
  </conditionalFormatting>
  <conditionalFormatting sqref="AN41:AR41">
    <cfRule type="cellIs" dxfId="445" priority="263" operator="between">
      <formula>80</formula>
      <formula>85</formula>
    </cfRule>
    <cfRule type="cellIs" dxfId="444" priority="264" operator="lessThan">
      <formula>80</formula>
    </cfRule>
  </conditionalFormatting>
  <conditionalFormatting sqref="AQ41">
    <cfRule type="cellIs" dxfId="443" priority="261" operator="between">
      <formula>79.99999999999</formula>
      <formula>82</formula>
    </cfRule>
    <cfRule type="cellIs" dxfId="442" priority="262" operator="lessThan">
      <formula>80</formula>
    </cfRule>
  </conditionalFormatting>
  <conditionalFormatting sqref="AN43:AR43">
    <cfRule type="cellIs" dxfId="441" priority="259" operator="between">
      <formula>80</formula>
      <formula>85</formula>
    </cfRule>
    <cfRule type="cellIs" dxfId="440" priority="260" operator="lessThan">
      <formula>80</formula>
    </cfRule>
  </conditionalFormatting>
  <conditionalFormatting sqref="AQ43">
    <cfRule type="cellIs" dxfId="439" priority="257" operator="between">
      <formula>79.99999999999</formula>
      <formula>82</formula>
    </cfRule>
    <cfRule type="cellIs" dxfId="438" priority="258" operator="lessThan">
      <formula>80</formula>
    </cfRule>
  </conditionalFormatting>
  <conditionalFormatting sqref="AN44:AR44">
    <cfRule type="cellIs" dxfId="437" priority="255" operator="between">
      <formula>80</formula>
      <formula>85</formula>
    </cfRule>
    <cfRule type="cellIs" dxfId="436" priority="256" operator="lessThan">
      <formula>80</formula>
    </cfRule>
  </conditionalFormatting>
  <conditionalFormatting sqref="AQ44">
    <cfRule type="cellIs" dxfId="435" priority="253" operator="between">
      <formula>79.99999999999</formula>
      <formula>82</formula>
    </cfRule>
    <cfRule type="cellIs" dxfId="434" priority="254" operator="lessThan">
      <formula>80</formula>
    </cfRule>
  </conditionalFormatting>
  <conditionalFormatting sqref="AN53:AR53">
    <cfRule type="cellIs" dxfId="433" priority="251" operator="between">
      <formula>80</formula>
      <formula>85</formula>
    </cfRule>
    <cfRule type="cellIs" dxfId="432" priority="252" operator="lessThan">
      <formula>80</formula>
    </cfRule>
  </conditionalFormatting>
  <conditionalFormatting sqref="AQ53">
    <cfRule type="cellIs" dxfId="431" priority="249" operator="between">
      <formula>79.99999999999</formula>
      <formula>82</formula>
    </cfRule>
    <cfRule type="cellIs" dxfId="430" priority="250" operator="lessThan">
      <formula>80</formula>
    </cfRule>
  </conditionalFormatting>
  <conditionalFormatting sqref="AN47:AR47">
    <cfRule type="cellIs" dxfId="429" priority="247" operator="between">
      <formula>80</formula>
      <formula>85</formula>
    </cfRule>
    <cfRule type="cellIs" dxfId="428" priority="248" operator="lessThan">
      <formula>80</formula>
    </cfRule>
  </conditionalFormatting>
  <conditionalFormatting sqref="AQ47">
    <cfRule type="cellIs" dxfId="427" priority="245" operator="between">
      <formula>79.99999999999</formula>
      <formula>82</formula>
    </cfRule>
    <cfRule type="cellIs" dxfId="426" priority="246" operator="lessThan">
      <formula>80</formula>
    </cfRule>
  </conditionalFormatting>
  <conditionalFormatting sqref="AN48:AR48">
    <cfRule type="cellIs" dxfId="425" priority="243" operator="between">
      <formula>80</formula>
      <formula>85</formula>
    </cfRule>
    <cfRule type="cellIs" dxfId="424" priority="244" operator="lessThan">
      <formula>80</formula>
    </cfRule>
  </conditionalFormatting>
  <conditionalFormatting sqref="AQ48">
    <cfRule type="cellIs" dxfId="423" priority="241" operator="between">
      <formula>79.99999999999</formula>
      <formula>82</formula>
    </cfRule>
    <cfRule type="cellIs" dxfId="422" priority="242" operator="lessThan">
      <formula>80</formula>
    </cfRule>
  </conditionalFormatting>
  <conditionalFormatting sqref="AN49:AR49">
    <cfRule type="cellIs" dxfId="421" priority="239" operator="between">
      <formula>80</formula>
      <formula>85</formula>
    </cfRule>
    <cfRule type="cellIs" dxfId="420" priority="240" operator="lessThan">
      <formula>80</formula>
    </cfRule>
  </conditionalFormatting>
  <conditionalFormatting sqref="AQ49">
    <cfRule type="cellIs" dxfId="419" priority="237" operator="between">
      <formula>79.99999999999</formula>
      <formula>82</formula>
    </cfRule>
    <cfRule type="cellIs" dxfId="418" priority="238" operator="lessThan">
      <formula>80</formula>
    </cfRule>
  </conditionalFormatting>
  <conditionalFormatting sqref="AN50:AR50">
    <cfRule type="cellIs" dxfId="417" priority="235" operator="between">
      <formula>80</formula>
      <formula>85</formula>
    </cfRule>
    <cfRule type="cellIs" dxfId="416" priority="236" operator="lessThan">
      <formula>80</formula>
    </cfRule>
  </conditionalFormatting>
  <conditionalFormatting sqref="AQ50">
    <cfRule type="cellIs" dxfId="415" priority="233" operator="between">
      <formula>79.99999999999</formula>
      <formula>82</formula>
    </cfRule>
    <cfRule type="cellIs" dxfId="414" priority="234" operator="lessThan">
      <formula>80</formula>
    </cfRule>
  </conditionalFormatting>
  <conditionalFormatting sqref="AN51:AR51">
    <cfRule type="cellIs" dxfId="413" priority="231" operator="between">
      <formula>80</formula>
      <formula>85</formula>
    </cfRule>
    <cfRule type="cellIs" dxfId="412" priority="232" operator="lessThan">
      <formula>80</formula>
    </cfRule>
  </conditionalFormatting>
  <conditionalFormatting sqref="AQ51">
    <cfRule type="cellIs" dxfId="411" priority="229" operator="between">
      <formula>79.99999999999</formula>
      <formula>82</formula>
    </cfRule>
    <cfRule type="cellIs" dxfId="410" priority="230" operator="lessThan">
      <formula>80</formula>
    </cfRule>
  </conditionalFormatting>
  <conditionalFormatting sqref="AN52:AR52">
    <cfRule type="cellIs" dxfId="409" priority="227" operator="between">
      <formula>80</formula>
      <formula>85</formula>
    </cfRule>
    <cfRule type="cellIs" dxfId="408" priority="228" operator="lessThan">
      <formula>80</formula>
    </cfRule>
  </conditionalFormatting>
  <conditionalFormatting sqref="AQ52">
    <cfRule type="cellIs" dxfId="407" priority="225" operator="between">
      <formula>79.99999999999</formula>
      <formula>82</formula>
    </cfRule>
    <cfRule type="cellIs" dxfId="406" priority="226" operator="lessThan">
      <formula>80</formula>
    </cfRule>
  </conditionalFormatting>
  <conditionalFormatting sqref="AN54:AR54">
    <cfRule type="cellIs" dxfId="405" priority="223" operator="between">
      <formula>80</formula>
      <formula>85</formula>
    </cfRule>
    <cfRule type="cellIs" dxfId="404" priority="224" operator="lessThan">
      <formula>80</formula>
    </cfRule>
  </conditionalFormatting>
  <conditionalFormatting sqref="AQ54">
    <cfRule type="cellIs" dxfId="403" priority="221" operator="between">
      <formula>79.99999999999</formula>
      <formula>82</formula>
    </cfRule>
    <cfRule type="cellIs" dxfId="402" priority="222" operator="lessThan">
      <formula>80</formula>
    </cfRule>
  </conditionalFormatting>
  <conditionalFormatting sqref="AN55:AR55">
    <cfRule type="cellIs" dxfId="401" priority="219" operator="between">
      <formula>80</formula>
      <formula>85</formula>
    </cfRule>
    <cfRule type="cellIs" dxfId="400" priority="220" operator="lessThan">
      <formula>80</formula>
    </cfRule>
  </conditionalFormatting>
  <conditionalFormatting sqref="AQ55">
    <cfRule type="cellIs" dxfId="399" priority="217" operator="between">
      <formula>79.99999999999</formula>
      <formula>82</formula>
    </cfRule>
    <cfRule type="cellIs" dxfId="398" priority="218" operator="lessThan">
      <formula>80</formula>
    </cfRule>
  </conditionalFormatting>
  <conditionalFormatting sqref="AN64:AR64">
    <cfRule type="cellIs" dxfId="397" priority="215" operator="between">
      <formula>80</formula>
      <formula>85</formula>
    </cfRule>
    <cfRule type="cellIs" dxfId="396" priority="216" operator="lessThan">
      <formula>80</formula>
    </cfRule>
  </conditionalFormatting>
  <conditionalFormatting sqref="AQ64">
    <cfRule type="cellIs" dxfId="395" priority="213" operator="between">
      <formula>79.99999999999</formula>
      <formula>82</formula>
    </cfRule>
    <cfRule type="cellIs" dxfId="394" priority="214" operator="lessThan">
      <formula>80</formula>
    </cfRule>
  </conditionalFormatting>
  <conditionalFormatting sqref="AN58:AR58">
    <cfRule type="cellIs" dxfId="393" priority="211" operator="between">
      <formula>80</formula>
      <formula>85</formula>
    </cfRule>
    <cfRule type="cellIs" dxfId="392" priority="212" operator="lessThan">
      <formula>80</formula>
    </cfRule>
  </conditionalFormatting>
  <conditionalFormatting sqref="AQ58">
    <cfRule type="cellIs" dxfId="391" priority="209" operator="between">
      <formula>79.99999999999</formula>
      <formula>82</formula>
    </cfRule>
    <cfRule type="cellIs" dxfId="390" priority="210" operator="lessThan">
      <formula>80</formula>
    </cfRule>
  </conditionalFormatting>
  <conditionalFormatting sqref="AN59:AR59">
    <cfRule type="cellIs" dxfId="389" priority="207" operator="between">
      <formula>80</formula>
      <formula>85</formula>
    </cfRule>
    <cfRule type="cellIs" dxfId="388" priority="208" operator="lessThan">
      <formula>80</formula>
    </cfRule>
  </conditionalFormatting>
  <conditionalFormatting sqref="AQ59">
    <cfRule type="cellIs" dxfId="387" priority="205" operator="between">
      <formula>79.99999999999</formula>
      <formula>82</formula>
    </cfRule>
    <cfRule type="cellIs" dxfId="386" priority="206" operator="lessThan">
      <formula>80</formula>
    </cfRule>
  </conditionalFormatting>
  <conditionalFormatting sqref="AN60:AR60">
    <cfRule type="cellIs" dxfId="385" priority="203" operator="between">
      <formula>80</formula>
      <formula>85</formula>
    </cfRule>
    <cfRule type="cellIs" dxfId="384" priority="204" operator="lessThan">
      <formula>80</formula>
    </cfRule>
  </conditionalFormatting>
  <conditionalFormatting sqref="AQ60">
    <cfRule type="cellIs" dxfId="383" priority="201" operator="between">
      <formula>79.99999999999</formula>
      <formula>82</formula>
    </cfRule>
    <cfRule type="cellIs" dxfId="382" priority="202" operator="lessThan">
      <formula>80</formula>
    </cfRule>
  </conditionalFormatting>
  <conditionalFormatting sqref="AN61:AR61">
    <cfRule type="cellIs" dxfId="381" priority="199" operator="between">
      <formula>80</formula>
      <formula>85</formula>
    </cfRule>
    <cfRule type="cellIs" dxfId="380" priority="200" operator="lessThan">
      <formula>80</formula>
    </cfRule>
  </conditionalFormatting>
  <conditionalFormatting sqref="AQ61">
    <cfRule type="cellIs" dxfId="379" priority="197" operator="between">
      <formula>79.99999999999</formula>
      <formula>82</formula>
    </cfRule>
    <cfRule type="cellIs" dxfId="378" priority="198" operator="lessThan">
      <formula>80</formula>
    </cfRule>
  </conditionalFormatting>
  <conditionalFormatting sqref="AN62:AR62">
    <cfRule type="cellIs" dxfId="377" priority="195" operator="between">
      <formula>80</formula>
      <formula>85</formula>
    </cfRule>
    <cfRule type="cellIs" dxfId="376" priority="196" operator="lessThan">
      <formula>80</formula>
    </cfRule>
  </conditionalFormatting>
  <conditionalFormatting sqref="AQ62">
    <cfRule type="cellIs" dxfId="375" priority="193" operator="between">
      <formula>79.99999999999</formula>
      <formula>82</formula>
    </cfRule>
    <cfRule type="cellIs" dxfId="374" priority="194" operator="lessThan">
      <formula>80</formula>
    </cfRule>
  </conditionalFormatting>
  <conditionalFormatting sqref="AN63:AR63">
    <cfRule type="cellIs" dxfId="373" priority="191" operator="between">
      <formula>80</formula>
      <formula>85</formula>
    </cfRule>
    <cfRule type="cellIs" dxfId="372" priority="192" operator="lessThan">
      <formula>80</formula>
    </cfRule>
  </conditionalFormatting>
  <conditionalFormatting sqref="AQ63">
    <cfRule type="cellIs" dxfId="371" priority="189" operator="between">
      <formula>79.99999999999</formula>
      <formula>82</formula>
    </cfRule>
    <cfRule type="cellIs" dxfId="370" priority="190" operator="lessThan">
      <formula>80</formula>
    </cfRule>
  </conditionalFormatting>
  <conditionalFormatting sqref="AN65:AR65">
    <cfRule type="cellIs" dxfId="369" priority="187" operator="between">
      <formula>80</formula>
      <formula>85</formula>
    </cfRule>
    <cfRule type="cellIs" dxfId="368" priority="188" operator="lessThan">
      <formula>80</formula>
    </cfRule>
  </conditionalFormatting>
  <conditionalFormatting sqref="AQ65">
    <cfRule type="cellIs" dxfId="367" priority="185" operator="between">
      <formula>79.99999999999</formula>
      <formula>82</formula>
    </cfRule>
    <cfRule type="cellIs" dxfId="366" priority="186" operator="lessThan">
      <formula>80</formula>
    </cfRule>
  </conditionalFormatting>
  <conditionalFormatting sqref="AN66:AR66">
    <cfRule type="cellIs" dxfId="365" priority="183" operator="between">
      <formula>80</formula>
      <formula>85</formula>
    </cfRule>
    <cfRule type="cellIs" dxfId="364" priority="184" operator="lessThan">
      <formula>80</formula>
    </cfRule>
  </conditionalFormatting>
  <conditionalFormatting sqref="AQ66">
    <cfRule type="cellIs" dxfId="363" priority="181" operator="between">
      <formula>79.99999999999</formula>
      <formula>82</formula>
    </cfRule>
    <cfRule type="cellIs" dxfId="362" priority="182" operator="lessThan">
      <formula>80</formula>
    </cfRule>
  </conditionalFormatting>
  <conditionalFormatting sqref="AN75:AR75">
    <cfRule type="cellIs" dxfId="361" priority="179" operator="between">
      <formula>80</formula>
      <formula>85</formula>
    </cfRule>
    <cfRule type="cellIs" dxfId="360" priority="180" operator="lessThan">
      <formula>80</formula>
    </cfRule>
  </conditionalFormatting>
  <conditionalFormatting sqref="AQ75">
    <cfRule type="cellIs" dxfId="359" priority="177" operator="between">
      <formula>79.99999999999</formula>
      <formula>82</formula>
    </cfRule>
    <cfRule type="cellIs" dxfId="358" priority="178" operator="lessThan">
      <formula>80</formula>
    </cfRule>
  </conditionalFormatting>
  <conditionalFormatting sqref="AN69:AR69">
    <cfRule type="cellIs" dxfId="357" priority="175" operator="between">
      <formula>80</formula>
      <formula>85</formula>
    </cfRule>
    <cfRule type="cellIs" dxfId="356" priority="176" operator="lessThan">
      <formula>80</formula>
    </cfRule>
  </conditionalFormatting>
  <conditionalFormatting sqref="AQ69">
    <cfRule type="cellIs" dxfId="355" priority="173" operator="between">
      <formula>79.99999999999</formula>
      <formula>82</formula>
    </cfRule>
    <cfRule type="cellIs" dxfId="354" priority="174" operator="lessThan">
      <formula>80</formula>
    </cfRule>
  </conditionalFormatting>
  <conditionalFormatting sqref="AN70:AR70">
    <cfRule type="cellIs" dxfId="353" priority="171" operator="between">
      <formula>80</formula>
      <formula>85</formula>
    </cfRule>
    <cfRule type="cellIs" dxfId="352" priority="172" operator="lessThan">
      <formula>80</formula>
    </cfRule>
  </conditionalFormatting>
  <conditionalFormatting sqref="AQ70">
    <cfRule type="cellIs" dxfId="351" priority="169" operator="between">
      <formula>79.99999999999</formula>
      <formula>82</formula>
    </cfRule>
    <cfRule type="cellIs" dxfId="350" priority="170" operator="lessThan">
      <formula>80</formula>
    </cfRule>
  </conditionalFormatting>
  <conditionalFormatting sqref="AN71:AR71">
    <cfRule type="cellIs" dxfId="349" priority="167" operator="between">
      <formula>80</formula>
      <formula>85</formula>
    </cfRule>
    <cfRule type="cellIs" dxfId="348" priority="168" operator="lessThan">
      <formula>80</formula>
    </cfRule>
  </conditionalFormatting>
  <conditionalFormatting sqref="AQ71">
    <cfRule type="cellIs" dxfId="347" priority="165" operator="between">
      <formula>79.99999999999</formula>
      <formula>82</formula>
    </cfRule>
    <cfRule type="cellIs" dxfId="346" priority="166" operator="lessThan">
      <formula>80</formula>
    </cfRule>
  </conditionalFormatting>
  <conditionalFormatting sqref="AN72:AR72">
    <cfRule type="cellIs" dxfId="345" priority="163" operator="between">
      <formula>80</formula>
      <formula>85</formula>
    </cfRule>
    <cfRule type="cellIs" dxfId="344" priority="164" operator="lessThan">
      <formula>80</formula>
    </cfRule>
  </conditionalFormatting>
  <conditionalFormatting sqref="AQ72">
    <cfRule type="cellIs" dxfId="343" priority="161" operator="between">
      <formula>79.99999999999</formula>
      <formula>82</formula>
    </cfRule>
    <cfRule type="cellIs" dxfId="342" priority="162" operator="lessThan">
      <formula>80</formula>
    </cfRule>
  </conditionalFormatting>
  <conditionalFormatting sqref="AN73:AR73">
    <cfRule type="cellIs" dxfId="341" priority="159" operator="between">
      <formula>80</formula>
      <formula>85</formula>
    </cfRule>
    <cfRule type="cellIs" dxfId="340" priority="160" operator="lessThan">
      <formula>80</formula>
    </cfRule>
  </conditionalFormatting>
  <conditionalFormatting sqref="AQ73">
    <cfRule type="cellIs" dxfId="339" priority="157" operator="between">
      <formula>79.99999999999</formula>
      <formula>82</formula>
    </cfRule>
    <cfRule type="cellIs" dxfId="338" priority="158" operator="lessThan">
      <formula>80</formula>
    </cfRule>
  </conditionalFormatting>
  <conditionalFormatting sqref="AN74:AR74">
    <cfRule type="cellIs" dxfId="337" priority="155" operator="between">
      <formula>80</formula>
      <formula>85</formula>
    </cfRule>
    <cfRule type="cellIs" dxfId="336" priority="156" operator="lessThan">
      <formula>80</formula>
    </cfRule>
  </conditionalFormatting>
  <conditionalFormatting sqref="AQ74">
    <cfRule type="cellIs" dxfId="335" priority="153" operator="between">
      <formula>79.99999999999</formula>
      <formula>82</formula>
    </cfRule>
    <cfRule type="cellIs" dxfId="334" priority="154" operator="lessThan">
      <formula>80</formula>
    </cfRule>
  </conditionalFormatting>
  <conditionalFormatting sqref="AN76:AR76">
    <cfRule type="cellIs" dxfId="333" priority="151" operator="between">
      <formula>80</formula>
      <formula>85</formula>
    </cfRule>
    <cfRule type="cellIs" dxfId="332" priority="152" operator="lessThan">
      <formula>80</formula>
    </cfRule>
  </conditionalFormatting>
  <conditionalFormatting sqref="AQ76">
    <cfRule type="cellIs" dxfId="331" priority="149" operator="between">
      <formula>79.99999999999</formula>
      <formula>82</formula>
    </cfRule>
    <cfRule type="cellIs" dxfId="330" priority="150" operator="lessThan">
      <formula>80</formula>
    </cfRule>
  </conditionalFormatting>
  <conditionalFormatting sqref="AN77:AR77">
    <cfRule type="cellIs" dxfId="329" priority="147" operator="between">
      <formula>80</formula>
      <formula>85</formula>
    </cfRule>
    <cfRule type="cellIs" dxfId="328" priority="148" operator="lessThan">
      <formula>80</formula>
    </cfRule>
  </conditionalFormatting>
  <conditionalFormatting sqref="AQ77">
    <cfRule type="cellIs" dxfId="327" priority="145" operator="between">
      <formula>79.99999999999</formula>
      <formula>82</formula>
    </cfRule>
    <cfRule type="cellIs" dxfId="326" priority="146" operator="lessThan">
      <formula>80</formula>
    </cfRule>
  </conditionalFormatting>
  <conditionalFormatting sqref="AN86:AR86">
    <cfRule type="cellIs" dxfId="325" priority="143" operator="between">
      <formula>80</formula>
      <formula>85</formula>
    </cfRule>
    <cfRule type="cellIs" dxfId="324" priority="144" operator="lessThan">
      <formula>80</formula>
    </cfRule>
  </conditionalFormatting>
  <conditionalFormatting sqref="AQ86">
    <cfRule type="cellIs" dxfId="323" priority="141" operator="between">
      <formula>79.99999999999</formula>
      <formula>82</formula>
    </cfRule>
    <cfRule type="cellIs" dxfId="322" priority="142" operator="lessThan">
      <formula>80</formula>
    </cfRule>
  </conditionalFormatting>
  <conditionalFormatting sqref="AN80:AR80">
    <cfRule type="cellIs" dxfId="321" priority="139" operator="between">
      <formula>80</formula>
      <formula>85</formula>
    </cfRule>
    <cfRule type="cellIs" dxfId="320" priority="140" operator="lessThan">
      <formula>80</formula>
    </cfRule>
  </conditionalFormatting>
  <conditionalFormatting sqref="AQ80">
    <cfRule type="cellIs" dxfId="319" priority="137" operator="between">
      <formula>79.99999999999</formula>
      <formula>82</formula>
    </cfRule>
    <cfRule type="cellIs" dxfId="318" priority="138" operator="lessThan">
      <formula>80</formula>
    </cfRule>
  </conditionalFormatting>
  <conditionalFormatting sqref="AN81:AR81">
    <cfRule type="cellIs" dxfId="317" priority="135" operator="between">
      <formula>80</formula>
      <formula>85</formula>
    </cfRule>
    <cfRule type="cellIs" dxfId="316" priority="136" operator="lessThan">
      <formula>80</formula>
    </cfRule>
  </conditionalFormatting>
  <conditionalFormatting sqref="AQ81">
    <cfRule type="cellIs" dxfId="315" priority="133" operator="between">
      <formula>79.99999999999</formula>
      <formula>82</formula>
    </cfRule>
    <cfRule type="cellIs" dxfId="314" priority="134" operator="lessThan">
      <formula>80</formula>
    </cfRule>
  </conditionalFormatting>
  <conditionalFormatting sqref="AN82:AR82">
    <cfRule type="cellIs" dxfId="313" priority="131" operator="between">
      <formula>80</formula>
      <formula>85</formula>
    </cfRule>
    <cfRule type="cellIs" dxfId="312" priority="132" operator="lessThan">
      <formula>80</formula>
    </cfRule>
  </conditionalFormatting>
  <conditionalFormatting sqref="AQ82">
    <cfRule type="cellIs" dxfId="311" priority="129" operator="between">
      <formula>79.99999999999</formula>
      <formula>82</formula>
    </cfRule>
    <cfRule type="cellIs" dxfId="310" priority="130" operator="lessThan">
      <formula>80</formula>
    </cfRule>
  </conditionalFormatting>
  <conditionalFormatting sqref="AN83:AR83">
    <cfRule type="cellIs" dxfId="309" priority="127" operator="between">
      <formula>80</formula>
      <formula>85</formula>
    </cfRule>
    <cfRule type="cellIs" dxfId="308" priority="128" operator="lessThan">
      <formula>80</formula>
    </cfRule>
  </conditionalFormatting>
  <conditionalFormatting sqref="AQ83">
    <cfRule type="cellIs" dxfId="307" priority="125" operator="between">
      <formula>79.99999999999</formula>
      <formula>82</formula>
    </cfRule>
    <cfRule type="cellIs" dxfId="306" priority="126" operator="lessThan">
      <formula>80</formula>
    </cfRule>
  </conditionalFormatting>
  <conditionalFormatting sqref="AN84:AR84">
    <cfRule type="cellIs" dxfId="305" priority="123" operator="between">
      <formula>80</formula>
      <formula>85</formula>
    </cfRule>
    <cfRule type="cellIs" dxfId="304" priority="124" operator="lessThan">
      <formula>80</formula>
    </cfRule>
  </conditionalFormatting>
  <conditionalFormatting sqref="AQ84">
    <cfRule type="cellIs" dxfId="303" priority="121" operator="between">
      <formula>79.99999999999</formula>
      <formula>82</formula>
    </cfRule>
    <cfRule type="cellIs" dxfId="302" priority="122" operator="lessThan">
      <formula>80</formula>
    </cfRule>
  </conditionalFormatting>
  <conditionalFormatting sqref="AN85:AR85">
    <cfRule type="cellIs" dxfId="301" priority="119" operator="between">
      <formula>80</formula>
      <formula>85</formula>
    </cfRule>
    <cfRule type="cellIs" dxfId="300" priority="120" operator="lessThan">
      <formula>80</formula>
    </cfRule>
  </conditionalFormatting>
  <conditionalFormatting sqref="AQ85">
    <cfRule type="cellIs" dxfId="299" priority="117" operator="between">
      <formula>79.99999999999</formula>
      <formula>82</formula>
    </cfRule>
    <cfRule type="cellIs" dxfId="298" priority="118" operator="lessThan">
      <formula>80</formula>
    </cfRule>
  </conditionalFormatting>
  <conditionalFormatting sqref="AN87:AR87">
    <cfRule type="cellIs" dxfId="297" priority="115" operator="between">
      <formula>80</formula>
      <formula>85</formula>
    </cfRule>
    <cfRule type="cellIs" dxfId="296" priority="116" operator="lessThan">
      <formula>80</formula>
    </cfRule>
  </conditionalFormatting>
  <conditionalFormatting sqref="AQ87">
    <cfRule type="cellIs" dxfId="295" priority="113" operator="between">
      <formula>79.99999999999</formula>
      <formula>82</formula>
    </cfRule>
    <cfRule type="cellIs" dxfId="294" priority="114" operator="lessThan">
      <formula>80</formula>
    </cfRule>
  </conditionalFormatting>
  <conditionalFormatting sqref="AN88:AR88">
    <cfRule type="cellIs" dxfId="293" priority="111" operator="between">
      <formula>80</formula>
      <formula>85</formula>
    </cfRule>
    <cfRule type="cellIs" dxfId="292" priority="112" operator="lessThan">
      <formula>80</formula>
    </cfRule>
  </conditionalFormatting>
  <conditionalFormatting sqref="AQ88">
    <cfRule type="cellIs" dxfId="291" priority="109" operator="between">
      <formula>79.99999999999</formula>
      <formula>82</formula>
    </cfRule>
    <cfRule type="cellIs" dxfId="290" priority="110" operator="lessThan">
      <formula>80</formula>
    </cfRule>
  </conditionalFormatting>
  <conditionalFormatting sqref="AN97:AR97">
    <cfRule type="cellIs" dxfId="289" priority="107" operator="between">
      <formula>80</formula>
      <formula>85</formula>
    </cfRule>
    <cfRule type="cellIs" dxfId="288" priority="108" operator="lessThan">
      <formula>80</formula>
    </cfRule>
  </conditionalFormatting>
  <conditionalFormatting sqref="AQ97">
    <cfRule type="cellIs" dxfId="287" priority="105" operator="between">
      <formula>79.99999999999</formula>
      <formula>82</formula>
    </cfRule>
    <cfRule type="cellIs" dxfId="286" priority="106" operator="lessThan">
      <formula>80</formula>
    </cfRule>
  </conditionalFormatting>
  <conditionalFormatting sqref="AN91:AR91">
    <cfRule type="cellIs" dxfId="285" priority="103" operator="between">
      <formula>80</formula>
      <formula>85</formula>
    </cfRule>
    <cfRule type="cellIs" dxfId="284" priority="104" operator="lessThan">
      <formula>80</formula>
    </cfRule>
  </conditionalFormatting>
  <conditionalFormatting sqref="AQ91">
    <cfRule type="cellIs" dxfId="283" priority="101" operator="between">
      <formula>79.99999999999</formula>
      <formula>82</formula>
    </cfRule>
    <cfRule type="cellIs" dxfId="282" priority="102" operator="lessThan">
      <formula>80</formula>
    </cfRule>
  </conditionalFormatting>
  <conditionalFormatting sqref="AN92:AR92">
    <cfRule type="cellIs" dxfId="281" priority="99" operator="between">
      <formula>80</formula>
      <formula>85</formula>
    </cfRule>
    <cfRule type="cellIs" dxfId="280" priority="100" operator="lessThan">
      <formula>80</formula>
    </cfRule>
  </conditionalFormatting>
  <conditionalFormatting sqref="AQ92">
    <cfRule type="cellIs" dxfId="279" priority="97" operator="between">
      <formula>79.99999999999</formula>
      <formula>82</formula>
    </cfRule>
    <cfRule type="cellIs" dxfId="278" priority="98" operator="lessThan">
      <formula>80</formula>
    </cfRule>
  </conditionalFormatting>
  <conditionalFormatting sqref="AN93:AR93">
    <cfRule type="cellIs" dxfId="277" priority="95" operator="between">
      <formula>80</formula>
      <formula>85</formula>
    </cfRule>
    <cfRule type="cellIs" dxfId="276" priority="96" operator="lessThan">
      <formula>80</formula>
    </cfRule>
  </conditionalFormatting>
  <conditionalFormatting sqref="AQ93">
    <cfRule type="cellIs" dxfId="275" priority="93" operator="between">
      <formula>79.99999999999</formula>
      <formula>82</formula>
    </cfRule>
    <cfRule type="cellIs" dxfId="274" priority="94" operator="lessThan">
      <formula>80</formula>
    </cfRule>
  </conditionalFormatting>
  <conditionalFormatting sqref="AN94:AR94">
    <cfRule type="cellIs" dxfId="273" priority="91" operator="between">
      <formula>80</formula>
      <formula>85</formula>
    </cfRule>
    <cfRule type="cellIs" dxfId="272" priority="92" operator="lessThan">
      <formula>80</formula>
    </cfRule>
  </conditionalFormatting>
  <conditionalFormatting sqref="AQ94">
    <cfRule type="cellIs" dxfId="271" priority="89" operator="between">
      <formula>79.99999999999</formula>
      <formula>82</formula>
    </cfRule>
    <cfRule type="cellIs" dxfId="270" priority="90" operator="lessThan">
      <formula>80</formula>
    </cfRule>
  </conditionalFormatting>
  <conditionalFormatting sqref="AN95:AR95">
    <cfRule type="cellIs" dxfId="269" priority="87" operator="between">
      <formula>80</formula>
      <formula>85</formula>
    </cfRule>
    <cfRule type="cellIs" dxfId="268" priority="88" operator="lessThan">
      <formula>80</formula>
    </cfRule>
  </conditionalFormatting>
  <conditionalFormatting sqref="AQ95">
    <cfRule type="cellIs" dxfId="267" priority="85" operator="between">
      <formula>79.99999999999</formula>
      <formula>82</formula>
    </cfRule>
    <cfRule type="cellIs" dxfId="266" priority="86" operator="lessThan">
      <formula>80</formula>
    </cfRule>
  </conditionalFormatting>
  <conditionalFormatting sqref="AN96:AR96">
    <cfRule type="cellIs" dxfId="265" priority="83" operator="between">
      <formula>80</formula>
      <formula>85</formula>
    </cfRule>
    <cfRule type="cellIs" dxfId="264" priority="84" operator="lessThan">
      <formula>80</formula>
    </cfRule>
  </conditionalFormatting>
  <conditionalFormatting sqref="AQ96">
    <cfRule type="cellIs" dxfId="263" priority="81" operator="between">
      <formula>79.99999999999</formula>
      <formula>82</formula>
    </cfRule>
    <cfRule type="cellIs" dxfId="262" priority="82" operator="lessThan">
      <formula>80</formula>
    </cfRule>
  </conditionalFormatting>
  <conditionalFormatting sqref="AN98:AR98">
    <cfRule type="cellIs" dxfId="261" priority="79" operator="between">
      <formula>80</formula>
      <formula>85</formula>
    </cfRule>
    <cfRule type="cellIs" dxfId="260" priority="80" operator="lessThan">
      <formula>80</formula>
    </cfRule>
  </conditionalFormatting>
  <conditionalFormatting sqref="AQ98">
    <cfRule type="cellIs" dxfId="259" priority="77" operator="between">
      <formula>79.99999999999</formula>
      <formula>82</formula>
    </cfRule>
    <cfRule type="cellIs" dxfId="258" priority="78" operator="lessThan">
      <formula>80</formula>
    </cfRule>
  </conditionalFormatting>
  <conditionalFormatting sqref="AN99:AR99">
    <cfRule type="cellIs" dxfId="257" priority="75" operator="between">
      <formula>80</formula>
      <formula>85</formula>
    </cfRule>
    <cfRule type="cellIs" dxfId="256" priority="76" operator="lessThan">
      <formula>80</formula>
    </cfRule>
  </conditionalFormatting>
  <conditionalFormatting sqref="AQ99">
    <cfRule type="cellIs" dxfId="255" priority="73" operator="between">
      <formula>79.99999999999</formula>
      <formula>82</formula>
    </cfRule>
    <cfRule type="cellIs" dxfId="254" priority="74" operator="lessThan">
      <formula>80</formula>
    </cfRule>
  </conditionalFormatting>
  <conditionalFormatting sqref="AN108:AR108">
    <cfRule type="cellIs" dxfId="253" priority="71" operator="between">
      <formula>80</formula>
      <formula>85</formula>
    </cfRule>
    <cfRule type="cellIs" dxfId="252" priority="72" operator="lessThan">
      <formula>80</formula>
    </cfRule>
  </conditionalFormatting>
  <conditionalFormatting sqref="AQ108">
    <cfRule type="cellIs" dxfId="251" priority="69" operator="between">
      <formula>79.99999999999</formula>
      <formula>82</formula>
    </cfRule>
    <cfRule type="cellIs" dxfId="250" priority="70" operator="lessThan">
      <formula>80</formula>
    </cfRule>
  </conditionalFormatting>
  <conditionalFormatting sqref="AN102:AR102">
    <cfRule type="cellIs" dxfId="249" priority="67" operator="between">
      <formula>80</formula>
      <formula>85</formula>
    </cfRule>
    <cfRule type="cellIs" dxfId="248" priority="68" operator="lessThan">
      <formula>80</formula>
    </cfRule>
  </conditionalFormatting>
  <conditionalFormatting sqref="AQ102">
    <cfRule type="cellIs" dxfId="247" priority="65" operator="between">
      <formula>79.99999999999</formula>
      <formula>82</formula>
    </cfRule>
    <cfRule type="cellIs" dxfId="246" priority="66" operator="lessThan">
      <formula>80</formula>
    </cfRule>
  </conditionalFormatting>
  <conditionalFormatting sqref="AN103:AR103">
    <cfRule type="cellIs" dxfId="245" priority="63" operator="between">
      <formula>80</formula>
      <formula>85</formula>
    </cfRule>
    <cfRule type="cellIs" dxfId="244" priority="64" operator="lessThan">
      <formula>80</formula>
    </cfRule>
  </conditionalFormatting>
  <conditionalFormatting sqref="AQ103">
    <cfRule type="cellIs" dxfId="243" priority="61" operator="between">
      <formula>79.99999999999</formula>
      <formula>82</formula>
    </cfRule>
    <cfRule type="cellIs" dxfId="242" priority="62" operator="lessThan">
      <formula>80</formula>
    </cfRule>
  </conditionalFormatting>
  <conditionalFormatting sqref="AN104:AR104">
    <cfRule type="cellIs" dxfId="241" priority="59" operator="between">
      <formula>80</formula>
      <formula>85</formula>
    </cfRule>
    <cfRule type="cellIs" dxfId="240" priority="60" operator="lessThan">
      <formula>80</formula>
    </cfRule>
  </conditionalFormatting>
  <conditionalFormatting sqref="AQ104">
    <cfRule type="cellIs" dxfId="239" priority="57" operator="between">
      <formula>79.99999999999</formula>
      <formula>82</formula>
    </cfRule>
    <cfRule type="cellIs" dxfId="238" priority="58" operator="lessThan">
      <formula>80</formula>
    </cfRule>
  </conditionalFormatting>
  <conditionalFormatting sqref="AN105:AR105">
    <cfRule type="cellIs" dxfId="237" priority="55" operator="between">
      <formula>80</formula>
      <formula>85</formula>
    </cfRule>
    <cfRule type="cellIs" dxfId="236" priority="56" operator="lessThan">
      <formula>80</formula>
    </cfRule>
  </conditionalFormatting>
  <conditionalFormatting sqref="AQ105">
    <cfRule type="cellIs" dxfId="235" priority="53" operator="between">
      <formula>79.99999999999</formula>
      <formula>82</formula>
    </cfRule>
    <cfRule type="cellIs" dxfId="234" priority="54" operator="lessThan">
      <formula>80</formula>
    </cfRule>
  </conditionalFormatting>
  <conditionalFormatting sqref="AN106:AR106">
    <cfRule type="cellIs" dxfId="233" priority="51" operator="between">
      <formula>80</formula>
      <formula>85</formula>
    </cfRule>
    <cfRule type="cellIs" dxfId="232" priority="52" operator="lessThan">
      <formula>80</formula>
    </cfRule>
  </conditionalFormatting>
  <conditionalFormatting sqref="AQ106">
    <cfRule type="cellIs" dxfId="231" priority="49" operator="between">
      <formula>79.99999999999</formula>
      <formula>82</formula>
    </cfRule>
    <cfRule type="cellIs" dxfId="230" priority="50" operator="lessThan">
      <formula>80</formula>
    </cfRule>
  </conditionalFormatting>
  <conditionalFormatting sqref="AN107:AR107">
    <cfRule type="cellIs" dxfId="229" priority="47" operator="between">
      <formula>80</formula>
      <formula>85</formula>
    </cfRule>
    <cfRule type="cellIs" dxfId="228" priority="48" operator="lessThan">
      <formula>80</formula>
    </cfRule>
  </conditionalFormatting>
  <conditionalFormatting sqref="AQ107">
    <cfRule type="cellIs" dxfId="227" priority="45" operator="between">
      <formula>79.99999999999</formula>
      <formula>82</formula>
    </cfRule>
    <cfRule type="cellIs" dxfId="226" priority="46" operator="lessThan">
      <formula>80</formula>
    </cfRule>
  </conditionalFormatting>
  <conditionalFormatting sqref="AN109:AR109">
    <cfRule type="cellIs" dxfId="225" priority="43" operator="between">
      <formula>80</formula>
      <formula>85</formula>
    </cfRule>
    <cfRule type="cellIs" dxfId="224" priority="44" operator="lessThan">
      <formula>80</formula>
    </cfRule>
  </conditionalFormatting>
  <conditionalFormatting sqref="AQ109">
    <cfRule type="cellIs" dxfId="223" priority="41" operator="between">
      <formula>79.99999999999</formula>
      <formula>82</formula>
    </cfRule>
    <cfRule type="cellIs" dxfId="222" priority="42" operator="lessThan">
      <formula>80</formula>
    </cfRule>
  </conditionalFormatting>
  <conditionalFormatting sqref="AN110:AR110">
    <cfRule type="cellIs" dxfId="221" priority="39" operator="between">
      <formula>80</formula>
      <formula>85</formula>
    </cfRule>
    <cfRule type="cellIs" dxfId="220" priority="40" operator="lessThan">
      <formula>80</formula>
    </cfRule>
  </conditionalFormatting>
  <conditionalFormatting sqref="AQ110">
    <cfRule type="cellIs" dxfId="219" priority="37" operator="between">
      <formula>79.99999999999</formula>
      <formula>82</formula>
    </cfRule>
    <cfRule type="cellIs" dxfId="218" priority="38" operator="lessThan">
      <formula>80</formula>
    </cfRule>
  </conditionalFormatting>
  <conditionalFormatting sqref="AN119:AR119">
    <cfRule type="cellIs" dxfId="217" priority="35" operator="between">
      <formula>80</formula>
      <formula>85</formula>
    </cfRule>
    <cfRule type="cellIs" dxfId="216" priority="36" operator="lessThan">
      <formula>80</formula>
    </cfRule>
  </conditionalFormatting>
  <conditionalFormatting sqref="AQ119">
    <cfRule type="cellIs" dxfId="215" priority="33" operator="between">
      <formula>79.99999999999</formula>
      <formula>82</formula>
    </cfRule>
    <cfRule type="cellIs" dxfId="214" priority="34" operator="lessThan">
      <formula>80</formula>
    </cfRule>
  </conditionalFormatting>
  <conditionalFormatting sqref="AN113:AR113">
    <cfRule type="cellIs" dxfId="213" priority="31" operator="between">
      <formula>80</formula>
      <formula>85</formula>
    </cfRule>
    <cfRule type="cellIs" dxfId="212" priority="32" operator="lessThan">
      <formula>80</formula>
    </cfRule>
  </conditionalFormatting>
  <conditionalFormatting sqref="AQ113">
    <cfRule type="cellIs" dxfId="211" priority="29" operator="between">
      <formula>79.99999999999</formula>
      <formula>82</formula>
    </cfRule>
    <cfRule type="cellIs" dxfId="210" priority="30" operator="lessThan">
      <formula>80</formula>
    </cfRule>
  </conditionalFormatting>
  <conditionalFormatting sqref="AN114:AR114">
    <cfRule type="cellIs" dxfId="209" priority="27" operator="between">
      <formula>80</formula>
      <formula>85</formula>
    </cfRule>
    <cfRule type="cellIs" dxfId="208" priority="28" operator="lessThan">
      <formula>80</formula>
    </cfRule>
  </conditionalFormatting>
  <conditionalFormatting sqref="AQ114">
    <cfRule type="cellIs" dxfId="207" priority="25" operator="between">
      <formula>79.99999999999</formula>
      <formula>82</formula>
    </cfRule>
    <cfRule type="cellIs" dxfId="206" priority="26" operator="lessThan">
      <formula>80</formula>
    </cfRule>
  </conditionalFormatting>
  <conditionalFormatting sqref="AN115:AR115">
    <cfRule type="cellIs" dxfId="205" priority="23" operator="between">
      <formula>80</formula>
      <formula>85</formula>
    </cfRule>
    <cfRule type="cellIs" dxfId="204" priority="24" operator="lessThan">
      <formula>80</formula>
    </cfRule>
  </conditionalFormatting>
  <conditionalFormatting sqref="AQ115">
    <cfRule type="cellIs" dxfId="203" priority="21" operator="between">
      <formula>79.99999999999</formula>
      <formula>82</formula>
    </cfRule>
    <cfRule type="cellIs" dxfId="202" priority="22" operator="lessThan">
      <formula>80</formula>
    </cfRule>
  </conditionalFormatting>
  <conditionalFormatting sqref="AN116:AR116">
    <cfRule type="cellIs" dxfId="201" priority="19" operator="between">
      <formula>80</formula>
      <formula>85</formula>
    </cfRule>
    <cfRule type="cellIs" dxfId="200" priority="20" operator="lessThan">
      <formula>80</formula>
    </cfRule>
  </conditionalFormatting>
  <conditionalFormatting sqref="AQ116">
    <cfRule type="cellIs" dxfId="199" priority="17" operator="between">
      <formula>79.99999999999</formula>
      <formula>82</formula>
    </cfRule>
    <cfRule type="cellIs" dxfId="198" priority="18" operator="lessThan">
      <formula>80</formula>
    </cfRule>
  </conditionalFormatting>
  <conditionalFormatting sqref="AN117:AR117">
    <cfRule type="cellIs" dxfId="197" priority="15" operator="between">
      <formula>80</formula>
      <formula>85</formula>
    </cfRule>
    <cfRule type="cellIs" dxfId="196" priority="16" operator="lessThan">
      <formula>80</formula>
    </cfRule>
  </conditionalFormatting>
  <conditionalFormatting sqref="AQ117">
    <cfRule type="cellIs" dxfId="195" priority="13" operator="between">
      <formula>79.99999999999</formula>
      <formula>82</formula>
    </cfRule>
    <cfRule type="cellIs" dxfId="194" priority="14" operator="lessThan">
      <formula>80</formula>
    </cfRule>
  </conditionalFormatting>
  <conditionalFormatting sqref="AN118:AR118">
    <cfRule type="cellIs" dxfId="193" priority="11" operator="between">
      <formula>80</formula>
      <formula>85</formula>
    </cfRule>
    <cfRule type="cellIs" dxfId="192" priority="12" operator="lessThan">
      <formula>80</formula>
    </cfRule>
  </conditionalFormatting>
  <conditionalFormatting sqref="AQ118">
    <cfRule type="cellIs" dxfId="191" priority="9" operator="between">
      <formula>79.99999999999</formula>
      <formula>82</formula>
    </cfRule>
    <cfRule type="cellIs" dxfId="190" priority="10" operator="lessThan">
      <formula>80</formula>
    </cfRule>
  </conditionalFormatting>
  <conditionalFormatting sqref="AN120:AR120">
    <cfRule type="cellIs" dxfId="189" priority="7" operator="between">
      <formula>80</formula>
      <formula>85</formula>
    </cfRule>
    <cfRule type="cellIs" dxfId="188" priority="8" operator="lessThan">
      <formula>80</formula>
    </cfRule>
  </conditionalFormatting>
  <conditionalFormatting sqref="AQ120">
    <cfRule type="cellIs" dxfId="187" priority="5" operator="between">
      <formula>79.99999999999</formula>
      <formula>82</formula>
    </cfRule>
    <cfRule type="cellIs" dxfId="186" priority="6" operator="lessThan">
      <formula>80</formula>
    </cfRule>
  </conditionalFormatting>
  <conditionalFormatting sqref="AN121:AR121">
    <cfRule type="cellIs" dxfId="185" priority="3" operator="between">
      <formula>80</formula>
      <formula>85</formula>
    </cfRule>
    <cfRule type="cellIs" dxfId="184" priority="4" operator="lessThan">
      <formula>80</formula>
    </cfRule>
  </conditionalFormatting>
  <conditionalFormatting sqref="AQ121">
    <cfRule type="cellIs" dxfId="183" priority="1" operator="between">
      <formula>79.99999999999</formula>
      <formula>82</formula>
    </cfRule>
    <cfRule type="cellIs" dxfId="182" priority="2" operator="lessThan">
      <formula>80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08B5-D8EA-4CB9-B915-488A84F05564}">
  <dimension ref="A1:AT121"/>
  <sheetViews>
    <sheetView workbookViewId="0">
      <pane xSplit="1" topLeftCell="K1" activePane="topRight" state="frozen"/>
      <selection pane="topRight" activeCell="AS120" sqref="AS120"/>
    </sheetView>
  </sheetViews>
  <sheetFormatPr defaultColWidth="9.109375" defaultRowHeight="12" x14ac:dyDescent="0.25"/>
  <cols>
    <col min="1" max="1" width="5" style="21" bestFit="1" customWidth="1"/>
    <col min="2" max="13" width="5.6640625" style="21" customWidth="1"/>
    <col min="14" max="39" width="5.6640625" style="21" hidden="1" customWidth="1"/>
    <col min="40" max="42" width="7.88671875" style="21" bestFit="1" customWidth="1"/>
    <col min="43" max="43" width="7.88671875" style="21" customWidth="1"/>
    <col min="44" max="44" width="5.6640625" style="21" bestFit="1" customWidth="1"/>
    <col min="45" max="16384" width="9.109375" style="21"/>
  </cols>
  <sheetData>
    <row r="1" spans="1:46" x14ac:dyDescent="0.25">
      <c r="A1" s="30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31" t="s">
        <v>56</v>
      </c>
      <c r="AO1" s="31" t="s">
        <v>57</v>
      </c>
      <c r="AP1" s="31" t="s">
        <v>58</v>
      </c>
      <c r="AQ1" s="31" t="s">
        <v>78</v>
      </c>
      <c r="AR1" s="31" t="s">
        <v>59</v>
      </c>
    </row>
    <row r="2" spans="1:46" x14ac:dyDescent="0.25">
      <c r="A2" s="30" t="s">
        <v>105</v>
      </c>
      <c r="B2" s="9">
        <f>VLOOKUP($A2,'Proj GC'!$A$24:$AM$43,B$1+1,FALSE)</f>
        <v>2.2672613691919303</v>
      </c>
      <c r="C2" s="9">
        <f>VLOOKUP($A2,'Proj GC'!$A$24:$AM$43,C$1+1,FALSE)</f>
        <v>0.9777535921947349</v>
      </c>
      <c r="D2" s="9">
        <f>VLOOKUP($A2,'Proj GC'!$A$24:$AM$43,D$1+1,FALSE)</f>
        <v>1.3986710449593958</v>
      </c>
      <c r="E2" s="9">
        <f>VLOOKUP($A2,'Proj GC'!$A$24:$AM$43,E$1+1,FALSE)</f>
        <v>2.1613950086254725</v>
      </c>
      <c r="F2" s="9">
        <f>VLOOKUP($A2,'Proj GC'!$A$24:$AM$43,F$1+1,FALSE)</f>
        <v>2.1382497696124347</v>
      </c>
      <c r="G2" s="9">
        <f>VLOOKUP($A2,'Proj GC'!$A$24:$AM$43,G$1+1,FALSE)</f>
        <v>1.5257001927636529</v>
      </c>
      <c r="H2" s="9">
        <f>VLOOKUP($A2,'Proj GC'!$A$24:$AM$43,H$1+1,FALSE)</f>
        <v>1.406952175419395</v>
      </c>
      <c r="I2" s="9">
        <f>VLOOKUP($A2,'Proj GC'!$A$24:$AM$43,I$1+1,FALSE)</f>
        <v>1.5000672554354846</v>
      </c>
      <c r="J2" s="9">
        <f>VLOOKUP($A2,'Proj GC'!$A$24:$AM$43,J$1+1,FALSE)</f>
        <v>1.2562748549766765</v>
      </c>
      <c r="K2" s="9">
        <f>VLOOKUP($A2,'Proj GC'!$A$24:$AM$43,K$1+1,FALSE)</f>
        <v>1.8071439491652763</v>
      </c>
      <c r="L2" s="9">
        <f>VLOOKUP($A2,'Proj GC'!$A$24:$AM$43,L$1+1,FALSE)</f>
        <v>1.1176935411759816</v>
      </c>
      <c r="M2" s="9">
        <f>VLOOKUP($A2,'Proj GC'!$A$24:$AM$43,M$1+1,FALSE)</f>
        <v>1.2747310989717673</v>
      </c>
      <c r="N2" s="9">
        <f>VLOOKUP($A2,'Proj GC'!$A$24:$AM$43,N$1+1,FALSE)</f>
        <v>0.94589314320575646</v>
      </c>
      <c r="O2" s="9">
        <f>VLOOKUP($A2,'Proj GC'!$A$24:$AM$43,O$1+1,FALSE)</f>
        <v>1.028256525427248</v>
      </c>
      <c r="P2" s="9">
        <f>VLOOKUP($A2,'Proj GC'!$A$24:$AM$43,P$1+1,FALSE)</f>
        <v>1.1512708353444638</v>
      </c>
      <c r="Q2" s="9">
        <f>VLOOKUP($A2,'Proj GC'!$A$24:$AM$43,Q$1+1,FALSE)</f>
        <v>2.2224698050816292</v>
      </c>
      <c r="R2" s="9">
        <f>VLOOKUP($A2,'Proj GC'!$A$24:$AM$43,R$1+1,FALSE)</f>
        <v>1.9540347251170065</v>
      </c>
      <c r="S2" s="9">
        <f>VLOOKUP($A2,'Proj GC'!$A$24:$AM$43,S$1+1,FALSE)</f>
        <v>1.9380525156253638</v>
      </c>
      <c r="T2" s="9">
        <f>VLOOKUP($A2,'Proj GC'!$A$24:$AM$43,T$1+1,FALSE)</f>
        <v>1.5063096317785019</v>
      </c>
      <c r="U2" s="9">
        <f>VLOOKUP($A2,'Proj GC'!$A$24:$AM$43,U$1+1,FALSE)</f>
        <v>1.2028129648098549</v>
      </c>
      <c r="V2" s="9">
        <f>VLOOKUP($A2,'Proj GC'!$A$24:$AM$43,V$1+1,FALSE)</f>
        <v>1.7891030605491542</v>
      </c>
      <c r="W2" s="9">
        <f>VLOOKUP($A2,'Proj GC'!$A$24:$AM$43,W$1+1,FALSE)</f>
        <v>1.4211395456411875</v>
      </c>
      <c r="X2" s="9">
        <f>VLOOKUP($A2,'Proj GC'!$A$24:$AM$43,X$1+1,FALSE)</f>
        <v>1.1796541713268012</v>
      </c>
      <c r="Y2" s="9">
        <f>VLOOKUP($A2,'Proj GC'!$A$24:$AM$43,Y$1+1,FALSE)</f>
        <v>1.5974993515751399</v>
      </c>
      <c r="Z2" s="9">
        <f>VLOOKUP($A2,'Proj GC'!$A$24:$AM$43,Z$1+1,FALSE)</f>
        <v>1.6815214457365146</v>
      </c>
      <c r="AA2" s="9">
        <f>VLOOKUP($A2,'Proj GC'!$A$24:$AM$43,AA$1+1,FALSE)</f>
        <v>1.9401049531340435</v>
      </c>
      <c r="AB2" s="9">
        <f>VLOOKUP($A2,'Proj GC'!$A$24:$AM$43,AB$1+1,FALSE)</f>
        <v>1.0024496253572921</v>
      </c>
      <c r="AC2" s="9">
        <f>VLOOKUP($A2,'Proj GC'!$A$24:$AM$43,AC$1+1,FALSE)</f>
        <v>1.4212771195850302</v>
      </c>
      <c r="AD2" s="9">
        <f>VLOOKUP($A2,'Proj GC'!$A$24:$AM$43,AD$1+1,FALSE)</f>
        <v>1.2433272252037169</v>
      </c>
      <c r="AE2" s="9">
        <f>VLOOKUP($A2,'Proj GC'!$A$24:$AM$43,AE$1+1,FALSE)</f>
        <v>1.0999161047758295</v>
      </c>
      <c r="AF2" s="9">
        <f>VLOOKUP($A2,'Proj GC'!$A$24:$AM$43,AF$1+1,FALSE)</f>
        <v>2.7484647257713686</v>
      </c>
      <c r="AG2" s="9">
        <f>VLOOKUP($A2,'Proj GC'!$A$24:$AM$43,AG$1+1,FALSE)</f>
        <v>1.7829762778728993</v>
      </c>
      <c r="AH2" s="9">
        <f>VLOOKUP($A2,'Proj GC'!$A$24:$AM$43,AH$1+1,FALSE)</f>
        <v>0.80862181013484913</v>
      </c>
      <c r="AI2" s="9">
        <f>VLOOKUP($A2,'Proj GC'!$A$24:$AM$43,AI$1+1,FALSE)</f>
        <v>1.9154476032891865</v>
      </c>
      <c r="AJ2" s="9">
        <f>VLOOKUP($A2,'Proj GC'!$A$24:$AM$43,AJ$1+1,FALSE)</f>
        <v>1.5366545773526048</v>
      </c>
      <c r="AK2" s="9">
        <f>VLOOKUP($A2,'Proj GC'!$A$24:$AM$43,AK$1+1,FALSE)</f>
        <v>1.4639745479776365</v>
      </c>
      <c r="AL2" s="9">
        <f>VLOOKUP($A2,'Proj GC'!$A$24:$AM$43,AL$1+1,FALSE)</f>
        <v>2.4644588123094833</v>
      </c>
      <c r="AM2" s="9">
        <f>VLOOKUP($A2,'Proj GC'!$A$24:$AM$43,AM$1+1,FALSE)</f>
        <v>1.747752153586799</v>
      </c>
      <c r="AN2" s="9">
        <f ca="1">AVERAGE(OFFSET($A2,0,Fixtures!$D$6,1,3))</f>
        <v>1.3937041151059779</v>
      </c>
      <c r="AO2" s="9">
        <f ca="1">AVERAGE(OFFSET($A2,0,Fixtures!$D$6,1,6))</f>
        <v>1.2383321854871177</v>
      </c>
      <c r="AP2" s="9">
        <f ca="1">AVERAGE(OFFSET($A2,0,Fixtures!$D$6,1,9))</f>
        <v>1.417529830940645</v>
      </c>
      <c r="AQ2" s="9">
        <f ca="1">AVERAGE(OFFSET($A2,0,Fixtures!$D$6,1,12))</f>
        <v>1.4504119658899606</v>
      </c>
      <c r="AR2" s="9">
        <f ca="1">IF(OR(Fixtures!$D$6&lt;=0,Fixtures!$D$6&gt;39),AVERAGE(A2:AM2),AVERAGE(OFFSET($A2,0,Fixtures!$D$6,1,39-Fixtures!$D$6)))</f>
        <v>1.5416428900619692</v>
      </c>
    </row>
    <row r="3" spans="1:46" x14ac:dyDescent="0.25">
      <c r="A3" s="23" t="s">
        <v>118</v>
      </c>
      <c r="B3" s="9">
        <f>VLOOKUP($A3,'Proj GC'!$A$24:$AM$43,B$1+1,FALSE)</f>
        <v>1.4829979752794695</v>
      </c>
      <c r="C3" s="9">
        <f>VLOOKUP($A3,'Proj GC'!$A$24:$AM$43,C$1+1,FALSE)</f>
        <v>1.2059782540276291</v>
      </c>
      <c r="D3" s="9">
        <f>VLOOKUP($A3,'Proj GC'!$A$24:$AM$43,D$1+1,FALSE)</f>
        <v>1.3038780254060012</v>
      </c>
      <c r="E3" s="9">
        <f>VLOOKUP($A3,'Proj GC'!$A$24:$AM$43,E$1+1,FALSE)</f>
        <v>1.6252904690188399</v>
      </c>
      <c r="F3" s="9">
        <f>VLOOKUP($A3,'Proj GC'!$A$24:$AM$43,F$1+1,FALSE)</f>
        <v>1.24220776158448</v>
      </c>
      <c r="G3" s="9">
        <f>VLOOKUP($A3,'Proj GC'!$A$24:$AM$43,G$1+1,FALSE)</f>
        <v>0.68612961210535006</v>
      </c>
      <c r="H3" s="9">
        <f>VLOOKUP($A3,'Proj GC'!$A$24:$AM$43,H$1+1,FALSE)</f>
        <v>2.0911359893415811</v>
      </c>
      <c r="I3" s="9">
        <f>VLOOKUP($A3,'Proj GC'!$A$24:$AM$43,I$1+1,FALSE)</f>
        <v>0.8026067159042436</v>
      </c>
      <c r="J3" s="9">
        <f>VLOOKUP($A3,'Proj GC'!$A$24:$AM$43,J$1+1,FALSE)</f>
        <v>1.7895189092292398</v>
      </c>
      <c r="K3" s="9">
        <f>VLOOKUP($A3,'Proj GC'!$A$24:$AM$43,K$1+1,FALSE)</f>
        <v>1.8339811025222348</v>
      </c>
      <c r="L3" s="9">
        <f>VLOOKUP($A3,'Proj GC'!$A$24:$AM$43,L$1+1,FALSE)</f>
        <v>1.193823290779533</v>
      </c>
      <c r="M3" s="9">
        <f>VLOOKUP($A3,'Proj GC'!$A$24:$AM$43,M$1+1,FALSE)</f>
        <v>1.8143419663190534</v>
      </c>
      <c r="N3" s="9">
        <f>VLOOKUP($A3,'Proj GC'!$A$24:$AM$43,N$1+1,FALSE)</f>
        <v>1.1867966081460708</v>
      </c>
      <c r="O3" s="9">
        <f>VLOOKUP($A3,'Proj GC'!$A$24:$AM$43,O$1+1,FALSE)</f>
        <v>0.82964085872889071</v>
      </c>
      <c r="P3" s="9">
        <f>VLOOKUP($A3,'Proj GC'!$A$24:$AM$43,P$1+1,FALSE)</f>
        <v>1.5333929425580606</v>
      </c>
      <c r="Q3" s="9">
        <f>VLOOKUP($A3,'Proj GC'!$A$24:$AM$43,Q$1+1,FALSE)</f>
        <v>1.000956997259248</v>
      </c>
      <c r="R3" s="9">
        <f>VLOOKUP($A3,'Proj GC'!$A$24:$AM$43,R$1+1,FALSE)</f>
        <v>0.85059587062937403</v>
      </c>
      <c r="S3" s="9">
        <f>VLOOKUP($A3,'Proj GC'!$A$24:$AM$43,S$1+1,FALSE)</f>
        <v>1.9238105431829502</v>
      </c>
      <c r="T3" s="9">
        <f>VLOOKUP($A3,'Proj GC'!$A$24:$AM$43,T$1+1,FALSE)</f>
        <v>1.646212657454218</v>
      </c>
      <c r="U3" s="9">
        <f>VLOOKUP($A3,'Proj GC'!$A$24:$AM$43,U$1+1,FALSE)</f>
        <v>0.93329786664103598</v>
      </c>
      <c r="V3" s="9">
        <f>VLOOKUP($A3,'Proj GC'!$A$24:$AM$43,V$1+1,FALSE)</f>
        <v>1.6444711286776614</v>
      </c>
      <c r="W3" s="9">
        <f>VLOOKUP($A3,'Proj GC'!$A$24:$AM$43,W$1+1,FALSE)</f>
        <v>2.3321199262041454</v>
      </c>
      <c r="X3" s="9">
        <f>VLOOKUP($A3,'Proj GC'!$A$24:$AM$43,X$1+1,FALSE)</f>
        <v>1.0206076346650161</v>
      </c>
      <c r="Y3" s="9">
        <f>VLOOKUP($A3,'Proj GC'!$A$24:$AM$43,Y$1+1,FALSE)</f>
        <v>1.4072791991767142</v>
      </c>
      <c r="Z3" s="9">
        <f>VLOOKUP($A3,'Proj GC'!$A$24:$AM$43,Z$1+1,FALSE)</f>
        <v>0.97687324504810102</v>
      </c>
      <c r="AA3" s="9">
        <f>VLOOKUP($A3,'Proj GC'!$A$24:$AM$43,AA$1+1,FALSE)</f>
        <v>0.87249347234220409</v>
      </c>
      <c r="AB3" s="9">
        <f>VLOOKUP($A3,'Proj GC'!$A$24:$AM$43,AB$1+1,FALSE)</f>
        <v>1.4268000724808789</v>
      </c>
      <c r="AC3" s="9">
        <f>VLOOKUP($A3,'Proj GC'!$A$24:$AM$43,AC$1+1,FALSE)</f>
        <v>1.5180849360795423</v>
      </c>
      <c r="AD3" s="9">
        <f>VLOOKUP($A3,'Proj GC'!$A$24:$AM$43,AD$1+1,FALSE)</f>
        <v>0.9483823293510264</v>
      </c>
      <c r="AE3" s="9">
        <f>VLOOKUP($A3,'Proj GC'!$A$24:$AM$43,AE$1+1,FALSE)</f>
        <v>1.6580323102605063</v>
      </c>
      <c r="AF3" s="9">
        <f>VLOOKUP($A3,'Proj GC'!$A$24:$AM$43,AF$1+1,FALSE)</f>
        <v>1.2781298134790378</v>
      </c>
      <c r="AG3" s="9">
        <f>VLOOKUP($A3,'Proj GC'!$A$24:$AM$43,AG$1+1,FALSE)</f>
        <v>1.8858041251969353</v>
      </c>
      <c r="AH3" s="9">
        <f>VLOOKUP($A3,'Proj GC'!$A$24:$AM$43,AH$1+1,FALSE)</f>
        <v>1.0549846863600971</v>
      </c>
      <c r="AI3" s="9">
        <f>VLOOKUP($A3,'Proj GC'!$A$24:$AM$43,AI$1+1,FALSE)</f>
        <v>1.2945830403404652</v>
      </c>
      <c r="AJ3" s="9">
        <f>VLOOKUP($A3,'Proj GC'!$A$24:$AM$43,AJ$1+1,FALSE)</f>
        <v>1.081631417201409</v>
      </c>
      <c r="AK3" s="9">
        <f>VLOOKUP($A3,'Proj GC'!$A$24:$AM$43,AK$1+1,FALSE)</f>
        <v>1.2058615201533485</v>
      </c>
      <c r="AL3" s="9">
        <f>VLOOKUP($A3,'Proj GC'!$A$24:$AM$43,AL$1+1,FALSE)</f>
        <v>1.5128862548562252</v>
      </c>
      <c r="AM3" s="9">
        <f>VLOOKUP($A3,'Proj GC'!$A$24:$AM$43,AM$1+1,FALSE)</f>
        <v>1.2728330490272652</v>
      </c>
      <c r="AN3" s="9">
        <f ca="1">AVERAGE(OFFSET($A3,0,Fixtures!$D$6,1,3))</f>
        <v>1.6057744341770024</v>
      </c>
      <c r="AO3" s="9">
        <f ca="1">AVERAGE(OFFSET($A3,0,Fixtures!$D$6,1,6))</f>
        <v>1.4413504559541703</v>
      </c>
      <c r="AP3" s="9">
        <f ca="1">AVERAGE(OFFSET($A3,0,Fixtures!$D$6,1,9))</f>
        <v>1.3370053940190783</v>
      </c>
      <c r="AQ3" s="9">
        <f ca="1">AVERAGE(OFFSET($A3,0,Fixtures!$D$6,1,12))</f>
        <v>1.3780308011208258</v>
      </c>
      <c r="AR3" s="9">
        <f ca="1">IF(OR(Fixtures!$D$6&lt;=0,Fixtures!$D$6&gt;39),AVERAGE(A3:AM3),AVERAGE(OFFSET($A3,0,Fixtures!$D$6,1,39-Fixtures!$D$6)))</f>
        <v>1.3642742591450163</v>
      </c>
    </row>
    <row r="4" spans="1:46" x14ac:dyDescent="0.25">
      <c r="A4" s="30" t="s">
        <v>61</v>
      </c>
      <c r="B4" s="9">
        <f>VLOOKUP($A4,'Proj GC'!$A$24:$AM$43,B$1+1,FALSE)</f>
        <v>1.4101459512119447</v>
      </c>
      <c r="C4" s="9">
        <f>VLOOKUP($A4,'Proj GC'!$A$24:$AM$43,C$1+1,FALSE)</f>
        <v>1.9622134341301369</v>
      </c>
      <c r="D4" s="9">
        <f>VLOOKUP($A4,'Proj GC'!$A$24:$AM$43,D$1+1,FALSE)</f>
        <v>1.291121598150319</v>
      </c>
      <c r="E4" s="9">
        <f>VLOOKUP($A4,'Proj GC'!$A$24:$AM$43,E$1+1,FALSE)</f>
        <v>1.3042672083051459</v>
      </c>
      <c r="F4" s="9">
        <f>VLOOKUP($A4,'Proj GC'!$A$24:$AM$43,F$1+1,FALSE)</f>
        <v>0.94360293946905494</v>
      </c>
      <c r="G4" s="9">
        <f>VLOOKUP($A4,'Proj GC'!$A$24:$AM$43,G$1+1,FALSE)</f>
        <v>1.7784978800203868</v>
      </c>
      <c r="H4" s="9">
        <f>VLOOKUP($A4,'Proj GC'!$A$24:$AM$43,H$1+1,FALSE)</f>
        <v>1.6038644334424492</v>
      </c>
      <c r="I4" s="9">
        <f>VLOOKUP($A4,'Proj GC'!$A$24:$AM$43,I$1+1,FALSE)</f>
        <v>1.4659815393049642</v>
      </c>
      <c r="J4" s="9">
        <f>VLOOKUP($A4,'Proj GC'!$A$24:$AM$43,J$1+1,FALSE)</f>
        <v>1.0564898130888565</v>
      </c>
      <c r="K4" s="9">
        <f>VLOOKUP($A4,'Proj GC'!$A$24:$AM$43,K$1+1,FALSE)</f>
        <v>2.0806038567323517</v>
      </c>
      <c r="L4" s="9">
        <f>VLOOKUP($A4,'Proj GC'!$A$24:$AM$43,L$1+1,FALSE)</f>
        <v>1.382299223149748</v>
      </c>
      <c r="M4" s="9">
        <f>VLOOKUP($A4,'Proj GC'!$A$24:$AM$43,M$1+1,FALSE)</f>
        <v>1.3765707648118874</v>
      </c>
      <c r="N4" s="9">
        <f>VLOOKUP($A4,'Proj GC'!$A$24:$AM$43,N$1+1,FALSE)</f>
        <v>1.9353672623488434</v>
      </c>
      <c r="O4" s="9">
        <f>VLOOKUP($A4,'Proj GC'!$A$24:$AM$43,O$1+1,FALSE)</f>
        <v>0.91992065186628336</v>
      </c>
      <c r="P4" s="9">
        <f>VLOOKUP($A4,'Proj GC'!$A$24:$AM$43,P$1+1,FALSE)</f>
        <v>1.7803813458855429</v>
      </c>
      <c r="Q4" s="9">
        <f>VLOOKUP($A4,'Proj GC'!$A$24:$AM$43,Q$1+1,FALSE)</f>
        <v>0.8972577764950509</v>
      </c>
      <c r="R4" s="9">
        <f>VLOOKUP($A4,'Proj GC'!$A$24:$AM$43,R$1+1,FALSE)</f>
        <v>1.0093629789556426</v>
      </c>
      <c r="S4" s="9">
        <f>VLOOKUP($A4,'Proj GC'!$A$24:$AM$43,S$1+1,FALSE)</f>
        <v>2.5221910390379207</v>
      </c>
      <c r="T4" s="9">
        <f>VLOOKUP($A4,'Proj GC'!$A$24:$AM$43,T$1+1,FALSE)</f>
        <v>1.6583666627036839</v>
      </c>
      <c r="U4" s="9">
        <f>VLOOKUP($A4,'Proj GC'!$A$24:$AM$43,U$1+1,FALSE)</f>
        <v>1.5219744686823049</v>
      </c>
      <c r="V4" s="9">
        <f>VLOOKUP($A4,'Proj GC'!$A$24:$AM$43,V$1+1,FALSE)</f>
        <v>2.0394998612674695</v>
      </c>
      <c r="W4" s="9">
        <f>VLOOKUP($A4,'Proj GC'!$A$24:$AM$43,W$1+1,FALSE)</f>
        <v>1.6361886505951455</v>
      </c>
      <c r="X4" s="9">
        <f>VLOOKUP($A4,'Proj GC'!$A$24:$AM$43,X$1+1,FALSE)</f>
        <v>1.1528491350390409</v>
      </c>
      <c r="Y4" s="9">
        <f>VLOOKUP($A4,'Proj GC'!$A$24:$AM$43,Y$1+1,FALSE)</f>
        <v>1.3434494725969208</v>
      </c>
      <c r="Z4" s="9">
        <f>VLOOKUP($A4,'Proj GC'!$A$24:$AM$43,Z$1+1,FALSE)</f>
        <v>0.74205015780959138</v>
      </c>
      <c r="AA4" s="9">
        <f>VLOOKUP($A4,'Proj GC'!$A$24:$AM$43,AA$1+1,FALSE)</f>
        <v>2.2615665663093107</v>
      </c>
      <c r="AB4" s="9">
        <f>VLOOKUP($A4,'Proj GC'!$A$24:$AM$43,AB$1+1,FALSE)</f>
        <v>1.0825364255854248</v>
      </c>
      <c r="AC4" s="9">
        <f>VLOOKUP($A4,'Proj GC'!$A$24:$AM$43,AC$1+1,FALSE)</f>
        <v>1.7577539691388153</v>
      </c>
      <c r="AD4" s="9">
        <f>VLOOKUP($A4,'Proj GC'!$A$24:$AM$43,AD$1+1,FALSE)</f>
        <v>1.5430863211083918</v>
      </c>
      <c r="AE4" s="9">
        <f>VLOOKUP($A4,'Proj GC'!$A$24:$AM$43,AE$1+1,FALSE)</f>
        <v>1.6418110317810077</v>
      </c>
      <c r="AF4" s="9">
        <f>VLOOKUP($A4,'Proj GC'!$A$24:$AM$43,AF$1+1,FALSE)</f>
        <v>1.0256768469726123</v>
      </c>
      <c r="AG4" s="9">
        <f>VLOOKUP($A4,'Proj GC'!$A$24:$AM$43,AG$1+1,FALSE)</f>
        <v>1.793164317317498</v>
      </c>
      <c r="AH4" s="9">
        <f>VLOOKUP($A4,'Proj GC'!$A$24:$AM$43,AH$1+1,FALSE)</f>
        <v>1.1697859262527797</v>
      </c>
      <c r="AI4" s="9">
        <f>VLOOKUP($A4,'Proj GC'!$A$24:$AM$43,AI$1+1,FALSE)</f>
        <v>1.3041409604529859</v>
      </c>
      <c r="AJ4" s="9">
        <f>VLOOKUP($A4,'Proj GC'!$A$24:$AM$43,AJ$1+1,FALSE)</f>
        <v>1.2835222308222725</v>
      </c>
      <c r="AK4" s="9">
        <f>VLOOKUP($A4,'Proj GC'!$A$24:$AM$43,AK$1+1,FALSE)</f>
        <v>1.4000934115561285</v>
      </c>
      <c r="AL4" s="9">
        <f>VLOOKUP($A4,'Proj GC'!$A$24:$AM$43,AL$1+1,FALSE)</f>
        <v>1.9834531880508248</v>
      </c>
      <c r="AM4" s="9">
        <f>VLOOKUP($A4,'Proj GC'!$A$24:$AM$43,AM$1+1,FALSE)</f>
        <v>1.1409674486983241</v>
      </c>
      <c r="AN4" s="9">
        <f ca="1">AVERAGE(OFFSET($A4,0,Fixtures!$D$6,1,3))</f>
        <v>1.5064642976569855</v>
      </c>
      <c r="AO4" s="9">
        <f ca="1">AVERAGE(OFFSET($A4,0,Fixtures!$D$6,1,6))</f>
        <v>1.4585419286663284</v>
      </c>
      <c r="AP4" s="9">
        <f ca="1">AVERAGE(OFFSET($A4,0,Fixtures!$D$6,1,9))</f>
        <v>1.3820281859260231</v>
      </c>
      <c r="AQ4" s="9">
        <f ca="1">AVERAGE(OFFSET($A4,0,Fixtures!$D$6,1,12))</f>
        <v>1.5117321536465098</v>
      </c>
      <c r="AR4" s="9">
        <f ca="1">IF(OR(Fixtures!$D$6&lt;=0,Fixtures!$D$6&gt;39),AVERAGE(A4:AM4),AVERAGE(OFFSET($A4,0,Fixtures!$D$6,1,39-Fixtures!$D$6)))</f>
        <v>1.481412725503755</v>
      </c>
    </row>
    <row r="5" spans="1:46" x14ac:dyDescent="0.25">
      <c r="A5" s="30" t="s">
        <v>53</v>
      </c>
      <c r="B5" s="9">
        <f>VLOOKUP($A5,'Proj GC'!$A$24:$AM$43,B$1+1,FALSE)</f>
        <v>1.4628015452798808</v>
      </c>
      <c r="C5" s="9">
        <f>VLOOKUP($A5,'Proj GC'!$A$24:$AM$43,C$1+1,FALSE)</f>
        <v>2.0316006935912085</v>
      </c>
      <c r="D5" s="9">
        <f>VLOOKUP($A5,'Proj GC'!$A$24:$AM$43,D$1+1,FALSE)</f>
        <v>1.5661030243467549</v>
      </c>
      <c r="E5" s="9">
        <f>VLOOKUP($A5,'Proj GC'!$A$24:$AM$43,E$1+1,FALSE)</f>
        <v>2.3106913809932372</v>
      </c>
      <c r="F5" s="9">
        <f>VLOOKUP($A5,'Proj GC'!$A$24:$AM$43,F$1+1,FALSE)</f>
        <v>1.3061430454154206</v>
      </c>
      <c r="G5" s="9">
        <f>VLOOKUP($A5,'Proj GC'!$A$24:$AM$43,G$1+1,FALSE)</f>
        <v>1.4541916929727541</v>
      </c>
      <c r="H5" s="9">
        <f>VLOOKUP($A5,'Proj GC'!$A$24:$AM$43,H$1+1,FALSE)</f>
        <v>1.3253319153057803</v>
      </c>
      <c r="I5" s="9">
        <f>VLOOKUP($A5,'Proj GC'!$A$24:$AM$43,I$1+1,FALSE)</f>
        <v>1.5862632992078869</v>
      </c>
      <c r="J5" s="9">
        <f>VLOOKUP($A5,'Proj GC'!$A$24:$AM$43,J$1+1,FALSE)</f>
        <v>1.2505589701953104</v>
      </c>
      <c r="K5" s="9">
        <f>VLOOKUP($A5,'Proj GC'!$A$24:$AM$43,K$1+1,FALSE)</f>
        <v>1.162060706643568</v>
      </c>
      <c r="L5" s="9">
        <f>VLOOKUP($A5,'Proj GC'!$A$24:$AM$43,L$1+1,FALSE)</f>
        <v>1.0690734629204686</v>
      </c>
      <c r="M5" s="9">
        <f>VLOOKUP($A5,'Proj GC'!$A$24:$AM$43,M$1+1,FALSE)</f>
        <v>2.0149840657130138</v>
      </c>
      <c r="N5" s="9">
        <f>VLOOKUP($A5,'Proj GC'!$A$24:$AM$43,N$1+1,FALSE)</f>
        <v>1.8788790461865978</v>
      </c>
      <c r="O5" s="9">
        <f>VLOOKUP($A5,'Proj GC'!$A$24:$AM$43,O$1+1,FALSE)</f>
        <v>2.2471922029866445</v>
      </c>
      <c r="P5" s="9">
        <f>VLOOKUP($A5,'Proj GC'!$A$24:$AM$43,P$1+1,FALSE)</f>
        <v>2.1927123100595622</v>
      </c>
      <c r="Q5" s="9">
        <f>VLOOKUP($A5,'Proj GC'!$A$24:$AM$43,Q$1+1,FALSE)</f>
        <v>1.7482699214786148</v>
      </c>
      <c r="R5" s="9">
        <f>VLOOKUP($A5,'Proj GC'!$A$24:$AM$43,R$1+1,FALSE)</f>
        <v>1.0165658012782628</v>
      </c>
      <c r="S5" s="9">
        <f>VLOOKUP($A5,'Proj GC'!$A$24:$AM$43,S$1+1,FALSE)</f>
        <v>1.5596128550856265</v>
      </c>
      <c r="T5" s="9">
        <f>VLOOKUP($A5,'Proj GC'!$A$24:$AM$43,T$1+1,FALSE)</f>
        <v>2.3572609590789466</v>
      </c>
      <c r="U5" s="9">
        <f>VLOOKUP($A5,'Proj GC'!$A$24:$AM$43,U$1+1,FALSE)</f>
        <v>1.4775520872289762</v>
      </c>
      <c r="V5" s="9">
        <f>VLOOKUP($A5,'Proj GC'!$A$24:$AM$43,V$1+1,FALSE)</f>
        <v>1.0422421505555244</v>
      </c>
      <c r="W5" s="9">
        <f>VLOOKUP($A5,'Proj GC'!$A$24:$AM$43,W$1+1,FALSE)</f>
        <v>1.4776951222099515</v>
      </c>
      <c r="X5" s="9">
        <f>VLOOKUP($A5,'Proj GC'!$A$24:$AM$43,X$1+1,FALSE)</f>
        <v>2.0171179753168649</v>
      </c>
      <c r="Y5" s="9">
        <f>VLOOKUP($A5,'Proj GC'!$A$24:$AM$43,Y$1+1,FALSE)</f>
        <v>0.98344064263490227</v>
      </c>
      <c r="Z5" s="9">
        <f>VLOOKUP($A5,'Proj GC'!$A$24:$AM$43,Z$1+1,FALSE)</f>
        <v>1.660912546207296</v>
      </c>
      <c r="AA5" s="9">
        <f>VLOOKUP($A5,'Proj GC'!$A$24:$AM$43,AA$1+1,FALSE)</f>
        <v>1.1435775898101863</v>
      </c>
      <c r="AB5" s="9">
        <f>VLOOKUP($A5,'Proj GC'!$A$24:$AM$43,AB$1+1,FALSE)</f>
        <v>2.5622862112213025</v>
      </c>
      <c r="AC5" s="9">
        <f>VLOOKUP($A5,'Proj GC'!$A$24:$AM$43,AC$1+1,FALSE)</f>
        <v>0.84072028465336945</v>
      </c>
      <c r="AD5" s="9">
        <f>VLOOKUP($A5,'Proj GC'!$A$24:$AM$43,AD$1+1,FALSE)</f>
        <v>1.5976525212328161</v>
      </c>
      <c r="AE5" s="9">
        <f>VLOOKUP($A5,'Proj GC'!$A$24:$AM$43,AE$1+1,FALSE)</f>
        <v>1.991481844902687</v>
      </c>
      <c r="AF5" s="9">
        <f>VLOOKUP($A5,'Proj GC'!$A$24:$AM$43,AF$1+1,FALSE)</f>
        <v>1.8171296762599007</v>
      </c>
      <c r="AG5" s="9">
        <f>VLOOKUP($A5,'Proj GC'!$A$24:$AM$43,AG$1+1,FALSE)</f>
        <v>1.8601220193260231</v>
      </c>
      <c r="AH5" s="9">
        <f>VLOOKUP($A5,'Proj GC'!$A$24:$AM$43,AH$1+1,FALSE)</f>
        <v>2.2231282070771519</v>
      </c>
      <c r="AI5" s="9">
        <f>VLOOKUP($A5,'Proj GC'!$A$24:$AM$43,AI$1+1,FALSE)</f>
        <v>1.8537520322553909</v>
      </c>
      <c r="AJ5" s="9">
        <f>VLOOKUP($A5,'Proj GC'!$A$24:$AM$43,AJ$1+1,FALSE)</f>
        <v>1.2926814557676052</v>
      </c>
      <c r="AK5" s="9">
        <f>VLOOKUP($A5,'Proj GC'!$A$24:$AM$43,AK$1+1,FALSE)</f>
        <v>1.7243508340767437</v>
      </c>
      <c r="AL5" s="9">
        <f>VLOOKUP($A5,'Proj GC'!$A$24:$AM$43,AL$1+1,FALSE)</f>
        <v>1.2264808817672299</v>
      </c>
      <c r="AM5" s="9">
        <f>VLOOKUP($A5,'Proj GC'!$A$24:$AM$43,AM$1+1,FALSE)</f>
        <v>2.8575658208191417</v>
      </c>
      <c r="AN5" s="9">
        <f ca="1">AVERAGE(OFFSET($A5,0,Fixtures!$D$6,1,3))</f>
        <v>1.1605643799197825</v>
      </c>
      <c r="AO5" s="9">
        <f ca="1">AVERAGE(OFFSET($A5,0,Fixtures!$D$6,1,6))</f>
        <v>1.6037914091076004</v>
      </c>
      <c r="AP5" s="9">
        <f ca="1">AVERAGE(OFFSET($A5,0,Fixtures!$D$6,1,9))</f>
        <v>1.620032943051338</v>
      </c>
      <c r="AQ5" s="9">
        <f ca="1">AVERAGE(OFFSET($A5,0,Fixtures!$D$6,1,12))</f>
        <v>1.664560199071299</v>
      </c>
      <c r="AR5" s="9">
        <f ca="1">IF(OR(Fixtures!$D$6&lt;=0,Fixtures!$D$6&gt;39),AVERAGE(A5:AM5),AVERAGE(OFFSET($A5,0,Fixtures!$D$6,1,39-Fixtures!$D$6)))</f>
        <v>1.6715686734983224</v>
      </c>
    </row>
    <row r="6" spans="1:46" x14ac:dyDescent="0.25">
      <c r="A6" s="30" t="s">
        <v>116</v>
      </c>
      <c r="B6" s="9">
        <f>VLOOKUP($A6,'Proj GC'!$A$24:$AM$43,B$1+1,FALSE)</f>
        <v>1.5875695278224238</v>
      </c>
      <c r="C6" s="9">
        <f>VLOOKUP($A6,'Proj GC'!$A$24:$AM$43,C$1+1,FALSE)</f>
        <v>2.6109783521629137</v>
      </c>
      <c r="D6" s="9">
        <f>VLOOKUP($A6,'Proj GC'!$A$24:$AM$43,D$1+1,FALSE)</f>
        <v>2.232017539083798</v>
      </c>
      <c r="E6" s="9">
        <f>VLOOKUP($A6,'Proj GC'!$A$24:$AM$43,E$1+1,FALSE)</f>
        <v>1.7155233271620696</v>
      </c>
      <c r="F6" s="9">
        <f>VLOOKUP($A6,'Proj GC'!$A$24:$AM$43,F$1+1,FALSE)</f>
        <v>1.6732602349257542</v>
      </c>
      <c r="G6" s="9">
        <f>VLOOKUP($A6,'Proj GC'!$A$24:$AM$43,G$1+1,FALSE)</f>
        <v>1.5493714521501072</v>
      </c>
      <c r="H6" s="9">
        <f>VLOOKUP($A6,'Proj GC'!$A$24:$AM$43,H$1+1,FALSE)</f>
        <v>1.0882370244652477</v>
      </c>
      <c r="I6" s="9">
        <f>VLOOKUP($A6,'Proj GC'!$A$24:$AM$43,I$1+1,FALSE)</f>
        <v>2.4320404537345328</v>
      </c>
      <c r="J6" s="9">
        <f>VLOOKUP($A6,'Proj GC'!$A$24:$AM$43,J$1+1,FALSE)</f>
        <v>2.0271799388352103</v>
      </c>
      <c r="K6" s="9">
        <f>VLOOKUP($A6,'Proj GC'!$A$24:$AM$43,K$1+1,FALSE)</f>
        <v>2.8776401250647585</v>
      </c>
      <c r="L6" s="9">
        <f>VLOOKUP($A6,'Proj GC'!$A$24:$AM$43,L$1+1,FALSE)</f>
        <v>3.0512629453847779</v>
      </c>
      <c r="M6" s="9">
        <f>VLOOKUP($A6,'Proj GC'!$A$24:$AM$43,M$1+1,FALSE)</f>
        <v>2.9087888100475245</v>
      </c>
      <c r="N6" s="9">
        <f>VLOOKUP($A6,'Proj GC'!$A$24:$AM$43,N$1+1,FALSE)</f>
        <v>1.6906850556780573</v>
      </c>
      <c r="O6" s="9">
        <f>VLOOKUP($A6,'Proj GC'!$A$24:$AM$43,O$1+1,FALSE)</f>
        <v>1.9127438367013871</v>
      </c>
      <c r="P6" s="9">
        <f>VLOOKUP($A6,'Proj GC'!$A$24:$AM$43,P$1+1,FALSE)</f>
        <v>1.8934654368127639</v>
      </c>
      <c r="Q6" s="9">
        <f>VLOOKUP($A6,'Proj GC'!$A$24:$AM$43,Q$1+1,FALSE)</f>
        <v>3.3166497504903854</v>
      </c>
      <c r="R6" s="9">
        <f>VLOOKUP($A6,'Proj GC'!$A$24:$AM$43,R$1+1,FALSE)</f>
        <v>1.6187364543068836</v>
      </c>
      <c r="S6" s="9">
        <f>VLOOKUP($A6,'Proj GC'!$A$24:$AM$43,S$1+1,FALSE)</f>
        <v>2.0680179336372726</v>
      </c>
      <c r="T6" s="9">
        <f>VLOOKUP($A6,'Proj GC'!$A$24:$AM$43,T$1+1,FALSE)</f>
        <v>2.3521114311829492</v>
      </c>
      <c r="U6" s="9">
        <f>VLOOKUP($A6,'Proj GC'!$A$24:$AM$43,U$1+1,FALSE)</f>
        <v>2.1499023636938279</v>
      </c>
      <c r="V6" s="9">
        <f>VLOOKUP($A6,'Proj GC'!$A$24:$AM$43,V$1+1,FALSE)</f>
        <v>1.3838197382176922</v>
      </c>
      <c r="W6" s="9">
        <f>VLOOKUP($A6,'Proj GC'!$A$24:$AM$43,W$1+1,FALSE)</f>
        <v>2.2629786529968134</v>
      </c>
      <c r="X6" s="9">
        <f>VLOOKUP($A6,'Proj GC'!$A$24:$AM$43,X$1+1,FALSE)</f>
        <v>1.9125586907438883</v>
      </c>
      <c r="Y6" s="9">
        <f>VLOOKUP($A6,'Proj GC'!$A$24:$AM$43,Y$1+1,FALSE)</f>
        <v>2.5777946800308316</v>
      </c>
      <c r="Z6" s="9">
        <f>VLOOKUP($A6,'Proj GC'!$A$24:$AM$43,Z$1+1,FALSE)</f>
        <v>1.3158532783734389</v>
      </c>
      <c r="AA6" s="9">
        <f>VLOOKUP($A6,'Proj GC'!$A$24:$AM$43,AA$1+1,FALSE)</f>
        <v>1.9702057080532607</v>
      </c>
      <c r="AB6" s="9">
        <f>VLOOKUP($A6,'Proj GC'!$A$24:$AM$43,AB$1+1,FALSE)</f>
        <v>3.6988627285755995</v>
      </c>
      <c r="AC6" s="9">
        <f>VLOOKUP($A6,'Proj GC'!$A$24:$AM$43,AC$1+1,FALSE)</f>
        <v>2.3995157872392214</v>
      </c>
      <c r="AD6" s="9">
        <f>VLOOKUP($A6,'Proj GC'!$A$24:$AM$43,AD$1+1,FALSE)</f>
        <v>2.053275606951896</v>
      </c>
      <c r="AE6" s="9">
        <f>VLOOKUP($A6,'Proj GC'!$A$24:$AM$43,AE$1+1,FALSE)</f>
        <v>2.8382694736470753</v>
      </c>
      <c r="AF6" s="9">
        <f>VLOOKUP($A6,'Proj GC'!$A$24:$AM$43,AF$1+1,FALSE)</f>
        <v>1.3490890102175186</v>
      </c>
      <c r="AG6" s="9">
        <f>VLOOKUP($A6,'Proj GC'!$A$24:$AM$43,AG$1+1,FALSE)</f>
        <v>2.0187789966741465</v>
      </c>
      <c r="AH6" s="9">
        <f>VLOOKUP($A6,'Proj GC'!$A$24:$AM$43,AH$1+1,FALSE)</f>
        <v>2.6082161975198499</v>
      </c>
      <c r="AI6" s="9">
        <f>VLOOKUP($A6,'Proj GC'!$A$24:$AM$43,AI$1+1,FALSE)</f>
        <v>2.9909828022602558</v>
      </c>
      <c r="AJ6" s="9">
        <f>VLOOKUP($A6,'Proj GC'!$A$24:$AM$43,AJ$1+1,FALSE)</f>
        <v>1.2729757307098275</v>
      </c>
      <c r="AK6" s="9">
        <f>VLOOKUP($A6,'Proj GC'!$A$24:$AM$43,AK$1+1,FALSE)</f>
        <v>2.4077611643309442</v>
      </c>
      <c r="AL6" s="9">
        <f>VLOOKUP($A6,'Proj GC'!$A$24:$AM$43,AL$1+1,FALSE)</f>
        <v>2.6297249323617469</v>
      </c>
      <c r="AM6" s="9">
        <f>VLOOKUP($A6,'Proj GC'!$A$24:$AM$43,AM$1+1,FALSE)</f>
        <v>1.5041833874237678</v>
      </c>
      <c r="AN6" s="9">
        <f ca="1">AVERAGE(OFFSET($A6,0,Fixtures!$D$6,1,3))</f>
        <v>2.6520276697615821</v>
      </c>
      <c r="AO6" s="9">
        <f ca="1">AVERAGE(OFFSET($A6,0,Fixtures!$D$6,1,6))</f>
        <v>2.4113834519519526</v>
      </c>
      <c r="AP6" s="9">
        <f ca="1">AVERAGE(OFFSET($A6,0,Fixtures!$D$6,1,9))</f>
        <v>2.3663502614801946</v>
      </c>
      <c r="AQ6" s="9">
        <f ca="1">AVERAGE(OFFSET($A6,0,Fixtures!$D$6,1,12))</f>
        <v>2.3222653401529829</v>
      </c>
      <c r="AR6" s="9">
        <f ca="1">IF(OR(Fixtures!$D$6&lt;=0,Fixtures!$D$6&gt;39),AVERAGE(A6:AM6),AVERAGE(OFFSET($A6,0,Fixtures!$D$6,1,39-Fixtures!$D$6)))</f>
        <v>2.2354010216054525</v>
      </c>
    </row>
    <row r="7" spans="1:46" x14ac:dyDescent="0.25">
      <c r="A7" s="30" t="s">
        <v>115</v>
      </c>
      <c r="B7" s="9">
        <f>VLOOKUP($A7,'Proj GC'!$A$24:$AM$43,B$1+1,FALSE)</f>
        <v>3.2078397315142526</v>
      </c>
      <c r="C7" s="9">
        <f>VLOOKUP($A7,'Proj GC'!$A$24:$AM$43,C$1+1,FALSE)</f>
        <v>1.2837547264653544</v>
      </c>
      <c r="D7" s="9">
        <f>VLOOKUP($A7,'Proj GC'!$A$24:$AM$43,D$1+1,FALSE)</f>
        <v>1.4511354047530993</v>
      </c>
      <c r="E7" s="9">
        <f>VLOOKUP($A7,'Proj GC'!$A$24:$AM$43,E$1+1,FALSE)</f>
        <v>2.0809807347637976</v>
      </c>
      <c r="F7" s="9">
        <f>VLOOKUP($A7,'Proj GC'!$A$24:$AM$43,F$1+1,FALSE)</f>
        <v>1.1699978198411112</v>
      </c>
      <c r="G7" s="9">
        <f>VLOOKUP($A7,'Proj GC'!$A$24:$AM$43,G$1+1,FALSE)</f>
        <v>2.4614899914967325</v>
      </c>
      <c r="H7" s="9">
        <f>VLOOKUP($A7,'Proj GC'!$A$24:$AM$43,H$1+1,FALSE)</f>
        <v>1.9625688670655994</v>
      </c>
      <c r="I7" s="9">
        <f>VLOOKUP($A7,'Proj GC'!$A$24:$AM$43,I$1+1,FALSE)</f>
        <v>1.7086614490241541</v>
      </c>
      <c r="J7" s="9">
        <f>VLOOKUP($A7,'Proj GC'!$A$24:$AM$43,J$1+1,FALSE)</f>
        <v>1.3768201151523232</v>
      </c>
      <c r="K7" s="9">
        <f>VLOOKUP($A7,'Proj GC'!$A$24:$AM$43,K$1+1,FALSE)</f>
        <v>2.2355931541891398</v>
      </c>
      <c r="L7" s="9">
        <f>VLOOKUP($A7,'Proj GC'!$A$24:$AM$43,L$1+1,FALSE)</f>
        <v>2.593930668268158</v>
      </c>
      <c r="M7" s="9">
        <f>VLOOKUP($A7,'Proj GC'!$A$24:$AM$43,M$1+1,FALSE)</f>
        <v>1.6586670572075357</v>
      </c>
      <c r="N7" s="9">
        <f>VLOOKUP($A7,'Proj GC'!$A$24:$AM$43,N$1+1,FALSE)</f>
        <v>1.3045034616680122</v>
      </c>
      <c r="O7" s="9">
        <f>VLOOKUP($A7,'Proj GC'!$A$24:$AM$43,O$1+1,FALSE)</f>
        <v>2.2806296799860357</v>
      </c>
      <c r="P7" s="9">
        <f>VLOOKUP($A7,'Proj GC'!$A$24:$AM$43,P$1+1,FALSE)</f>
        <v>1.1039885569900278</v>
      </c>
      <c r="Q7" s="9">
        <f>VLOOKUP($A7,'Proj GC'!$A$24:$AM$43,Q$1+1,FALSE)</f>
        <v>1.2001180533719924</v>
      </c>
      <c r="R7" s="9">
        <f>VLOOKUP($A7,'Proj GC'!$A$24:$AM$43,R$1+1,FALSE)</f>
        <v>2.8763654198210782</v>
      </c>
      <c r="S7" s="9">
        <f>VLOOKUP($A7,'Proj GC'!$A$24:$AM$43,S$1+1,FALSE)</f>
        <v>1.6421084274181743</v>
      </c>
      <c r="T7" s="9">
        <f>VLOOKUP($A7,'Proj GC'!$A$24:$AM$43,T$1+1,FALSE)</f>
        <v>1.4662470854034595</v>
      </c>
      <c r="U7" s="9">
        <f>VLOOKUP($A7,'Proj GC'!$A$24:$AM$43,U$1+1,FALSE)</f>
        <v>1.6588276250907412</v>
      </c>
      <c r="V7" s="9">
        <f>VLOOKUP($A7,'Proj GC'!$A$24:$AM$43,V$1+1,FALSE)</f>
        <v>2.4956341999036975</v>
      </c>
      <c r="W7" s="9">
        <f>VLOOKUP($A7,'Proj GC'!$A$24:$AM$43,W$1+1,FALSE)</f>
        <v>1.7580723665374896</v>
      </c>
      <c r="X7" s="9">
        <f>VLOOKUP($A7,'Proj GC'!$A$24:$AM$43,X$1+1,FALSE)</f>
        <v>1.3436928233870971</v>
      </c>
      <c r="Y7" s="9">
        <f>VLOOKUP($A7,'Proj GC'!$A$24:$AM$43,Y$1+1,FALSE)</f>
        <v>1.7507866471085911</v>
      </c>
      <c r="Z7" s="9">
        <f>VLOOKUP($A7,'Proj GC'!$A$24:$AM$43,Z$1+1,FALSE)</f>
        <v>1.487788083265587</v>
      </c>
      <c r="AA7" s="9">
        <f>VLOOKUP($A7,'Proj GC'!$A$24:$AM$43,AA$1+1,FALSE)</f>
        <v>1.9357178324016668</v>
      </c>
      <c r="AB7" s="9">
        <f>VLOOKUP($A7,'Proj GC'!$A$24:$AM$43,AB$1+1,FALSE)</f>
        <v>2.109187760840185</v>
      </c>
      <c r="AC7" s="9">
        <f>VLOOKUP($A7,'Proj GC'!$A$24:$AM$43,AC$1+1,FALSE)</f>
        <v>2.0398692937715772</v>
      </c>
      <c r="AD7" s="9">
        <f>VLOOKUP($A7,'Proj GC'!$A$24:$AM$43,AD$1+1,FALSE)</f>
        <v>1.6324431990227171</v>
      </c>
      <c r="AE7" s="9">
        <f>VLOOKUP($A7,'Proj GC'!$A$24:$AM$43,AE$1+1,FALSE)</f>
        <v>1.1411741221429679</v>
      </c>
      <c r="AF7" s="9">
        <f>VLOOKUP($A7,'Proj GC'!$A$24:$AM$43,AF$1+1,FALSE)</f>
        <v>2.6462086391813076</v>
      </c>
      <c r="AG7" s="9">
        <f>VLOOKUP($A7,'Proj GC'!$A$24:$AM$43,AG$1+1,FALSE)</f>
        <v>2.5226479056301119</v>
      </c>
      <c r="AH7" s="9">
        <f>VLOOKUP($A7,'Proj GC'!$A$24:$AM$43,AH$1+1,FALSE)</f>
        <v>1.7934891289032227</v>
      </c>
      <c r="AI7" s="9">
        <f>VLOOKUP($A7,'Proj GC'!$A$24:$AM$43,AI$1+1,FALSE)</f>
        <v>1.8645034236751101</v>
      </c>
      <c r="AJ7" s="9">
        <f>VLOOKUP($A7,'Proj GC'!$A$24:$AM$43,AJ$1+1,FALSE)</f>
        <v>2.2619762237040795</v>
      </c>
      <c r="AK7" s="9">
        <f>VLOOKUP($A7,'Proj GC'!$A$24:$AM$43,AK$1+1,FALSE)</f>
        <v>1.4038496408261605</v>
      </c>
      <c r="AL7" s="9">
        <f>VLOOKUP($A7,'Proj GC'!$A$24:$AM$43,AL$1+1,FALSE)</f>
        <v>2.0881315403429848</v>
      </c>
      <c r="AM7" s="9">
        <f>VLOOKUP($A7,'Proj GC'!$A$24:$AM$43,AM$1+1,FALSE)</f>
        <v>0.94377386254849793</v>
      </c>
      <c r="AN7" s="9">
        <f ca="1">AVERAGE(OFFSET($A7,0,Fixtures!$D$6,1,3))</f>
        <v>2.0687813125365402</v>
      </c>
      <c r="AO7" s="9">
        <f ca="1">AVERAGE(OFFSET($A7,0,Fixtures!$D$6,1,6))</f>
        <v>1.9083573560785343</v>
      </c>
      <c r="AP7" s="9">
        <f ca="1">AVERAGE(OFFSET($A7,0,Fixtures!$D$6,1,9))</f>
        <v>1.8478462407393674</v>
      </c>
      <c r="AQ7" s="9">
        <f ca="1">AVERAGE(OFFSET($A7,0,Fixtures!$D$6,1,12))</f>
        <v>1.7831499420472234</v>
      </c>
      <c r="AR7" s="9">
        <f ca="1">IF(OR(Fixtures!$D$6&lt;=0,Fixtures!$D$6&gt;39),AVERAGE(A7:AM7),AVERAGE(OFFSET($A7,0,Fixtures!$D$6,1,39-Fixtures!$D$6)))</f>
        <v>1.8205581999253249</v>
      </c>
    </row>
    <row r="8" spans="1:46" x14ac:dyDescent="0.25">
      <c r="A8" s="30" t="s">
        <v>2</v>
      </c>
      <c r="B8" s="9">
        <f>VLOOKUP($A8,'Proj GC'!$A$24:$AM$43,B$1+1,FALSE)</f>
        <v>2.0861759756263503</v>
      </c>
      <c r="C8" s="9">
        <f>VLOOKUP($A8,'Proj GC'!$A$24:$AM$43,C$1+1,FALSE)</f>
        <v>1.4502499496215433</v>
      </c>
      <c r="D8" s="9">
        <f>VLOOKUP($A8,'Proj GC'!$A$24:$AM$43,D$1+1,FALSE)</f>
        <v>2.8449835274801809</v>
      </c>
      <c r="E8" s="9">
        <f>VLOOKUP($A8,'Proj GC'!$A$24:$AM$43,E$1+1,FALSE)</f>
        <v>1.0919437556576579</v>
      </c>
      <c r="F8" s="9">
        <f>VLOOKUP($A8,'Proj GC'!$A$24:$AM$43,F$1+1,FALSE)</f>
        <v>1.7739216975991319</v>
      </c>
      <c r="G8" s="9">
        <f>VLOOKUP($A8,'Proj GC'!$A$24:$AM$43,G$1+1,FALSE)</f>
        <v>1.4715559296131437</v>
      </c>
      <c r="H8" s="9">
        <f>VLOOKUP($A8,'Proj GC'!$A$24:$AM$43,H$1+1,FALSE)</f>
        <v>1.7388913412915326</v>
      </c>
      <c r="I8" s="9">
        <f>VLOOKUP($A8,'Proj GC'!$A$24:$AM$43,I$1+1,FALSE)</f>
        <v>2.0653494839529616</v>
      </c>
      <c r="J8" s="9">
        <f>VLOOKUP($A8,'Proj GC'!$A$24:$AM$43,J$1+1,FALSE)</f>
        <v>2.0176137910021748</v>
      </c>
      <c r="K8" s="9">
        <f>VLOOKUP($A8,'Proj GC'!$A$24:$AM$43,K$1+1,FALSE)</f>
        <v>1.6900195096965518</v>
      </c>
      <c r="L8" s="9">
        <f>VLOOKUP($A8,'Proj GC'!$A$24:$AM$43,L$1+1,FALSE)</f>
        <v>2.4346344976227479</v>
      </c>
      <c r="M8" s="9">
        <f>VLOOKUP($A8,'Proj GC'!$A$24:$AM$43,M$1+1,FALSE)</f>
        <v>0.93347704506329388</v>
      </c>
      <c r="N8" s="9">
        <f>VLOOKUP($A8,'Proj GC'!$A$24:$AM$43,N$1+1,FALSE)</f>
        <v>2.2396668208370616</v>
      </c>
      <c r="O8" s="9">
        <f>VLOOKUP($A8,'Proj GC'!$A$24:$AM$43,O$1+1,FALSE)</f>
        <v>1.2697486296250722</v>
      </c>
      <c r="P8" s="9">
        <f>VLOOKUP($A8,'Proj GC'!$A$24:$AM$43,P$1+1,FALSE)</f>
        <v>2.6173378169783672</v>
      </c>
      <c r="Q8" s="9">
        <f>VLOOKUP($A8,'Proj GC'!$A$24:$AM$43,Q$1+1,FALSE)</f>
        <v>2.4951251630595941</v>
      </c>
      <c r="R8" s="9">
        <f>VLOOKUP($A8,'Proj GC'!$A$24:$AM$43,R$1+1,FALSE)</f>
        <v>1.9411567319893539</v>
      </c>
      <c r="S8" s="9">
        <f>VLOOKUP($A8,'Proj GC'!$A$24:$AM$43,S$1+1,FALSE)</f>
        <v>1.4353031413243247</v>
      </c>
      <c r="T8" s="9">
        <f>VLOOKUP($A8,'Proj GC'!$A$24:$AM$43,T$1+1,FALSE)</f>
        <v>1.7316851109502052</v>
      </c>
      <c r="U8" s="9">
        <f>VLOOKUP($A8,'Proj GC'!$A$24:$AM$43,U$1+1,FALSE)</f>
        <v>1.7612759014699424</v>
      </c>
      <c r="V8" s="9">
        <f>VLOOKUP($A8,'Proj GC'!$A$24:$AM$43,V$1+1,FALSE)</f>
        <v>2.2112022533670967</v>
      </c>
      <c r="W8" s="9">
        <f>VLOOKUP($A8,'Proj GC'!$A$24:$AM$43,W$1+1,FALSE)</f>
        <v>1.3290327863722615</v>
      </c>
      <c r="X8" s="9">
        <f>VLOOKUP($A8,'Proj GC'!$A$24:$AM$43,X$1+1,FALSE)</f>
        <v>1.6241925988081491</v>
      </c>
      <c r="Y8" s="9">
        <f>VLOOKUP($A8,'Proj GC'!$A$24:$AM$43,Y$1+1,FALSE)</f>
        <v>2.5656302122793613</v>
      </c>
      <c r="Z8" s="9">
        <f>VLOOKUP($A8,'Proj GC'!$A$24:$AM$43,Z$1+1,FALSE)</f>
        <v>2.2557474189931925</v>
      </c>
      <c r="AA8" s="9">
        <f>VLOOKUP($A8,'Proj GC'!$A$24:$AM$43,AA$1+1,FALSE)</f>
        <v>1.1572328403401331</v>
      </c>
      <c r="AB8" s="9">
        <f>VLOOKUP($A8,'Proj GC'!$A$24:$AM$43,AB$1+1,FALSE)</f>
        <v>1.1870244543154338</v>
      </c>
      <c r="AC8" s="9">
        <f>VLOOKUP($A8,'Proj GC'!$A$24:$AM$43,AC$1+1,FALSE)</f>
        <v>1.9145986490739226</v>
      </c>
      <c r="AD8" s="9">
        <f>VLOOKUP($A8,'Proj GC'!$A$24:$AM$43,AD$1+1,FALSE)</f>
        <v>1.8441612080067529</v>
      </c>
      <c r="AE8" s="9">
        <f>VLOOKUP($A8,'Proj GC'!$A$24:$AM$43,AE$1+1,FALSE)</f>
        <v>2.2372974767546161</v>
      </c>
      <c r="AF8" s="9">
        <f>VLOOKUP($A8,'Proj GC'!$A$24:$AM$43,AF$1+1,FALSE)</f>
        <v>1.3885332773392312</v>
      </c>
      <c r="AG8" s="9">
        <f>VLOOKUP($A8,'Proj GC'!$A$24:$AM$43,AG$1+1,FALSE)</f>
        <v>1.6405705696541852</v>
      </c>
      <c r="AH8" s="9">
        <f>VLOOKUP($A8,'Proj GC'!$A$24:$AM$43,AH$1+1,FALSE)</f>
        <v>3.1728413685081036</v>
      </c>
      <c r="AI8" s="9">
        <f>VLOOKUP($A8,'Proj GC'!$A$24:$AM$43,AI$1+1,FALSE)</f>
        <v>1.3617986507970814</v>
      </c>
      <c r="AJ8" s="9">
        <f>VLOOKUP($A8,'Proj GC'!$A$24:$AM$43,AJ$1+1,FALSE)</f>
        <v>2.4684061838651408</v>
      </c>
      <c r="AK8" s="9">
        <f>VLOOKUP($A8,'Proj GC'!$A$24:$AM$43,AK$1+1,FALSE)</f>
        <v>2.0582766955162732</v>
      </c>
      <c r="AL8" s="9">
        <f>VLOOKUP($A8,'Proj GC'!$A$24:$AM$43,AL$1+1,FALSE)</f>
        <v>1.1287236166555472</v>
      </c>
      <c r="AM8" s="9">
        <f>VLOOKUP($A8,'Proj GC'!$A$24:$AM$43,AM$1+1,FALSE)</f>
        <v>1.6146328205599041</v>
      </c>
      <c r="AN8" s="9">
        <f ca="1">AVERAGE(OFFSET($A8,0,Fixtures!$D$6,1,3))</f>
        <v>2.0474225994404915</v>
      </c>
      <c r="AO8" s="9">
        <f ca="1">AVERAGE(OFFSET($A8,0,Fixtures!$D$6,1,6))</f>
        <v>1.7641933823078171</v>
      </c>
      <c r="AP8" s="9">
        <f ca="1">AVERAGE(OFFSET($A8,0,Fixtures!$D$6,1,9))</f>
        <v>1.9598644450971352</v>
      </c>
      <c r="AQ8" s="9">
        <f ca="1">AVERAGE(OFFSET($A8,0,Fixtures!$D$6,1,12))</f>
        <v>1.8805870133015576</v>
      </c>
      <c r="AR8" s="9">
        <f ca="1">IF(OR(Fixtures!$D$6&lt;=0,Fixtures!$D$6&gt;39),AVERAGE(A8:AM8),AVERAGE(OFFSET($A8,0,Fixtures!$D$6,1,39-Fixtures!$D$6)))</f>
        <v>1.8575649080275032</v>
      </c>
    </row>
    <row r="9" spans="1:46" x14ac:dyDescent="0.25">
      <c r="A9" s="30" t="s">
        <v>10</v>
      </c>
      <c r="B9" s="9">
        <f>VLOOKUP($A9,'Proj GC'!$A$24:$AM$43,B$1+1,FALSE)</f>
        <v>1.3487065320220235</v>
      </c>
      <c r="C9" s="9">
        <f>VLOOKUP($A9,'Proj GC'!$A$24:$AM$43,C$1+1,FALSE)</f>
        <v>1.7854573297305518</v>
      </c>
      <c r="D9" s="9">
        <f>VLOOKUP($A9,'Proj GC'!$A$24:$AM$43,D$1+1,FALSE)</f>
        <v>1.1081078593072704</v>
      </c>
      <c r="E9" s="9">
        <f>VLOOKUP($A9,'Proj GC'!$A$24:$AM$43,E$1+1,FALSE)</f>
        <v>0.74495387831087001</v>
      </c>
      <c r="F9" s="9">
        <f>VLOOKUP($A9,'Proj GC'!$A$24:$AM$43,F$1+1,FALSE)</f>
        <v>2.0474806392474898</v>
      </c>
      <c r="G9" s="9">
        <f>VLOOKUP($A9,'Proj GC'!$A$24:$AM$43,G$1+1,FALSE)</f>
        <v>1.3877083057446629</v>
      </c>
      <c r="H9" s="9">
        <f>VLOOKUP($A9,'Proj GC'!$A$24:$AM$43,H$1+1,FALSE)</f>
        <v>1.9429405584906765</v>
      </c>
      <c r="I9" s="9">
        <f>VLOOKUP($A9,'Proj GC'!$A$24:$AM$43,I$1+1,FALSE)</f>
        <v>1.0296904286111264</v>
      </c>
      <c r="J9" s="9">
        <f>VLOOKUP($A9,'Proj GC'!$A$24:$AM$43,J$1+1,FALSE)</f>
        <v>1.1743634219118253</v>
      </c>
      <c r="K9" s="9">
        <f>VLOOKUP($A9,'Proj GC'!$A$24:$AM$43,K$1+1,FALSE)</f>
        <v>1.4156640009896253</v>
      </c>
      <c r="L9" s="9">
        <f>VLOOKUP($A9,'Proj GC'!$A$24:$AM$43,L$1+1,FALSE)</f>
        <v>1.4717180796255558</v>
      </c>
      <c r="M9" s="9">
        <f>VLOOKUP($A9,'Proj GC'!$A$24:$AM$43,M$1+1,FALSE)</f>
        <v>0.90076884077166397</v>
      </c>
      <c r="N9" s="9">
        <f>VLOOKUP($A9,'Proj GC'!$A$24:$AM$43,N$1+1,FALSE)</f>
        <v>1.3819574313453795</v>
      </c>
      <c r="O9" s="9">
        <f>VLOOKUP($A9,'Proj GC'!$A$24:$AM$43,O$1+1,FALSE)</f>
        <v>1.6425912292870188</v>
      </c>
      <c r="P9" s="9">
        <f>VLOOKUP($A9,'Proj GC'!$A$24:$AM$43,P$1+1,FALSE)</f>
        <v>1.2885447886322288</v>
      </c>
      <c r="Q9" s="9">
        <f>VLOOKUP($A9,'Proj GC'!$A$24:$AM$43,Q$1+1,FALSE)</f>
        <v>1.309244201525803</v>
      </c>
      <c r="R9" s="9">
        <f>VLOOKUP($A9,'Proj GC'!$A$24:$AM$43,R$1+1,FALSE)</f>
        <v>1.9912146494895913</v>
      </c>
      <c r="S9" s="9">
        <f>VLOOKUP($A9,'Proj GC'!$A$24:$AM$43,S$1+1,FALSE)</f>
        <v>1.7873481657962111</v>
      </c>
      <c r="T9" s="9">
        <f>VLOOKUP($A9,'Proj GC'!$A$24:$AM$43,T$1+1,FALSE)</f>
        <v>1.9698917821725213</v>
      </c>
      <c r="U9" s="9">
        <f>VLOOKUP($A9,'Proj GC'!$A$24:$AM$43,U$1+1,FALSE)</f>
        <v>1.0867725047497123</v>
      </c>
      <c r="V9" s="9">
        <f>VLOOKUP($A9,'Proj GC'!$A$24:$AM$43,V$1+1,FALSE)</f>
        <v>1.5279301152388407</v>
      </c>
      <c r="W9" s="9">
        <f>VLOOKUP($A9,'Proj GC'!$A$24:$AM$43,W$1+1,FALSE)</f>
        <v>1.800181158343078</v>
      </c>
      <c r="X9" s="9">
        <f>VLOOKUP($A9,'Proj GC'!$A$24:$AM$43,X$1+1,FALSE)</f>
        <v>1.3093709433991194</v>
      </c>
      <c r="Y9" s="9">
        <f>VLOOKUP($A9,'Proj GC'!$A$24:$AM$43,Y$1+1,FALSE)</f>
        <v>0.92352039836355326</v>
      </c>
      <c r="Z9" s="9">
        <f>VLOOKUP($A9,'Proj GC'!$A$24:$AM$43,Z$1+1,FALSE)</f>
        <v>1.6101405240646867</v>
      </c>
      <c r="AA9" s="9">
        <f>VLOOKUP($A9,'Proj GC'!$A$24:$AM$43,AA$1+1,FALSE)</f>
        <v>1.7646322457386867</v>
      </c>
      <c r="AB9" s="9">
        <f>VLOOKUP($A9,'Proj GC'!$A$24:$AM$43,AB$1+1,FALSE)</f>
        <v>1.1454321746163898</v>
      </c>
      <c r="AC9" s="9">
        <f>VLOOKUP($A9,'Proj GC'!$A$24:$AM$43,AC$1+1,FALSE)</f>
        <v>1.1573603552484342</v>
      </c>
      <c r="AD9" s="9">
        <f>VLOOKUP($A9,'Proj GC'!$A$24:$AM$43,AD$1+1,FALSE)</f>
        <v>2.2704163147184797</v>
      </c>
      <c r="AE9" s="9">
        <f>VLOOKUP($A9,'Proj GC'!$A$24:$AM$43,AE$1+1,FALSE)</f>
        <v>0.87141696732280527</v>
      </c>
      <c r="AF9" s="9">
        <f>VLOOKUP($A9,'Proj GC'!$A$24:$AM$43,AF$1+1,FALSE)</f>
        <v>0.94729535725451985</v>
      </c>
      <c r="AG9" s="9">
        <f>VLOOKUP($A9,'Proj GC'!$A$24:$AM$43,AG$1+1,FALSE)</f>
        <v>1.0606239691123707</v>
      </c>
      <c r="AH9" s="9">
        <f>VLOOKUP($A9,'Proj GC'!$A$24:$AM$43,AH$1+1,FALSE)</f>
        <v>2.0887454789801883</v>
      </c>
      <c r="AI9" s="9">
        <f>VLOOKUP($A9,'Proj GC'!$A$24:$AM$43,AI$1+1,FALSE)</f>
        <v>1.549124580569277</v>
      </c>
      <c r="AJ9" s="9">
        <f>VLOOKUP($A9,'Proj GC'!$A$24:$AM$43,AJ$1+1,FALSE)</f>
        <v>2.5320606384863118</v>
      </c>
      <c r="AK9" s="9">
        <f>VLOOKUP($A9,'Proj GC'!$A$24:$AM$43,AK$1+1,FALSE)</f>
        <v>1.0133127227086483</v>
      </c>
      <c r="AL9" s="9">
        <f>VLOOKUP($A9,'Proj GC'!$A$24:$AM$43,AL$1+1,FALSE)</f>
        <v>1.4055721246863047</v>
      </c>
      <c r="AM9" s="9">
        <f>VLOOKUP($A9,'Proj GC'!$A$24:$AM$43,AM$1+1,FALSE)</f>
        <v>1.664856026295148</v>
      </c>
      <c r="AN9" s="9">
        <f ca="1">AVERAGE(OFFSET($A9,0,Fixtures!$D$6,1,3))</f>
        <v>1.3539151675090022</v>
      </c>
      <c r="AO9" s="9">
        <f ca="1">AVERAGE(OFFSET($A9,0,Fixtures!$D$6,1,6))</f>
        <v>1.3311771673218449</v>
      </c>
      <c r="AP9" s="9">
        <f ca="1">AVERAGE(OFFSET($A9,0,Fixtures!$D$6,1,9))</f>
        <v>1.3973407381754106</v>
      </c>
      <c r="AQ9" s="9">
        <f ca="1">AVERAGE(OFFSET($A9,0,Fixtures!$D$6,1,12))</f>
        <v>1.4516732580247618</v>
      </c>
      <c r="AR9" s="9">
        <f ca="1">IF(OR(Fixtures!$D$6&lt;=0,Fixtures!$D$6&gt;39),AVERAGE(A9:AM9),AVERAGE(OFFSET($A9,0,Fixtures!$D$6,1,39-Fixtures!$D$6)))</f>
        <v>1.4687357063814661</v>
      </c>
    </row>
    <row r="10" spans="1:46" x14ac:dyDescent="0.25">
      <c r="A10" s="30" t="s">
        <v>117</v>
      </c>
      <c r="B10" s="9">
        <f>VLOOKUP($A10,'Proj GC'!$A$24:$AM$43,B$1+1,FALSE)</f>
        <v>2.1543872901847414</v>
      </c>
      <c r="C10" s="9">
        <f>VLOOKUP($A10,'Proj GC'!$A$24:$AM$43,C$1+1,FALSE)</f>
        <v>2.4540965457229551</v>
      </c>
      <c r="D10" s="9">
        <f>VLOOKUP($A10,'Proj GC'!$A$24:$AM$43,D$1+1,FALSE)</f>
        <v>2.2392429401524376</v>
      </c>
      <c r="E10" s="9">
        <f>VLOOKUP($A10,'Proj GC'!$A$24:$AM$43,E$1+1,FALSE)</f>
        <v>2.2922222635046241</v>
      </c>
      <c r="F10" s="9">
        <f>VLOOKUP($A10,'Proj GC'!$A$24:$AM$43,F$1+1,FALSE)</f>
        <v>1.2118906783866812</v>
      </c>
      <c r="G10" s="9">
        <f>VLOOKUP($A10,'Proj GC'!$A$24:$AM$43,G$1+1,FALSE)</f>
        <v>2.0467370831564966</v>
      </c>
      <c r="H10" s="9">
        <f>VLOOKUP($A10,'Proj GC'!$A$24:$AM$43,H$1+1,FALSE)</f>
        <v>1.7919956537278083</v>
      </c>
      <c r="I10" s="9">
        <f>VLOOKUP($A10,'Proj GC'!$A$24:$AM$43,I$1+1,FALSE)</f>
        <v>2.4830582553438929</v>
      </c>
      <c r="J10" s="9">
        <f>VLOOKUP($A10,'Proj GC'!$A$24:$AM$43,J$1+1,FALSE)</f>
        <v>2.503534871378239</v>
      </c>
      <c r="K10" s="9">
        <f>VLOOKUP($A10,'Proj GC'!$A$24:$AM$43,K$1+1,FALSE)</f>
        <v>1.2527107027375273</v>
      </c>
      <c r="L10" s="9">
        <f>VLOOKUP($A10,'Proj GC'!$A$24:$AM$43,L$1+1,FALSE)</f>
        <v>1.4750232662897185</v>
      </c>
      <c r="M10" s="9">
        <f>VLOOKUP($A10,'Proj GC'!$A$24:$AM$43,M$1+1,FALSE)</f>
        <v>1.8209588524892151</v>
      </c>
      <c r="N10" s="9">
        <f>VLOOKUP($A10,'Proj GC'!$A$24:$AM$43,N$1+1,FALSE)</f>
        <v>2.9048449484237717</v>
      </c>
      <c r="O10" s="9">
        <f>VLOOKUP($A10,'Proj GC'!$A$24:$AM$43,O$1+1,FALSE)</f>
        <v>2.1249118772303013</v>
      </c>
      <c r="P10" s="9">
        <f>VLOOKUP($A10,'Proj GC'!$A$24:$AM$43,P$1+1,FALSE)</f>
        <v>3.5213689886241033</v>
      </c>
      <c r="Q10" s="9">
        <f>VLOOKUP($A10,'Proj GC'!$A$24:$AM$43,Q$1+1,FALSE)</f>
        <v>1.9547470609170408</v>
      </c>
      <c r="R10" s="9">
        <f>VLOOKUP($A10,'Proj GC'!$A$24:$AM$43,R$1+1,FALSE)</f>
        <v>1.5113883679352749</v>
      </c>
      <c r="S10" s="9">
        <f>VLOOKUP($A10,'Proj GC'!$A$24:$AM$43,S$1+1,FALSE)</f>
        <v>2.3153364861847803</v>
      </c>
      <c r="T10" s="9">
        <f>VLOOKUP($A10,'Proj GC'!$A$24:$AM$43,T$1+1,FALSE)</f>
        <v>1.6332021723488199</v>
      </c>
      <c r="U10" s="9">
        <f>VLOOKUP($A10,'Proj GC'!$A$24:$AM$43,U$1+1,FALSE)</f>
        <v>2.2843725493300497</v>
      </c>
      <c r="V10" s="9">
        <f>VLOOKUP($A10,'Proj GC'!$A$24:$AM$43,V$1+1,FALSE)</f>
        <v>1.4092269131665103</v>
      </c>
      <c r="W10" s="9">
        <f>VLOOKUP($A10,'Proj GC'!$A$24:$AM$43,W$1+1,FALSE)</f>
        <v>1.5929671181483545</v>
      </c>
      <c r="X10" s="9">
        <f>VLOOKUP($A10,'Proj GC'!$A$24:$AM$43,X$1+1,FALSE)</f>
        <v>3.1574968941878665</v>
      </c>
      <c r="Y10" s="9">
        <f>VLOOKUP($A10,'Proj GC'!$A$24:$AM$43,Y$1+1,FALSE)</f>
        <v>1.9687819618634845</v>
      </c>
      <c r="Z10" s="9">
        <f>VLOOKUP($A10,'Proj GC'!$A$24:$AM$43,Z$1+1,FALSE)</f>
        <v>1.5410597173328149</v>
      </c>
      <c r="AA10" s="9">
        <f>VLOOKUP($A10,'Proj GC'!$A$24:$AM$43,AA$1+1,FALSE)</f>
        <v>1.6095557909194373</v>
      </c>
      <c r="AB10" s="9">
        <f>VLOOKUP($A10,'Proj GC'!$A$24:$AM$43,AB$1+1,FALSE)</f>
        <v>1.432003597418539</v>
      </c>
      <c r="AC10" s="9">
        <f>VLOOKUP($A10,'Proj GC'!$A$24:$AM$43,AC$1+1,FALSE)</f>
        <v>1.8756633567260395</v>
      </c>
      <c r="AD10" s="9">
        <f>VLOOKUP($A10,'Proj GC'!$A$24:$AM$43,AD$1+1,FALSE)</f>
        <v>1.9299036203282327</v>
      </c>
      <c r="AE10" s="9">
        <f>VLOOKUP($A10,'Proj GC'!$A$24:$AM$43,AE$1+1,FALSE)</f>
        <v>2.8474574100897234</v>
      </c>
      <c r="AF10" s="9">
        <f>VLOOKUP($A10,'Proj GC'!$A$24:$AM$43,AF$1+1,FALSE)</f>
        <v>1.8026055464869037</v>
      </c>
      <c r="AG10" s="9">
        <f>VLOOKUP($A10,'Proj GC'!$A$24:$AM$43,AG$1+1,FALSE)</f>
        <v>2.7395535980665189</v>
      </c>
      <c r="AH10" s="9">
        <f>VLOOKUP($A10,'Proj GC'!$A$24:$AM$43,AH$1+1,FALSE)</f>
        <v>2.7020721879311536</v>
      </c>
      <c r="AI10" s="9">
        <f>VLOOKUP($A10,'Proj GC'!$A$24:$AM$43,AI$1+1,FALSE)</f>
        <v>1.2843515837374662</v>
      </c>
      <c r="AJ10" s="9">
        <f>VLOOKUP($A10,'Proj GC'!$A$24:$AM$43,AJ$1+1,FALSE)</f>
        <v>1.9219058060344902</v>
      </c>
      <c r="AK10" s="9">
        <f>VLOOKUP($A10,'Proj GC'!$A$24:$AM$43,AK$1+1,FALSE)</f>
        <v>2.7692075812996233</v>
      </c>
      <c r="AL10" s="9">
        <f>VLOOKUP($A10,'Proj GC'!$A$24:$AM$43,AL$1+1,FALSE)</f>
        <v>1.8207825909512918</v>
      </c>
      <c r="AM10" s="9">
        <f>VLOOKUP($A10,'Proj GC'!$A$24:$AM$43,AM$1+1,FALSE)</f>
        <v>2.4856878651498273</v>
      </c>
      <c r="AN10" s="9">
        <f ca="1">AVERAGE(OFFSET($A10,0,Fixtures!$D$6,1,3))</f>
        <v>1.7437562801351616</v>
      </c>
      <c r="AO10" s="9">
        <f ca="1">AVERAGE(OFFSET($A10,0,Fixtures!$D$6,1,6))</f>
        <v>2.0136640864247957</v>
      </c>
      <c r="AP10" s="9">
        <f ca="1">AVERAGE(OFFSET($A10,0,Fixtures!$D$6,1,9))</f>
        <v>2.1188321040027991</v>
      </c>
      <c r="AQ10" s="9">
        <f ca="1">AVERAGE(OFFSET($A10,0,Fixtures!$D$6,1,12))</f>
        <v>2.1085333453240702</v>
      </c>
      <c r="AR10" s="9">
        <f ca="1">IF(OR(Fixtures!$D$6&lt;=0,Fixtures!$D$6&gt;39),AVERAGE(A10:AM10),AVERAGE(OFFSET($A10,0,Fixtures!$D$6,1,39-Fixtures!$D$6)))</f>
        <v>2.0730894427909035</v>
      </c>
    </row>
    <row r="11" spans="1:46" x14ac:dyDescent="0.25">
      <c r="A11" s="30" t="s">
        <v>63</v>
      </c>
      <c r="B11" s="9">
        <f>VLOOKUP($A11,'Proj GC'!$A$24:$AM$43,B$1+1,FALSE)</f>
        <v>0.98858571080856317</v>
      </c>
      <c r="C11" s="9">
        <f>VLOOKUP($A11,'Proj GC'!$A$24:$AM$43,C$1+1,FALSE)</f>
        <v>1.3267903940959147</v>
      </c>
      <c r="D11" s="9">
        <f>VLOOKUP($A11,'Proj GC'!$A$24:$AM$43,D$1+1,FALSE)</f>
        <v>0.88665393412842641</v>
      </c>
      <c r="E11" s="9">
        <f>VLOOKUP($A11,'Proj GC'!$A$24:$AM$43,E$1+1,FALSE)</f>
        <v>1.891254704893861</v>
      </c>
      <c r="F11" s="9">
        <f>VLOOKUP($A11,'Proj GC'!$A$24:$AM$43,F$1+1,FALSE)</f>
        <v>2.1797824510661608</v>
      </c>
      <c r="G11" s="9">
        <f>VLOOKUP($A11,'Proj GC'!$A$24:$AM$43,G$1+1,FALSE)</f>
        <v>1.5770198234851032</v>
      </c>
      <c r="H11" s="9">
        <f>VLOOKUP($A11,'Proj GC'!$A$24:$AM$43,H$1+1,FALSE)</f>
        <v>2.4309820666049133</v>
      </c>
      <c r="I11" s="9">
        <f>VLOOKUP($A11,'Proj GC'!$A$24:$AM$43,I$1+1,FALSE)</f>
        <v>0.97286179458953637</v>
      </c>
      <c r="J11" s="9">
        <f>VLOOKUP($A11,'Proj GC'!$A$24:$AM$43,J$1+1,FALSE)</f>
        <v>1.0997071052253016</v>
      </c>
      <c r="K11" s="9">
        <f>VLOOKUP($A11,'Proj GC'!$A$24:$AM$43,K$1+1,FALSE)</f>
        <v>1.4669359227477596</v>
      </c>
      <c r="L11" s="9">
        <f>VLOOKUP($A11,'Proj GC'!$A$24:$AM$43,L$1+1,FALSE)</f>
        <v>1.3591514146364485</v>
      </c>
      <c r="M11" s="9">
        <f>VLOOKUP($A11,'Proj GC'!$A$24:$AM$43,M$1+1,FALSE)</f>
        <v>1.7159981367694495</v>
      </c>
      <c r="N11" s="9">
        <f>VLOOKUP($A11,'Proj GC'!$A$24:$AM$43,N$1+1,FALSE)</f>
        <v>1.0182844001180245</v>
      </c>
      <c r="O11" s="9">
        <f>VLOOKUP($A11,'Proj GC'!$A$24:$AM$43,O$1+1,FALSE)</f>
        <v>1.9657462542867608</v>
      </c>
      <c r="P11" s="9">
        <f>VLOOKUP($A11,'Proj GC'!$A$24:$AM$43,P$1+1,FALSE)</f>
        <v>1.1111591189579029</v>
      </c>
      <c r="Q11" s="9">
        <f>VLOOKUP($A11,'Proj GC'!$A$24:$AM$43,Q$1+1,FALSE)</f>
        <v>1.5824388847785973</v>
      </c>
      <c r="R11" s="9">
        <f>VLOOKUP($A11,'Proj GC'!$A$24:$AM$43,R$1+1,FALSE)</f>
        <v>1.6941890246783247</v>
      </c>
      <c r="S11" s="9">
        <f>VLOOKUP($A11,'Proj GC'!$A$24:$AM$43,S$1+1,FALSE)</f>
        <v>0.71521569866672596</v>
      </c>
      <c r="T11" s="9">
        <f>VLOOKUP($A11,'Proj GC'!$A$24:$AM$43,T$1+1,FALSE)</f>
        <v>0.83663044553442323</v>
      </c>
      <c r="U11" s="9">
        <f>VLOOKUP($A11,'Proj GC'!$A$24:$AM$43,U$1+1,FALSE)</f>
        <v>1.2948668537489958</v>
      </c>
      <c r="V11" s="9">
        <f>VLOOKUP($A11,'Proj GC'!$A$24:$AM$43,V$1+1,FALSE)</f>
        <v>1.911726374200873</v>
      </c>
      <c r="W11" s="9">
        <f>VLOOKUP($A11,'Proj GC'!$A$24:$AM$43,W$1+1,FALSE)</f>
        <v>1.8653793603433491</v>
      </c>
      <c r="X11" s="9">
        <f>VLOOKUP($A11,'Proj GC'!$A$24:$AM$43,X$1+1,FALSE)</f>
        <v>1.2371067365332766</v>
      </c>
      <c r="Y11" s="9">
        <f>VLOOKUP($A11,'Proj GC'!$A$24:$AM$43,Y$1+1,FALSE)</f>
        <v>0.86481060713516922</v>
      </c>
      <c r="Z11" s="9">
        <f>VLOOKUP($A11,'Proj GC'!$A$24:$AM$43,Z$1+1,FALSE)</f>
        <v>1.7141827819171052</v>
      </c>
      <c r="AA11" s="9">
        <f>VLOOKUP($A11,'Proj GC'!$A$24:$AM$43,AA$1+1,FALSE)</f>
        <v>2.0053638226209398</v>
      </c>
      <c r="AB11" s="9">
        <f>VLOOKUP($A11,'Proj GC'!$A$24:$AM$43,AB$1+1,FALSE)</f>
        <v>1.3494624008984386</v>
      </c>
      <c r="AC11" s="9">
        <f>VLOOKUP($A11,'Proj GC'!$A$24:$AM$43,AC$1+1,FALSE)</f>
        <v>1.7283188427857783</v>
      </c>
      <c r="AD11" s="9">
        <f>VLOOKUP($A11,'Proj GC'!$A$24:$AM$43,AD$1+1,FALSE)</f>
        <v>1.0433890995222053</v>
      </c>
      <c r="AE11" s="9">
        <f>VLOOKUP($A11,'Proj GC'!$A$24:$AM$43,AE$1+1,FALSE)</f>
        <v>1.1274834318545723</v>
      </c>
      <c r="AF11" s="9">
        <f>VLOOKUP($A11,'Proj GC'!$A$24:$AM$43,AF$1+1,FALSE)</f>
        <v>1.4872843158100886</v>
      </c>
      <c r="AG11" s="9">
        <f>VLOOKUP($A11,'Proj GC'!$A$24:$AM$43,AG$1+1,FALSE)</f>
        <v>1.2571015218022878</v>
      </c>
      <c r="AH11" s="9">
        <f>VLOOKUP($A11,'Proj GC'!$A$24:$AM$43,AH$1+1,FALSE)</f>
        <v>1.5458645338979899</v>
      </c>
      <c r="AI11" s="9">
        <f>VLOOKUP($A11,'Proj GC'!$A$24:$AM$43,AI$1+1,FALSE)</f>
        <v>1.063872757585421</v>
      </c>
      <c r="AJ11" s="9">
        <f>VLOOKUP($A11,'Proj GC'!$A$24:$AM$43,AJ$1+1,FALSE)</f>
        <v>1.3323116965163471</v>
      </c>
      <c r="AK11" s="9">
        <f>VLOOKUP($A11,'Proj GC'!$A$24:$AM$43,AK$1+1,FALSE)</f>
        <v>1.4129678429844952</v>
      </c>
      <c r="AL11" s="9">
        <f>VLOOKUP($A11,'Proj GC'!$A$24:$AM$43,AL$1+1,FALSE)</f>
        <v>0.9094798087618079</v>
      </c>
      <c r="AM11" s="9">
        <f>VLOOKUP($A11,'Proj GC'!$A$24:$AM$43,AM$1+1,FALSE)</f>
        <v>1.2444312910202637</v>
      </c>
      <c r="AN11" s="9">
        <f ca="1">AVERAGE(OFFSET($A11,0,Fixtures!$D$6,1,3))</f>
        <v>1.3085981475365032</v>
      </c>
      <c r="AO11" s="9">
        <f ca="1">AVERAGE(OFFSET($A11,0,Fixtures!$D$6,1,6))</f>
        <v>1.4376372056306241</v>
      </c>
      <c r="AP11" s="9">
        <f ca="1">AVERAGE(OFFSET($A11,0,Fixtures!$D$6,1,9))</f>
        <v>1.4459566957998411</v>
      </c>
      <c r="AQ11" s="9">
        <f ca="1">AVERAGE(OFFSET($A11,0,Fixtures!$D$6,1,12))</f>
        <v>1.3216936050123931</v>
      </c>
      <c r="AR11" s="9">
        <f ca="1">IF(OR(Fixtures!$D$6&lt;=0,Fixtures!$D$6&gt;39),AVERAGE(A11:AM11),AVERAGE(OFFSET($A11,0,Fixtures!$D$6,1,39-Fixtures!$D$6)))</f>
        <v>1.3653620162113043</v>
      </c>
    </row>
    <row r="12" spans="1:46" s="1" customFormat="1" x14ac:dyDescent="0.25">
      <c r="AT12" s="21"/>
    </row>
    <row r="13" spans="1:46" x14ac:dyDescent="0.25">
      <c r="A13" s="31" t="s">
        <v>105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  <c r="N13" s="2">
        <v>13</v>
      </c>
      <c r="O13" s="2">
        <v>14</v>
      </c>
      <c r="P13" s="2">
        <v>15</v>
      </c>
      <c r="Q13" s="2">
        <v>16</v>
      </c>
      <c r="R13" s="2">
        <v>17</v>
      </c>
      <c r="S13" s="2">
        <v>18</v>
      </c>
      <c r="T13" s="2">
        <v>19</v>
      </c>
      <c r="U13" s="2">
        <v>20</v>
      </c>
      <c r="V13" s="2">
        <v>21</v>
      </c>
      <c r="W13" s="2">
        <v>22</v>
      </c>
      <c r="X13" s="2">
        <v>23</v>
      </c>
      <c r="Y13" s="2">
        <v>24</v>
      </c>
      <c r="Z13" s="2">
        <v>25</v>
      </c>
      <c r="AA13" s="2">
        <v>26</v>
      </c>
      <c r="AB13" s="2">
        <v>27</v>
      </c>
      <c r="AC13" s="2">
        <v>28</v>
      </c>
      <c r="AD13" s="2">
        <v>29</v>
      </c>
      <c r="AE13" s="2">
        <v>30</v>
      </c>
      <c r="AF13" s="2">
        <v>31</v>
      </c>
      <c r="AG13" s="2">
        <v>32</v>
      </c>
      <c r="AH13" s="2">
        <v>33</v>
      </c>
      <c r="AI13" s="2">
        <v>34</v>
      </c>
      <c r="AJ13" s="2">
        <v>35</v>
      </c>
      <c r="AK13" s="2">
        <v>36</v>
      </c>
      <c r="AL13" s="2">
        <v>37</v>
      </c>
      <c r="AM13" s="2">
        <v>38</v>
      </c>
      <c r="AN13" s="31" t="s">
        <v>56</v>
      </c>
      <c r="AO13" s="31" t="s">
        <v>57</v>
      </c>
      <c r="AP13" s="31" t="s">
        <v>58</v>
      </c>
      <c r="AQ13" s="31" t="s">
        <v>78</v>
      </c>
      <c r="AR13" s="31" t="s">
        <v>59</v>
      </c>
    </row>
    <row r="14" spans="1:46" x14ac:dyDescent="0.25">
      <c r="A14" s="30" t="s">
        <v>118</v>
      </c>
      <c r="B14" s="9">
        <f t="shared" ref="B14:AM14" si="0">MIN(VLOOKUP($A13,$A$2:$AM$11,B$13+1,FALSE),VLOOKUP($A14,$A$2:$AM$11,B$13+1,FALSE))</f>
        <v>1.4829979752794695</v>
      </c>
      <c r="C14" s="9">
        <f t="shared" si="0"/>
        <v>0.9777535921947349</v>
      </c>
      <c r="D14" s="9">
        <f t="shared" si="0"/>
        <v>1.3038780254060012</v>
      </c>
      <c r="E14" s="9">
        <f t="shared" si="0"/>
        <v>1.6252904690188399</v>
      </c>
      <c r="F14" s="9">
        <f t="shared" si="0"/>
        <v>1.24220776158448</v>
      </c>
      <c r="G14" s="9">
        <f t="shared" si="0"/>
        <v>0.68612961210535006</v>
      </c>
      <c r="H14" s="9">
        <f t="shared" si="0"/>
        <v>1.406952175419395</v>
      </c>
      <c r="I14" s="9">
        <f t="shared" si="0"/>
        <v>0.8026067159042436</v>
      </c>
      <c r="J14" s="9">
        <f t="shared" si="0"/>
        <v>1.2562748549766765</v>
      </c>
      <c r="K14" s="9">
        <f t="shared" si="0"/>
        <v>1.8071439491652763</v>
      </c>
      <c r="L14" s="9">
        <f t="shared" si="0"/>
        <v>1.1176935411759816</v>
      </c>
      <c r="M14" s="9">
        <f t="shared" si="0"/>
        <v>1.2747310989717673</v>
      </c>
      <c r="N14" s="9">
        <f t="shared" si="0"/>
        <v>0.94589314320575646</v>
      </c>
      <c r="O14" s="9">
        <f t="shared" si="0"/>
        <v>0.82964085872889071</v>
      </c>
      <c r="P14" s="9">
        <f t="shared" si="0"/>
        <v>1.1512708353444638</v>
      </c>
      <c r="Q14" s="9">
        <f t="shared" si="0"/>
        <v>1.000956997259248</v>
      </c>
      <c r="R14" s="9">
        <f t="shared" si="0"/>
        <v>0.85059587062937403</v>
      </c>
      <c r="S14" s="9">
        <f t="shared" si="0"/>
        <v>1.9238105431829502</v>
      </c>
      <c r="T14" s="9">
        <f t="shared" si="0"/>
        <v>1.5063096317785019</v>
      </c>
      <c r="U14" s="9">
        <f t="shared" si="0"/>
        <v>0.93329786664103598</v>
      </c>
      <c r="V14" s="9">
        <f t="shared" si="0"/>
        <v>1.6444711286776614</v>
      </c>
      <c r="W14" s="9">
        <f t="shared" si="0"/>
        <v>1.4211395456411875</v>
      </c>
      <c r="X14" s="9">
        <f t="shared" si="0"/>
        <v>1.0206076346650161</v>
      </c>
      <c r="Y14" s="9">
        <f t="shared" si="0"/>
        <v>1.4072791991767142</v>
      </c>
      <c r="Z14" s="9">
        <f t="shared" si="0"/>
        <v>0.97687324504810102</v>
      </c>
      <c r="AA14" s="9">
        <f t="shared" si="0"/>
        <v>0.87249347234220409</v>
      </c>
      <c r="AB14" s="9">
        <f t="shared" si="0"/>
        <v>1.0024496253572921</v>
      </c>
      <c r="AC14" s="9">
        <f t="shared" si="0"/>
        <v>1.4212771195850302</v>
      </c>
      <c r="AD14" s="9">
        <f t="shared" si="0"/>
        <v>0.9483823293510264</v>
      </c>
      <c r="AE14" s="9">
        <f t="shared" si="0"/>
        <v>1.0999161047758295</v>
      </c>
      <c r="AF14" s="9">
        <f t="shared" si="0"/>
        <v>1.2781298134790378</v>
      </c>
      <c r="AG14" s="9">
        <f t="shared" si="0"/>
        <v>1.7829762778728993</v>
      </c>
      <c r="AH14" s="9">
        <f t="shared" si="0"/>
        <v>0.80862181013484913</v>
      </c>
      <c r="AI14" s="9">
        <f t="shared" si="0"/>
        <v>1.2945830403404652</v>
      </c>
      <c r="AJ14" s="9">
        <f t="shared" si="0"/>
        <v>1.081631417201409</v>
      </c>
      <c r="AK14" s="9">
        <f t="shared" si="0"/>
        <v>1.2058615201533485</v>
      </c>
      <c r="AL14" s="9">
        <f t="shared" si="0"/>
        <v>1.5128862548562252</v>
      </c>
      <c r="AM14" s="9">
        <f t="shared" si="0"/>
        <v>1.2728330490272652</v>
      </c>
      <c r="AN14" s="9">
        <f ca="1">AVERAGE(OFFSET($A14,0,Fixtures!$D$6,1,3))</f>
        <v>1.3937041151059779</v>
      </c>
      <c r="AO14" s="9">
        <f ca="1">AVERAGE(OFFSET($A14,0,Fixtures!$D$6,1,6))</f>
        <v>1.2052295743707249</v>
      </c>
      <c r="AP14" s="9">
        <f ca="1">AVERAGE(OFFSET($A14,0,Fixtures!$D$6,1,9))</f>
        <v>1.1371334610508259</v>
      </c>
      <c r="AQ14" s="9">
        <f ca="1">AVERAGE(OFFSET($A14,0,Fixtures!$D$6,1,12))</f>
        <v>1.2164682659216601</v>
      </c>
      <c r="AR14" s="9">
        <f ca="1">IF(OR(Fixtures!$D$6&lt;=0,Fixtures!$D$6&gt;39),AVERAGE(A14:AM14),AVERAGE(OFFSET($A14,0,Fixtures!$D$6,1,39-Fixtures!$D$6)))</f>
        <v>1.2216677259581827</v>
      </c>
    </row>
    <row r="15" spans="1:46" x14ac:dyDescent="0.25">
      <c r="A15" s="30" t="s">
        <v>61</v>
      </c>
      <c r="B15" s="9">
        <f t="shared" ref="B15:AM15" si="1">MIN(VLOOKUP($A13,$A$2:$AM$11,B$13+1,FALSE),VLOOKUP($A15,$A$2:$AM$11,B$13+1,FALSE))</f>
        <v>1.4101459512119447</v>
      </c>
      <c r="C15" s="9">
        <f t="shared" si="1"/>
        <v>0.9777535921947349</v>
      </c>
      <c r="D15" s="9">
        <f t="shared" si="1"/>
        <v>1.291121598150319</v>
      </c>
      <c r="E15" s="9">
        <f t="shared" si="1"/>
        <v>1.3042672083051459</v>
      </c>
      <c r="F15" s="9">
        <f t="shared" si="1"/>
        <v>0.94360293946905494</v>
      </c>
      <c r="G15" s="9">
        <f t="shared" si="1"/>
        <v>1.5257001927636529</v>
      </c>
      <c r="H15" s="9">
        <f t="shared" si="1"/>
        <v>1.406952175419395</v>
      </c>
      <c r="I15" s="9">
        <f t="shared" si="1"/>
        <v>1.4659815393049642</v>
      </c>
      <c r="J15" s="9">
        <f t="shared" si="1"/>
        <v>1.0564898130888565</v>
      </c>
      <c r="K15" s="9">
        <f t="shared" si="1"/>
        <v>1.8071439491652763</v>
      </c>
      <c r="L15" s="9">
        <f t="shared" si="1"/>
        <v>1.1176935411759816</v>
      </c>
      <c r="M15" s="9">
        <f t="shared" si="1"/>
        <v>1.2747310989717673</v>
      </c>
      <c r="N15" s="9">
        <f t="shared" si="1"/>
        <v>0.94589314320575646</v>
      </c>
      <c r="O15" s="9">
        <f t="shared" si="1"/>
        <v>0.91992065186628336</v>
      </c>
      <c r="P15" s="9">
        <f t="shared" si="1"/>
        <v>1.1512708353444638</v>
      </c>
      <c r="Q15" s="9">
        <f t="shared" si="1"/>
        <v>0.8972577764950509</v>
      </c>
      <c r="R15" s="9">
        <f t="shared" si="1"/>
        <v>1.0093629789556426</v>
      </c>
      <c r="S15" s="9">
        <f t="shared" si="1"/>
        <v>1.9380525156253638</v>
      </c>
      <c r="T15" s="9">
        <f t="shared" si="1"/>
        <v>1.5063096317785019</v>
      </c>
      <c r="U15" s="9">
        <f t="shared" si="1"/>
        <v>1.2028129648098549</v>
      </c>
      <c r="V15" s="9">
        <f t="shared" si="1"/>
        <v>1.7891030605491542</v>
      </c>
      <c r="W15" s="9">
        <f t="shared" si="1"/>
        <v>1.4211395456411875</v>
      </c>
      <c r="X15" s="9">
        <f t="shared" si="1"/>
        <v>1.1528491350390409</v>
      </c>
      <c r="Y15" s="9">
        <f t="shared" si="1"/>
        <v>1.3434494725969208</v>
      </c>
      <c r="Z15" s="9">
        <f t="shared" si="1"/>
        <v>0.74205015780959138</v>
      </c>
      <c r="AA15" s="9">
        <f t="shared" si="1"/>
        <v>1.9401049531340435</v>
      </c>
      <c r="AB15" s="9">
        <f t="shared" si="1"/>
        <v>1.0024496253572921</v>
      </c>
      <c r="AC15" s="9">
        <f t="shared" si="1"/>
        <v>1.4212771195850302</v>
      </c>
      <c r="AD15" s="9">
        <f t="shared" si="1"/>
        <v>1.2433272252037169</v>
      </c>
      <c r="AE15" s="9">
        <f t="shared" si="1"/>
        <v>1.0999161047758295</v>
      </c>
      <c r="AF15" s="9">
        <f t="shared" si="1"/>
        <v>1.0256768469726123</v>
      </c>
      <c r="AG15" s="9">
        <f t="shared" si="1"/>
        <v>1.7829762778728993</v>
      </c>
      <c r="AH15" s="9">
        <f t="shared" si="1"/>
        <v>0.80862181013484913</v>
      </c>
      <c r="AI15" s="9">
        <f t="shared" si="1"/>
        <v>1.3041409604529859</v>
      </c>
      <c r="AJ15" s="9">
        <f t="shared" si="1"/>
        <v>1.2835222308222725</v>
      </c>
      <c r="AK15" s="9">
        <f t="shared" si="1"/>
        <v>1.4000934115561285</v>
      </c>
      <c r="AL15" s="9">
        <f t="shared" si="1"/>
        <v>1.9834531880508248</v>
      </c>
      <c r="AM15" s="9">
        <f t="shared" si="1"/>
        <v>1.1409674486983241</v>
      </c>
      <c r="AN15" s="9">
        <f ca="1">AVERAGE(OFFSET($A15,0,Fixtures!$D$6,1,3))</f>
        <v>1.3271091011433713</v>
      </c>
      <c r="AO15" s="9">
        <f ca="1">AVERAGE(OFFSET($A15,0,Fixtures!$D$6,1,6))</f>
        <v>1.1869786995789868</v>
      </c>
      <c r="AP15" s="9">
        <f ca="1">AVERAGE(OFFSET($A15,0,Fixtures!$D$6,1,9))</f>
        <v>1.1310848653632311</v>
      </c>
      <c r="AQ15" s="9">
        <f ca="1">AVERAGE(OFFSET($A15,0,Fixtures!$D$6,1,12))</f>
        <v>1.2355782417068999</v>
      </c>
      <c r="AR15" s="9">
        <f ca="1">IF(OR(Fixtures!$D$6&lt;=0,Fixtures!$D$6&gt;39),AVERAGE(A15:AM15),AVERAGE(OFFSET($A15,0,Fixtures!$D$6,1,39-Fixtures!$D$6)))</f>
        <v>1.2904019158245168</v>
      </c>
    </row>
    <row r="16" spans="1:46" x14ac:dyDescent="0.25">
      <c r="A16" s="30" t="s">
        <v>53</v>
      </c>
      <c r="B16" s="9">
        <f t="shared" ref="B16:AM16" si="2">MIN(VLOOKUP($A13,$A$2:$AM$11,B$13+1,FALSE),VLOOKUP($A16,$A$2:$AM$11,B$13+1,FALSE))</f>
        <v>1.4628015452798808</v>
      </c>
      <c r="C16" s="9">
        <f t="shared" si="2"/>
        <v>0.9777535921947349</v>
      </c>
      <c r="D16" s="9">
        <f t="shared" si="2"/>
        <v>1.3986710449593958</v>
      </c>
      <c r="E16" s="9">
        <f t="shared" si="2"/>
        <v>2.1613950086254725</v>
      </c>
      <c r="F16" s="9">
        <f t="shared" si="2"/>
        <v>1.3061430454154206</v>
      </c>
      <c r="G16" s="9">
        <f t="shared" si="2"/>
        <v>1.4541916929727541</v>
      </c>
      <c r="H16" s="9">
        <f t="shared" si="2"/>
        <v>1.3253319153057803</v>
      </c>
      <c r="I16" s="9">
        <f t="shared" si="2"/>
        <v>1.5000672554354846</v>
      </c>
      <c r="J16" s="9">
        <f t="shared" si="2"/>
        <v>1.2505589701953104</v>
      </c>
      <c r="K16" s="9">
        <f t="shared" si="2"/>
        <v>1.162060706643568</v>
      </c>
      <c r="L16" s="9">
        <f t="shared" si="2"/>
        <v>1.0690734629204686</v>
      </c>
      <c r="M16" s="9">
        <f t="shared" si="2"/>
        <v>1.2747310989717673</v>
      </c>
      <c r="N16" s="9">
        <f t="shared" si="2"/>
        <v>0.94589314320575646</v>
      </c>
      <c r="O16" s="9">
        <f t="shared" si="2"/>
        <v>1.028256525427248</v>
      </c>
      <c r="P16" s="9">
        <f t="shared" si="2"/>
        <v>1.1512708353444638</v>
      </c>
      <c r="Q16" s="9">
        <f t="shared" si="2"/>
        <v>1.7482699214786148</v>
      </c>
      <c r="R16" s="9">
        <f t="shared" si="2"/>
        <v>1.0165658012782628</v>
      </c>
      <c r="S16" s="9">
        <f t="shared" si="2"/>
        <v>1.5596128550856265</v>
      </c>
      <c r="T16" s="9">
        <f t="shared" si="2"/>
        <v>1.5063096317785019</v>
      </c>
      <c r="U16" s="9">
        <f t="shared" si="2"/>
        <v>1.2028129648098549</v>
      </c>
      <c r="V16" s="9">
        <f t="shared" si="2"/>
        <v>1.0422421505555244</v>
      </c>
      <c r="W16" s="9">
        <f t="shared" si="2"/>
        <v>1.4211395456411875</v>
      </c>
      <c r="X16" s="9">
        <f t="shared" si="2"/>
        <v>1.1796541713268012</v>
      </c>
      <c r="Y16" s="9">
        <f t="shared" si="2"/>
        <v>0.98344064263490227</v>
      </c>
      <c r="Z16" s="9">
        <f t="shared" si="2"/>
        <v>1.660912546207296</v>
      </c>
      <c r="AA16" s="9">
        <f t="shared" si="2"/>
        <v>1.1435775898101863</v>
      </c>
      <c r="AB16" s="9">
        <f t="shared" si="2"/>
        <v>1.0024496253572921</v>
      </c>
      <c r="AC16" s="9">
        <f t="shared" si="2"/>
        <v>0.84072028465336945</v>
      </c>
      <c r="AD16" s="9">
        <f t="shared" si="2"/>
        <v>1.2433272252037169</v>
      </c>
      <c r="AE16" s="9">
        <f t="shared" si="2"/>
        <v>1.0999161047758295</v>
      </c>
      <c r="AF16" s="9">
        <f t="shared" si="2"/>
        <v>1.8171296762599007</v>
      </c>
      <c r="AG16" s="9">
        <f t="shared" si="2"/>
        <v>1.7829762778728993</v>
      </c>
      <c r="AH16" s="9">
        <f t="shared" si="2"/>
        <v>0.80862181013484913</v>
      </c>
      <c r="AI16" s="9">
        <f t="shared" si="2"/>
        <v>1.8537520322553909</v>
      </c>
      <c r="AJ16" s="9">
        <f t="shared" si="2"/>
        <v>1.2926814557676052</v>
      </c>
      <c r="AK16" s="9">
        <f t="shared" si="2"/>
        <v>1.4639745479776365</v>
      </c>
      <c r="AL16" s="9">
        <f t="shared" si="2"/>
        <v>1.2264808817672299</v>
      </c>
      <c r="AM16" s="9">
        <f t="shared" si="2"/>
        <v>1.747752153586799</v>
      </c>
      <c r="AN16" s="9">
        <f ca="1">AVERAGE(OFFSET($A16,0,Fixtures!$D$6,1,3))</f>
        <v>1.1605643799197825</v>
      </c>
      <c r="AO16" s="9">
        <f ca="1">AVERAGE(OFFSET($A16,0,Fixtures!$D$6,1,6))</f>
        <v>1.1217623178940197</v>
      </c>
      <c r="AP16" s="9">
        <f ca="1">AVERAGE(OFFSET($A16,0,Fixtures!$D$6,1,9))</f>
        <v>1.1829644961628289</v>
      </c>
      <c r="AQ16" s="9">
        <f ca="1">AVERAGE(OFFSET($A16,0,Fixtures!$D$6,1,12))</f>
        <v>1.242951326428287</v>
      </c>
      <c r="AR16" s="9">
        <f ca="1">IF(OR(Fixtures!$D$6&lt;=0,Fixtures!$D$6&gt;39),AVERAGE(A16:AM16),AVERAGE(OFFSET($A16,0,Fixtures!$D$6,1,39-Fixtures!$D$6)))</f>
        <v>1.2842054879642619</v>
      </c>
    </row>
    <row r="17" spans="1:46" x14ac:dyDescent="0.25">
      <c r="A17" s="30" t="s">
        <v>116</v>
      </c>
      <c r="B17" s="9">
        <f t="shared" ref="B17:AM17" si="3">MIN(VLOOKUP($A13,$A$2:$AM$11,B$13+1,FALSE),VLOOKUP($A17,$A$2:$AM$11,B$13+1,FALSE))</f>
        <v>1.5875695278224238</v>
      </c>
      <c r="C17" s="9">
        <f t="shared" si="3"/>
        <v>0.9777535921947349</v>
      </c>
      <c r="D17" s="9">
        <f t="shared" si="3"/>
        <v>1.3986710449593958</v>
      </c>
      <c r="E17" s="9">
        <f t="shared" si="3"/>
        <v>1.7155233271620696</v>
      </c>
      <c r="F17" s="9">
        <f t="shared" si="3"/>
        <v>1.6732602349257542</v>
      </c>
      <c r="G17" s="9">
        <f t="shared" si="3"/>
        <v>1.5257001927636529</v>
      </c>
      <c r="H17" s="9">
        <f t="shared" si="3"/>
        <v>1.0882370244652477</v>
      </c>
      <c r="I17" s="9">
        <f t="shared" si="3"/>
        <v>1.5000672554354846</v>
      </c>
      <c r="J17" s="9">
        <f t="shared" si="3"/>
        <v>1.2562748549766765</v>
      </c>
      <c r="K17" s="9">
        <f t="shared" si="3"/>
        <v>1.8071439491652763</v>
      </c>
      <c r="L17" s="9">
        <f t="shared" si="3"/>
        <v>1.1176935411759816</v>
      </c>
      <c r="M17" s="9">
        <f t="shared" si="3"/>
        <v>1.2747310989717673</v>
      </c>
      <c r="N17" s="9">
        <f t="shared" si="3"/>
        <v>0.94589314320575646</v>
      </c>
      <c r="O17" s="9">
        <f t="shared" si="3"/>
        <v>1.028256525427248</v>
      </c>
      <c r="P17" s="9">
        <f t="shared" si="3"/>
        <v>1.1512708353444638</v>
      </c>
      <c r="Q17" s="9">
        <f t="shared" si="3"/>
        <v>2.2224698050816292</v>
      </c>
      <c r="R17" s="9">
        <f t="shared" si="3"/>
        <v>1.6187364543068836</v>
      </c>
      <c r="S17" s="9">
        <f t="shared" si="3"/>
        <v>1.9380525156253638</v>
      </c>
      <c r="T17" s="9">
        <f t="shared" si="3"/>
        <v>1.5063096317785019</v>
      </c>
      <c r="U17" s="9">
        <f t="shared" si="3"/>
        <v>1.2028129648098549</v>
      </c>
      <c r="V17" s="9">
        <f t="shared" si="3"/>
        <v>1.3838197382176922</v>
      </c>
      <c r="W17" s="9">
        <f t="shared" si="3"/>
        <v>1.4211395456411875</v>
      </c>
      <c r="X17" s="9">
        <f t="shared" si="3"/>
        <v>1.1796541713268012</v>
      </c>
      <c r="Y17" s="9">
        <f t="shared" si="3"/>
        <v>1.5974993515751399</v>
      </c>
      <c r="Z17" s="9">
        <f t="shared" si="3"/>
        <v>1.3158532783734389</v>
      </c>
      <c r="AA17" s="9">
        <f t="shared" si="3"/>
        <v>1.9401049531340435</v>
      </c>
      <c r="AB17" s="9">
        <f t="shared" si="3"/>
        <v>1.0024496253572921</v>
      </c>
      <c r="AC17" s="9">
        <f t="shared" si="3"/>
        <v>1.4212771195850302</v>
      </c>
      <c r="AD17" s="9">
        <f t="shared" si="3"/>
        <v>1.2433272252037169</v>
      </c>
      <c r="AE17" s="9">
        <f t="shared" si="3"/>
        <v>1.0999161047758295</v>
      </c>
      <c r="AF17" s="9">
        <f t="shared" si="3"/>
        <v>1.3490890102175186</v>
      </c>
      <c r="AG17" s="9">
        <f t="shared" si="3"/>
        <v>1.7829762778728993</v>
      </c>
      <c r="AH17" s="9">
        <f t="shared" si="3"/>
        <v>0.80862181013484913</v>
      </c>
      <c r="AI17" s="9">
        <f t="shared" si="3"/>
        <v>1.9154476032891865</v>
      </c>
      <c r="AJ17" s="9">
        <f t="shared" si="3"/>
        <v>1.2729757307098275</v>
      </c>
      <c r="AK17" s="9">
        <f t="shared" si="3"/>
        <v>1.4639745479776365</v>
      </c>
      <c r="AL17" s="9">
        <f t="shared" si="3"/>
        <v>2.4644588123094833</v>
      </c>
      <c r="AM17" s="9">
        <f t="shared" si="3"/>
        <v>1.5041833874237678</v>
      </c>
      <c r="AN17" s="9">
        <f ca="1">AVERAGE(OFFSET($A17,0,Fixtures!$D$6,1,3))</f>
        <v>1.3937041151059779</v>
      </c>
      <c r="AO17" s="9">
        <f ca="1">AVERAGE(OFFSET($A17,0,Fixtures!$D$6,1,6))</f>
        <v>1.2383321854871177</v>
      </c>
      <c r="AP17" s="9">
        <f ca="1">AVERAGE(OFFSET($A17,0,Fixtures!$D$6,1,9))</f>
        <v>1.380274467517298</v>
      </c>
      <c r="AQ17" s="9">
        <f ca="1">AVERAGE(OFFSET($A17,0,Fixtures!$D$6,1,12))</f>
        <v>1.4224704433224502</v>
      </c>
      <c r="AR17" s="9">
        <f ca="1">IF(OR(Fixtures!$D$6&lt;=0,Fixtures!$D$6&gt;39),AVERAGE(A17:AM17),AVERAGE(OFFSET($A17,0,Fixtures!$D$6,1,39-Fixtures!$D$6)))</f>
        <v>1.4412137870998245</v>
      </c>
      <c r="AT17" s="1"/>
    </row>
    <row r="18" spans="1:46" x14ac:dyDescent="0.25">
      <c r="A18" s="30" t="s">
        <v>115</v>
      </c>
      <c r="B18" s="9">
        <f t="shared" ref="B18:AM18" si="4">MIN(VLOOKUP($A13,$A$2:$AM$11,B$13+1,FALSE),VLOOKUP($A18,$A$2:$AM$11,B$13+1,FALSE))</f>
        <v>2.2672613691919303</v>
      </c>
      <c r="C18" s="9">
        <f t="shared" si="4"/>
        <v>0.9777535921947349</v>
      </c>
      <c r="D18" s="9">
        <f t="shared" si="4"/>
        <v>1.3986710449593958</v>
      </c>
      <c r="E18" s="9">
        <f t="shared" si="4"/>
        <v>2.0809807347637976</v>
      </c>
      <c r="F18" s="9">
        <f t="shared" si="4"/>
        <v>1.1699978198411112</v>
      </c>
      <c r="G18" s="9">
        <f t="shared" si="4"/>
        <v>1.5257001927636529</v>
      </c>
      <c r="H18" s="9">
        <f t="shared" si="4"/>
        <v>1.406952175419395</v>
      </c>
      <c r="I18" s="9">
        <f t="shared" si="4"/>
        <v>1.5000672554354846</v>
      </c>
      <c r="J18" s="9">
        <f t="shared" si="4"/>
        <v>1.2562748549766765</v>
      </c>
      <c r="K18" s="9">
        <f t="shared" si="4"/>
        <v>1.8071439491652763</v>
      </c>
      <c r="L18" s="9">
        <f t="shared" si="4"/>
        <v>1.1176935411759816</v>
      </c>
      <c r="M18" s="9">
        <f t="shared" si="4"/>
        <v>1.2747310989717673</v>
      </c>
      <c r="N18" s="9">
        <f t="shared" si="4"/>
        <v>0.94589314320575646</v>
      </c>
      <c r="O18" s="9">
        <f t="shared" si="4"/>
        <v>1.028256525427248</v>
      </c>
      <c r="P18" s="9">
        <f t="shared" si="4"/>
        <v>1.1039885569900278</v>
      </c>
      <c r="Q18" s="9">
        <f t="shared" si="4"/>
        <v>1.2001180533719924</v>
      </c>
      <c r="R18" s="9">
        <f t="shared" si="4"/>
        <v>1.9540347251170065</v>
      </c>
      <c r="S18" s="9">
        <f t="shared" si="4"/>
        <v>1.6421084274181743</v>
      </c>
      <c r="T18" s="9">
        <f t="shared" si="4"/>
        <v>1.4662470854034595</v>
      </c>
      <c r="U18" s="9">
        <f t="shared" si="4"/>
        <v>1.2028129648098549</v>
      </c>
      <c r="V18" s="9">
        <f t="shared" si="4"/>
        <v>1.7891030605491542</v>
      </c>
      <c r="W18" s="9">
        <f t="shared" si="4"/>
        <v>1.4211395456411875</v>
      </c>
      <c r="X18" s="9">
        <f t="shared" si="4"/>
        <v>1.1796541713268012</v>
      </c>
      <c r="Y18" s="9">
        <f t="shared" si="4"/>
        <v>1.5974993515751399</v>
      </c>
      <c r="Z18" s="9">
        <f t="shared" si="4"/>
        <v>1.487788083265587</v>
      </c>
      <c r="AA18" s="9">
        <f t="shared" si="4"/>
        <v>1.9357178324016668</v>
      </c>
      <c r="AB18" s="9">
        <f t="shared" si="4"/>
        <v>1.0024496253572921</v>
      </c>
      <c r="AC18" s="9">
        <f t="shared" si="4"/>
        <v>1.4212771195850302</v>
      </c>
      <c r="AD18" s="9">
        <f t="shared" si="4"/>
        <v>1.2433272252037169</v>
      </c>
      <c r="AE18" s="9">
        <f t="shared" si="4"/>
        <v>1.0999161047758295</v>
      </c>
      <c r="AF18" s="9">
        <f t="shared" si="4"/>
        <v>2.6462086391813076</v>
      </c>
      <c r="AG18" s="9">
        <f t="shared" si="4"/>
        <v>1.7829762778728993</v>
      </c>
      <c r="AH18" s="9">
        <f t="shared" si="4"/>
        <v>0.80862181013484913</v>
      </c>
      <c r="AI18" s="9">
        <f t="shared" si="4"/>
        <v>1.8645034236751101</v>
      </c>
      <c r="AJ18" s="9">
        <f t="shared" si="4"/>
        <v>1.5366545773526048</v>
      </c>
      <c r="AK18" s="9">
        <f t="shared" si="4"/>
        <v>1.4038496408261605</v>
      </c>
      <c r="AL18" s="9">
        <f t="shared" si="4"/>
        <v>2.0881315403429848</v>
      </c>
      <c r="AM18" s="9">
        <f t="shared" si="4"/>
        <v>0.94377386254849793</v>
      </c>
      <c r="AN18" s="9">
        <f ca="1">AVERAGE(OFFSET($A18,0,Fixtures!$D$6,1,3))</f>
        <v>1.3937041151059779</v>
      </c>
      <c r="AO18" s="9">
        <f ca="1">AVERAGE(OFFSET($A18,0,Fixtures!$D$6,1,6))</f>
        <v>1.2383321854871177</v>
      </c>
      <c r="AP18" s="9">
        <f ca="1">AVERAGE(OFFSET($A18,0,Fixtures!$D$6,1,9))</f>
        <v>1.2986816053779704</v>
      </c>
      <c r="AQ18" s="9">
        <f ca="1">AVERAGE(OFFSET($A18,0,Fixtures!$D$6,1,12))</f>
        <v>1.3332752438361017</v>
      </c>
      <c r="AR18" s="9">
        <f ca="1">IF(OR(Fixtures!$D$6&lt;=0,Fixtures!$D$6&gt;39),AVERAGE(A18:AM18),AVERAGE(OFFSET($A18,0,Fixtures!$D$6,1,39-Fixtures!$D$6)))</f>
        <v>1.4417298272549683</v>
      </c>
      <c r="AT18" s="1"/>
    </row>
    <row r="19" spans="1:46" x14ac:dyDescent="0.25">
      <c r="A19" s="30" t="s">
        <v>2</v>
      </c>
      <c r="B19" s="9">
        <f t="shared" ref="B19:AM19" si="5">MIN(VLOOKUP($A13,$A$2:$AM$11,B$13+1,FALSE),VLOOKUP($A19,$A$2:$AM$11,B$13+1,FALSE))</f>
        <v>2.0861759756263503</v>
      </c>
      <c r="C19" s="9">
        <f t="shared" si="5"/>
        <v>0.9777535921947349</v>
      </c>
      <c r="D19" s="9">
        <f t="shared" si="5"/>
        <v>1.3986710449593958</v>
      </c>
      <c r="E19" s="9">
        <f t="shared" si="5"/>
        <v>1.0919437556576579</v>
      </c>
      <c r="F19" s="9">
        <f t="shared" si="5"/>
        <v>1.7739216975991319</v>
      </c>
      <c r="G19" s="9">
        <f t="shared" si="5"/>
        <v>1.4715559296131437</v>
      </c>
      <c r="H19" s="9">
        <f t="shared" si="5"/>
        <v>1.406952175419395</v>
      </c>
      <c r="I19" s="9">
        <f t="shared" si="5"/>
        <v>1.5000672554354846</v>
      </c>
      <c r="J19" s="9">
        <f t="shared" si="5"/>
        <v>1.2562748549766765</v>
      </c>
      <c r="K19" s="9">
        <f t="shared" si="5"/>
        <v>1.6900195096965518</v>
      </c>
      <c r="L19" s="9">
        <f t="shared" si="5"/>
        <v>1.1176935411759816</v>
      </c>
      <c r="M19" s="9">
        <f t="shared" si="5"/>
        <v>0.93347704506329388</v>
      </c>
      <c r="N19" s="9">
        <f t="shared" si="5"/>
        <v>0.94589314320575646</v>
      </c>
      <c r="O19" s="9">
        <f t="shared" si="5"/>
        <v>1.028256525427248</v>
      </c>
      <c r="P19" s="9">
        <f t="shared" si="5"/>
        <v>1.1512708353444638</v>
      </c>
      <c r="Q19" s="9">
        <f t="shared" si="5"/>
        <v>2.2224698050816292</v>
      </c>
      <c r="R19" s="9">
        <f t="shared" si="5"/>
        <v>1.9411567319893539</v>
      </c>
      <c r="S19" s="9">
        <f t="shared" si="5"/>
        <v>1.4353031413243247</v>
      </c>
      <c r="T19" s="9">
        <f t="shared" si="5"/>
        <v>1.5063096317785019</v>
      </c>
      <c r="U19" s="9">
        <f t="shared" si="5"/>
        <v>1.2028129648098549</v>
      </c>
      <c r="V19" s="9">
        <f t="shared" si="5"/>
        <v>1.7891030605491542</v>
      </c>
      <c r="W19" s="9">
        <f t="shared" si="5"/>
        <v>1.3290327863722615</v>
      </c>
      <c r="X19" s="9">
        <f t="shared" si="5"/>
        <v>1.1796541713268012</v>
      </c>
      <c r="Y19" s="9">
        <f t="shared" si="5"/>
        <v>1.5974993515751399</v>
      </c>
      <c r="Z19" s="9">
        <f t="shared" si="5"/>
        <v>1.6815214457365146</v>
      </c>
      <c r="AA19" s="9">
        <f t="shared" si="5"/>
        <v>1.1572328403401331</v>
      </c>
      <c r="AB19" s="9">
        <f t="shared" si="5"/>
        <v>1.0024496253572921</v>
      </c>
      <c r="AC19" s="9">
        <f t="shared" si="5"/>
        <v>1.4212771195850302</v>
      </c>
      <c r="AD19" s="9">
        <f t="shared" si="5"/>
        <v>1.2433272252037169</v>
      </c>
      <c r="AE19" s="9">
        <f t="shared" si="5"/>
        <v>1.0999161047758295</v>
      </c>
      <c r="AF19" s="9">
        <f t="shared" si="5"/>
        <v>1.3885332773392312</v>
      </c>
      <c r="AG19" s="9">
        <f t="shared" si="5"/>
        <v>1.6405705696541852</v>
      </c>
      <c r="AH19" s="9">
        <f t="shared" si="5"/>
        <v>0.80862181013484913</v>
      </c>
      <c r="AI19" s="9">
        <f t="shared" si="5"/>
        <v>1.3617986507970814</v>
      </c>
      <c r="AJ19" s="9">
        <f t="shared" si="5"/>
        <v>1.5366545773526048</v>
      </c>
      <c r="AK19" s="9">
        <f t="shared" si="5"/>
        <v>1.4639745479776365</v>
      </c>
      <c r="AL19" s="9">
        <f t="shared" si="5"/>
        <v>1.1287236166555472</v>
      </c>
      <c r="AM19" s="9">
        <f t="shared" si="5"/>
        <v>1.6146328205599041</v>
      </c>
      <c r="AN19" s="9">
        <f ca="1">AVERAGE(OFFSET($A19,0,Fixtures!$D$6,1,3))</f>
        <v>1.35466263528307</v>
      </c>
      <c r="AO19" s="9">
        <f ca="1">AVERAGE(OFFSET($A19,0,Fixtures!$D$6,1,6))</f>
        <v>1.1619357699242514</v>
      </c>
      <c r="AP19" s="9">
        <f ca="1">AVERAGE(OFFSET($A19,0,Fixtures!$D$6,1,9))</f>
        <v>1.3651679991067729</v>
      </c>
      <c r="AQ19" s="9">
        <f ca="1">AVERAGE(OFFSET($A19,0,Fixtures!$D$6,1,12))</f>
        <v>1.3692448108228028</v>
      </c>
      <c r="AR19" s="9">
        <f ca="1">IF(OR(Fixtures!$D$6&lt;=0,Fixtures!$D$6&gt;39),AVERAGE(A19:AM19),AVERAGE(OFFSET($A19,0,Fixtures!$D$6,1,39-Fixtures!$D$6)))</f>
        <v>1.3625153777055521</v>
      </c>
    </row>
    <row r="20" spans="1:46" x14ac:dyDescent="0.25">
      <c r="A20" s="30" t="s">
        <v>10</v>
      </c>
      <c r="B20" s="9">
        <f t="shared" ref="B20:AM20" si="6">MIN(VLOOKUP($A13,$A$2:$AM$11,B$13+1,FALSE),VLOOKUP($A20,$A$2:$AM$11,B$13+1,FALSE))</f>
        <v>1.3487065320220235</v>
      </c>
      <c r="C20" s="9">
        <f t="shared" si="6"/>
        <v>0.9777535921947349</v>
      </c>
      <c r="D20" s="9">
        <f t="shared" si="6"/>
        <v>1.1081078593072704</v>
      </c>
      <c r="E20" s="9">
        <f t="shared" si="6"/>
        <v>0.74495387831087001</v>
      </c>
      <c r="F20" s="9">
        <f t="shared" si="6"/>
        <v>2.0474806392474898</v>
      </c>
      <c r="G20" s="9">
        <f t="shared" si="6"/>
        <v>1.3877083057446629</v>
      </c>
      <c r="H20" s="9">
        <f t="shared" si="6"/>
        <v>1.406952175419395</v>
      </c>
      <c r="I20" s="9">
        <f t="shared" si="6"/>
        <v>1.0296904286111264</v>
      </c>
      <c r="J20" s="9">
        <f t="shared" si="6"/>
        <v>1.1743634219118253</v>
      </c>
      <c r="K20" s="9">
        <f t="shared" si="6"/>
        <v>1.4156640009896253</v>
      </c>
      <c r="L20" s="9">
        <f t="shared" si="6"/>
        <v>1.1176935411759816</v>
      </c>
      <c r="M20" s="9">
        <f t="shared" si="6"/>
        <v>0.90076884077166397</v>
      </c>
      <c r="N20" s="9">
        <f t="shared" si="6"/>
        <v>0.94589314320575646</v>
      </c>
      <c r="O20" s="9">
        <f t="shared" si="6"/>
        <v>1.028256525427248</v>
      </c>
      <c r="P20" s="9">
        <f t="shared" si="6"/>
        <v>1.1512708353444638</v>
      </c>
      <c r="Q20" s="9">
        <f t="shared" si="6"/>
        <v>1.309244201525803</v>
      </c>
      <c r="R20" s="9">
        <f t="shared" si="6"/>
        <v>1.9540347251170065</v>
      </c>
      <c r="S20" s="9">
        <f t="shared" si="6"/>
        <v>1.7873481657962111</v>
      </c>
      <c r="T20" s="9">
        <f t="shared" si="6"/>
        <v>1.5063096317785019</v>
      </c>
      <c r="U20" s="9">
        <f t="shared" si="6"/>
        <v>1.0867725047497123</v>
      </c>
      <c r="V20" s="9">
        <f t="shared" si="6"/>
        <v>1.5279301152388407</v>
      </c>
      <c r="W20" s="9">
        <f t="shared" si="6"/>
        <v>1.4211395456411875</v>
      </c>
      <c r="X20" s="9">
        <f t="shared" si="6"/>
        <v>1.1796541713268012</v>
      </c>
      <c r="Y20" s="9">
        <f t="shared" si="6"/>
        <v>0.92352039836355326</v>
      </c>
      <c r="Z20" s="9">
        <f t="shared" si="6"/>
        <v>1.6101405240646867</v>
      </c>
      <c r="AA20" s="9">
        <f t="shared" si="6"/>
        <v>1.7646322457386867</v>
      </c>
      <c r="AB20" s="9">
        <f t="shared" si="6"/>
        <v>1.0024496253572921</v>
      </c>
      <c r="AC20" s="9">
        <f t="shared" si="6"/>
        <v>1.1573603552484342</v>
      </c>
      <c r="AD20" s="9">
        <f t="shared" si="6"/>
        <v>1.2433272252037169</v>
      </c>
      <c r="AE20" s="9">
        <f t="shared" si="6"/>
        <v>0.87141696732280527</v>
      </c>
      <c r="AF20" s="9">
        <f t="shared" si="6"/>
        <v>0.94729535725451985</v>
      </c>
      <c r="AG20" s="9">
        <f t="shared" si="6"/>
        <v>1.0606239691123707</v>
      </c>
      <c r="AH20" s="9">
        <f t="shared" si="6"/>
        <v>0.80862181013484913</v>
      </c>
      <c r="AI20" s="9">
        <f t="shared" si="6"/>
        <v>1.549124580569277</v>
      </c>
      <c r="AJ20" s="9">
        <f t="shared" si="6"/>
        <v>1.5366545773526048</v>
      </c>
      <c r="AK20" s="9">
        <f t="shared" si="6"/>
        <v>1.0133127227086483</v>
      </c>
      <c r="AL20" s="9">
        <f t="shared" si="6"/>
        <v>1.4055721246863047</v>
      </c>
      <c r="AM20" s="9">
        <f t="shared" si="6"/>
        <v>1.664856026295148</v>
      </c>
      <c r="AN20" s="9">
        <f ca="1">AVERAGE(OFFSET($A20,0,Fixtures!$D$6,1,3))</f>
        <v>1.2359069880258107</v>
      </c>
      <c r="AO20" s="9">
        <f ca="1">AVERAGE(OFFSET($A20,0,Fixtures!$D$6,1,6))</f>
        <v>1.0971065789136836</v>
      </c>
      <c r="AP20" s="9">
        <f ca="1">AVERAGE(OFFSET($A20,0,Fixtures!$D$6,1,9))</f>
        <v>1.2219099150521526</v>
      </c>
      <c r="AQ20" s="9">
        <f ca="1">AVERAGE(OFFSET($A20,0,Fixtures!$D$6,1,12))</f>
        <v>1.2814682948161498</v>
      </c>
      <c r="AR20" s="9">
        <f ca="1">IF(OR(Fixtures!$D$6&lt;=0,Fixtures!$D$6&gt;39),AVERAGE(A20:AM20),AVERAGE(OFFSET($A20,0,Fixtures!$D$6,1,39-Fixtures!$D$6)))</f>
        <v>1.2688417293137844</v>
      </c>
    </row>
    <row r="21" spans="1:46" x14ac:dyDescent="0.25">
      <c r="A21" s="30" t="s">
        <v>117</v>
      </c>
      <c r="B21" s="9">
        <f t="shared" ref="B21:AM21" si="7">MIN(VLOOKUP($A13,$A$2:$AM$11,B$13+1,FALSE),VLOOKUP($A21,$A$2:$AM$11,B$13+1,FALSE))</f>
        <v>2.1543872901847414</v>
      </c>
      <c r="C21" s="9">
        <f t="shared" si="7"/>
        <v>0.9777535921947349</v>
      </c>
      <c r="D21" s="9">
        <f t="shared" si="7"/>
        <v>1.3986710449593958</v>
      </c>
      <c r="E21" s="9">
        <f t="shared" si="7"/>
        <v>2.1613950086254725</v>
      </c>
      <c r="F21" s="9">
        <f t="shared" si="7"/>
        <v>1.2118906783866812</v>
      </c>
      <c r="G21" s="9">
        <f t="shared" si="7"/>
        <v>1.5257001927636529</v>
      </c>
      <c r="H21" s="9">
        <f t="shared" si="7"/>
        <v>1.406952175419395</v>
      </c>
      <c r="I21" s="9">
        <f t="shared" si="7"/>
        <v>1.5000672554354846</v>
      </c>
      <c r="J21" s="9">
        <f t="shared" si="7"/>
        <v>1.2562748549766765</v>
      </c>
      <c r="K21" s="9">
        <f t="shared" si="7"/>
        <v>1.2527107027375273</v>
      </c>
      <c r="L21" s="9">
        <f t="shared" si="7"/>
        <v>1.1176935411759816</v>
      </c>
      <c r="M21" s="9">
        <f t="shared" si="7"/>
        <v>1.2747310989717673</v>
      </c>
      <c r="N21" s="9">
        <f t="shared" si="7"/>
        <v>0.94589314320575646</v>
      </c>
      <c r="O21" s="9">
        <f t="shared" si="7"/>
        <v>1.028256525427248</v>
      </c>
      <c r="P21" s="9">
        <f t="shared" si="7"/>
        <v>1.1512708353444638</v>
      </c>
      <c r="Q21" s="9">
        <f t="shared" si="7"/>
        <v>1.9547470609170408</v>
      </c>
      <c r="R21" s="9">
        <f t="shared" si="7"/>
        <v>1.5113883679352749</v>
      </c>
      <c r="S21" s="9">
        <f t="shared" si="7"/>
        <v>1.9380525156253638</v>
      </c>
      <c r="T21" s="9">
        <f t="shared" si="7"/>
        <v>1.5063096317785019</v>
      </c>
      <c r="U21" s="9">
        <f t="shared" si="7"/>
        <v>1.2028129648098549</v>
      </c>
      <c r="V21" s="9">
        <f t="shared" si="7"/>
        <v>1.4092269131665103</v>
      </c>
      <c r="W21" s="9">
        <f t="shared" si="7"/>
        <v>1.4211395456411875</v>
      </c>
      <c r="X21" s="9">
        <f t="shared" si="7"/>
        <v>1.1796541713268012</v>
      </c>
      <c r="Y21" s="9">
        <f t="shared" si="7"/>
        <v>1.5974993515751399</v>
      </c>
      <c r="Z21" s="9">
        <f t="shared" si="7"/>
        <v>1.5410597173328149</v>
      </c>
      <c r="AA21" s="9">
        <f t="shared" si="7"/>
        <v>1.6095557909194373</v>
      </c>
      <c r="AB21" s="9">
        <f t="shared" si="7"/>
        <v>1.0024496253572921</v>
      </c>
      <c r="AC21" s="9">
        <f t="shared" si="7"/>
        <v>1.4212771195850302</v>
      </c>
      <c r="AD21" s="9">
        <f t="shared" si="7"/>
        <v>1.2433272252037169</v>
      </c>
      <c r="AE21" s="9">
        <f t="shared" si="7"/>
        <v>1.0999161047758295</v>
      </c>
      <c r="AF21" s="9">
        <f t="shared" si="7"/>
        <v>1.8026055464869037</v>
      </c>
      <c r="AG21" s="9">
        <f t="shared" si="7"/>
        <v>1.7829762778728993</v>
      </c>
      <c r="AH21" s="9">
        <f t="shared" si="7"/>
        <v>0.80862181013484913</v>
      </c>
      <c r="AI21" s="9">
        <f t="shared" si="7"/>
        <v>1.2843515837374662</v>
      </c>
      <c r="AJ21" s="9">
        <f t="shared" si="7"/>
        <v>1.5366545773526048</v>
      </c>
      <c r="AK21" s="9">
        <f t="shared" si="7"/>
        <v>1.4639745479776365</v>
      </c>
      <c r="AL21" s="9">
        <f t="shared" si="7"/>
        <v>1.8207825909512918</v>
      </c>
      <c r="AM21" s="9">
        <f t="shared" si="7"/>
        <v>1.747752153586799</v>
      </c>
      <c r="AN21" s="9">
        <f ca="1">AVERAGE(OFFSET($A21,0,Fixtures!$D$6,1,3))</f>
        <v>1.2088930329633951</v>
      </c>
      <c r="AO21" s="9">
        <f ca="1">AVERAGE(OFFSET($A21,0,Fixtures!$D$6,1,6))</f>
        <v>1.1459266444158263</v>
      </c>
      <c r="AP21" s="9">
        <f ca="1">AVERAGE(OFFSET($A21,0,Fixtures!$D$6,1,9))</f>
        <v>1.2769962367435264</v>
      </c>
      <c r="AQ21" s="9">
        <f ca="1">AVERAGE(OFFSET($A21,0,Fixtures!$D$6,1,12))</f>
        <v>1.3450117702421214</v>
      </c>
      <c r="AR21" s="9">
        <f ca="1">IF(OR(Fixtures!$D$6&lt;=0,Fixtures!$D$6&gt;39),AVERAGE(A21:AM21),AVERAGE(OFFSET($A21,0,Fixtures!$D$6,1,39-Fixtures!$D$6)))</f>
        <v>1.3970988631963226</v>
      </c>
    </row>
    <row r="22" spans="1:46" x14ac:dyDescent="0.25">
      <c r="A22" s="30" t="s">
        <v>63</v>
      </c>
      <c r="B22" s="9">
        <f t="shared" ref="B22:AM22" si="8">MIN(VLOOKUP($A13,$A$2:$AM$11,B$13+1,FALSE),VLOOKUP($A22,$A$2:$AM$11,B$13+1,FALSE))</f>
        <v>0.98858571080856317</v>
      </c>
      <c r="C22" s="9">
        <f t="shared" si="8"/>
        <v>0.9777535921947349</v>
      </c>
      <c r="D22" s="9">
        <f t="shared" si="8"/>
        <v>0.88665393412842641</v>
      </c>
      <c r="E22" s="9">
        <f t="shared" si="8"/>
        <v>1.891254704893861</v>
      </c>
      <c r="F22" s="9">
        <f t="shared" si="8"/>
        <v>2.1382497696124347</v>
      </c>
      <c r="G22" s="9">
        <f t="shared" si="8"/>
        <v>1.5257001927636529</v>
      </c>
      <c r="H22" s="9">
        <f t="shared" si="8"/>
        <v>1.406952175419395</v>
      </c>
      <c r="I22" s="9">
        <f t="shared" si="8"/>
        <v>0.97286179458953637</v>
      </c>
      <c r="J22" s="9">
        <f t="shared" si="8"/>
        <v>1.0997071052253016</v>
      </c>
      <c r="K22" s="9">
        <f t="shared" si="8"/>
        <v>1.4669359227477596</v>
      </c>
      <c r="L22" s="9">
        <f t="shared" si="8"/>
        <v>1.1176935411759816</v>
      </c>
      <c r="M22" s="9">
        <f t="shared" si="8"/>
        <v>1.2747310989717673</v>
      </c>
      <c r="N22" s="9">
        <f t="shared" si="8"/>
        <v>0.94589314320575646</v>
      </c>
      <c r="O22" s="9">
        <f t="shared" si="8"/>
        <v>1.028256525427248</v>
      </c>
      <c r="P22" s="9">
        <f t="shared" si="8"/>
        <v>1.1111591189579029</v>
      </c>
      <c r="Q22" s="9">
        <f t="shared" si="8"/>
        <v>1.5824388847785973</v>
      </c>
      <c r="R22" s="9">
        <f t="shared" si="8"/>
        <v>1.6941890246783247</v>
      </c>
      <c r="S22" s="9">
        <f t="shared" si="8"/>
        <v>0.71521569866672596</v>
      </c>
      <c r="T22" s="9">
        <f t="shared" si="8"/>
        <v>0.83663044553442323</v>
      </c>
      <c r="U22" s="9">
        <f t="shared" si="8"/>
        <v>1.2028129648098549</v>
      </c>
      <c r="V22" s="9">
        <f t="shared" si="8"/>
        <v>1.7891030605491542</v>
      </c>
      <c r="W22" s="9">
        <f t="shared" si="8"/>
        <v>1.4211395456411875</v>
      </c>
      <c r="X22" s="9">
        <f t="shared" si="8"/>
        <v>1.1796541713268012</v>
      </c>
      <c r="Y22" s="9">
        <f t="shared" si="8"/>
        <v>0.86481060713516922</v>
      </c>
      <c r="Z22" s="9">
        <f t="shared" si="8"/>
        <v>1.6815214457365146</v>
      </c>
      <c r="AA22" s="9">
        <f t="shared" si="8"/>
        <v>1.9401049531340435</v>
      </c>
      <c r="AB22" s="9">
        <f t="shared" si="8"/>
        <v>1.0024496253572921</v>
      </c>
      <c r="AC22" s="9">
        <f t="shared" si="8"/>
        <v>1.4212771195850302</v>
      </c>
      <c r="AD22" s="9">
        <f t="shared" si="8"/>
        <v>1.0433890995222053</v>
      </c>
      <c r="AE22" s="9">
        <f t="shared" si="8"/>
        <v>1.0999161047758295</v>
      </c>
      <c r="AF22" s="9">
        <f t="shared" si="8"/>
        <v>1.4872843158100886</v>
      </c>
      <c r="AG22" s="9">
        <f t="shared" si="8"/>
        <v>1.2571015218022878</v>
      </c>
      <c r="AH22" s="9">
        <f t="shared" si="8"/>
        <v>0.80862181013484913</v>
      </c>
      <c r="AI22" s="9">
        <f t="shared" si="8"/>
        <v>1.063872757585421</v>
      </c>
      <c r="AJ22" s="9">
        <f t="shared" si="8"/>
        <v>1.3323116965163471</v>
      </c>
      <c r="AK22" s="9">
        <f t="shared" si="8"/>
        <v>1.4129678429844952</v>
      </c>
      <c r="AL22" s="9">
        <f t="shared" si="8"/>
        <v>0.9094798087618079</v>
      </c>
      <c r="AM22" s="9">
        <f t="shared" si="8"/>
        <v>1.2444312910202637</v>
      </c>
      <c r="AN22" s="9">
        <f ca="1">AVERAGE(OFFSET($A22,0,Fixtures!$D$6,1,3))</f>
        <v>1.2281121897163476</v>
      </c>
      <c r="AO22" s="9">
        <f ca="1">AVERAGE(OFFSET($A22,0,Fixtures!$D$6,1,6))</f>
        <v>1.1555362227923023</v>
      </c>
      <c r="AP22" s="9">
        <f ca="1">AVERAGE(OFFSET($A22,0,Fixtures!$D$6,1,9))</f>
        <v>1.2578893739076265</v>
      </c>
      <c r="AQ22" s="9">
        <f ca="1">AVERAGE(OFFSET($A22,0,Fixtures!$D$6,1,12))</f>
        <v>1.172971956181637</v>
      </c>
      <c r="AR22" s="9">
        <f ca="1">IF(OR(Fixtures!$D$6&lt;=0,Fixtures!$D$6&gt;39),AVERAGE(A22:AM22),AVERAGE(OFFSET($A22,0,Fixtures!$D$6,1,39-Fixtures!$D$6)))</f>
        <v>1.2345033417186144</v>
      </c>
    </row>
    <row r="24" spans="1:46" x14ac:dyDescent="0.25">
      <c r="A24" s="31" t="s">
        <v>118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>
        <v>23</v>
      </c>
      <c r="Y24" s="2">
        <v>24</v>
      </c>
      <c r="Z24" s="2">
        <v>25</v>
      </c>
      <c r="AA24" s="2">
        <v>26</v>
      </c>
      <c r="AB24" s="2">
        <v>27</v>
      </c>
      <c r="AC24" s="2">
        <v>28</v>
      </c>
      <c r="AD24" s="2">
        <v>29</v>
      </c>
      <c r="AE24" s="2">
        <v>30</v>
      </c>
      <c r="AF24" s="2">
        <v>31</v>
      </c>
      <c r="AG24" s="2">
        <v>32</v>
      </c>
      <c r="AH24" s="2">
        <v>33</v>
      </c>
      <c r="AI24" s="2">
        <v>34</v>
      </c>
      <c r="AJ24" s="2">
        <v>35</v>
      </c>
      <c r="AK24" s="2">
        <v>36</v>
      </c>
      <c r="AL24" s="2">
        <v>37</v>
      </c>
      <c r="AM24" s="2">
        <v>38</v>
      </c>
      <c r="AN24" s="31" t="s">
        <v>56</v>
      </c>
      <c r="AO24" s="31" t="s">
        <v>57</v>
      </c>
      <c r="AP24" s="31" t="s">
        <v>58</v>
      </c>
      <c r="AQ24" s="31" t="s">
        <v>78</v>
      </c>
      <c r="AR24" s="31" t="s">
        <v>59</v>
      </c>
    </row>
    <row r="25" spans="1:46" x14ac:dyDescent="0.25">
      <c r="A25" s="30" t="s">
        <v>105</v>
      </c>
      <c r="B25" s="9">
        <f t="shared" ref="B25:AM25" si="9">MIN(VLOOKUP($A24,$A$2:$AM$11,B$13+1,FALSE),VLOOKUP($A25,$A$2:$AM$11,B$13+1,FALSE))</f>
        <v>1.4829979752794695</v>
      </c>
      <c r="C25" s="9">
        <f t="shared" si="9"/>
        <v>0.9777535921947349</v>
      </c>
      <c r="D25" s="9">
        <f t="shared" si="9"/>
        <v>1.3038780254060012</v>
      </c>
      <c r="E25" s="9">
        <f t="shared" si="9"/>
        <v>1.6252904690188399</v>
      </c>
      <c r="F25" s="9">
        <f t="shared" si="9"/>
        <v>1.24220776158448</v>
      </c>
      <c r="G25" s="9">
        <f t="shared" si="9"/>
        <v>0.68612961210535006</v>
      </c>
      <c r="H25" s="9">
        <f t="shared" si="9"/>
        <v>1.406952175419395</v>
      </c>
      <c r="I25" s="9">
        <f t="shared" si="9"/>
        <v>0.8026067159042436</v>
      </c>
      <c r="J25" s="9">
        <f t="shared" si="9"/>
        <v>1.2562748549766765</v>
      </c>
      <c r="K25" s="9">
        <f t="shared" si="9"/>
        <v>1.8071439491652763</v>
      </c>
      <c r="L25" s="9">
        <f t="shared" si="9"/>
        <v>1.1176935411759816</v>
      </c>
      <c r="M25" s="9">
        <f t="shared" si="9"/>
        <v>1.2747310989717673</v>
      </c>
      <c r="N25" s="9">
        <f t="shared" si="9"/>
        <v>0.94589314320575646</v>
      </c>
      <c r="O25" s="9">
        <f t="shared" si="9"/>
        <v>0.82964085872889071</v>
      </c>
      <c r="P25" s="9">
        <f t="shared" si="9"/>
        <v>1.1512708353444638</v>
      </c>
      <c r="Q25" s="9">
        <f t="shared" si="9"/>
        <v>1.000956997259248</v>
      </c>
      <c r="R25" s="9">
        <f t="shared" si="9"/>
        <v>0.85059587062937403</v>
      </c>
      <c r="S25" s="9">
        <f t="shared" si="9"/>
        <v>1.9238105431829502</v>
      </c>
      <c r="T25" s="9">
        <f t="shared" si="9"/>
        <v>1.5063096317785019</v>
      </c>
      <c r="U25" s="9">
        <f t="shared" si="9"/>
        <v>0.93329786664103598</v>
      </c>
      <c r="V25" s="9">
        <f t="shared" si="9"/>
        <v>1.6444711286776614</v>
      </c>
      <c r="W25" s="9">
        <f t="shared" si="9"/>
        <v>1.4211395456411875</v>
      </c>
      <c r="X25" s="9">
        <f t="shared" si="9"/>
        <v>1.0206076346650161</v>
      </c>
      <c r="Y25" s="9">
        <f t="shared" si="9"/>
        <v>1.4072791991767142</v>
      </c>
      <c r="Z25" s="9">
        <f t="shared" si="9"/>
        <v>0.97687324504810102</v>
      </c>
      <c r="AA25" s="9">
        <f t="shared" si="9"/>
        <v>0.87249347234220409</v>
      </c>
      <c r="AB25" s="9">
        <f t="shared" si="9"/>
        <v>1.0024496253572921</v>
      </c>
      <c r="AC25" s="9">
        <f t="shared" si="9"/>
        <v>1.4212771195850302</v>
      </c>
      <c r="AD25" s="9">
        <f t="shared" si="9"/>
        <v>0.9483823293510264</v>
      </c>
      <c r="AE25" s="9">
        <f t="shared" si="9"/>
        <v>1.0999161047758295</v>
      </c>
      <c r="AF25" s="9">
        <f t="shared" si="9"/>
        <v>1.2781298134790378</v>
      </c>
      <c r="AG25" s="9">
        <f t="shared" si="9"/>
        <v>1.7829762778728993</v>
      </c>
      <c r="AH25" s="9">
        <f t="shared" si="9"/>
        <v>0.80862181013484913</v>
      </c>
      <c r="AI25" s="9">
        <f t="shared" si="9"/>
        <v>1.2945830403404652</v>
      </c>
      <c r="AJ25" s="9">
        <f t="shared" si="9"/>
        <v>1.081631417201409</v>
      </c>
      <c r="AK25" s="9">
        <f t="shared" si="9"/>
        <v>1.2058615201533485</v>
      </c>
      <c r="AL25" s="9">
        <f t="shared" si="9"/>
        <v>1.5128862548562252</v>
      </c>
      <c r="AM25" s="9">
        <f t="shared" si="9"/>
        <v>1.2728330490272652</v>
      </c>
      <c r="AN25" s="9">
        <f ca="1">AVERAGE(OFFSET($A25,0,Fixtures!$D$6,1,3))</f>
        <v>1.3937041151059779</v>
      </c>
      <c r="AO25" s="9">
        <f ca="1">AVERAGE(OFFSET($A25,0,Fixtures!$D$6,1,6))</f>
        <v>1.2052295743707249</v>
      </c>
      <c r="AP25" s="9">
        <f ca="1">AVERAGE(OFFSET($A25,0,Fixtures!$D$6,1,9))</f>
        <v>1.1371334610508259</v>
      </c>
      <c r="AQ25" s="9">
        <f ca="1">AVERAGE(OFFSET($A25,0,Fixtures!$D$6,1,12))</f>
        <v>1.2164682659216601</v>
      </c>
      <c r="AR25" s="9">
        <f ca="1">IF(OR(Fixtures!$D$6&lt;=0,Fixtures!$D$6&gt;39),AVERAGE(A25:AM25),AVERAGE(OFFSET($A25,0,Fixtures!$D$6,1,39-Fixtures!$D$6)))</f>
        <v>1.2216677259581827</v>
      </c>
    </row>
    <row r="26" spans="1:46" x14ac:dyDescent="0.25">
      <c r="A26" s="30" t="s">
        <v>61</v>
      </c>
      <c r="B26" s="9">
        <f t="shared" ref="B26:AM26" si="10">MIN(VLOOKUP($A24,$A$2:$AM$11,B$13+1,FALSE),VLOOKUP($A26,$A$2:$AM$11,B$13+1,FALSE))</f>
        <v>1.4101459512119447</v>
      </c>
      <c r="C26" s="9">
        <f t="shared" si="10"/>
        <v>1.2059782540276291</v>
      </c>
      <c r="D26" s="9">
        <f t="shared" si="10"/>
        <v>1.291121598150319</v>
      </c>
      <c r="E26" s="9">
        <f t="shared" si="10"/>
        <v>1.3042672083051459</v>
      </c>
      <c r="F26" s="9">
        <f t="shared" si="10"/>
        <v>0.94360293946905494</v>
      </c>
      <c r="G26" s="9">
        <f t="shared" si="10"/>
        <v>0.68612961210535006</v>
      </c>
      <c r="H26" s="9">
        <f t="shared" si="10"/>
        <v>1.6038644334424492</v>
      </c>
      <c r="I26" s="9">
        <f t="shared" si="10"/>
        <v>0.8026067159042436</v>
      </c>
      <c r="J26" s="9">
        <f t="shared" si="10"/>
        <v>1.0564898130888565</v>
      </c>
      <c r="K26" s="9">
        <f t="shared" si="10"/>
        <v>1.8339811025222348</v>
      </c>
      <c r="L26" s="9">
        <f t="shared" si="10"/>
        <v>1.193823290779533</v>
      </c>
      <c r="M26" s="9">
        <f t="shared" si="10"/>
        <v>1.3765707648118874</v>
      </c>
      <c r="N26" s="9">
        <f t="shared" si="10"/>
        <v>1.1867966081460708</v>
      </c>
      <c r="O26" s="9">
        <f t="shared" si="10"/>
        <v>0.82964085872889071</v>
      </c>
      <c r="P26" s="9">
        <f t="shared" si="10"/>
        <v>1.5333929425580606</v>
      </c>
      <c r="Q26" s="9">
        <f t="shared" si="10"/>
        <v>0.8972577764950509</v>
      </c>
      <c r="R26" s="9">
        <f t="shared" si="10"/>
        <v>0.85059587062937403</v>
      </c>
      <c r="S26" s="9">
        <f t="shared" si="10"/>
        <v>1.9238105431829502</v>
      </c>
      <c r="T26" s="9">
        <f t="shared" si="10"/>
        <v>1.646212657454218</v>
      </c>
      <c r="U26" s="9">
        <f t="shared" si="10"/>
        <v>0.93329786664103598</v>
      </c>
      <c r="V26" s="9">
        <f t="shared" si="10"/>
        <v>1.6444711286776614</v>
      </c>
      <c r="W26" s="9">
        <f t="shared" si="10"/>
        <v>1.6361886505951455</v>
      </c>
      <c r="X26" s="9">
        <f t="shared" si="10"/>
        <v>1.0206076346650161</v>
      </c>
      <c r="Y26" s="9">
        <f t="shared" si="10"/>
        <v>1.3434494725969208</v>
      </c>
      <c r="Z26" s="9">
        <f t="shared" si="10"/>
        <v>0.74205015780959138</v>
      </c>
      <c r="AA26" s="9">
        <f t="shared" si="10"/>
        <v>0.87249347234220409</v>
      </c>
      <c r="AB26" s="9">
        <f t="shared" si="10"/>
        <v>1.0825364255854248</v>
      </c>
      <c r="AC26" s="9">
        <f t="shared" si="10"/>
        <v>1.5180849360795423</v>
      </c>
      <c r="AD26" s="9">
        <f t="shared" si="10"/>
        <v>0.9483823293510264</v>
      </c>
      <c r="AE26" s="9">
        <f t="shared" si="10"/>
        <v>1.6418110317810077</v>
      </c>
      <c r="AF26" s="9">
        <f t="shared" si="10"/>
        <v>1.0256768469726123</v>
      </c>
      <c r="AG26" s="9">
        <f t="shared" si="10"/>
        <v>1.793164317317498</v>
      </c>
      <c r="AH26" s="9">
        <f t="shared" si="10"/>
        <v>1.0549846863600971</v>
      </c>
      <c r="AI26" s="9">
        <f t="shared" si="10"/>
        <v>1.2945830403404652</v>
      </c>
      <c r="AJ26" s="9">
        <f t="shared" si="10"/>
        <v>1.081631417201409</v>
      </c>
      <c r="AK26" s="9">
        <f t="shared" si="10"/>
        <v>1.2058615201533485</v>
      </c>
      <c r="AL26" s="9">
        <f t="shared" si="10"/>
        <v>1.5128862548562252</v>
      </c>
      <c r="AM26" s="9">
        <f t="shared" si="10"/>
        <v>1.1409674486983241</v>
      </c>
      <c r="AN26" s="9">
        <f ca="1">AVERAGE(OFFSET($A26,0,Fixtures!$D$6,1,3))</f>
        <v>1.3614314021302081</v>
      </c>
      <c r="AO26" s="9">
        <f ca="1">AVERAGE(OFFSET($A26,0,Fixtures!$D$6,1,6))</f>
        <v>1.2462170730129123</v>
      </c>
      <c r="AP26" s="9">
        <f ca="1">AVERAGE(OFFSET($A26,0,Fixtures!$D$6,1,9))</f>
        <v>1.195394336417773</v>
      </c>
      <c r="AQ26" s="9">
        <f ca="1">AVERAGE(OFFSET($A26,0,Fixtures!$D$6,1,12))</f>
        <v>1.2718225079198469</v>
      </c>
      <c r="AR26" s="9">
        <f ca="1">IF(OR(Fixtures!$D$6&lt;=0,Fixtures!$D$6&gt;39),AVERAGE(A26:AM26),AVERAGE(OFFSET($A26,0,Fixtures!$D$6,1,39-Fixtures!$D$6)))</f>
        <v>1.2607233622140559</v>
      </c>
    </row>
    <row r="27" spans="1:46" x14ac:dyDescent="0.25">
      <c r="A27" s="30" t="s">
        <v>53</v>
      </c>
      <c r="B27" s="9">
        <f t="shared" ref="B27:AM27" si="11">MIN(VLOOKUP($A24,$A$2:$AM$11,B$13+1,FALSE),VLOOKUP($A27,$A$2:$AM$11,B$13+1,FALSE))</f>
        <v>1.4628015452798808</v>
      </c>
      <c r="C27" s="9">
        <f t="shared" si="11"/>
        <v>1.2059782540276291</v>
      </c>
      <c r="D27" s="9">
        <f t="shared" si="11"/>
        <v>1.3038780254060012</v>
      </c>
      <c r="E27" s="9">
        <f t="shared" si="11"/>
        <v>1.6252904690188399</v>
      </c>
      <c r="F27" s="9">
        <f t="shared" si="11"/>
        <v>1.24220776158448</v>
      </c>
      <c r="G27" s="9">
        <f t="shared" si="11"/>
        <v>0.68612961210535006</v>
      </c>
      <c r="H27" s="9">
        <f t="shared" si="11"/>
        <v>1.3253319153057803</v>
      </c>
      <c r="I27" s="9">
        <f t="shared" si="11"/>
        <v>0.8026067159042436</v>
      </c>
      <c r="J27" s="9">
        <f t="shared" si="11"/>
        <v>1.2505589701953104</v>
      </c>
      <c r="K27" s="9">
        <f t="shared" si="11"/>
        <v>1.162060706643568</v>
      </c>
      <c r="L27" s="9">
        <f t="shared" si="11"/>
        <v>1.0690734629204686</v>
      </c>
      <c r="M27" s="9">
        <f t="shared" si="11"/>
        <v>1.8143419663190534</v>
      </c>
      <c r="N27" s="9">
        <f t="shared" si="11"/>
        <v>1.1867966081460708</v>
      </c>
      <c r="O27" s="9">
        <f t="shared" si="11"/>
        <v>0.82964085872889071</v>
      </c>
      <c r="P27" s="9">
        <f t="shared" si="11"/>
        <v>1.5333929425580606</v>
      </c>
      <c r="Q27" s="9">
        <f t="shared" si="11"/>
        <v>1.000956997259248</v>
      </c>
      <c r="R27" s="9">
        <f t="shared" si="11"/>
        <v>0.85059587062937403</v>
      </c>
      <c r="S27" s="9">
        <f t="shared" si="11"/>
        <v>1.5596128550856265</v>
      </c>
      <c r="T27" s="9">
        <f t="shared" si="11"/>
        <v>1.646212657454218</v>
      </c>
      <c r="U27" s="9">
        <f t="shared" si="11"/>
        <v>0.93329786664103598</v>
      </c>
      <c r="V27" s="9">
        <f t="shared" si="11"/>
        <v>1.0422421505555244</v>
      </c>
      <c r="W27" s="9">
        <f t="shared" si="11"/>
        <v>1.4776951222099515</v>
      </c>
      <c r="X27" s="9">
        <f t="shared" si="11"/>
        <v>1.0206076346650161</v>
      </c>
      <c r="Y27" s="9">
        <f t="shared" si="11"/>
        <v>0.98344064263490227</v>
      </c>
      <c r="Z27" s="9">
        <f t="shared" si="11"/>
        <v>0.97687324504810102</v>
      </c>
      <c r="AA27" s="9">
        <f t="shared" si="11"/>
        <v>0.87249347234220409</v>
      </c>
      <c r="AB27" s="9">
        <f t="shared" si="11"/>
        <v>1.4268000724808789</v>
      </c>
      <c r="AC27" s="9">
        <f t="shared" si="11"/>
        <v>0.84072028465336945</v>
      </c>
      <c r="AD27" s="9">
        <f t="shared" si="11"/>
        <v>0.9483823293510264</v>
      </c>
      <c r="AE27" s="9">
        <f t="shared" si="11"/>
        <v>1.6580323102605063</v>
      </c>
      <c r="AF27" s="9">
        <f t="shared" si="11"/>
        <v>1.2781298134790378</v>
      </c>
      <c r="AG27" s="9">
        <f t="shared" si="11"/>
        <v>1.8601220193260231</v>
      </c>
      <c r="AH27" s="9">
        <f t="shared" si="11"/>
        <v>1.0549846863600971</v>
      </c>
      <c r="AI27" s="9">
        <f t="shared" si="11"/>
        <v>1.2945830403404652</v>
      </c>
      <c r="AJ27" s="9">
        <f t="shared" si="11"/>
        <v>1.081631417201409</v>
      </c>
      <c r="AK27" s="9">
        <f t="shared" si="11"/>
        <v>1.2058615201533485</v>
      </c>
      <c r="AL27" s="9">
        <f t="shared" si="11"/>
        <v>1.2264808817672299</v>
      </c>
      <c r="AM27" s="9">
        <f t="shared" si="11"/>
        <v>1.2728330490272652</v>
      </c>
      <c r="AN27" s="9">
        <f ca="1">AVERAGE(OFFSET($A27,0,Fixtures!$D$6,1,3))</f>
        <v>1.1605643799197825</v>
      </c>
      <c r="AO27" s="9">
        <f ca="1">AVERAGE(OFFSET($A27,0,Fixtures!$D$6,1,6))</f>
        <v>1.2187454288255604</v>
      </c>
      <c r="AP27" s="9">
        <f ca="1">AVERAGE(OFFSET($A27,0,Fixtures!$D$6,1,9))</f>
        <v>1.188602042600005</v>
      </c>
      <c r="AQ27" s="9">
        <f ca="1">AVERAGE(OFFSET($A27,0,Fixtures!$D$6,1,12))</f>
        <v>1.236378480215077</v>
      </c>
      <c r="AR27" s="9">
        <f ca="1">IF(OR(Fixtures!$D$6&lt;=0,Fixtures!$D$6&gt;39),AVERAGE(A27:AM27),AVERAGE(OFFSET($A27,0,Fixtures!$D$6,1,39-Fixtures!$D$6)))</f>
        <v>1.2119485151479092</v>
      </c>
    </row>
    <row r="28" spans="1:46" x14ac:dyDescent="0.25">
      <c r="A28" s="30" t="s">
        <v>116</v>
      </c>
      <c r="B28" s="9">
        <f t="shared" ref="B28:AM28" si="12">MIN(VLOOKUP($A24,$A$2:$AM$11,B$13+1,FALSE),VLOOKUP($A28,$A$2:$AM$11,B$13+1,FALSE))</f>
        <v>1.4829979752794695</v>
      </c>
      <c r="C28" s="9">
        <f t="shared" si="12"/>
        <v>1.2059782540276291</v>
      </c>
      <c r="D28" s="9">
        <f t="shared" si="12"/>
        <v>1.3038780254060012</v>
      </c>
      <c r="E28" s="9">
        <f t="shared" si="12"/>
        <v>1.6252904690188399</v>
      </c>
      <c r="F28" s="9">
        <f t="shared" si="12"/>
        <v>1.24220776158448</v>
      </c>
      <c r="G28" s="9">
        <f t="shared" si="12"/>
        <v>0.68612961210535006</v>
      </c>
      <c r="H28" s="9">
        <f t="shared" si="12"/>
        <v>1.0882370244652477</v>
      </c>
      <c r="I28" s="9">
        <f t="shared" si="12"/>
        <v>0.8026067159042436</v>
      </c>
      <c r="J28" s="9">
        <f t="shared" si="12"/>
        <v>1.7895189092292398</v>
      </c>
      <c r="K28" s="9">
        <f t="shared" si="12"/>
        <v>1.8339811025222348</v>
      </c>
      <c r="L28" s="9">
        <f t="shared" si="12"/>
        <v>1.193823290779533</v>
      </c>
      <c r="M28" s="9">
        <f t="shared" si="12"/>
        <v>1.8143419663190534</v>
      </c>
      <c r="N28" s="9">
        <f t="shared" si="12"/>
        <v>1.1867966081460708</v>
      </c>
      <c r="O28" s="9">
        <f t="shared" si="12"/>
        <v>0.82964085872889071</v>
      </c>
      <c r="P28" s="9">
        <f t="shared" si="12"/>
        <v>1.5333929425580606</v>
      </c>
      <c r="Q28" s="9">
        <f t="shared" si="12"/>
        <v>1.000956997259248</v>
      </c>
      <c r="R28" s="9">
        <f t="shared" si="12"/>
        <v>0.85059587062937403</v>
      </c>
      <c r="S28" s="9">
        <f t="shared" si="12"/>
        <v>1.9238105431829502</v>
      </c>
      <c r="T28" s="9">
        <f t="shared" si="12"/>
        <v>1.646212657454218</v>
      </c>
      <c r="U28" s="9">
        <f t="shared" si="12"/>
        <v>0.93329786664103598</v>
      </c>
      <c r="V28" s="9">
        <f t="shared" si="12"/>
        <v>1.3838197382176922</v>
      </c>
      <c r="W28" s="9">
        <f t="shared" si="12"/>
        <v>2.2629786529968134</v>
      </c>
      <c r="X28" s="9">
        <f t="shared" si="12"/>
        <v>1.0206076346650161</v>
      </c>
      <c r="Y28" s="9">
        <f t="shared" si="12"/>
        <v>1.4072791991767142</v>
      </c>
      <c r="Z28" s="9">
        <f t="shared" si="12"/>
        <v>0.97687324504810102</v>
      </c>
      <c r="AA28" s="9">
        <f t="shared" si="12"/>
        <v>0.87249347234220409</v>
      </c>
      <c r="AB28" s="9">
        <f t="shared" si="12"/>
        <v>1.4268000724808789</v>
      </c>
      <c r="AC28" s="9">
        <f t="shared" si="12"/>
        <v>1.5180849360795423</v>
      </c>
      <c r="AD28" s="9">
        <f t="shared" si="12"/>
        <v>0.9483823293510264</v>
      </c>
      <c r="AE28" s="9">
        <f t="shared" si="12"/>
        <v>1.6580323102605063</v>
      </c>
      <c r="AF28" s="9">
        <f t="shared" si="12"/>
        <v>1.2781298134790378</v>
      </c>
      <c r="AG28" s="9">
        <f t="shared" si="12"/>
        <v>1.8858041251969353</v>
      </c>
      <c r="AH28" s="9">
        <f t="shared" si="12"/>
        <v>1.0549846863600971</v>
      </c>
      <c r="AI28" s="9">
        <f t="shared" si="12"/>
        <v>1.2945830403404652</v>
      </c>
      <c r="AJ28" s="9">
        <f t="shared" si="12"/>
        <v>1.081631417201409</v>
      </c>
      <c r="AK28" s="9">
        <f t="shared" si="12"/>
        <v>1.2058615201533485</v>
      </c>
      <c r="AL28" s="9">
        <f t="shared" si="12"/>
        <v>1.5128862548562252</v>
      </c>
      <c r="AM28" s="9">
        <f t="shared" si="12"/>
        <v>1.2728330490272652</v>
      </c>
      <c r="AN28" s="9">
        <f ca="1">AVERAGE(OFFSET($A28,0,Fixtures!$D$6,1,3))</f>
        <v>1.6057744341770024</v>
      </c>
      <c r="AO28" s="9">
        <f ca="1">AVERAGE(OFFSET($A28,0,Fixtures!$D$6,1,6))</f>
        <v>1.4413504559541703</v>
      </c>
      <c r="AP28" s="9">
        <f ca="1">AVERAGE(OFFSET($A28,0,Fixtures!$D$6,1,9))</f>
        <v>1.3370053940190783</v>
      </c>
      <c r="AQ28" s="9">
        <f ca="1">AVERAGE(OFFSET($A28,0,Fixtures!$D$6,1,12))</f>
        <v>1.3780308011208258</v>
      </c>
      <c r="AR28" s="9">
        <f ca="1">IF(OR(Fixtures!$D$6&lt;=0,Fixtures!$D$6&gt;39),AVERAGE(A28:AM28),AVERAGE(OFFSET($A28,0,Fixtures!$D$6,1,39-Fixtures!$D$6)))</f>
        <v>1.3532811703561061</v>
      </c>
    </row>
    <row r="29" spans="1:46" x14ac:dyDescent="0.25">
      <c r="A29" s="30" t="s">
        <v>115</v>
      </c>
      <c r="B29" s="9">
        <f t="shared" ref="B29:AM29" si="13">MIN(VLOOKUP($A24,$A$2:$AM$11,B$13+1,FALSE),VLOOKUP($A29,$A$2:$AM$11,B$13+1,FALSE))</f>
        <v>1.4829979752794695</v>
      </c>
      <c r="C29" s="9">
        <f t="shared" si="13"/>
        <v>1.2059782540276291</v>
      </c>
      <c r="D29" s="9">
        <f t="shared" si="13"/>
        <v>1.3038780254060012</v>
      </c>
      <c r="E29" s="9">
        <f t="shared" si="13"/>
        <v>1.6252904690188399</v>
      </c>
      <c r="F29" s="9">
        <f t="shared" si="13"/>
        <v>1.1699978198411112</v>
      </c>
      <c r="G29" s="9">
        <f t="shared" si="13"/>
        <v>0.68612961210535006</v>
      </c>
      <c r="H29" s="9">
        <f t="shared" si="13"/>
        <v>1.9625688670655994</v>
      </c>
      <c r="I29" s="9">
        <f t="shared" si="13"/>
        <v>0.8026067159042436</v>
      </c>
      <c r="J29" s="9">
        <f t="shared" si="13"/>
        <v>1.3768201151523232</v>
      </c>
      <c r="K29" s="9">
        <f t="shared" si="13"/>
        <v>1.8339811025222348</v>
      </c>
      <c r="L29" s="9">
        <f t="shared" si="13"/>
        <v>1.193823290779533</v>
      </c>
      <c r="M29" s="9">
        <f t="shared" si="13"/>
        <v>1.6586670572075357</v>
      </c>
      <c r="N29" s="9">
        <f t="shared" si="13"/>
        <v>1.1867966081460708</v>
      </c>
      <c r="O29" s="9">
        <f t="shared" si="13"/>
        <v>0.82964085872889071</v>
      </c>
      <c r="P29" s="9">
        <f t="shared" si="13"/>
        <v>1.1039885569900278</v>
      </c>
      <c r="Q29" s="9">
        <f t="shared" si="13"/>
        <v>1.000956997259248</v>
      </c>
      <c r="R29" s="9">
        <f t="shared" si="13"/>
        <v>0.85059587062937403</v>
      </c>
      <c r="S29" s="9">
        <f t="shared" si="13"/>
        <v>1.6421084274181743</v>
      </c>
      <c r="T29" s="9">
        <f t="shared" si="13"/>
        <v>1.4662470854034595</v>
      </c>
      <c r="U29" s="9">
        <f t="shared" si="13"/>
        <v>0.93329786664103598</v>
      </c>
      <c r="V29" s="9">
        <f t="shared" si="13"/>
        <v>1.6444711286776614</v>
      </c>
      <c r="W29" s="9">
        <f t="shared" si="13"/>
        <v>1.7580723665374896</v>
      </c>
      <c r="X29" s="9">
        <f t="shared" si="13"/>
        <v>1.0206076346650161</v>
      </c>
      <c r="Y29" s="9">
        <f t="shared" si="13"/>
        <v>1.4072791991767142</v>
      </c>
      <c r="Z29" s="9">
        <f t="shared" si="13"/>
        <v>0.97687324504810102</v>
      </c>
      <c r="AA29" s="9">
        <f t="shared" si="13"/>
        <v>0.87249347234220409</v>
      </c>
      <c r="AB29" s="9">
        <f t="shared" si="13"/>
        <v>1.4268000724808789</v>
      </c>
      <c r="AC29" s="9">
        <f t="shared" si="13"/>
        <v>1.5180849360795423</v>
      </c>
      <c r="AD29" s="9">
        <f t="shared" si="13"/>
        <v>0.9483823293510264</v>
      </c>
      <c r="AE29" s="9">
        <f t="shared" si="13"/>
        <v>1.1411741221429679</v>
      </c>
      <c r="AF29" s="9">
        <f t="shared" si="13"/>
        <v>1.2781298134790378</v>
      </c>
      <c r="AG29" s="9">
        <f t="shared" si="13"/>
        <v>1.8858041251969353</v>
      </c>
      <c r="AH29" s="9">
        <f t="shared" si="13"/>
        <v>1.0549846863600971</v>
      </c>
      <c r="AI29" s="9">
        <f t="shared" si="13"/>
        <v>1.2945830403404652</v>
      </c>
      <c r="AJ29" s="9">
        <f t="shared" si="13"/>
        <v>1.081631417201409</v>
      </c>
      <c r="AK29" s="9">
        <f t="shared" si="13"/>
        <v>1.2058615201533485</v>
      </c>
      <c r="AL29" s="9">
        <f t="shared" si="13"/>
        <v>1.5128862548562252</v>
      </c>
      <c r="AM29" s="9">
        <f t="shared" si="13"/>
        <v>0.94377386254849793</v>
      </c>
      <c r="AN29" s="9">
        <f ca="1">AVERAGE(OFFSET($A29,0,Fixtures!$D$6,1,3))</f>
        <v>1.4682081694846971</v>
      </c>
      <c r="AO29" s="9">
        <f ca="1">AVERAGE(OFFSET($A29,0,Fixtures!$D$6,1,6))</f>
        <v>1.3466215054227648</v>
      </c>
      <c r="AP29" s="9">
        <f ca="1">AVERAGE(OFFSET($A29,0,Fixtures!$D$6,1,9))</f>
        <v>1.2261411619350264</v>
      </c>
      <c r="AQ29" s="9">
        <f ca="1">AVERAGE(OFFSET($A29,0,Fixtures!$D$6,1,12))</f>
        <v>1.2564103197398258</v>
      </c>
      <c r="AR29" s="9">
        <f ca="1">IF(OR(Fixtures!$D$6&lt;=0,Fixtures!$D$6&gt;39),AVERAGE(A29:AM29),AVERAGE(OFFSET($A29,0,Fixtures!$D$6,1,39-Fixtures!$D$6)))</f>
        <v>1.268293902117184</v>
      </c>
    </row>
    <row r="30" spans="1:46" x14ac:dyDescent="0.25">
      <c r="A30" s="30" t="s">
        <v>2</v>
      </c>
      <c r="B30" s="9">
        <f t="shared" ref="B30:AM30" si="14">MIN(VLOOKUP($A24,$A$2:$AM$11,B$13+1,FALSE),VLOOKUP($A30,$A$2:$AM$11,B$13+1,FALSE))</f>
        <v>1.4829979752794695</v>
      </c>
      <c r="C30" s="9">
        <f t="shared" si="14"/>
        <v>1.2059782540276291</v>
      </c>
      <c r="D30" s="9">
        <f t="shared" si="14"/>
        <v>1.3038780254060012</v>
      </c>
      <c r="E30" s="9">
        <f t="shared" si="14"/>
        <v>1.0919437556576579</v>
      </c>
      <c r="F30" s="9">
        <f t="shared" si="14"/>
        <v>1.24220776158448</v>
      </c>
      <c r="G30" s="9">
        <f t="shared" si="14"/>
        <v>0.68612961210535006</v>
      </c>
      <c r="H30" s="9">
        <f t="shared" si="14"/>
        <v>1.7388913412915326</v>
      </c>
      <c r="I30" s="9">
        <f t="shared" si="14"/>
        <v>0.8026067159042436</v>
      </c>
      <c r="J30" s="9">
        <f t="shared" si="14"/>
        <v>1.7895189092292398</v>
      </c>
      <c r="K30" s="9">
        <f t="shared" si="14"/>
        <v>1.6900195096965518</v>
      </c>
      <c r="L30" s="9">
        <f t="shared" si="14"/>
        <v>1.193823290779533</v>
      </c>
      <c r="M30" s="9">
        <f t="shared" si="14"/>
        <v>0.93347704506329388</v>
      </c>
      <c r="N30" s="9">
        <f t="shared" si="14"/>
        <v>1.1867966081460708</v>
      </c>
      <c r="O30" s="9">
        <f t="shared" si="14"/>
        <v>0.82964085872889071</v>
      </c>
      <c r="P30" s="9">
        <f t="shared" si="14"/>
        <v>1.5333929425580606</v>
      </c>
      <c r="Q30" s="9">
        <f t="shared" si="14"/>
        <v>1.000956997259248</v>
      </c>
      <c r="R30" s="9">
        <f t="shared" si="14"/>
        <v>0.85059587062937403</v>
      </c>
      <c r="S30" s="9">
        <f t="shared" si="14"/>
        <v>1.4353031413243247</v>
      </c>
      <c r="T30" s="9">
        <f t="shared" si="14"/>
        <v>1.646212657454218</v>
      </c>
      <c r="U30" s="9">
        <f t="shared" si="14"/>
        <v>0.93329786664103598</v>
      </c>
      <c r="V30" s="9">
        <f t="shared" si="14"/>
        <v>1.6444711286776614</v>
      </c>
      <c r="W30" s="9">
        <f t="shared" si="14"/>
        <v>1.3290327863722615</v>
      </c>
      <c r="X30" s="9">
        <f t="shared" si="14"/>
        <v>1.0206076346650161</v>
      </c>
      <c r="Y30" s="9">
        <f t="shared" si="14"/>
        <v>1.4072791991767142</v>
      </c>
      <c r="Z30" s="9">
        <f t="shared" si="14"/>
        <v>0.97687324504810102</v>
      </c>
      <c r="AA30" s="9">
        <f t="shared" si="14"/>
        <v>0.87249347234220409</v>
      </c>
      <c r="AB30" s="9">
        <f t="shared" si="14"/>
        <v>1.1870244543154338</v>
      </c>
      <c r="AC30" s="9">
        <f t="shared" si="14"/>
        <v>1.5180849360795423</v>
      </c>
      <c r="AD30" s="9">
        <f t="shared" si="14"/>
        <v>0.9483823293510264</v>
      </c>
      <c r="AE30" s="9">
        <f t="shared" si="14"/>
        <v>1.6580323102605063</v>
      </c>
      <c r="AF30" s="9">
        <f t="shared" si="14"/>
        <v>1.2781298134790378</v>
      </c>
      <c r="AG30" s="9">
        <f t="shared" si="14"/>
        <v>1.6405705696541852</v>
      </c>
      <c r="AH30" s="9">
        <f t="shared" si="14"/>
        <v>1.0549846863600971</v>
      </c>
      <c r="AI30" s="9">
        <f t="shared" si="14"/>
        <v>1.2945830403404652</v>
      </c>
      <c r="AJ30" s="9">
        <f t="shared" si="14"/>
        <v>1.081631417201409</v>
      </c>
      <c r="AK30" s="9">
        <f t="shared" si="14"/>
        <v>1.2058615201533485</v>
      </c>
      <c r="AL30" s="9">
        <f t="shared" si="14"/>
        <v>1.1287236166555472</v>
      </c>
      <c r="AM30" s="9">
        <f t="shared" si="14"/>
        <v>1.2728330490272652</v>
      </c>
      <c r="AN30" s="9">
        <f ca="1">AVERAGE(OFFSET($A30,0,Fixtures!$D$6,1,3))</f>
        <v>1.5577872365684415</v>
      </c>
      <c r="AO30" s="9">
        <f ca="1">AVERAGE(OFFSET($A30,0,Fixtures!$D$6,1,6))</f>
        <v>1.2705460369405968</v>
      </c>
      <c r="AP30" s="9">
        <f ca="1">AVERAGE(OFFSET($A30,0,Fixtures!$D$6,1,9))</f>
        <v>1.2231357813433625</v>
      </c>
      <c r="AQ30" s="9">
        <f ca="1">AVERAGE(OFFSET($A30,0,Fixtures!$D$6,1,12))</f>
        <v>1.2519196414591534</v>
      </c>
      <c r="AR30" s="9">
        <f ca="1">IF(OR(Fixtures!$D$6&lt;=0,Fixtures!$D$6&gt;39),AVERAGE(A30:AM30),AVERAGE(OFFSET($A30,0,Fixtures!$D$6,1,39-Fixtures!$D$6)))</f>
        <v>1.2514211635556551</v>
      </c>
    </row>
    <row r="31" spans="1:46" x14ac:dyDescent="0.25">
      <c r="A31" s="30" t="s">
        <v>10</v>
      </c>
      <c r="B31" s="9">
        <f t="shared" ref="B31:AM31" si="15">MIN(VLOOKUP($A24,$A$2:$AM$11,B$13+1,FALSE),VLOOKUP($A31,$A$2:$AM$11,B$13+1,FALSE))</f>
        <v>1.3487065320220235</v>
      </c>
      <c r="C31" s="9">
        <f t="shared" si="15"/>
        <v>1.2059782540276291</v>
      </c>
      <c r="D31" s="9">
        <f t="shared" si="15"/>
        <v>1.1081078593072704</v>
      </c>
      <c r="E31" s="9">
        <f t="shared" si="15"/>
        <v>0.74495387831087001</v>
      </c>
      <c r="F31" s="9">
        <f t="shared" si="15"/>
        <v>1.24220776158448</v>
      </c>
      <c r="G31" s="9">
        <f t="shared" si="15"/>
        <v>0.68612961210535006</v>
      </c>
      <c r="H31" s="9">
        <f t="shared" si="15"/>
        <v>1.9429405584906765</v>
      </c>
      <c r="I31" s="9">
        <f t="shared" si="15"/>
        <v>0.8026067159042436</v>
      </c>
      <c r="J31" s="9">
        <f t="shared" si="15"/>
        <v>1.1743634219118253</v>
      </c>
      <c r="K31" s="9">
        <f t="shared" si="15"/>
        <v>1.4156640009896253</v>
      </c>
      <c r="L31" s="9">
        <f t="shared" si="15"/>
        <v>1.193823290779533</v>
      </c>
      <c r="M31" s="9">
        <f t="shared" si="15"/>
        <v>0.90076884077166397</v>
      </c>
      <c r="N31" s="9">
        <f t="shared" si="15"/>
        <v>1.1867966081460708</v>
      </c>
      <c r="O31" s="9">
        <f t="shared" si="15"/>
        <v>0.82964085872889071</v>
      </c>
      <c r="P31" s="9">
        <f t="shared" si="15"/>
        <v>1.2885447886322288</v>
      </c>
      <c r="Q31" s="9">
        <f t="shared" si="15"/>
        <v>1.000956997259248</v>
      </c>
      <c r="R31" s="9">
        <f t="shared" si="15"/>
        <v>0.85059587062937403</v>
      </c>
      <c r="S31" s="9">
        <f t="shared" si="15"/>
        <v>1.7873481657962111</v>
      </c>
      <c r="T31" s="9">
        <f t="shared" si="15"/>
        <v>1.646212657454218</v>
      </c>
      <c r="U31" s="9">
        <f t="shared" si="15"/>
        <v>0.93329786664103598</v>
      </c>
      <c r="V31" s="9">
        <f t="shared" si="15"/>
        <v>1.5279301152388407</v>
      </c>
      <c r="W31" s="9">
        <f t="shared" si="15"/>
        <v>1.800181158343078</v>
      </c>
      <c r="X31" s="9">
        <f t="shared" si="15"/>
        <v>1.0206076346650161</v>
      </c>
      <c r="Y31" s="9">
        <f t="shared" si="15"/>
        <v>0.92352039836355326</v>
      </c>
      <c r="Z31" s="9">
        <f t="shared" si="15"/>
        <v>0.97687324504810102</v>
      </c>
      <c r="AA31" s="9">
        <f t="shared" si="15"/>
        <v>0.87249347234220409</v>
      </c>
      <c r="AB31" s="9">
        <f t="shared" si="15"/>
        <v>1.1454321746163898</v>
      </c>
      <c r="AC31" s="9">
        <f t="shared" si="15"/>
        <v>1.1573603552484342</v>
      </c>
      <c r="AD31" s="9">
        <f t="shared" si="15"/>
        <v>0.9483823293510264</v>
      </c>
      <c r="AE31" s="9">
        <f t="shared" si="15"/>
        <v>0.87141696732280527</v>
      </c>
      <c r="AF31" s="9">
        <f t="shared" si="15"/>
        <v>0.94729535725451985</v>
      </c>
      <c r="AG31" s="9">
        <f t="shared" si="15"/>
        <v>1.0606239691123707</v>
      </c>
      <c r="AH31" s="9">
        <f t="shared" si="15"/>
        <v>1.0549846863600971</v>
      </c>
      <c r="AI31" s="9">
        <f t="shared" si="15"/>
        <v>1.2945830403404652</v>
      </c>
      <c r="AJ31" s="9">
        <f t="shared" si="15"/>
        <v>1.081631417201409</v>
      </c>
      <c r="AK31" s="9">
        <f t="shared" si="15"/>
        <v>1.0133127227086483</v>
      </c>
      <c r="AL31" s="9">
        <f t="shared" si="15"/>
        <v>1.4055721246863047</v>
      </c>
      <c r="AM31" s="9">
        <f t="shared" si="15"/>
        <v>1.2728330490272652</v>
      </c>
      <c r="AN31" s="9">
        <f ca="1">AVERAGE(OFFSET($A31,0,Fixtures!$D$6,1,3))</f>
        <v>1.2612835712269945</v>
      </c>
      <c r="AO31" s="9">
        <f ca="1">AVERAGE(OFFSET($A31,0,Fixtures!$D$6,1,6))</f>
        <v>1.1168428368879348</v>
      </c>
      <c r="AP31" s="9">
        <f ca="1">AVERAGE(OFFSET($A31,0,Fixtures!$D$6,1,9))</f>
        <v>1.0934616308720511</v>
      </c>
      <c r="AQ31" s="9">
        <f ca="1">AVERAGE(OFFSET($A31,0,Fixtures!$D$6,1,12))</f>
        <v>1.1840011139783271</v>
      </c>
      <c r="AR31" s="9">
        <f ca="1">IF(OR(Fixtures!$D$6&lt;=0,Fixtures!$D$6&gt;39),AVERAGE(A31:AM31),AVERAGE(OFFSET($A31,0,Fixtures!$D$6,1,39-Fixtures!$D$6)))</f>
        <v>1.1527682528323484</v>
      </c>
    </row>
    <row r="32" spans="1:46" x14ac:dyDescent="0.25">
      <c r="A32" s="30" t="s">
        <v>117</v>
      </c>
      <c r="B32" s="9">
        <f t="shared" ref="B32:AM32" si="16">MIN(VLOOKUP($A24,$A$2:$AM$11,B$13+1,FALSE),VLOOKUP($A32,$A$2:$AM$11,B$13+1,FALSE))</f>
        <v>1.4829979752794695</v>
      </c>
      <c r="C32" s="9">
        <f t="shared" si="16"/>
        <v>1.2059782540276291</v>
      </c>
      <c r="D32" s="9">
        <f t="shared" si="16"/>
        <v>1.3038780254060012</v>
      </c>
      <c r="E32" s="9">
        <f t="shared" si="16"/>
        <v>1.6252904690188399</v>
      </c>
      <c r="F32" s="9">
        <f t="shared" si="16"/>
        <v>1.2118906783866812</v>
      </c>
      <c r="G32" s="9">
        <f t="shared" si="16"/>
        <v>0.68612961210535006</v>
      </c>
      <c r="H32" s="9">
        <f t="shared" si="16"/>
        <v>1.7919956537278083</v>
      </c>
      <c r="I32" s="9">
        <f t="shared" si="16"/>
        <v>0.8026067159042436</v>
      </c>
      <c r="J32" s="9">
        <f t="shared" si="16"/>
        <v>1.7895189092292398</v>
      </c>
      <c r="K32" s="9">
        <f t="shared" si="16"/>
        <v>1.2527107027375273</v>
      </c>
      <c r="L32" s="9">
        <f t="shared" si="16"/>
        <v>1.193823290779533</v>
      </c>
      <c r="M32" s="9">
        <f t="shared" si="16"/>
        <v>1.8143419663190534</v>
      </c>
      <c r="N32" s="9">
        <f t="shared" si="16"/>
        <v>1.1867966081460708</v>
      </c>
      <c r="O32" s="9">
        <f t="shared" si="16"/>
        <v>0.82964085872889071</v>
      </c>
      <c r="P32" s="9">
        <f t="shared" si="16"/>
        <v>1.5333929425580606</v>
      </c>
      <c r="Q32" s="9">
        <f t="shared" si="16"/>
        <v>1.000956997259248</v>
      </c>
      <c r="R32" s="9">
        <f t="shared" si="16"/>
        <v>0.85059587062937403</v>
      </c>
      <c r="S32" s="9">
        <f t="shared" si="16"/>
        <v>1.9238105431829502</v>
      </c>
      <c r="T32" s="9">
        <f t="shared" si="16"/>
        <v>1.6332021723488199</v>
      </c>
      <c r="U32" s="9">
        <f t="shared" si="16"/>
        <v>0.93329786664103598</v>
      </c>
      <c r="V32" s="9">
        <f t="shared" si="16"/>
        <v>1.4092269131665103</v>
      </c>
      <c r="W32" s="9">
        <f t="shared" si="16"/>
        <v>1.5929671181483545</v>
      </c>
      <c r="X32" s="9">
        <f t="shared" si="16"/>
        <v>1.0206076346650161</v>
      </c>
      <c r="Y32" s="9">
        <f t="shared" si="16"/>
        <v>1.4072791991767142</v>
      </c>
      <c r="Z32" s="9">
        <f t="shared" si="16"/>
        <v>0.97687324504810102</v>
      </c>
      <c r="AA32" s="9">
        <f t="shared" si="16"/>
        <v>0.87249347234220409</v>
      </c>
      <c r="AB32" s="9">
        <f t="shared" si="16"/>
        <v>1.4268000724808789</v>
      </c>
      <c r="AC32" s="9">
        <f t="shared" si="16"/>
        <v>1.5180849360795423</v>
      </c>
      <c r="AD32" s="9">
        <f t="shared" si="16"/>
        <v>0.9483823293510264</v>
      </c>
      <c r="AE32" s="9">
        <f t="shared" si="16"/>
        <v>1.6580323102605063</v>
      </c>
      <c r="AF32" s="9">
        <f t="shared" si="16"/>
        <v>1.2781298134790378</v>
      </c>
      <c r="AG32" s="9">
        <f t="shared" si="16"/>
        <v>1.8858041251969353</v>
      </c>
      <c r="AH32" s="9">
        <f t="shared" si="16"/>
        <v>1.0549846863600971</v>
      </c>
      <c r="AI32" s="9">
        <f t="shared" si="16"/>
        <v>1.2843515837374662</v>
      </c>
      <c r="AJ32" s="9">
        <f t="shared" si="16"/>
        <v>1.081631417201409</v>
      </c>
      <c r="AK32" s="9">
        <f t="shared" si="16"/>
        <v>1.2058615201533485</v>
      </c>
      <c r="AL32" s="9">
        <f t="shared" si="16"/>
        <v>1.5128862548562252</v>
      </c>
      <c r="AM32" s="9">
        <f t="shared" si="16"/>
        <v>1.2728330490272652</v>
      </c>
      <c r="AN32" s="9">
        <f ca="1">AVERAGE(OFFSET($A32,0,Fixtures!$D$6,1,3))</f>
        <v>1.4120176342487667</v>
      </c>
      <c r="AO32" s="9">
        <f ca="1">AVERAGE(OFFSET($A32,0,Fixtures!$D$6,1,6))</f>
        <v>1.3444720559900525</v>
      </c>
      <c r="AP32" s="9">
        <f ca="1">AVERAGE(OFFSET($A32,0,Fixtures!$D$6,1,9))</f>
        <v>1.2724197940429998</v>
      </c>
      <c r="AQ32" s="9">
        <f ca="1">AVERAGE(OFFSET($A32,0,Fixtures!$D$6,1,12))</f>
        <v>1.3285073940466503</v>
      </c>
      <c r="AR32" s="9">
        <f ca="1">IF(OR(Fixtures!$D$6&lt;=0,Fixtures!$D$6&gt;39),AVERAGE(A32:AM32),AVERAGE(OFFSET($A32,0,Fixtures!$D$6,1,39-Fixtures!$D$6)))</f>
        <v>1.3116439469763479</v>
      </c>
    </row>
    <row r="33" spans="1:44" x14ac:dyDescent="0.25">
      <c r="A33" s="30" t="s">
        <v>63</v>
      </c>
      <c r="B33" s="9">
        <f t="shared" ref="B33:AM33" si="17">MIN(VLOOKUP($A24,$A$2:$AM$11,B$13+1,FALSE),VLOOKUP($A33,$A$2:$AM$11,B$13+1,FALSE))</f>
        <v>0.98858571080856317</v>
      </c>
      <c r="C33" s="9">
        <f t="shared" si="17"/>
        <v>1.2059782540276291</v>
      </c>
      <c r="D33" s="9">
        <f t="shared" si="17"/>
        <v>0.88665393412842641</v>
      </c>
      <c r="E33" s="9">
        <f t="shared" si="17"/>
        <v>1.6252904690188399</v>
      </c>
      <c r="F33" s="9">
        <f t="shared" si="17"/>
        <v>1.24220776158448</v>
      </c>
      <c r="G33" s="9">
        <f t="shared" si="17"/>
        <v>0.68612961210535006</v>
      </c>
      <c r="H33" s="9">
        <f t="shared" si="17"/>
        <v>2.0911359893415811</v>
      </c>
      <c r="I33" s="9">
        <f t="shared" si="17"/>
        <v>0.8026067159042436</v>
      </c>
      <c r="J33" s="9">
        <f t="shared" si="17"/>
        <v>1.0997071052253016</v>
      </c>
      <c r="K33" s="9">
        <f t="shared" si="17"/>
        <v>1.4669359227477596</v>
      </c>
      <c r="L33" s="9">
        <f t="shared" si="17"/>
        <v>1.193823290779533</v>
      </c>
      <c r="M33" s="9">
        <f t="shared" si="17"/>
        <v>1.7159981367694495</v>
      </c>
      <c r="N33" s="9">
        <f t="shared" si="17"/>
        <v>1.0182844001180245</v>
      </c>
      <c r="O33" s="9">
        <f t="shared" si="17"/>
        <v>0.82964085872889071</v>
      </c>
      <c r="P33" s="9">
        <f t="shared" si="17"/>
        <v>1.1111591189579029</v>
      </c>
      <c r="Q33" s="9">
        <f t="shared" si="17"/>
        <v>1.000956997259248</v>
      </c>
      <c r="R33" s="9">
        <f t="shared" si="17"/>
        <v>0.85059587062937403</v>
      </c>
      <c r="S33" s="9">
        <f t="shared" si="17"/>
        <v>0.71521569866672596</v>
      </c>
      <c r="T33" s="9">
        <f t="shared" si="17"/>
        <v>0.83663044553442323</v>
      </c>
      <c r="U33" s="9">
        <f t="shared" si="17"/>
        <v>0.93329786664103598</v>
      </c>
      <c r="V33" s="9">
        <f t="shared" si="17"/>
        <v>1.6444711286776614</v>
      </c>
      <c r="W33" s="9">
        <f t="shared" si="17"/>
        <v>1.8653793603433491</v>
      </c>
      <c r="X33" s="9">
        <f t="shared" si="17"/>
        <v>1.0206076346650161</v>
      </c>
      <c r="Y33" s="9">
        <f t="shared" si="17"/>
        <v>0.86481060713516922</v>
      </c>
      <c r="Z33" s="9">
        <f t="shared" si="17"/>
        <v>0.97687324504810102</v>
      </c>
      <c r="AA33" s="9">
        <f t="shared" si="17"/>
        <v>0.87249347234220409</v>
      </c>
      <c r="AB33" s="9">
        <f t="shared" si="17"/>
        <v>1.3494624008984386</v>
      </c>
      <c r="AC33" s="9">
        <f t="shared" si="17"/>
        <v>1.5180849360795423</v>
      </c>
      <c r="AD33" s="9">
        <f t="shared" si="17"/>
        <v>0.9483823293510264</v>
      </c>
      <c r="AE33" s="9">
        <f t="shared" si="17"/>
        <v>1.1274834318545723</v>
      </c>
      <c r="AF33" s="9">
        <f t="shared" si="17"/>
        <v>1.2781298134790378</v>
      </c>
      <c r="AG33" s="9">
        <f t="shared" si="17"/>
        <v>1.2571015218022878</v>
      </c>
      <c r="AH33" s="9">
        <f t="shared" si="17"/>
        <v>1.0549846863600971</v>
      </c>
      <c r="AI33" s="9">
        <f t="shared" si="17"/>
        <v>1.063872757585421</v>
      </c>
      <c r="AJ33" s="9">
        <f t="shared" si="17"/>
        <v>1.081631417201409</v>
      </c>
      <c r="AK33" s="9">
        <f t="shared" si="17"/>
        <v>1.2058615201533485</v>
      </c>
      <c r="AL33" s="9">
        <f t="shared" si="17"/>
        <v>0.9094798087618079</v>
      </c>
      <c r="AM33" s="9">
        <f t="shared" si="17"/>
        <v>1.2444312910202637</v>
      </c>
      <c r="AN33" s="9">
        <f ca="1">AVERAGE(OFFSET($A33,0,Fixtures!$D$6,1,3))</f>
        <v>1.2534887729175315</v>
      </c>
      <c r="AO33" s="9">
        <f ca="1">AVERAGE(OFFSET($A33,0,Fixtures!$D$6,1,6))</f>
        <v>1.2207316190614932</v>
      </c>
      <c r="AP33" s="9">
        <f ca="1">AVERAGE(OFFSET($A33,0,Fixtures!$D$6,1,9))</f>
        <v>1.1430113001350537</v>
      </c>
      <c r="AQ33" s="9">
        <f ca="1">AVERAGE(OFFSET($A33,0,Fixtures!$D$6,1,12))</f>
        <v>1.0643538093381391</v>
      </c>
      <c r="AR33" s="9">
        <f ca="1">IF(OR(Fixtures!$D$6&lt;=0,Fixtures!$D$6&gt;39),AVERAGE(A33:AM33),AVERAGE(OFFSET($A33,0,Fixtures!$D$6,1,39-Fixtures!$D$6)))</f>
        <v>1.1351929024938805</v>
      </c>
    </row>
    <row r="35" spans="1:44" x14ac:dyDescent="0.25">
      <c r="A35" s="31" t="s">
        <v>61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  <c r="N35" s="2">
        <v>13</v>
      </c>
      <c r="O35" s="2">
        <v>14</v>
      </c>
      <c r="P35" s="2">
        <v>15</v>
      </c>
      <c r="Q35" s="2">
        <v>16</v>
      </c>
      <c r="R35" s="2">
        <v>17</v>
      </c>
      <c r="S35" s="2">
        <v>18</v>
      </c>
      <c r="T35" s="2">
        <v>19</v>
      </c>
      <c r="U35" s="2">
        <v>20</v>
      </c>
      <c r="V35" s="2">
        <v>21</v>
      </c>
      <c r="W35" s="2">
        <v>22</v>
      </c>
      <c r="X35" s="2">
        <v>23</v>
      </c>
      <c r="Y35" s="2">
        <v>24</v>
      </c>
      <c r="Z35" s="2">
        <v>25</v>
      </c>
      <c r="AA35" s="2">
        <v>26</v>
      </c>
      <c r="AB35" s="2">
        <v>27</v>
      </c>
      <c r="AC35" s="2">
        <v>28</v>
      </c>
      <c r="AD35" s="2">
        <v>29</v>
      </c>
      <c r="AE35" s="2">
        <v>30</v>
      </c>
      <c r="AF35" s="2">
        <v>31</v>
      </c>
      <c r="AG35" s="2">
        <v>32</v>
      </c>
      <c r="AH35" s="2">
        <v>33</v>
      </c>
      <c r="AI35" s="2">
        <v>34</v>
      </c>
      <c r="AJ35" s="2">
        <v>35</v>
      </c>
      <c r="AK35" s="2">
        <v>36</v>
      </c>
      <c r="AL35" s="2">
        <v>37</v>
      </c>
      <c r="AM35" s="2">
        <v>38</v>
      </c>
      <c r="AN35" s="31" t="s">
        <v>56</v>
      </c>
      <c r="AO35" s="31" t="s">
        <v>57</v>
      </c>
      <c r="AP35" s="31" t="s">
        <v>58</v>
      </c>
      <c r="AQ35" s="31" t="s">
        <v>78</v>
      </c>
      <c r="AR35" s="31" t="s">
        <v>59</v>
      </c>
    </row>
    <row r="36" spans="1:44" x14ac:dyDescent="0.25">
      <c r="A36" s="30" t="s">
        <v>105</v>
      </c>
      <c r="B36" s="9">
        <f t="shared" ref="B36:AM36" si="18">MIN(VLOOKUP($A35,$A$2:$AM$11,B$13+1,FALSE),VLOOKUP($A36,$A$2:$AM$11,B$13+1,FALSE))</f>
        <v>1.4101459512119447</v>
      </c>
      <c r="C36" s="9">
        <f t="shared" si="18"/>
        <v>0.9777535921947349</v>
      </c>
      <c r="D36" s="9">
        <f t="shared" si="18"/>
        <v>1.291121598150319</v>
      </c>
      <c r="E36" s="9">
        <f t="shared" si="18"/>
        <v>1.3042672083051459</v>
      </c>
      <c r="F36" s="9">
        <f t="shared" si="18"/>
        <v>0.94360293946905494</v>
      </c>
      <c r="G36" s="9">
        <f t="shared" si="18"/>
        <v>1.5257001927636529</v>
      </c>
      <c r="H36" s="9">
        <f t="shared" si="18"/>
        <v>1.406952175419395</v>
      </c>
      <c r="I36" s="9">
        <f t="shared" si="18"/>
        <v>1.4659815393049642</v>
      </c>
      <c r="J36" s="9">
        <f t="shared" si="18"/>
        <v>1.0564898130888565</v>
      </c>
      <c r="K36" s="9">
        <f t="shared" si="18"/>
        <v>1.8071439491652763</v>
      </c>
      <c r="L36" s="9">
        <f t="shared" si="18"/>
        <v>1.1176935411759816</v>
      </c>
      <c r="M36" s="9">
        <f t="shared" si="18"/>
        <v>1.2747310989717673</v>
      </c>
      <c r="N36" s="9">
        <f t="shared" si="18"/>
        <v>0.94589314320575646</v>
      </c>
      <c r="O36" s="9">
        <f t="shared" si="18"/>
        <v>0.91992065186628336</v>
      </c>
      <c r="P36" s="9">
        <f t="shared" si="18"/>
        <v>1.1512708353444638</v>
      </c>
      <c r="Q36" s="9">
        <f t="shared" si="18"/>
        <v>0.8972577764950509</v>
      </c>
      <c r="R36" s="9">
        <f t="shared" si="18"/>
        <v>1.0093629789556426</v>
      </c>
      <c r="S36" s="9">
        <f t="shared" si="18"/>
        <v>1.9380525156253638</v>
      </c>
      <c r="T36" s="9">
        <f t="shared" si="18"/>
        <v>1.5063096317785019</v>
      </c>
      <c r="U36" s="9">
        <f t="shared" si="18"/>
        <v>1.2028129648098549</v>
      </c>
      <c r="V36" s="9">
        <f t="shared" si="18"/>
        <v>1.7891030605491542</v>
      </c>
      <c r="W36" s="9">
        <f t="shared" si="18"/>
        <v>1.4211395456411875</v>
      </c>
      <c r="X36" s="9">
        <f t="shared" si="18"/>
        <v>1.1528491350390409</v>
      </c>
      <c r="Y36" s="9">
        <f t="shared" si="18"/>
        <v>1.3434494725969208</v>
      </c>
      <c r="Z36" s="9">
        <f t="shared" si="18"/>
        <v>0.74205015780959138</v>
      </c>
      <c r="AA36" s="9">
        <f t="shared" si="18"/>
        <v>1.9401049531340435</v>
      </c>
      <c r="AB36" s="9">
        <f t="shared" si="18"/>
        <v>1.0024496253572921</v>
      </c>
      <c r="AC36" s="9">
        <f t="shared" si="18"/>
        <v>1.4212771195850302</v>
      </c>
      <c r="AD36" s="9">
        <f t="shared" si="18"/>
        <v>1.2433272252037169</v>
      </c>
      <c r="AE36" s="9">
        <f t="shared" si="18"/>
        <v>1.0999161047758295</v>
      </c>
      <c r="AF36" s="9">
        <f t="shared" si="18"/>
        <v>1.0256768469726123</v>
      </c>
      <c r="AG36" s="9">
        <f t="shared" si="18"/>
        <v>1.7829762778728993</v>
      </c>
      <c r="AH36" s="9">
        <f t="shared" si="18"/>
        <v>0.80862181013484913</v>
      </c>
      <c r="AI36" s="9">
        <f t="shared" si="18"/>
        <v>1.3041409604529859</v>
      </c>
      <c r="AJ36" s="9">
        <f t="shared" si="18"/>
        <v>1.2835222308222725</v>
      </c>
      <c r="AK36" s="9">
        <f t="shared" si="18"/>
        <v>1.4000934115561285</v>
      </c>
      <c r="AL36" s="9">
        <f t="shared" si="18"/>
        <v>1.9834531880508248</v>
      </c>
      <c r="AM36" s="9">
        <f t="shared" si="18"/>
        <v>1.1409674486983241</v>
      </c>
      <c r="AN36" s="9">
        <f ca="1">AVERAGE(OFFSET($A36,0,Fixtures!$D$6,1,3))</f>
        <v>1.3271091011433713</v>
      </c>
      <c r="AO36" s="9">
        <f ca="1">AVERAGE(OFFSET($A36,0,Fixtures!$D$6,1,6))</f>
        <v>1.1869786995789868</v>
      </c>
      <c r="AP36" s="9">
        <f ca="1">AVERAGE(OFFSET($A36,0,Fixtures!$D$6,1,9))</f>
        <v>1.1310848653632311</v>
      </c>
      <c r="AQ36" s="9">
        <f ca="1">AVERAGE(OFFSET($A36,0,Fixtures!$D$6,1,12))</f>
        <v>1.2355782417068999</v>
      </c>
      <c r="AR36" s="9">
        <f ca="1">IF(OR(Fixtures!$D$6&lt;=0,Fixtures!$D$6&gt;39),AVERAGE(A36:AM36),AVERAGE(OFFSET($A36,0,Fixtures!$D$6,1,39-Fixtures!$D$6)))</f>
        <v>1.2904019158245168</v>
      </c>
    </row>
    <row r="37" spans="1:44" x14ac:dyDescent="0.25">
      <c r="A37" s="30" t="s">
        <v>118</v>
      </c>
      <c r="B37" s="9">
        <f t="shared" ref="B37:AM37" si="19">MIN(VLOOKUP($A35,$A$2:$AM$11,B$13+1,FALSE),VLOOKUP($A37,$A$2:$AM$11,B$13+1,FALSE))</f>
        <v>1.4101459512119447</v>
      </c>
      <c r="C37" s="9">
        <f t="shared" si="19"/>
        <v>1.2059782540276291</v>
      </c>
      <c r="D37" s="9">
        <f t="shared" si="19"/>
        <v>1.291121598150319</v>
      </c>
      <c r="E37" s="9">
        <f t="shared" si="19"/>
        <v>1.3042672083051459</v>
      </c>
      <c r="F37" s="9">
        <f t="shared" si="19"/>
        <v>0.94360293946905494</v>
      </c>
      <c r="G37" s="9">
        <f t="shared" si="19"/>
        <v>0.68612961210535006</v>
      </c>
      <c r="H37" s="9">
        <f t="shared" si="19"/>
        <v>1.6038644334424492</v>
      </c>
      <c r="I37" s="9">
        <f t="shared" si="19"/>
        <v>0.8026067159042436</v>
      </c>
      <c r="J37" s="9">
        <f t="shared" si="19"/>
        <v>1.0564898130888565</v>
      </c>
      <c r="K37" s="9">
        <f t="shared" si="19"/>
        <v>1.8339811025222348</v>
      </c>
      <c r="L37" s="9">
        <f t="shared" si="19"/>
        <v>1.193823290779533</v>
      </c>
      <c r="M37" s="9">
        <f t="shared" si="19"/>
        <v>1.3765707648118874</v>
      </c>
      <c r="N37" s="9">
        <f t="shared" si="19"/>
        <v>1.1867966081460708</v>
      </c>
      <c r="O37" s="9">
        <f t="shared" si="19"/>
        <v>0.82964085872889071</v>
      </c>
      <c r="P37" s="9">
        <f t="shared" si="19"/>
        <v>1.5333929425580606</v>
      </c>
      <c r="Q37" s="9">
        <f t="shared" si="19"/>
        <v>0.8972577764950509</v>
      </c>
      <c r="R37" s="9">
        <f t="shared" si="19"/>
        <v>0.85059587062937403</v>
      </c>
      <c r="S37" s="9">
        <f t="shared" si="19"/>
        <v>1.9238105431829502</v>
      </c>
      <c r="T37" s="9">
        <f t="shared" si="19"/>
        <v>1.646212657454218</v>
      </c>
      <c r="U37" s="9">
        <f t="shared" si="19"/>
        <v>0.93329786664103598</v>
      </c>
      <c r="V37" s="9">
        <f t="shared" si="19"/>
        <v>1.6444711286776614</v>
      </c>
      <c r="W37" s="9">
        <f t="shared" si="19"/>
        <v>1.6361886505951455</v>
      </c>
      <c r="X37" s="9">
        <f t="shared" si="19"/>
        <v>1.0206076346650161</v>
      </c>
      <c r="Y37" s="9">
        <f t="shared" si="19"/>
        <v>1.3434494725969208</v>
      </c>
      <c r="Z37" s="9">
        <f t="shared" si="19"/>
        <v>0.74205015780959138</v>
      </c>
      <c r="AA37" s="9">
        <f t="shared" si="19"/>
        <v>0.87249347234220409</v>
      </c>
      <c r="AB37" s="9">
        <f t="shared" si="19"/>
        <v>1.0825364255854248</v>
      </c>
      <c r="AC37" s="9">
        <f t="shared" si="19"/>
        <v>1.5180849360795423</v>
      </c>
      <c r="AD37" s="9">
        <f t="shared" si="19"/>
        <v>0.9483823293510264</v>
      </c>
      <c r="AE37" s="9">
        <f t="shared" si="19"/>
        <v>1.6418110317810077</v>
      </c>
      <c r="AF37" s="9">
        <f t="shared" si="19"/>
        <v>1.0256768469726123</v>
      </c>
      <c r="AG37" s="9">
        <f t="shared" si="19"/>
        <v>1.793164317317498</v>
      </c>
      <c r="AH37" s="9">
        <f t="shared" si="19"/>
        <v>1.0549846863600971</v>
      </c>
      <c r="AI37" s="9">
        <f t="shared" si="19"/>
        <v>1.2945830403404652</v>
      </c>
      <c r="AJ37" s="9">
        <f t="shared" si="19"/>
        <v>1.081631417201409</v>
      </c>
      <c r="AK37" s="9">
        <f t="shared" si="19"/>
        <v>1.2058615201533485</v>
      </c>
      <c r="AL37" s="9">
        <f t="shared" si="19"/>
        <v>1.5128862548562252</v>
      </c>
      <c r="AM37" s="9">
        <f t="shared" si="19"/>
        <v>1.1409674486983241</v>
      </c>
      <c r="AN37" s="9">
        <f ca="1">AVERAGE(OFFSET($A37,0,Fixtures!$D$6,1,3))</f>
        <v>1.3614314021302081</v>
      </c>
      <c r="AO37" s="9">
        <f ca="1">AVERAGE(OFFSET($A37,0,Fixtures!$D$6,1,6))</f>
        <v>1.2462170730129123</v>
      </c>
      <c r="AP37" s="9">
        <f ca="1">AVERAGE(OFFSET($A37,0,Fixtures!$D$6,1,9))</f>
        <v>1.195394336417773</v>
      </c>
      <c r="AQ37" s="9">
        <f ca="1">AVERAGE(OFFSET($A37,0,Fixtures!$D$6,1,12))</f>
        <v>1.2718225079198469</v>
      </c>
      <c r="AR37" s="9">
        <f ca="1">IF(OR(Fixtures!$D$6&lt;=0,Fixtures!$D$6&gt;39),AVERAGE(A37:AM37),AVERAGE(OFFSET($A37,0,Fixtures!$D$6,1,39-Fixtures!$D$6)))</f>
        <v>1.2607233622140559</v>
      </c>
    </row>
    <row r="38" spans="1:44" x14ac:dyDescent="0.25">
      <c r="A38" s="30" t="s">
        <v>53</v>
      </c>
      <c r="B38" s="9">
        <f t="shared" ref="B38:AM38" si="20">MIN(VLOOKUP($A35,$A$2:$AM$11,B$13+1,FALSE),VLOOKUP($A38,$A$2:$AM$11,B$13+1,FALSE))</f>
        <v>1.4101459512119447</v>
      </c>
      <c r="C38" s="9">
        <f t="shared" si="20"/>
        <v>1.9622134341301369</v>
      </c>
      <c r="D38" s="9">
        <f t="shared" si="20"/>
        <v>1.291121598150319</v>
      </c>
      <c r="E38" s="9">
        <f t="shared" si="20"/>
        <v>1.3042672083051459</v>
      </c>
      <c r="F38" s="9">
        <f t="shared" si="20"/>
        <v>0.94360293946905494</v>
      </c>
      <c r="G38" s="9">
        <f t="shared" si="20"/>
        <v>1.4541916929727541</v>
      </c>
      <c r="H38" s="9">
        <f t="shared" si="20"/>
        <v>1.3253319153057803</v>
      </c>
      <c r="I38" s="9">
        <f t="shared" si="20"/>
        <v>1.4659815393049642</v>
      </c>
      <c r="J38" s="9">
        <f t="shared" si="20"/>
        <v>1.0564898130888565</v>
      </c>
      <c r="K38" s="9">
        <f t="shared" si="20"/>
        <v>1.162060706643568</v>
      </c>
      <c r="L38" s="9">
        <f t="shared" si="20"/>
        <v>1.0690734629204686</v>
      </c>
      <c r="M38" s="9">
        <f t="shared" si="20"/>
        <v>1.3765707648118874</v>
      </c>
      <c r="N38" s="9">
        <f t="shared" si="20"/>
        <v>1.8788790461865978</v>
      </c>
      <c r="O38" s="9">
        <f t="shared" si="20"/>
        <v>0.91992065186628336</v>
      </c>
      <c r="P38" s="9">
        <f t="shared" si="20"/>
        <v>1.7803813458855429</v>
      </c>
      <c r="Q38" s="9">
        <f t="shared" si="20"/>
        <v>0.8972577764950509</v>
      </c>
      <c r="R38" s="9">
        <f t="shared" si="20"/>
        <v>1.0093629789556426</v>
      </c>
      <c r="S38" s="9">
        <f t="shared" si="20"/>
        <v>1.5596128550856265</v>
      </c>
      <c r="T38" s="9">
        <f t="shared" si="20"/>
        <v>1.6583666627036839</v>
      </c>
      <c r="U38" s="9">
        <f t="shared" si="20"/>
        <v>1.4775520872289762</v>
      </c>
      <c r="V38" s="9">
        <f t="shared" si="20"/>
        <v>1.0422421505555244</v>
      </c>
      <c r="W38" s="9">
        <f t="shared" si="20"/>
        <v>1.4776951222099515</v>
      </c>
      <c r="X38" s="9">
        <f t="shared" si="20"/>
        <v>1.1528491350390409</v>
      </c>
      <c r="Y38" s="9">
        <f t="shared" si="20"/>
        <v>0.98344064263490227</v>
      </c>
      <c r="Z38" s="9">
        <f t="shared" si="20"/>
        <v>0.74205015780959138</v>
      </c>
      <c r="AA38" s="9">
        <f t="shared" si="20"/>
        <v>1.1435775898101863</v>
      </c>
      <c r="AB38" s="9">
        <f t="shared" si="20"/>
        <v>1.0825364255854248</v>
      </c>
      <c r="AC38" s="9">
        <f t="shared" si="20"/>
        <v>0.84072028465336945</v>
      </c>
      <c r="AD38" s="9">
        <f t="shared" si="20"/>
        <v>1.5430863211083918</v>
      </c>
      <c r="AE38" s="9">
        <f t="shared" si="20"/>
        <v>1.6418110317810077</v>
      </c>
      <c r="AF38" s="9">
        <f t="shared" si="20"/>
        <v>1.0256768469726123</v>
      </c>
      <c r="AG38" s="9">
        <f t="shared" si="20"/>
        <v>1.793164317317498</v>
      </c>
      <c r="AH38" s="9">
        <f t="shared" si="20"/>
        <v>1.1697859262527797</v>
      </c>
      <c r="AI38" s="9">
        <f t="shared" si="20"/>
        <v>1.3041409604529859</v>
      </c>
      <c r="AJ38" s="9">
        <f t="shared" si="20"/>
        <v>1.2835222308222725</v>
      </c>
      <c r="AK38" s="9">
        <f t="shared" si="20"/>
        <v>1.4000934115561285</v>
      </c>
      <c r="AL38" s="9">
        <f t="shared" si="20"/>
        <v>1.2264808817672299</v>
      </c>
      <c r="AM38" s="9">
        <f t="shared" si="20"/>
        <v>1.1409674486983241</v>
      </c>
      <c r="AN38" s="9">
        <f ca="1">AVERAGE(OFFSET($A38,0,Fixtures!$D$6,1,3))</f>
        <v>1.0958746608842977</v>
      </c>
      <c r="AO38" s="9">
        <f ca="1">AVERAGE(OFFSET($A38,0,Fixtures!$D$6,1,6))</f>
        <v>1.243832407586277</v>
      </c>
      <c r="AP38" s="9">
        <f ca="1">AVERAGE(OFFSET($A38,0,Fixtures!$D$6,1,9))</f>
        <v>1.2388885052059888</v>
      </c>
      <c r="AQ38" s="9">
        <f ca="1">AVERAGE(OFFSET($A38,0,Fixtures!$D$6,1,12))</f>
        <v>1.3204606793226821</v>
      </c>
      <c r="AR38" s="9">
        <f ca="1">IF(OR(Fixtures!$D$6&lt;=0,Fixtures!$D$6&gt;39),AVERAGE(A38:AM38),AVERAGE(OFFSET($A38,0,Fixtures!$D$6,1,39-Fixtures!$D$6)))</f>
        <v>1.2613123012299801</v>
      </c>
    </row>
    <row r="39" spans="1:44" x14ac:dyDescent="0.25">
      <c r="A39" s="30" t="s">
        <v>116</v>
      </c>
      <c r="B39" s="9">
        <f t="shared" ref="B39:AM39" si="21">MIN(VLOOKUP($A35,$A$2:$AM$11,B$13+1,FALSE),VLOOKUP($A39,$A$2:$AM$11,B$13+1,FALSE))</f>
        <v>1.4101459512119447</v>
      </c>
      <c r="C39" s="9">
        <f t="shared" si="21"/>
        <v>1.9622134341301369</v>
      </c>
      <c r="D39" s="9">
        <f t="shared" si="21"/>
        <v>1.291121598150319</v>
      </c>
      <c r="E39" s="9">
        <f t="shared" si="21"/>
        <v>1.3042672083051459</v>
      </c>
      <c r="F39" s="9">
        <f t="shared" si="21"/>
        <v>0.94360293946905494</v>
      </c>
      <c r="G39" s="9">
        <f t="shared" si="21"/>
        <v>1.5493714521501072</v>
      </c>
      <c r="H39" s="9">
        <f t="shared" si="21"/>
        <v>1.0882370244652477</v>
      </c>
      <c r="I39" s="9">
        <f t="shared" si="21"/>
        <v>1.4659815393049642</v>
      </c>
      <c r="J39" s="9">
        <f t="shared" si="21"/>
        <v>1.0564898130888565</v>
      </c>
      <c r="K39" s="9">
        <f t="shared" si="21"/>
        <v>2.0806038567323517</v>
      </c>
      <c r="L39" s="9">
        <f t="shared" si="21"/>
        <v>1.382299223149748</v>
      </c>
      <c r="M39" s="9">
        <f t="shared" si="21"/>
        <v>1.3765707648118874</v>
      </c>
      <c r="N39" s="9">
        <f t="shared" si="21"/>
        <v>1.6906850556780573</v>
      </c>
      <c r="O39" s="9">
        <f t="shared" si="21"/>
        <v>0.91992065186628336</v>
      </c>
      <c r="P39" s="9">
        <f t="shared" si="21"/>
        <v>1.7803813458855429</v>
      </c>
      <c r="Q39" s="9">
        <f t="shared" si="21"/>
        <v>0.8972577764950509</v>
      </c>
      <c r="R39" s="9">
        <f t="shared" si="21"/>
        <v>1.0093629789556426</v>
      </c>
      <c r="S39" s="9">
        <f t="shared" si="21"/>
        <v>2.0680179336372726</v>
      </c>
      <c r="T39" s="9">
        <f t="shared" si="21"/>
        <v>1.6583666627036839</v>
      </c>
      <c r="U39" s="9">
        <f t="shared" si="21"/>
        <v>1.5219744686823049</v>
      </c>
      <c r="V39" s="9">
        <f t="shared" si="21"/>
        <v>1.3838197382176922</v>
      </c>
      <c r="W39" s="9">
        <f t="shared" si="21"/>
        <v>1.6361886505951455</v>
      </c>
      <c r="X39" s="9">
        <f t="shared" si="21"/>
        <v>1.1528491350390409</v>
      </c>
      <c r="Y39" s="9">
        <f t="shared" si="21"/>
        <v>1.3434494725969208</v>
      </c>
      <c r="Z39" s="9">
        <f t="shared" si="21"/>
        <v>0.74205015780959138</v>
      </c>
      <c r="AA39" s="9">
        <f t="shared" si="21"/>
        <v>1.9702057080532607</v>
      </c>
      <c r="AB39" s="9">
        <f t="shared" si="21"/>
        <v>1.0825364255854248</v>
      </c>
      <c r="AC39" s="9">
        <f t="shared" si="21"/>
        <v>1.7577539691388153</v>
      </c>
      <c r="AD39" s="9">
        <f t="shared" si="21"/>
        <v>1.5430863211083918</v>
      </c>
      <c r="AE39" s="9">
        <f t="shared" si="21"/>
        <v>1.6418110317810077</v>
      </c>
      <c r="AF39" s="9">
        <f t="shared" si="21"/>
        <v>1.0256768469726123</v>
      </c>
      <c r="AG39" s="9">
        <f t="shared" si="21"/>
        <v>1.793164317317498</v>
      </c>
      <c r="AH39" s="9">
        <f t="shared" si="21"/>
        <v>1.1697859262527797</v>
      </c>
      <c r="AI39" s="9">
        <f t="shared" si="21"/>
        <v>1.3041409604529859</v>
      </c>
      <c r="AJ39" s="9">
        <f t="shared" si="21"/>
        <v>1.2729757307098275</v>
      </c>
      <c r="AK39" s="9">
        <f t="shared" si="21"/>
        <v>1.4000934115561285</v>
      </c>
      <c r="AL39" s="9">
        <f t="shared" si="21"/>
        <v>1.9834531880508248</v>
      </c>
      <c r="AM39" s="9">
        <f t="shared" si="21"/>
        <v>1.1409674486983241</v>
      </c>
      <c r="AN39" s="9">
        <f ca="1">AVERAGE(OFFSET($A39,0,Fixtures!$D$6,1,3))</f>
        <v>1.5064642976569855</v>
      </c>
      <c r="AO39" s="9">
        <f ca="1">AVERAGE(OFFSET($A39,0,Fixtures!$D$6,1,6))</f>
        <v>1.417761560887864</v>
      </c>
      <c r="AP39" s="9">
        <f ca="1">AVERAGE(OFFSET($A39,0,Fixtures!$D$6,1,9))</f>
        <v>1.3548412740737135</v>
      </c>
      <c r="AQ39" s="9">
        <f ca="1">AVERAGE(OFFSET($A39,0,Fixtures!$D$6,1,12))</f>
        <v>1.4534942109738902</v>
      </c>
      <c r="AR39" s="9">
        <f ca="1">IF(OR(Fixtures!$D$6&lt;=0,Fixtures!$D$6&gt;39),AVERAGE(A39:AM39),AVERAGE(OFFSET($A39,0,Fixtures!$D$6,1,39-Fixtures!$D$6)))</f>
        <v>1.4261979657207646</v>
      </c>
    </row>
    <row r="40" spans="1:44" x14ac:dyDescent="0.25">
      <c r="A40" s="30" t="s">
        <v>115</v>
      </c>
      <c r="B40" s="9">
        <f t="shared" ref="B40:AM40" si="22">MIN(VLOOKUP($A35,$A$2:$AM$11,B$13+1,FALSE),VLOOKUP($A40,$A$2:$AM$11,B$13+1,FALSE))</f>
        <v>1.4101459512119447</v>
      </c>
      <c r="C40" s="9">
        <f t="shared" si="22"/>
        <v>1.2837547264653544</v>
      </c>
      <c r="D40" s="9">
        <f t="shared" si="22"/>
        <v>1.291121598150319</v>
      </c>
      <c r="E40" s="9">
        <f t="shared" si="22"/>
        <v>1.3042672083051459</v>
      </c>
      <c r="F40" s="9">
        <f t="shared" si="22"/>
        <v>0.94360293946905494</v>
      </c>
      <c r="G40" s="9">
        <f t="shared" si="22"/>
        <v>1.7784978800203868</v>
      </c>
      <c r="H40" s="9">
        <f t="shared" si="22"/>
        <v>1.6038644334424492</v>
      </c>
      <c r="I40" s="9">
        <f t="shared" si="22"/>
        <v>1.4659815393049642</v>
      </c>
      <c r="J40" s="9">
        <f t="shared" si="22"/>
        <v>1.0564898130888565</v>
      </c>
      <c r="K40" s="9">
        <f t="shared" si="22"/>
        <v>2.0806038567323517</v>
      </c>
      <c r="L40" s="9">
        <f t="shared" si="22"/>
        <v>1.382299223149748</v>
      </c>
      <c r="M40" s="9">
        <f t="shared" si="22"/>
        <v>1.3765707648118874</v>
      </c>
      <c r="N40" s="9">
        <f t="shared" si="22"/>
        <v>1.3045034616680122</v>
      </c>
      <c r="O40" s="9">
        <f t="shared" si="22"/>
        <v>0.91992065186628336</v>
      </c>
      <c r="P40" s="9">
        <f t="shared" si="22"/>
        <v>1.1039885569900278</v>
      </c>
      <c r="Q40" s="9">
        <f t="shared" si="22"/>
        <v>0.8972577764950509</v>
      </c>
      <c r="R40" s="9">
        <f t="shared" si="22"/>
        <v>1.0093629789556426</v>
      </c>
      <c r="S40" s="9">
        <f t="shared" si="22"/>
        <v>1.6421084274181743</v>
      </c>
      <c r="T40" s="9">
        <f t="shared" si="22"/>
        <v>1.4662470854034595</v>
      </c>
      <c r="U40" s="9">
        <f t="shared" si="22"/>
        <v>1.5219744686823049</v>
      </c>
      <c r="V40" s="9">
        <f t="shared" si="22"/>
        <v>2.0394998612674695</v>
      </c>
      <c r="W40" s="9">
        <f t="shared" si="22"/>
        <v>1.6361886505951455</v>
      </c>
      <c r="X40" s="9">
        <f t="shared" si="22"/>
        <v>1.1528491350390409</v>
      </c>
      <c r="Y40" s="9">
        <f t="shared" si="22"/>
        <v>1.3434494725969208</v>
      </c>
      <c r="Z40" s="9">
        <f t="shared" si="22"/>
        <v>0.74205015780959138</v>
      </c>
      <c r="AA40" s="9">
        <f t="shared" si="22"/>
        <v>1.9357178324016668</v>
      </c>
      <c r="AB40" s="9">
        <f t="shared" si="22"/>
        <v>1.0825364255854248</v>
      </c>
      <c r="AC40" s="9">
        <f t="shared" si="22"/>
        <v>1.7577539691388153</v>
      </c>
      <c r="AD40" s="9">
        <f t="shared" si="22"/>
        <v>1.5430863211083918</v>
      </c>
      <c r="AE40" s="9">
        <f t="shared" si="22"/>
        <v>1.1411741221429679</v>
      </c>
      <c r="AF40" s="9">
        <f t="shared" si="22"/>
        <v>1.0256768469726123</v>
      </c>
      <c r="AG40" s="9">
        <f t="shared" si="22"/>
        <v>1.793164317317498</v>
      </c>
      <c r="AH40" s="9">
        <f t="shared" si="22"/>
        <v>1.1697859262527797</v>
      </c>
      <c r="AI40" s="9">
        <f t="shared" si="22"/>
        <v>1.3041409604529859</v>
      </c>
      <c r="AJ40" s="9">
        <f t="shared" si="22"/>
        <v>1.2835222308222725</v>
      </c>
      <c r="AK40" s="9">
        <f t="shared" si="22"/>
        <v>1.4000934115561285</v>
      </c>
      <c r="AL40" s="9">
        <f t="shared" si="22"/>
        <v>1.9834531880508248</v>
      </c>
      <c r="AM40" s="9">
        <f t="shared" si="22"/>
        <v>0.94377386254849793</v>
      </c>
      <c r="AN40" s="9">
        <f ca="1">AVERAGE(OFFSET($A40,0,Fixtures!$D$6,1,3))</f>
        <v>1.5064642976569855</v>
      </c>
      <c r="AO40" s="9">
        <f ca="1">AVERAGE(OFFSET($A40,0,Fixtures!$D$6,1,6))</f>
        <v>1.3533979618861898</v>
      </c>
      <c r="AP40" s="9">
        <f ca="1">AVERAGE(OFFSET($A40,0,Fixtures!$D$6,1,9))</f>
        <v>1.2367774537508736</v>
      </c>
      <c r="AQ40" s="9">
        <f ca="1">AVERAGE(OFFSET($A40,0,Fixtures!$D$6,1,12))</f>
        <v>1.3134439221051502</v>
      </c>
      <c r="AR40" s="9">
        <f ca="1">IF(OR(Fixtures!$D$6&lt;=0,Fixtures!$D$6&gt;39),AVERAGE(A40:AM40),AVERAGE(OFFSET($A40,0,Fixtures!$D$6,1,39-Fixtures!$D$6)))</f>
        <v>1.3679747918973608</v>
      </c>
    </row>
    <row r="41" spans="1:44" x14ac:dyDescent="0.25">
      <c r="A41" s="30" t="s">
        <v>2</v>
      </c>
      <c r="B41" s="9">
        <f t="shared" ref="B41:AM41" si="23">MIN(VLOOKUP($A35,$A$2:$AM$11,B$13+1,FALSE),VLOOKUP($A41,$A$2:$AM$11,B$13+1,FALSE))</f>
        <v>1.4101459512119447</v>
      </c>
      <c r="C41" s="9">
        <f t="shared" si="23"/>
        <v>1.4502499496215433</v>
      </c>
      <c r="D41" s="9">
        <f t="shared" si="23"/>
        <v>1.291121598150319</v>
      </c>
      <c r="E41" s="9">
        <f t="shared" si="23"/>
        <v>1.0919437556576579</v>
      </c>
      <c r="F41" s="9">
        <f t="shared" si="23"/>
        <v>0.94360293946905494</v>
      </c>
      <c r="G41" s="9">
        <f t="shared" si="23"/>
        <v>1.4715559296131437</v>
      </c>
      <c r="H41" s="9">
        <f t="shared" si="23"/>
        <v>1.6038644334424492</v>
      </c>
      <c r="I41" s="9">
        <f t="shared" si="23"/>
        <v>1.4659815393049642</v>
      </c>
      <c r="J41" s="9">
        <f t="shared" si="23"/>
        <v>1.0564898130888565</v>
      </c>
      <c r="K41" s="9">
        <f t="shared" si="23"/>
        <v>1.6900195096965518</v>
      </c>
      <c r="L41" s="9">
        <f t="shared" si="23"/>
        <v>1.382299223149748</v>
      </c>
      <c r="M41" s="9">
        <f t="shared" si="23"/>
        <v>0.93347704506329388</v>
      </c>
      <c r="N41" s="9">
        <f t="shared" si="23"/>
        <v>1.9353672623488434</v>
      </c>
      <c r="O41" s="9">
        <f t="shared" si="23"/>
        <v>0.91992065186628336</v>
      </c>
      <c r="P41" s="9">
        <f t="shared" si="23"/>
        <v>1.7803813458855429</v>
      </c>
      <c r="Q41" s="9">
        <f t="shared" si="23"/>
        <v>0.8972577764950509</v>
      </c>
      <c r="R41" s="9">
        <f t="shared" si="23"/>
        <v>1.0093629789556426</v>
      </c>
      <c r="S41" s="9">
        <f t="shared" si="23"/>
        <v>1.4353031413243247</v>
      </c>
      <c r="T41" s="9">
        <f t="shared" si="23"/>
        <v>1.6583666627036839</v>
      </c>
      <c r="U41" s="9">
        <f t="shared" si="23"/>
        <v>1.5219744686823049</v>
      </c>
      <c r="V41" s="9">
        <f t="shared" si="23"/>
        <v>2.0394998612674695</v>
      </c>
      <c r="W41" s="9">
        <f t="shared" si="23"/>
        <v>1.3290327863722615</v>
      </c>
      <c r="X41" s="9">
        <f t="shared" si="23"/>
        <v>1.1528491350390409</v>
      </c>
      <c r="Y41" s="9">
        <f t="shared" si="23"/>
        <v>1.3434494725969208</v>
      </c>
      <c r="Z41" s="9">
        <f t="shared" si="23"/>
        <v>0.74205015780959138</v>
      </c>
      <c r="AA41" s="9">
        <f t="shared" si="23"/>
        <v>1.1572328403401331</v>
      </c>
      <c r="AB41" s="9">
        <f t="shared" si="23"/>
        <v>1.0825364255854248</v>
      </c>
      <c r="AC41" s="9">
        <f t="shared" si="23"/>
        <v>1.7577539691388153</v>
      </c>
      <c r="AD41" s="9">
        <f t="shared" si="23"/>
        <v>1.5430863211083918</v>
      </c>
      <c r="AE41" s="9">
        <f t="shared" si="23"/>
        <v>1.6418110317810077</v>
      </c>
      <c r="AF41" s="9">
        <f t="shared" si="23"/>
        <v>1.0256768469726123</v>
      </c>
      <c r="AG41" s="9">
        <f t="shared" si="23"/>
        <v>1.6405705696541852</v>
      </c>
      <c r="AH41" s="9">
        <f t="shared" si="23"/>
        <v>1.1697859262527797</v>
      </c>
      <c r="AI41" s="9">
        <f t="shared" si="23"/>
        <v>1.3041409604529859</v>
      </c>
      <c r="AJ41" s="9">
        <f t="shared" si="23"/>
        <v>1.2835222308222725</v>
      </c>
      <c r="AK41" s="9">
        <f t="shared" si="23"/>
        <v>1.4000934115561285</v>
      </c>
      <c r="AL41" s="9">
        <f t="shared" si="23"/>
        <v>1.1287236166555472</v>
      </c>
      <c r="AM41" s="9">
        <f t="shared" si="23"/>
        <v>1.1409674486983241</v>
      </c>
      <c r="AN41" s="9">
        <f ca="1">AVERAGE(OFFSET($A41,0,Fixtures!$D$6,1,3))</f>
        <v>1.3762695153117186</v>
      </c>
      <c r="AO41" s="9">
        <f ca="1">AVERAGE(OFFSET($A41,0,Fixtures!$D$6,1,6))</f>
        <v>1.3195955842022626</v>
      </c>
      <c r="AP41" s="9">
        <f ca="1">AVERAGE(OFFSET($A41,0,Fixtures!$D$6,1,9))</f>
        <v>1.2893972896166459</v>
      </c>
      <c r="AQ41" s="9">
        <f ca="1">AVERAGE(OFFSET($A41,0,Fixtures!$D$6,1,12))</f>
        <v>1.3516849899383441</v>
      </c>
      <c r="AR41" s="9">
        <f ca="1">IF(OR(Fixtures!$D$6&lt;=0,Fixtures!$D$6&gt;39),AVERAGE(A41:AM41),AVERAGE(OFFSET($A41,0,Fixtures!$D$6,1,39-Fixtures!$D$6)))</f>
        <v>1.3367667630454672</v>
      </c>
    </row>
    <row r="42" spans="1:44" x14ac:dyDescent="0.25">
      <c r="A42" s="30" t="s">
        <v>10</v>
      </c>
      <c r="B42" s="9">
        <f t="shared" ref="B42:AM42" si="24">MIN(VLOOKUP($A35,$A$2:$AM$11,B$13+1,FALSE),VLOOKUP($A42,$A$2:$AM$11,B$13+1,FALSE))</f>
        <v>1.3487065320220235</v>
      </c>
      <c r="C42" s="9">
        <f t="shared" si="24"/>
        <v>1.7854573297305518</v>
      </c>
      <c r="D42" s="9">
        <f t="shared" si="24"/>
        <v>1.1081078593072704</v>
      </c>
      <c r="E42" s="9">
        <f t="shared" si="24"/>
        <v>0.74495387831087001</v>
      </c>
      <c r="F42" s="9">
        <f t="shared" si="24"/>
        <v>0.94360293946905494</v>
      </c>
      <c r="G42" s="9">
        <f t="shared" si="24"/>
        <v>1.3877083057446629</v>
      </c>
      <c r="H42" s="9">
        <f t="shared" si="24"/>
        <v>1.6038644334424492</v>
      </c>
      <c r="I42" s="9">
        <f t="shared" si="24"/>
        <v>1.0296904286111264</v>
      </c>
      <c r="J42" s="9">
        <f t="shared" si="24"/>
        <v>1.0564898130888565</v>
      </c>
      <c r="K42" s="9">
        <f t="shared" si="24"/>
        <v>1.4156640009896253</v>
      </c>
      <c r="L42" s="9">
        <f t="shared" si="24"/>
        <v>1.382299223149748</v>
      </c>
      <c r="M42" s="9">
        <f t="shared" si="24"/>
        <v>0.90076884077166397</v>
      </c>
      <c r="N42" s="9">
        <f t="shared" si="24"/>
        <v>1.3819574313453795</v>
      </c>
      <c r="O42" s="9">
        <f t="shared" si="24"/>
        <v>0.91992065186628336</v>
      </c>
      <c r="P42" s="9">
        <f t="shared" si="24"/>
        <v>1.2885447886322288</v>
      </c>
      <c r="Q42" s="9">
        <f t="shared" si="24"/>
        <v>0.8972577764950509</v>
      </c>
      <c r="R42" s="9">
        <f t="shared" si="24"/>
        <v>1.0093629789556426</v>
      </c>
      <c r="S42" s="9">
        <f t="shared" si="24"/>
        <v>1.7873481657962111</v>
      </c>
      <c r="T42" s="9">
        <f t="shared" si="24"/>
        <v>1.6583666627036839</v>
      </c>
      <c r="U42" s="9">
        <f t="shared" si="24"/>
        <v>1.0867725047497123</v>
      </c>
      <c r="V42" s="9">
        <f t="shared" si="24"/>
        <v>1.5279301152388407</v>
      </c>
      <c r="W42" s="9">
        <f t="shared" si="24"/>
        <v>1.6361886505951455</v>
      </c>
      <c r="X42" s="9">
        <f t="shared" si="24"/>
        <v>1.1528491350390409</v>
      </c>
      <c r="Y42" s="9">
        <f t="shared" si="24"/>
        <v>0.92352039836355326</v>
      </c>
      <c r="Z42" s="9">
        <f t="shared" si="24"/>
        <v>0.74205015780959138</v>
      </c>
      <c r="AA42" s="9">
        <f t="shared" si="24"/>
        <v>1.7646322457386867</v>
      </c>
      <c r="AB42" s="9">
        <f t="shared" si="24"/>
        <v>1.0825364255854248</v>
      </c>
      <c r="AC42" s="9">
        <f t="shared" si="24"/>
        <v>1.1573603552484342</v>
      </c>
      <c r="AD42" s="9">
        <f t="shared" si="24"/>
        <v>1.5430863211083918</v>
      </c>
      <c r="AE42" s="9">
        <f t="shared" si="24"/>
        <v>0.87141696732280527</v>
      </c>
      <c r="AF42" s="9">
        <f t="shared" si="24"/>
        <v>0.94729535725451985</v>
      </c>
      <c r="AG42" s="9">
        <f t="shared" si="24"/>
        <v>1.0606239691123707</v>
      </c>
      <c r="AH42" s="9">
        <f t="shared" si="24"/>
        <v>1.1697859262527797</v>
      </c>
      <c r="AI42" s="9">
        <f t="shared" si="24"/>
        <v>1.3041409604529859</v>
      </c>
      <c r="AJ42" s="9">
        <f t="shared" si="24"/>
        <v>1.2835222308222725</v>
      </c>
      <c r="AK42" s="9">
        <f t="shared" si="24"/>
        <v>1.0133127227086483</v>
      </c>
      <c r="AL42" s="9">
        <f t="shared" si="24"/>
        <v>1.4055721246863047</v>
      </c>
      <c r="AM42" s="9">
        <f t="shared" si="24"/>
        <v>1.1409674486983241</v>
      </c>
      <c r="AN42" s="9">
        <f ca="1">AVERAGE(OFFSET($A42,0,Fixtures!$D$6,1,3))</f>
        <v>1.2848176790760766</v>
      </c>
      <c r="AO42" s="9">
        <f ca="1">AVERAGE(OFFSET($A42,0,Fixtures!$D$6,1,6))</f>
        <v>1.1761833268685928</v>
      </c>
      <c r="AP42" s="9">
        <f ca="1">AVERAGE(OFFSET($A42,0,Fixtures!$D$6,1,9))</f>
        <v>1.1391406116993865</v>
      </c>
      <c r="AQ42" s="9">
        <f ca="1">AVERAGE(OFFSET($A42,0,Fixtures!$D$6,1,12))</f>
        <v>1.2320627365453407</v>
      </c>
      <c r="AR42" s="9">
        <f ca="1">IF(OR(Fixtures!$D$6&lt;=0,Fixtures!$D$6&gt;39),AVERAGE(A42:AM42),AVERAGE(OFFSET($A42,0,Fixtures!$D$6,1,39-Fixtures!$D$6)))</f>
        <v>1.2170514783527402</v>
      </c>
    </row>
    <row r="43" spans="1:44" x14ac:dyDescent="0.25">
      <c r="A43" s="30" t="s">
        <v>117</v>
      </c>
      <c r="B43" s="9">
        <f t="shared" ref="B43:AM43" si="25">MIN(VLOOKUP($A35,$A$2:$AM$11,B$13+1,FALSE),VLOOKUP($A43,$A$2:$AM$11,B$13+1,FALSE))</f>
        <v>1.4101459512119447</v>
      </c>
      <c r="C43" s="9">
        <f t="shared" si="25"/>
        <v>1.9622134341301369</v>
      </c>
      <c r="D43" s="9">
        <f t="shared" si="25"/>
        <v>1.291121598150319</v>
      </c>
      <c r="E43" s="9">
        <f t="shared" si="25"/>
        <v>1.3042672083051459</v>
      </c>
      <c r="F43" s="9">
        <f t="shared" si="25"/>
        <v>0.94360293946905494</v>
      </c>
      <c r="G43" s="9">
        <f t="shared" si="25"/>
        <v>1.7784978800203868</v>
      </c>
      <c r="H43" s="9">
        <f t="shared" si="25"/>
        <v>1.6038644334424492</v>
      </c>
      <c r="I43" s="9">
        <f t="shared" si="25"/>
        <v>1.4659815393049642</v>
      </c>
      <c r="J43" s="9">
        <f t="shared" si="25"/>
        <v>1.0564898130888565</v>
      </c>
      <c r="K43" s="9">
        <f t="shared" si="25"/>
        <v>1.2527107027375273</v>
      </c>
      <c r="L43" s="9">
        <f t="shared" si="25"/>
        <v>1.382299223149748</v>
      </c>
      <c r="M43" s="9">
        <f t="shared" si="25"/>
        <v>1.3765707648118874</v>
      </c>
      <c r="N43" s="9">
        <f t="shared" si="25"/>
        <v>1.9353672623488434</v>
      </c>
      <c r="O43" s="9">
        <f t="shared" si="25"/>
        <v>0.91992065186628336</v>
      </c>
      <c r="P43" s="9">
        <f t="shared" si="25"/>
        <v>1.7803813458855429</v>
      </c>
      <c r="Q43" s="9">
        <f t="shared" si="25"/>
        <v>0.8972577764950509</v>
      </c>
      <c r="R43" s="9">
        <f t="shared" si="25"/>
        <v>1.0093629789556426</v>
      </c>
      <c r="S43" s="9">
        <f t="shared" si="25"/>
        <v>2.3153364861847803</v>
      </c>
      <c r="T43" s="9">
        <f t="shared" si="25"/>
        <v>1.6332021723488199</v>
      </c>
      <c r="U43" s="9">
        <f t="shared" si="25"/>
        <v>1.5219744686823049</v>
      </c>
      <c r="V43" s="9">
        <f t="shared" si="25"/>
        <v>1.4092269131665103</v>
      </c>
      <c r="W43" s="9">
        <f t="shared" si="25"/>
        <v>1.5929671181483545</v>
      </c>
      <c r="X43" s="9">
        <f t="shared" si="25"/>
        <v>1.1528491350390409</v>
      </c>
      <c r="Y43" s="9">
        <f t="shared" si="25"/>
        <v>1.3434494725969208</v>
      </c>
      <c r="Z43" s="9">
        <f t="shared" si="25"/>
        <v>0.74205015780959138</v>
      </c>
      <c r="AA43" s="9">
        <f t="shared" si="25"/>
        <v>1.6095557909194373</v>
      </c>
      <c r="AB43" s="9">
        <f t="shared" si="25"/>
        <v>1.0825364255854248</v>
      </c>
      <c r="AC43" s="9">
        <f t="shared" si="25"/>
        <v>1.7577539691388153</v>
      </c>
      <c r="AD43" s="9">
        <f t="shared" si="25"/>
        <v>1.5430863211083918</v>
      </c>
      <c r="AE43" s="9">
        <f t="shared" si="25"/>
        <v>1.6418110317810077</v>
      </c>
      <c r="AF43" s="9">
        <f t="shared" si="25"/>
        <v>1.0256768469726123</v>
      </c>
      <c r="AG43" s="9">
        <f t="shared" si="25"/>
        <v>1.793164317317498</v>
      </c>
      <c r="AH43" s="9">
        <f t="shared" si="25"/>
        <v>1.1697859262527797</v>
      </c>
      <c r="AI43" s="9">
        <f t="shared" si="25"/>
        <v>1.2843515837374662</v>
      </c>
      <c r="AJ43" s="9">
        <f t="shared" si="25"/>
        <v>1.2835222308222725</v>
      </c>
      <c r="AK43" s="9">
        <f t="shared" si="25"/>
        <v>1.4000934115561285</v>
      </c>
      <c r="AL43" s="9">
        <f t="shared" si="25"/>
        <v>1.8207825909512918</v>
      </c>
      <c r="AM43" s="9">
        <f t="shared" si="25"/>
        <v>1.1409674486983241</v>
      </c>
      <c r="AN43" s="9">
        <f ca="1">AVERAGE(OFFSET($A43,0,Fixtures!$D$6,1,3))</f>
        <v>1.230499912992044</v>
      </c>
      <c r="AO43" s="9">
        <f ca="1">AVERAGE(OFFSET($A43,0,Fixtures!$D$6,1,6))</f>
        <v>1.3205597363338577</v>
      </c>
      <c r="AP43" s="9">
        <f ca="1">AVERAGE(OFFSET($A43,0,Fixtures!$D$6,1,9))</f>
        <v>1.290040057704376</v>
      </c>
      <c r="AQ43" s="9">
        <f ca="1">AVERAGE(OFFSET($A43,0,Fixtures!$D$6,1,12))</f>
        <v>1.4234061372129407</v>
      </c>
      <c r="AR43" s="9">
        <f ca="1">IF(OR(Fixtures!$D$6&lt;=0,Fixtures!$D$6&gt;39),AVERAGE(A43:AM43),AVERAGE(OFFSET($A43,0,Fixtures!$D$6,1,39-Fixtures!$D$6)))</f>
        <v>1.3958168112719052</v>
      </c>
    </row>
    <row r="44" spans="1:44" x14ac:dyDescent="0.25">
      <c r="A44" s="30" t="s">
        <v>63</v>
      </c>
      <c r="B44" s="9">
        <f t="shared" ref="B44:AM44" si="26">MIN(VLOOKUP($A35,$A$2:$AM$11,B$13+1,FALSE),VLOOKUP($A44,$A$2:$AM$11,B$13+1,FALSE))</f>
        <v>0.98858571080856317</v>
      </c>
      <c r="C44" s="9">
        <f t="shared" si="26"/>
        <v>1.3267903940959147</v>
      </c>
      <c r="D44" s="9">
        <f t="shared" si="26"/>
        <v>0.88665393412842641</v>
      </c>
      <c r="E44" s="9">
        <f t="shared" si="26"/>
        <v>1.3042672083051459</v>
      </c>
      <c r="F44" s="9">
        <f t="shared" si="26"/>
        <v>0.94360293946905494</v>
      </c>
      <c r="G44" s="9">
        <f t="shared" si="26"/>
        <v>1.5770198234851032</v>
      </c>
      <c r="H44" s="9">
        <f t="shared" si="26"/>
        <v>1.6038644334424492</v>
      </c>
      <c r="I44" s="9">
        <f t="shared" si="26"/>
        <v>0.97286179458953637</v>
      </c>
      <c r="J44" s="9">
        <f t="shared" si="26"/>
        <v>1.0564898130888565</v>
      </c>
      <c r="K44" s="9">
        <f t="shared" si="26"/>
        <v>1.4669359227477596</v>
      </c>
      <c r="L44" s="9">
        <f t="shared" si="26"/>
        <v>1.3591514146364485</v>
      </c>
      <c r="M44" s="9">
        <f t="shared" si="26"/>
        <v>1.3765707648118874</v>
      </c>
      <c r="N44" s="9">
        <f t="shared" si="26"/>
        <v>1.0182844001180245</v>
      </c>
      <c r="O44" s="9">
        <f t="shared" si="26"/>
        <v>0.91992065186628336</v>
      </c>
      <c r="P44" s="9">
        <f t="shared" si="26"/>
        <v>1.1111591189579029</v>
      </c>
      <c r="Q44" s="9">
        <f t="shared" si="26"/>
        <v>0.8972577764950509</v>
      </c>
      <c r="R44" s="9">
        <f t="shared" si="26"/>
        <v>1.0093629789556426</v>
      </c>
      <c r="S44" s="9">
        <f t="shared" si="26"/>
        <v>0.71521569866672596</v>
      </c>
      <c r="T44" s="9">
        <f t="shared" si="26"/>
        <v>0.83663044553442323</v>
      </c>
      <c r="U44" s="9">
        <f t="shared" si="26"/>
        <v>1.2948668537489958</v>
      </c>
      <c r="V44" s="9">
        <f t="shared" si="26"/>
        <v>1.911726374200873</v>
      </c>
      <c r="W44" s="9">
        <f t="shared" si="26"/>
        <v>1.6361886505951455</v>
      </c>
      <c r="X44" s="9">
        <f t="shared" si="26"/>
        <v>1.1528491350390409</v>
      </c>
      <c r="Y44" s="9">
        <f t="shared" si="26"/>
        <v>0.86481060713516922</v>
      </c>
      <c r="Z44" s="9">
        <f t="shared" si="26"/>
        <v>0.74205015780959138</v>
      </c>
      <c r="AA44" s="9">
        <f t="shared" si="26"/>
        <v>2.0053638226209398</v>
      </c>
      <c r="AB44" s="9">
        <f t="shared" si="26"/>
        <v>1.0825364255854248</v>
      </c>
      <c r="AC44" s="9">
        <f t="shared" si="26"/>
        <v>1.7283188427857783</v>
      </c>
      <c r="AD44" s="9">
        <f t="shared" si="26"/>
        <v>1.0433890995222053</v>
      </c>
      <c r="AE44" s="9">
        <f t="shared" si="26"/>
        <v>1.1274834318545723</v>
      </c>
      <c r="AF44" s="9">
        <f t="shared" si="26"/>
        <v>1.0256768469726123</v>
      </c>
      <c r="AG44" s="9">
        <f t="shared" si="26"/>
        <v>1.2571015218022878</v>
      </c>
      <c r="AH44" s="9">
        <f t="shared" si="26"/>
        <v>1.1697859262527797</v>
      </c>
      <c r="AI44" s="9">
        <f t="shared" si="26"/>
        <v>1.063872757585421</v>
      </c>
      <c r="AJ44" s="9">
        <f t="shared" si="26"/>
        <v>1.2835222308222725</v>
      </c>
      <c r="AK44" s="9">
        <f t="shared" si="26"/>
        <v>1.4000934115561285</v>
      </c>
      <c r="AL44" s="9">
        <f t="shared" si="26"/>
        <v>0.9094798087618079</v>
      </c>
      <c r="AM44" s="9">
        <f t="shared" si="26"/>
        <v>1.1409674486983241</v>
      </c>
      <c r="AN44" s="9">
        <f ca="1">AVERAGE(OFFSET($A44,0,Fixtures!$D$6,1,3))</f>
        <v>1.2941923834910216</v>
      </c>
      <c r="AO44" s="9">
        <f ca="1">AVERAGE(OFFSET($A44,0,Fixtures!$D$6,1,6))</f>
        <v>1.1995588278782099</v>
      </c>
      <c r="AP44" s="9">
        <f ca="1">AVERAGE(OFFSET($A44,0,Fixtures!$D$6,1,9))</f>
        <v>1.1350147601864284</v>
      </c>
      <c r="AQ44" s="9">
        <f ca="1">AVERAGE(OFFSET($A44,0,Fixtures!$D$6,1,12))</f>
        <v>1.0884871533023335</v>
      </c>
      <c r="AR44" s="9">
        <f ca="1">IF(OR(Fixtures!$D$6&lt;=0,Fixtures!$D$6&gt;39),AVERAGE(A44:AM44),AVERAGE(OFFSET($A44,0,Fixtures!$D$6,1,39-Fixtures!$D$6)))</f>
        <v>1.1869020779742789</v>
      </c>
    </row>
    <row r="46" spans="1:44" x14ac:dyDescent="0.25">
      <c r="A46" s="31" t="s">
        <v>53</v>
      </c>
      <c r="B46" s="2">
        <v>1</v>
      </c>
      <c r="C46" s="2">
        <v>2</v>
      </c>
      <c r="D46" s="2">
        <v>3</v>
      </c>
      <c r="E46" s="2">
        <v>4</v>
      </c>
      <c r="F46" s="2">
        <v>5</v>
      </c>
      <c r="G46" s="2">
        <v>6</v>
      </c>
      <c r="H46" s="2">
        <v>7</v>
      </c>
      <c r="I46" s="2">
        <v>8</v>
      </c>
      <c r="J46" s="2">
        <v>9</v>
      </c>
      <c r="K46" s="2">
        <v>10</v>
      </c>
      <c r="L46" s="2">
        <v>11</v>
      </c>
      <c r="M46" s="2">
        <v>12</v>
      </c>
      <c r="N46" s="2">
        <v>13</v>
      </c>
      <c r="O46" s="2">
        <v>14</v>
      </c>
      <c r="P46" s="2">
        <v>15</v>
      </c>
      <c r="Q46" s="2">
        <v>16</v>
      </c>
      <c r="R46" s="2">
        <v>17</v>
      </c>
      <c r="S46" s="2">
        <v>18</v>
      </c>
      <c r="T46" s="2">
        <v>19</v>
      </c>
      <c r="U46" s="2">
        <v>20</v>
      </c>
      <c r="V46" s="2">
        <v>21</v>
      </c>
      <c r="W46" s="2">
        <v>22</v>
      </c>
      <c r="X46" s="2">
        <v>23</v>
      </c>
      <c r="Y46" s="2">
        <v>24</v>
      </c>
      <c r="Z46" s="2">
        <v>25</v>
      </c>
      <c r="AA46" s="2">
        <v>26</v>
      </c>
      <c r="AB46" s="2">
        <v>27</v>
      </c>
      <c r="AC46" s="2">
        <v>28</v>
      </c>
      <c r="AD46" s="2">
        <v>29</v>
      </c>
      <c r="AE46" s="2">
        <v>30</v>
      </c>
      <c r="AF46" s="2">
        <v>31</v>
      </c>
      <c r="AG46" s="2">
        <v>32</v>
      </c>
      <c r="AH46" s="2">
        <v>33</v>
      </c>
      <c r="AI46" s="2">
        <v>34</v>
      </c>
      <c r="AJ46" s="2">
        <v>35</v>
      </c>
      <c r="AK46" s="2">
        <v>36</v>
      </c>
      <c r="AL46" s="2">
        <v>37</v>
      </c>
      <c r="AM46" s="2">
        <v>38</v>
      </c>
      <c r="AN46" s="31" t="s">
        <v>56</v>
      </c>
      <c r="AO46" s="31" t="s">
        <v>57</v>
      </c>
      <c r="AP46" s="31" t="s">
        <v>58</v>
      </c>
      <c r="AQ46" s="31" t="s">
        <v>78</v>
      </c>
      <c r="AR46" s="31" t="s">
        <v>59</v>
      </c>
    </row>
    <row r="47" spans="1:44" x14ac:dyDescent="0.25">
      <c r="A47" s="30" t="s">
        <v>105</v>
      </c>
      <c r="B47" s="9">
        <f t="shared" ref="B47:AM47" si="27">MIN(VLOOKUP($A46,$A$2:$AM$11,B$13+1,FALSE),VLOOKUP($A47,$A$2:$AM$11,B$13+1,FALSE))</f>
        <v>1.4628015452798808</v>
      </c>
      <c r="C47" s="9">
        <f t="shared" si="27"/>
        <v>0.9777535921947349</v>
      </c>
      <c r="D47" s="9">
        <f t="shared" si="27"/>
        <v>1.3986710449593958</v>
      </c>
      <c r="E47" s="9">
        <f t="shared" si="27"/>
        <v>2.1613950086254725</v>
      </c>
      <c r="F47" s="9">
        <f t="shared" si="27"/>
        <v>1.3061430454154206</v>
      </c>
      <c r="G47" s="9">
        <f t="shared" si="27"/>
        <v>1.4541916929727541</v>
      </c>
      <c r="H47" s="9">
        <f t="shared" si="27"/>
        <v>1.3253319153057803</v>
      </c>
      <c r="I47" s="9">
        <f t="shared" si="27"/>
        <v>1.5000672554354846</v>
      </c>
      <c r="J47" s="9">
        <f t="shared" si="27"/>
        <v>1.2505589701953104</v>
      </c>
      <c r="K47" s="9">
        <f t="shared" si="27"/>
        <v>1.162060706643568</v>
      </c>
      <c r="L47" s="9">
        <f t="shared" si="27"/>
        <v>1.0690734629204686</v>
      </c>
      <c r="M47" s="9">
        <f t="shared" si="27"/>
        <v>1.2747310989717673</v>
      </c>
      <c r="N47" s="9">
        <f t="shared" si="27"/>
        <v>0.94589314320575646</v>
      </c>
      <c r="O47" s="9">
        <f t="shared" si="27"/>
        <v>1.028256525427248</v>
      </c>
      <c r="P47" s="9">
        <f t="shared" si="27"/>
        <v>1.1512708353444638</v>
      </c>
      <c r="Q47" s="9">
        <f t="shared" si="27"/>
        <v>1.7482699214786148</v>
      </c>
      <c r="R47" s="9">
        <f t="shared" si="27"/>
        <v>1.0165658012782628</v>
      </c>
      <c r="S47" s="9">
        <f t="shared" si="27"/>
        <v>1.5596128550856265</v>
      </c>
      <c r="T47" s="9">
        <f t="shared" si="27"/>
        <v>1.5063096317785019</v>
      </c>
      <c r="U47" s="9">
        <f t="shared" si="27"/>
        <v>1.2028129648098549</v>
      </c>
      <c r="V47" s="9">
        <f t="shared" si="27"/>
        <v>1.0422421505555244</v>
      </c>
      <c r="W47" s="9">
        <f t="shared" si="27"/>
        <v>1.4211395456411875</v>
      </c>
      <c r="X47" s="9">
        <f t="shared" si="27"/>
        <v>1.1796541713268012</v>
      </c>
      <c r="Y47" s="9">
        <f t="shared" si="27"/>
        <v>0.98344064263490227</v>
      </c>
      <c r="Z47" s="9">
        <f t="shared" si="27"/>
        <v>1.660912546207296</v>
      </c>
      <c r="AA47" s="9">
        <f t="shared" si="27"/>
        <v>1.1435775898101863</v>
      </c>
      <c r="AB47" s="9">
        <f t="shared" si="27"/>
        <v>1.0024496253572921</v>
      </c>
      <c r="AC47" s="9">
        <f t="shared" si="27"/>
        <v>0.84072028465336945</v>
      </c>
      <c r="AD47" s="9">
        <f t="shared" si="27"/>
        <v>1.2433272252037169</v>
      </c>
      <c r="AE47" s="9">
        <f t="shared" si="27"/>
        <v>1.0999161047758295</v>
      </c>
      <c r="AF47" s="9">
        <f t="shared" si="27"/>
        <v>1.8171296762599007</v>
      </c>
      <c r="AG47" s="9">
        <f t="shared" si="27"/>
        <v>1.7829762778728993</v>
      </c>
      <c r="AH47" s="9">
        <f t="shared" si="27"/>
        <v>0.80862181013484913</v>
      </c>
      <c r="AI47" s="9">
        <f t="shared" si="27"/>
        <v>1.8537520322553909</v>
      </c>
      <c r="AJ47" s="9">
        <f t="shared" si="27"/>
        <v>1.2926814557676052</v>
      </c>
      <c r="AK47" s="9">
        <f t="shared" si="27"/>
        <v>1.4639745479776365</v>
      </c>
      <c r="AL47" s="9">
        <f t="shared" si="27"/>
        <v>1.2264808817672299</v>
      </c>
      <c r="AM47" s="9">
        <f t="shared" si="27"/>
        <v>1.747752153586799</v>
      </c>
      <c r="AN47" s="9">
        <f ca="1">AVERAGE(OFFSET($A47,0,Fixtures!$D$6,1,3))</f>
        <v>1.1605643799197825</v>
      </c>
      <c r="AO47" s="9">
        <f ca="1">AVERAGE(OFFSET($A47,0,Fixtures!$D$6,1,6))</f>
        <v>1.1217623178940197</v>
      </c>
      <c r="AP47" s="9">
        <f ca="1">AVERAGE(OFFSET($A47,0,Fixtures!$D$6,1,9))</f>
        <v>1.1829644961628289</v>
      </c>
      <c r="AQ47" s="9">
        <f ca="1">AVERAGE(OFFSET($A47,0,Fixtures!$D$6,1,12))</f>
        <v>1.242951326428287</v>
      </c>
      <c r="AR47" s="9">
        <f ca="1">IF(OR(Fixtures!$D$6&lt;=0,Fixtures!$D$6&gt;39),AVERAGE(A47:AM47),AVERAGE(OFFSET($A47,0,Fixtures!$D$6,1,39-Fixtures!$D$6)))</f>
        <v>1.2842054879642619</v>
      </c>
    </row>
    <row r="48" spans="1:44" x14ac:dyDescent="0.25">
      <c r="A48" s="30" t="s">
        <v>118</v>
      </c>
      <c r="B48" s="9">
        <f t="shared" ref="B48:AM48" si="28">MIN(VLOOKUP($A46,$A$2:$AM$11,B$13+1,FALSE),VLOOKUP($A48,$A$2:$AM$11,B$13+1,FALSE))</f>
        <v>1.4628015452798808</v>
      </c>
      <c r="C48" s="9">
        <f t="shared" si="28"/>
        <v>1.2059782540276291</v>
      </c>
      <c r="D48" s="9">
        <f t="shared" si="28"/>
        <v>1.3038780254060012</v>
      </c>
      <c r="E48" s="9">
        <f t="shared" si="28"/>
        <v>1.6252904690188399</v>
      </c>
      <c r="F48" s="9">
        <f t="shared" si="28"/>
        <v>1.24220776158448</v>
      </c>
      <c r="G48" s="9">
        <f t="shared" si="28"/>
        <v>0.68612961210535006</v>
      </c>
      <c r="H48" s="9">
        <f t="shared" si="28"/>
        <v>1.3253319153057803</v>
      </c>
      <c r="I48" s="9">
        <f t="shared" si="28"/>
        <v>0.8026067159042436</v>
      </c>
      <c r="J48" s="9">
        <f t="shared" si="28"/>
        <v>1.2505589701953104</v>
      </c>
      <c r="K48" s="9">
        <f t="shared" si="28"/>
        <v>1.162060706643568</v>
      </c>
      <c r="L48" s="9">
        <f t="shared" si="28"/>
        <v>1.0690734629204686</v>
      </c>
      <c r="M48" s="9">
        <f t="shared" si="28"/>
        <v>1.8143419663190534</v>
      </c>
      <c r="N48" s="9">
        <f t="shared" si="28"/>
        <v>1.1867966081460708</v>
      </c>
      <c r="O48" s="9">
        <f t="shared" si="28"/>
        <v>0.82964085872889071</v>
      </c>
      <c r="P48" s="9">
        <f t="shared" si="28"/>
        <v>1.5333929425580606</v>
      </c>
      <c r="Q48" s="9">
        <f t="shared" si="28"/>
        <v>1.000956997259248</v>
      </c>
      <c r="R48" s="9">
        <f t="shared" si="28"/>
        <v>0.85059587062937403</v>
      </c>
      <c r="S48" s="9">
        <f t="shared" si="28"/>
        <v>1.5596128550856265</v>
      </c>
      <c r="T48" s="9">
        <f t="shared" si="28"/>
        <v>1.646212657454218</v>
      </c>
      <c r="U48" s="9">
        <f t="shared" si="28"/>
        <v>0.93329786664103598</v>
      </c>
      <c r="V48" s="9">
        <f t="shared" si="28"/>
        <v>1.0422421505555244</v>
      </c>
      <c r="W48" s="9">
        <f t="shared" si="28"/>
        <v>1.4776951222099515</v>
      </c>
      <c r="X48" s="9">
        <f t="shared" si="28"/>
        <v>1.0206076346650161</v>
      </c>
      <c r="Y48" s="9">
        <f t="shared" si="28"/>
        <v>0.98344064263490227</v>
      </c>
      <c r="Z48" s="9">
        <f t="shared" si="28"/>
        <v>0.97687324504810102</v>
      </c>
      <c r="AA48" s="9">
        <f t="shared" si="28"/>
        <v>0.87249347234220409</v>
      </c>
      <c r="AB48" s="9">
        <f t="shared" si="28"/>
        <v>1.4268000724808789</v>
      </c>
      <c r="AC48" s="9">
        <f t="shared" si="28"/>
        <v>0.84072028465336945</v>
      </c>
      <c r="AD48" s="9">
        <f t="shared" si="28"/>
        <v>0.9483823293510264</v>
      </c>
      <c r="AE48" s="9">
        <f t="shared" si="28"/>
        <v>1.6580323102605063</v>
      </c>
      <c r="AF48" s="9">
        <f t="shared" si="28"/>
        <v>1.2781298134790378</v>
      </c>
      <c r="AG48" s="9">
        <f t="shared" si="28"/>
        <v>1.8601220193260231</v>
      </c>
      <c r="AH48" s="9">
        <f t="shared" si="28"/>
        <v>1.0549846863600971</v>
      </c>
      <c r="AI48" s="9">
        <f t="shared" si="28"/>
        <v>1.2945830403404652</v>
      </c>
      <c r="AJ48" s="9">
        <f t="shared" si="28"/>
        <v>1.081631417201409</v>
      </c>
      <c r="AK48" s="9">
        <f t="shared" si="28"/>
        <v>1.2058615201533485</v>
      </c>
      <c r="AL48" s="9">
        <f t="shared" si="28"/>
        <v>1.2264808817672299</v>
      </c>
      <c r="AM48" s="9">
        <f t="shared" si="28"/>
        <v>1.2728330490272652</v>
      </c>
      <c r="AN48" s="9">
        <f ca="1">AVERAGE(OFFSET($A48,0,Fixtures!$D$6,1,3))</f>
        <v>1.1605643799197825</v>
      </c>
      <c r="AO48" s="9">
        <f ca="1">AVERAGE(OFFSET($A48,0,Fixtures!$D$6,1,6))</f>
        <v>1.2187454288255604</v>
      </c>
      <c r="AP48" s="9">
        <f ca="1">AVERAGE(OFFSET($A48,0,Fixtures!$D$6,1,9))</f>
        <v>1.188602042600005</v>
      </c>
      <c r="AQ48" s="9">
        <f ca="1">AVERAGE(OFFSET($A48,0,Fixtures!$D$6,1,12))</f>
        <v>1.236378480215077</v>
      </c>
      <c r="AR48" s="9">
        <f ca="1">IF(OR(Fixtures!$D$6&lt;=0,Fixtures!$D$6&gt;39),AVERAGE(A48:AM48),AVERAGE(OFFSET($A48,0,Fixtures!$D$6,1,39-Fixtures!$D$6)))</f>
        <v>1.2119485151479092</v>
      </c>
    </row>
    <row r="49" spans="1:44" x14ac:dyDescent="0.25">
      <c r="A49" s="30" t="s">
        <v>61</v>
      </c>
      <c r="B49" s="9">
        <f t="shared" ref="B49:AM49" si="29">MIN(VLOOKUP($A46,$A$2:$AM$11,B$13+1,FALSE),VLOOKUP($A49,$A$2:$AM$11,B$13+1,FALSE))</f>
        <v>1.4101459512119447</v>
      </c>
      <c r="C49" s="9">
        <f t="shared" si="29"/>
        <v>1.9622134341301369</v>
      </c>
      <c r="D49" s="9">
        <f t="shared" si="29"/>
        <v>1.291121598150319</v>
      </c>
      <c r="E49" s="9">
        <f t="shared" si="29"/>
        <v>1.3042672083051459</v>
      </c>
      <c r="F49" s="9">
        <f t="shared" si="29"/>
        <v>0.94360293946905494</v>
      </c>
      <c r="G49" s="9">
        <f t="shared" si="29"/>
        <v>1.4541916929727541</v>
      </c>
      <c r="H49" s="9">
        <f t="shared" si="29"/>
        <v>1.3253319153057803</v>
      </c>
      <c r="I49" s="9">
        <f t="shared" si="29"/>
        <v>1.4659815393049642</v>
      </c>
      <c r="J49" s="9">
        <f t="shared" si="29"/>
        <v>1.0564898130888565</v>
      </c>
      <c r="K49" s="9">
        <f t="shared" si="29"/>
        <v>1.162060706643568</v>
      </c>
      <c r="L49" s="9">
        <f t="shared" si="29"/>
        <v>1.0690734629204686</v>
      </c>
      <c r="M49" s="9">
        <f t="shared" si="29"/>
        <v>1.3765707648118874</v>
      </c>
      <c r="N49" s="9">
        <f t="shared" si="29"/>
        <v>1.8788790461865978</v>
      </c>
      <c r="O49" s="9">
        <f t="shared" si="29"/>
        <v>0.91992065186628336</v>
      </c>
      <c r="P49" s="9">
        <f t="shared" si="29"/>
        <v>1.7803813458855429</v>
      </c>
      <c r="Q49" s="9">
        <f t="shared" si="29"/>
        <v>0.8972577764950509</v>
      </c>
      <c r="R49" s="9">
        <f t="shared" si="29"/>
        <v>1.0093629789556426</v>
      </c>
      <c r="S49" s="9">
        <f t="shared" si="29"/>
        <v>1.5596128550856265</v>
      </c>
      <c r="T49" s="9">
        <f t="shared" si="29"/>
        <v>1.6583666627036839</v>
      </c>
      <c r="U49" s="9">
        <f t="shared" si="29"/>
        <v>1.4775520872289762</v>
      </c>
      <c r="V49" s="9">
        <f t="shared" si="29"/>
        <v>1.0422421505555244</v>
      </c>
      <c r="W49" s="9">
        <f t="shared" si="29"/>
        <v>1.4776951222099515</v>
      </c>
      <c r="X49" s="9">
        <f t="shared" si="29"/>
        <v>1.1528491350390409</v>
      </c>
      <c r="Y49" s="9">
        <f t="shared" si="29"/>
        <v>0.98344064263490227</v>
      </c>
      <c r="Z49" s="9">
        <f t="shared" si="29"/>
        <v>0.74205015780959138</v>
      </c>
      <c r="AA49" s="9">
        <f t="shared" si="29"/>
        <v>1.1435775898101863</v>
      </c>
      <c r="AB49" s="9">
        <f t="shared" si="29"/>
        <v>1.0825364255854248</v>
      </c>
      <c r="AC49" s="9">
        <f t="shared" si="29"/>
        <v>0.84072028465336945</v>
      </c>
      <c r="AD49" s="9">
        <f t="shared" si="29"/>
        <v>1.5430863211083918</v>
      </c>
      <c r="AE49" s="9">
        <f t="shared" si="29"/>
        <v>1.6418110317810077</v>
      </c>
      <c r="AF49" s="9">
        <f t="shared" si="29"/>
        <v>1.0256768469726123</v>
      </c>
      <c r="AG49" s="9">
        <f t="shared" si="29"/>
        <v>1.793164317317498</v>
      </c>
      <c r="AH49" s="9">
        <f t="shared" si="29"/>
        <v>1.1697859262527797</v>
      </c>
      <c r="AI49" s="9">
        <f t="shared" si="29"/>
        <v>1.3041409604529859</v>
      </c>
      <c r="AJ49" s="9">
        <f t="shared" si="29"/>
        <v>1.2835222308222725</v>
      </c>
      <c r="AK49" s="9">
        <f t="shared" si="29"/>
        <v>1.4000934115561285</v>
      </c>
      <c r="AL49" s="9">
        <f t="shared" si="29"/>
        <v>1.2264808817672299</v>
      </c>
      <c r="AM49" s="9">
        <f t="shared" si="29"/>
        <v>1.1409674486983241</v>
      </c>
      <c r="AN49" s="9">
        <f ca="1">AVERAGE(OFFSET($A49,0,Fixtures!$D$6,1,3))</f>
        <v>1.0958746608842977</v>
      </c>
      <c r="AO49" s="9">
        <f ca="1">AVERAGE(OFFSET($A49,0,Fixtures!$D$6,1,6))</f>
        <v>1.243832407586277</v>
      </c>
      <c r="AP49" s="9">
        <f ca="1">AVERAGE(OFFSET($A49,0,Fixtures!$D$6,1,9))</f>
        <v>1.2388885052059888</v>
      </c>
      <c r="AQ49" s="9">
        <f ca="1">AVERAGE(OFFSET($A49,0,Fixtures!$D$6,1,12))</f>
        <v>1.3204606793226821</v>
      </c>
      <c r="AR49" s="9">
        <f ca="1">IF(OR(Fixtures!$D$6&lt;=0,Fixtures!$D$6&gt;39),AVERAGE(A49:AM49),AVERAGE(OFFSET($A49,0,Fixtures!$D$6,1,39-Fixtures!$D$6)))</f>
        <v>1.2613123012299801</v>
      </c>
    </row>
    <row r="50" spans="1:44" x14ac:dyDescent="0.25">
      <c r="A50" s="30" t="s">
        <v>116</v>
      </c>
      <c r="B50" s="9">
        <f t="shared" ref="B50:AM50" si="30">MIN(VLOOKUP($A46,$A$2:$AM$11,B$13+1,FALSE),VLOOKUP($A50,$A$2:$AM$11,B$13+1,FALSE))</f>
        <v>1.4628015452798808</v>
      </c>
      <c r="C50" s="9">
        <f t="shared" si="30"/>
        <v>2.0316006935912085</v>
      </c>
      <c r="D50" s="9">
        <f t="shared" si="30"/>
        <v>1.5661030243467549</v>
      </c>
      <c r="E50" s="9">
        <f t="shared" si="30"/>
        <v>1.7155233271620696</v>
      </c>
      <c r="F50" s="9">
        <f t="shared" si="30"/>
        <v>1.3061430454154206</v>
      </c>
      <c r="G50" s="9">
        <f t="shared" si="30"/>
        <v>1.4541916929727541</v>
      </c>
      <c r="H50" s="9">
        <f t="shared" si="30"/>
        <v>1.0882370244652477</v>
      </c>
      <c r="I50" s="9">
        <f t="shared" si="30"/>
        <v>1.5862632992078869</v>
      </c>
      <c r="J50" s="9">
        <f t="shared" si="30"/>
        <v>1.2505589701953104</v>
      </c>
      <c r="K50" s="9">
        <f t="shared" si="30"/>
        <v>1.162060706643568</v>
      </c>
      <c r="L50" s="9">
        <f t="shared" si="30"/>
        <v>1.0690734629204686</v>
      </c>
      <c r="M50" s="9">
        <f t="shared" si="30"/>
        <v>2.0149840657130138</v>
      </c>
      <c r="N50" s="9">
        <f t="shared" si="30"/>
        <v>1.6906850556780573</v>
      </c>
      <c r="O50" s="9">
        <f t="shared" si="30"/>
        <v>1.9127438367013871</v>
      </c>
      <c r="P50" s="9">
        <f t="shared" si="30"/>
        <v>1.8934654368127639</v>
      </c>
      <c r="Q50" s="9">
        <f t="shared" si="30"/>
        <v>1.7482699214786148</v>
      </c>
      <c r="R50" s="9">
        <f t="shared" si="30"/>
        <v>1.0165658012782628</v>
      </c>
      <c r="S50" s="9">
        <f t="shared" si="30"/>
        <v>1.5596128550856265</v>
      </c>
      <c r="T50" s="9">
        <f t="shared" si="30"/>
        <v>2.3521114311829492</v>
      </c>
      <c r="U50" s="9">
        <f t="shared" si="30"/>
        <v>1.4775520872289762</v>
      </c>
      <c r="V50" s="9">
        <f t="shared" si="30"/>
        <v>1.0422421505555244</v>
      </c>
      <c r="W50" s="9">
        <f t="shared" si="30"/>
        <v>1.4776951222099515</v>
      </c>
      <c r="X50" s="9">
        <f t="shared" si="30"/>
        <v>1.9125586907438883</v>
      </c>
      <c r="Y50" s="9">
        <f t="shared" si="30"/>
        <v>0.98344064263490227</v>
      </c>
      <c r="Z50" s="9">
        <f t="shared" si="30"/>
        <v>1.3158532783734389</v>
      </c>
      <c r="AA50" s="9">
        <f t="shared" si="30"/>
        <v>1.1435775898101863</v>
      </c>
      <c r="AB50" s="9">
        <f t="shared" si="30"/>
        <v>2.5622862112213025</v>
      </c>
      <c r="AC50" s="9">
        <f t="shared" si="30"/>
        <v>0.84072028465336945</v>
      </c>
      <c r="AD50" s="9">
        <f t="shared" si="30"/>
        <v>1.5976525212328161</v>
      </c>
      <c r="AE50" s="9">
        <f t="shared" si="30"/>
        <v>1.991481844902687</v>
      </c>
      <c r="AF50" s="9">
        <f t="shared" si="30"/>
        <v>1.3490890102175186</v>
      </c>
      <c r="AG50" s="9">
        <f t="shared" si="30"/>
        <v>1.8601220193260231</v>
      </c>
      <c r="AH50" s="9">
        <f t="shared" si="30"/>
        <v>2.2231282070771519</v>
      </c>
      <c r="AI50" s="9">
        <f t="shared" si="30"/>
        <v>1.8537520322553909</v>
      </c>
      <c r="AJ50" s="9">
        <f t="shared" si="30"/>
        <v>1.2729757307098275</v>
      </c>
      <c r="AK50" s="9">
        <f t="shared" si="30"/>
        <v>1.7243508340767437</v>
      </c>
      <c r="AL50" s="9">
        <f t="shared" si="30"/>
        <v>1.2264808817672299</v>
      </c>
      <c r="AM50" s="9">
        <f t="shared" si="30"/>
        <v>1.5041833874237678</v>
      </c>
      <c r="AN50" s="9">
        <f ca="1">AVERAGE(OFFSET($A50,0,Fixtures!$D$6,1,3))</f>
        <v>1.1605643799197825</v>
      </c>
      <c r="AO50" s="9">
        <f ca="1">AVERAGE(OFFSET($A50,0,Fixtures!$D$6,1,6))</f>
        <v>1.5166843496419675</v>
      </c>
      <c r="AP50" s="9">
        <f ca="1">AVERAGE(OFFSET($A50,0,Fixtures!$D$6,1,9))</f>
        <v>1.528711917491272</v>
      </c>
      <c r="AQ50" s="9">
        <f ca="1">AVERAGE(OFFSET($A50,0,Fixtures!$D$6,1,12))</f>
        <v>1.5956403025765831</v>
      </c>
      <c r="AR50" s="9">
        <f ca="1">IF(OR(Fixtures!$D$6&lt;=0,Fixtures!$D$6&gt;39),AVERAGE(A50:AM50),AVERAGE(OFFSET($A50,0,Fixtures!$D$6,1,39-Fixtures!$D$6)))</f>
        <v>1.5676424690036905</v>
      </c>
    </row>
    <row r="51" spans="1:44" x14ac:dyDescent="0.25">
      <c r="A51" s="30" t="s">
        <v>115</v>
      </c>
      <c r="B51" s="9">
        <f t="shared" ref="B51:AM51" si="31">MIN(VLOOKUP($A46,$A$2:$AM$11,B$13+1,FALSE),VLOOKUP($A51,$A$2:$AM$11,B$13+1,FALSE))</f>
        <v>1.4628015452798808</v>
      </c>
      <c r="C51" s="9">
        <f t="shared" si="31"/>
        <v>1.2837547264653544</v>
      </c>
      <c r="D51" s="9">
        <f t="shared" si="31"/>
        <v>1.4511354047530993</v>
      </c>
      <c r="E51" s="9">
        <f t="shared" si="31"/>
        <v>2.0809807347637976</v>
      </c>
      <c r="F51" s="9">
        <f t="shared" si="31"/>
        <v>1.1699978198411112</v>
      </c>
      <c r="G51" s="9">
        <f t="shared" si="31"/>
        <v>1.4541916929727541</v>
      </c>
      <c r="H51" s="9">
        <f t="shared" si="31"/>
        <v>1.3253319153057803</v>
      </c>
      <c r="I51" s="9">
        <f t="shared" si="31"/>
        <v>1.5862632992078869</v>
      </c>
      <c r="J51" s="9">
        <f t="shared" si="31"/>
        <v>1.2505589701953104</v>
      </c>
      <c r="K51" s="9">
        <f t="shared" si="31"/>
        <v>1.162060706643568</v>
      </c>
      <c r="L51" s="9">
        <f t="shared" si="31"/>
        <v>1.0690734629204686</v>
      </c>
      <c r="M51" s="9">
        <f t="shared" si="31"/>
        <v>1.6586670572075357</v>
      </c>
      <c r="N51" s="9">
        <f t="shared" si="31"/>
        <v>1.3045034616680122</v>
      </c>
      <c r="O51" s="9">
        <f t="shared" si="31"/>
        <v>2.2471922029866445</v>
      </c>
      <c r="P51" s="9">
        <f t="shared" si="31"/>
        <v>1.1039885569900278</v>
      </c>
      <c r="Q51" s="9">
        <f t="shared" si="31"/>
        <v>1.2001180533719924</v>
      </c>
      <c r="R51" s="9">
        <f t="shared" si="31"/>
        <v>1.0165658012782628</v>
      </c>
      <c r="S51" s="9">
        <f t="shared" si="31"/>
        <v>1.5596128550856265</v>
      </c>
      <c r="T51" s="9">
        <f t="shared" si="31"/>
        <v>1.4662470854034595</v>
      </c>
      <c r="U51" s="9">
        <f t="shared" si="31"/>
        <v>1.4775520872289762</v>
      </c>
      <c r="V51" s="9">
        <f t="shared" si="31"/>
        <v>1.0422421505555244</v>
      </c>
      <c r="W51" s="9">
        <f t="shared" si="31"/>
        <v>1.4776951222099515</v>
      </c>
      <c r="X51" s="9">
        <f t="shared" si="31"/>
        <v>1.3436928233870971</v>
      </c>
      <c r="Y51" s="9">
        <f t="shared" si="31"/>
        <v>0.98344064263490227</v>
      </c>
      <c r="Z51" s="9">
        <f t="shared" si="31"/>
        <v>1.487788083265587</v>
      </c>
      <c r="AA51" s="9">
        <f t="shared" si="31"/>
        <v>1.1435775898101863</v>
      </c>
      <c r="AB51" s="9">
        <f t="shared" si="31"/>
        <v>2.109187760840185</v>
      </c>
      <c r="AC51" s="9">
        <f t="shared" si="31"/>
        <v>0.84072028465336945</v>
      </c>
      <c r="AD51" s="9">
        <f t="shared" si="31"/>
        <v>1.5976525212328161</v>
      </c>
      <c r="AE51" s="9">
        <f t="shared" si="31"/>
        <v>1.1411741221429679</v>
      </c>
      <c r="AF51" s="9">
        <f t="shared" si="31"/>
        <v>1.8171296762599007</v>
      </c>
      <c r="AG51" s="9">
        <f t="shared" si="31"/>
        <v>1.8601220193260231</v>
      </c>
      <c r="AH51" s="9">
        <f t="shared" si="31"/>
        <v>1.7934891289032227</v>
      </c>
      <c r="AI51" s="9">
        <f t="shared" si="31"/>
        <v>1.8537520322553909</v>
      </c>
      <c r="AJ51" s="9">
        <f t="shared" si="31"/>
        <v>1.2926814557676052</v>
      </c>
      <c r="AK51" s="9">
        <f t="shared" si="31"/>
        <v>1.4038496408261605</v>
      </c>
      <c r="AL51" s="9">
        <f t="shared" si="31"/>
        <v>1.2264808817672299</v>
      </c>
      <c r="AM51" s="9">
        <f t="shared" si="31"/>
        <v>0.94377386254849793</v>
      </c>
      <c r="AN51" s="9">
        <f ca="1">AVERAGE(OFFSET($A51,0,Fixtures!$D$6,1,3))</f>
        <v>1.1605643799197825</v>
      </c>
      <c r="AO51" s="9">
        <f ca="1">AVERAGE(OFFSET($A51,0,Fixtures!$D$6,1,6))</f>
        <v>1.4486759769369233</v>
      </c>
      <c r="AP51" s="9">
        <f ca="1">AVERAGE(OFFSET($A51,0,Fixtures!$D$6,1,9))</f>
        <v>1.3347475859179805</v>
      </c>
      <c r="AQ51" s="9">
        <f ca="1">AVERAGE(OFFSET($A51,0,Fixtures!$D$6,1,12))</f>
        <v>1.3763450250816573</v>
      </c>
      <c r="AR51" s="9">
        <f ca="1">IF(OR(Fixtures!$D$6&lt;=0,Fixtures!$D$6&gt;39),AVERAGE(A51:AM51),AVERAGE(OFFSET($A51,0,Fixtures!$D$6,1,39-Fixtures!$D$6)))</f>
        <v>1.3958196699788836</v>
      </c>
    </row>
    <row r="52" spans="1:44" x14ac:dyDescent="0.25">
      <c r="A52" s="30" t="s">
        <v>2</v>
      </c>
      <c r="B52" s="9">
        <f t="shared" ref="B52:AM52" si="32">MIN(VLOOKUP($A46,$A$2:$AM$11,B$13+1,FALSE),VLOOKUP($A52,$A$2:$AM$11,B$13+1,FALSE))</f>
        <v>1.4628015452798808</v>
      </c>
      <c r="C52" s="9">
        <f t="shared" si="32"/>
        <v>1.4502499496215433</v>
      </c>
      <c r="D52" s="9">
        <f t="shared" si="32"/>
        <v>1.5661030243467549</v>
      </c>
      <c r="E52" s="9">
        <f t="shared" si="32"/>
        <v>1.0919437556576579</v>
      </c>
      <c r="F52" s="9">
        <f t="shared" si="32"/>
        <v>1.3061430454154206</v>
      </c>
      <c r="G52" s="9">
        <f t="shared" si="32"/>
        <v>1.4541916929727541</v>
      </c>
      <c r="H52" s="9">
        <f t="shared" si="32"/>
        <v>1.3253319153057803</v>
      </c>
      <c r="I52" s="9">
        <f t="shared" si="32"/>
        <v>1.5862632992078869</v>
      </c>
      <c r="J52" s="9">
        <f t="shared" si="32"/>
        <v>1.2505589701953104</v>
      </c>
      <c r="K52" s="9">
        <f t="shared" si="32"/>
        <v>1.162060706643568</v>
      </c>
      <c r="L52" s="9">
        <f t="shared" si="32"/>
        <v>1.0690734629204686</v>
      </c>
      <c r="M52" s="9">
        <f t="shared" si="32"/>
        <v>0.93347704506329388</v>
      </c>
      <c r="N52" s="9">
        <f t="shared" si="32"/>
        <v>1.8788790461865978</v>
      </c>
      <c r="O52" s="9">
        <f t="shared" si="32"/>
        <v>1.2697486296250722</v>
      </c>
      <c r="P52" s="9">
        <f t="shared" si="32"/>
        <v>2.1927123100595622</v>
      </c>
      <c r="Q52" s="9">
        <f t="shared" si="32"/>
        <v>1.7482699214786148</v>
      </c>
      <c r="R52" s="9">
        <f t="shared" si="32"/>
        <v>1.0165658012782628</v>
      </c>
      <c r="S52" s="9">
        <f t="shared" si="32"/>
        <v>1.4353031413243247</v>
      </c>
      <c r="T52" s="9">
        <f t="shared" si="32"/>
        <v>1.7316851109502052</v>
      </c>
      <c r="U52" s="9">
        <f t="shared" si="32"/>
        <v>1.4775520872289762</v>
      </c>
      <c r="V52" s="9">
        <f t="shared" si="32"/>
        <v>1.0422421505555244</v>
      </c>
      <c r="W52" s="9">
        <f t="shared" si="32"/>
        <v>1.3290327863722615</v>
      </c>
      <c r="X52" s="9">
        <f t="shared" si="32"/>
        <v>1.6241925988081491</v>
      </c>
      <c r="Y52" s="9">
        <f t="shared" si="32"/>
        <v>0.98344064263490227</v>
      </c>
      <c r="Z52" s="9">
        <f t="shared" si="32"/>
        <v>1.660912546207296</v>
      </c>
      <c r="AA52" s="9">
        <f t="shared" si="32"/>
        <v>1.1435775898101863</v>
      </c>
      <c r="AB52" s="9">
        <f t="shared" si="32"/>
        <v>1.1870244543154338</v>
      </c>
      <c r="AC52" s="9">
        <f t="shared" si="32"/>
        <v>0.84072028465336945</v>
      </c>
      <c r="AD52" s="9">
        <f t="shared" si="32"/>
        <v>1.5976525212328161</v>
      </c>
      <c r="AE52" s="9">
        <f t="shared" si="32"/>
        <v>1.991481844902687</v>
      </c>
      <c r="AF52" s="9">
        <f t="shared" si="32"/>
        <v>1.3885332773392312</v>
      </c>
      <c r="AG52" s="9">
        <f t="shared" si="32"/>
        <v>1.6405705696541852</v>
      </c>
      <c r="AH52" s="9">
        <f t="shared" si="32"/>
        <v>2.2231282070771519</v>
      </c>
      <c r="AI52" s="9">
        <f t="shared" si="32"/>
        <v>1.3617986507970814</v>
      </c>
      <c r="AJ52" s="9">
        <f t="shared" si="32"/>
        <v>1.2926814557676052</v>
      </c>
      <c r="AK52" s="9">
        <f t="shared" si="32"/>
        <v>1.7243508340767437</v>
      </c>
      <c r="AL52" s="9">
        <f t="shared" si="32"/>
        <v>1.1287236166555472</v>
      </c>
      <c r="AM52" s="9">
        <f t="shared" si="32"/>
        <v>1.6146328205599041</v>
      </c>
      <c r="AN52" s="9">
        <f ca="1">AVERAGE(OFFSET($A52,0,Fixtures!$D$6,1,3))</f>
        <v>1.1605643799197825</v>
      </c>
      <c r="AO52" s="9">
        <f ca="1">AVERAGE(OFFSET($A52,0,Fixtures!$D$6,1,6))</f>
        <v>1.2606329767723852</v>
      </c>
      <c r="AP52" s="9">
        <f ca="1">AVERAGE(OFFSET($A52,0,Fixtures!$D$6,1,9))</f>
        <v>1.3912606548278612</v>
      </c>
      <c r="AQ52" s="9">
        <f ca="1">AVERAGE(OFFSET($A52,0,Fixtures!$D$6,1,12))</f>
        <v>1.4304905194128545</v>
      </c>
      <c r="AR52" s="9">
        <f ca="1">IF(OR(Fixtures!$D$6&lt;=0,Fixtures!$D$6&gt;39),AVERAGE(A52:AM52),AVERAGE(OFFSET($A52,0,Fixtures!$D$6,1,39-Fixtures!$D$6)))</f>
        <v>1.4313527694791446</v>
      </c>
    </row>
    <row r="53" spans="1:44" x14ac:dyDescent="0.25">
      <c r="A53" s="30" t="s">
        <v>10</v>
      </c>
      <c r="B53" s="9">
        <f t="shared" ref="B53:AM53" si="33">MIN(VLOOKUP($A46,$A$2:$AM$11,B$13+1,FALSE),VLOOKUP($A53,$A$2:$AM$11,B$13+1,FALSE))</f>
        <v>1.3487065320220235</v>
      </c>
      <c r="C53" s="9">
        <f t="shared" si="33"/>
        <v>1.7854573297305518</v>
      </c>
      <c r="D53" s="9">
        <f t="shared" si="33"/>
        <v>1.1081078593072704</v>
      </c>
      <c r="E53" s="9">
        <f t="shared" si="33"/>
        <v>0.74495387831087001</v>
      </c>
      <c r="F53" s="9">
        <f t="shared" si="33"/>
        <v>1.3061430454154206</v>
      </c>
      <c r="G53" s="9">
        <f t="shared" si="33"/>
        <v>1.3877083057446629</v>
      </c>
      <c r="H53" s="9">
        <f t="shared" si="33"/>
        <v>1.3253319153057803</v>
      </c>
      <c r="I53" s="9">
        <f t="shared" si="33"/>
        <v>1.0296904286111264</v>
      </c>
      <c r="J53" s="9">
        <f t="shared" si="33"/>
        <v>1.1743634219118253</v>
      </c>
      <c r="K53" s="9">
        <f t="shared" si="33"/>
        <v>1.162060706643568</v>
      </c>
      <c r="L53" s="9">
        <f t="shared" si="33"/>
        <v>1.0690734629204686</v>
      </c>
      <c r="M53" s="9">
        <f t="shared" si="33"/>
        <v>0.90076884077166397</v>
      </c>
      <c r="N53" s="9">
        <f t="shared" si="33"/>
        <v>1.3819574313453795</v>
      </c>
      <c r="O53" s="9">
        <f t="shared" si="33"/>
        <v>1.6425912292870188</v>
      </c>
      <c r="P53" s="9">
        <f t="shared" si="33"/>
        <v>1.2885447886322288</v>
      </c>
      <c r="Q53" s="9">
        <f t="shared" si="33"/>
        <v>1.309244201525803</v>
      </c>
      <c r="R53" s="9">
        <f t="shared" si="33"/>
        <v>1.0165658012782628</v>
      </c>
      <c r="S53" s="9">
        <f t="shared" si="33"/>
        <v>1.5596128550856265</v>
      </c>
      <c r="T53" s="9">
        <f t="shared" si="33"/>
        <v>1.9698917821725213</v>
      </c>
      <c r="U53" s="9">
        <f t="shared" si="33"/>
        <v>1.0867725047497123</v>
      </c>
      <c r="V53" s="9">
        <f t="shared" si="33"/>
        <v>1.0422421505555244</v>
      </c>
      <c r="W53" s="9">
        <f t="shared" si="33"/>
        <v>1.4776951222099515</v>
      </c>
      <c r="X53" s="9">
        <f t="shared" si="33"/>
        <v>1.3093709433991194</v>
      </c>
      <c r="Y53" s="9">
        <f t="shared" si="33"/>
        <v>0.92352039836355326</v>
      </c>
      <c r="Z53" s="9">
        <f t="shared" si="33"/>
        <v>1.6101405240646867</v>
      </c>
      <c r="AA53" s="9">
        <f t="shared" si="33"/>
        <v>1.1435775898101863</v>
      </c>
      <c r="AB53" s="9">
        <f t="shared" si="33"/>
        <v>1.1454321746163898</v>
      </c>
      <c r="AC53" s="9">
        <f t="shared" si="33"/>
        <v>0.84072028465336945</v>
      </c>
      <c r="AD53" s="9">
        <f t="shared" si="33"/>
        <v>1.5976525212328161</v>
      </c>
      <c r="AE53" s="9">
        <f t="shared" si="33"/>
        <v>0.87141696732280527</v>
      </c>
      <c r="AF53" s="9">
        <f t="shared" si="33"/>
        <v>0.94729535725451985</v>
      </c>
      <c r="AG53" s="9">
        <f t="shared" si="33"/>
        <v>1.0606239691123707</v>
      </c>
      <c r="AH53" s="9">
        <f t="shared" si="33"/>
        <v>2.0887454789801883</v>
      </c>
      <c r="AI53" s="9">
        <f t="shared" si="33"/>
        <v>1.549124580569277</v>
      </c>
      <c r="AJ53" s="9">
        <f t="shared" si="33"/>
        <v>1.2926814557676052</v>
      </c>
      <c r="AK53" s="9">
        <f t="shared" si="33"/>
        <v>1.0133127227086483</v>
      </c>
      <c r="AL53" s="9">
        <f t="shared" si="33"/>
        <v>1.2264808817672299</v>
      </c>
      <c r="AM53" s="9">
        <f t="shared" si="33"/>
        <v>1.664856026295148</v>
      </c>
      <c r="AN53" s="9">
        <f ca="1">AVERAGE(OFFSET($A53,0,Fixtures!$D$6,1,3))</f>
        <v>1.1351658638252873</v>
      </c>
      <c r="AO53" s="9">
        <f ca="1">AVERAGE(OFFSET($A53,0,Fixtures!$D$6,1,6))</f>
        <v>1.2218025154799874</v>
      </c>
      <c r="AP53" s="9">
        <f ca="1">AVERAGE(OFFSET($A53,0,Fixtures!$D$6,1,9))</f>
        <v>1.2161299871462468</v>
      </c>
      <c r="AQ53" s="9">
        <f ca="1">AVERAGE(OFFSET($A53,0,Fixtures!$D$6,1,12))</f>
        <v>1.2967872521936734</v>
      </c>
      <c r="AR53" s="9">
        <f ca="1">IF(OR(Fixtures!$D$6&lt;=0,Fixtures!$D$6&gt;39),AVERAGE(A53:AM53),AVERAGE(OFFSET($A53,0,Fixtures!$D$6,1,39-Fixtures!$D$6)))</f>
        <v>1.278877872500249</v>
      </c>
    </row>
    <row r="54" spans="1:44" x14ac:dyDescent="0.25">
      <c r="A54" s="30" t="s">
        <v>117</v>
      </c>
      <c r="B54" s="9">
        <f t="shared" ref="B54:AM54" si="34">MIN(VLOOKUP($A46,$A$2:$AM$11,B$13+1,FALSE),VLOOKUP($A54,$A$2:$AM$11,B$13+1,FALSE))</f>
        <v>1.4628015452798808</v>
      </c>
      <c r="C54" s="9">
        <f t="shared" si="34"/>
        <v>2.0316006935912085</v>
      </c>
      <c r="D54" s="9">
        <f t="shared" si="34"/>
        <v>1.5661030243467549</v>
      </c>
      <c r="E54" s="9">
        <f t="shared" si="34"/>
        <v>2.2922222635046241</v>
      </c>
      <c r="F54" s="9">
        <f t="shared" si="34"/>
        <v>1.2118906783866812</v>
      </c>
      <c r="G54" s="9">
        <f t="shared" si="34"/>
        <v>1.4541916929727541</v>
      </c>
      <c r="H54" s="9">
        <f t="shared" si="34"/>
        <v>1.3253319153057803</v>
      </c>
      <c r="I54" s="9">
        <f t="shared" si="34"/>
        <v>1.5862632992078869</v>
      </c>
      <c r="J54" s="9">
        <f t="shared" si="34"/>
        <v>1.2505589701953104</v>
      </c>
      <c r="K54" s="9">
        <f t="shared" si="34"/>
        <v>1.162060706643568</v>
      </c>
      <c r="L54" s="9">
        <f t="shared" si="34"/>
        <v>1.0690734629204686</v>
      </c>
      <c r="M54" s="9">
        <f t="shared" si="34"/>
        <v>1.8209588524892151</v>
      </c>
      <c r="N54" s="9">
        <f t="shared" si="34"/>
        <v>1.8788790461865978</v>
      </c>
      <c r="O54" s="9">
        <f t="shared" si="34"/>
        <v>2.1249118772303013</v>
      </c>
      <c r="P54" s="9">
        <f t="shared" si="34"/>
        <v>2.1927123100595622</v>
      </c>
      <c r="Q54" s="9">
        <f t="shared" si="34"/>
        <v>1.7482699214786148</v>
      </c>
      <c r="R54" s="9">
        <f t="shared" si="34"/>
        <v>1.0165658012782628</v>
      </c>
      <c r="S54" s="9">
        <f t="shared" si="34"/>
        <v>1.5596128550856265</v>
      </c>
      <c r="T54" s="9">
        <f t="shared" si="34"/>
        <v>1.6332021723488199</v>
      </c>
      <c r="U54" s="9">
        <f t="shared" si="34"/>
        <v>1.4775520872289762</v>
      </c>
      <c r="V54" s="9">
        <f t="shared" si="34"/>
        <v>1.0422421505555244</v>
      </c>
      <c r="W54" s="9">
        <f t="shared" si="34"/>
        <v>1.4776951222099515</v>
      </c>
      <c r="X54" s="9">
        <f t="shared" si="34"/>
        <v>2.0171179753168649</v>
      </c>
      <c r="Y54" s="9">
        <f t="shared" si="34"/>
        <v>0.98344064263490227</v>
      </c>
      <c r="Z54" s="9">
        <f t="shared" si="34"/>
        <v>1.5410597173328149</v>
      </c>
      <c r="AA54" s="9">
        <f t="shared" si="34"/>
        <v>1.1435775898101863</v>
      </c>
      <c r="AB54" s="9">
        <f t="shared" si="34"/>
        <v>1.432003597418539</v>
      </c>
      <c r="AC54" s="9">
        <f t="shared" si="34"/>
        <v>0.84072028465336945</v>
      </c>
      <c r="AD54" s="9">
        <f t="shared" si="34"/>
        <v>1.5976525212328161</v>
      </c>
      <c r="AE54" s="9">
        <f t="shared" si="34"/>
        <v>1.991481844902687</v>
      </c>
      <c r="AF54" s="9">
        <f t="shared" si="34"/>
        <v>1.8026055464869037</v>
      </c>
      <c r="AG54" s="9">
        <f t="shared" si="34"/>
        <v>1.8601220193260231</v>
      </c>
      <c r="AH54" s="9">
        <f t="shared" si="34"/>
        <v>2.2231282070771519</v>
      </c>
      <c r="AI54" s="9">
        <f t="shared" si="34"/>
        <v>1.2843515837374662</v>
      </c>
      <c r="AJ54" s="9">
        <f t="shared" si="34"/>
        <v>1.2926814557676052</v>
      </c>
      <c r="AK54" s="9">
        <f t="shared" si="34"/>
        <v>1.7243508340767437</v>
      </c>
      <c r="AL54" s="9">
        <f t="shared" si="34"/>
        <v>1.2264808817672299</v>
      </c>
      <c r="AM54" s="9">
        <f t="shared" si="34"/>
        <v>2.4856878651498273</v>
      </c>
      <c r="AN54" s="9">
        <f ca="1">AVERAGE(OFFSET($A54,0,Fixtures!$D$6,1,3))</f>
        <v>1.1605643799197825</v>
      </c>
      <c r="AO54" s="9">
        <f ca="1">AVERAGE(OFFSET($A54,0,Fixtures!$D$6,1,6))</f>
        <v>1.551073819277577</v>
      </c>
      <c r="AP54" s="9">
        <f ca="1">AVERAGE(OFFSET($A54,0,Fixtures!$D$6,1,9))</f>
        <v>1.5848878831646558</v>
      </c>
      <c r="AQ54" s="9">
        <f ca="1">AVERAGE(OFFSET($A54,0,Fixtures!$D$6,1,12))</f>
        <v>1.577863171928777</v>
      </c>
      <c r="AR54" s="9">
        <f ca="1">IF(OR(Fixtures!$D$6&lt;=0,Fixtures!$D$6&gt;39),AVERAGE(A54:AM54),AVERAGE(OFFSET($A54,0,Fixtures!$D$6,1,39-Fixtures!$D$6)))</f>
        <v>1.5633585967533976</v>
      </c>
    </row>
    <row r="55" spans="1:44" x14ac:dyDescent="0.25">
      <c r="A55" s="30" t="s">
        <v>63</v>
      </c>
      <c r="B55" s="9">
        <f t="shared" ref="B55:AM55" si="35">MIN(VLOOKUP($A46,$A$2:$AM$11,B$13+1,FALSE),VLOOKUP($A55,$A$2:$AM$11,B$13+1,FALSE))</f>
        <v>0.98858571080856317</v>
      </c>
      <c r="C55" s="9">
        <f t="shared" si="35"/>
        <v>1.3267903940959147</v>
      </c>
      <c r="D55" s="9">
        <f t="shared" si="35"/>
        <v>0.88665393412842641</v>
      </c>
      <c r="E55" s="9">
        <f t="shared" si="35"/>
        <v>1.891254704893861</v>
      </c>
      <c r="F55" s="9">
        <f t="shared" si="35"/>
        <v>1.3061430454154206</v>
      </c>
      <c r="G55" s="9">
        <f t="shared" si="35"/>
        <v>1.4541916929727541</v>
      </c>
      <c r="H55" s="9">
        <f t="shared" si="35"/>
        <v>1.3253319153057803</v>
      </c>
      <c r="I55" s="9">
        <f t="shared" si="35"/>
        <v>0.97286179458953637</v>
      </c>
      <c r="J55" s="9">
        <f t="shared" si="35"/>
        <v>1.0997071052253016</v>
      </c>
      <c r="K55" s="9">
        <f t="shared" si="35"/>
        <v>1.162060706643568</v>
      </c>
      <c r="L55" s="9">
        <f t="shared" si="35"/>
        <v>1.0690734629204686</v>
      </c>
      <c r="M55" s="9">
        <f t="shared" si="35"/>
        <v>1.7159981367694495</v>
      </c>
      <c r="N55" s="9">
        <f t="shared" si="35"/>
        <v>1.0182844001180245</v>
      </c>
      <c r="O55" s="9">
        <f t="shared" si="35"/>
        <v>1.9657462542867608</v>
      </c>
      <c r="P55" s="9">
        <f t="shared" si="35"/>
        <v>1.1111591189579029</v>
      </c>
      <c r="Q55" s="9">
        <f t="shared" si="35"/>
        <v>1.5824388847785973</v>
      </c>
      <c r="R55" s="9">
        <f t="shared" si="35"/>
        <v>1.0165658012782628</v>
      </c>
      <c r="S55" s="9">
        <f t="shared" si="35"/>
        <v>0.71521569866672596</v>
      </c>
      <c r="T55" s="9">
        <f t="shared" si="35"/>
        <v>0.83663044553442323</v>
      </c>
      <c r="U55" s="9">
        <f t="shared" si="35"/>
        <v>1.2948668537489958</v>
      </c>
      <c r="V55" s="9">
        <f t="shared" si="35"/>
        <v>1.0422421505555244</v>
      </c>
      <c r="W55" s="9">
        <f t="shared" si="35"/>
        <v>1.4776951222099515</v>
      </c>
      <c r="X55" s="9">
        <f t="shared" si="35"/>
        <v>1.2371067365332766</v>
      </c>
      <c r="Y55" s="9">
        <f t="shared" si="35"/>
        <v>0.86481060713516922</v>
      </c>
      <c r="Z55" s="9">
        <f t="shared" si="35"/>
        <v>1.660912546207296</v>
      </c>
      <c r="AA55" s="9">
        <f t="shared" si="35"/>
        <v>1.1435775898101863</v>
      </c>
      <c r="AB55" s="9">
        <f t="shared" si="35"/>
        <v>1.3494624008984386</v>
      </c>
      <c r="AC55" s="9">
        <f t="shared" si="35"/>
        <v>0.84072028465336945</v>
      </c>
      <c r="AD55" s="9">
        <f t="shared" si="35"/>
        <v>1.0433890995222053</v>
      </c>
      <c r="AE55" s="9">
        <f t="shared" si="35"/>
        <v>1.1274834318545723</v>
      </c>
      <c r="AF55" s="9">
        <f t="shared" si="35"/>
        <v>1.4872843158100886</v>
      </c>
      <c r="AG55" s="9">
        <f t="shared" si="35"/>
        <v>1.2571015218022878</v>
      </c>
      <c r="AH55" s="9">
        <f t="shared" si="35"/>
        <v>1.5458645338979899</v>
      </c>
      <c r="AI55" s="9">
        <f t="shared" si="35"/>
        <v>1.063872757585421</v>
      </c>
      <c r="AJ55" s="9">
        <f t="shared" si="35"/>
        <v>1.2926814557676052</v>
      </c>
      <c r="AK55" s="9">
        <f t="shared" si="35"/>
        <v>1.4129678429844952</v>
      </c>
      <c r="AL55" s="9">
        <f t="shared" si="35"/>
        <v>0.9094798087618079</v>
      </c>
      <c r="AM55" s="9">
        <f t="shared" si="35"/>
        <v>1.2444312910202637</v>
      </c>
      <c r="AN55" s="9">
        <f ca="1">AVERAGE(OFFSET($A55,0,Fixtures!$D$6,1,3))</f>
        <v>1.1102804249297795</v>
      </c>
      <c r="AO55" s="9">
        <f ca="1">AVERAGE(OFFSET($A55,0,Fixtures!$D$6,1,6))</f>
        <v>1.3384783443272621</v>
      </c>
      <c r="AP55" s="9">
        <f ca="1">AVERAGE(OFFSET($A55,0,Fixtures!$D$6,1,9))</f>
        <v>1.304559318997593</v>
      </c>
      <c r="AQ55" s="9">
        <f ca="1">AVERAGE(OFFSET($A55,0,Fixtures!$D$6,1,12))</f>
        <v>1.2156455724107069</v>
      </c>
      <c r="AR55" s="9">
        <f ca="1">IF(OR(Fixtures!$D$6&lt;=0,Fixtures!$D$6&gt;39),AVERAGE(A55:AM55),AVERAGE(OFFSET($A55,0,Fixtures!$D$6,1,39-Fixtures!$D$6)))</f>
        <v>1.2196276788646143</v>
      </c>
    </row>
    <row r="57" spans="1:44" x14ac:dyDescent="0.25">
      <c r="A57" s="31" t="s">
        <v>116</v>
      </c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  <c r="N57" s="2">
        <v>13</v>
      </c>
      <c r="O57" s="2">
        <v>14</v>
      </c>
      <c r="P57" s="2">
        <v>15</v>
      </c>
      <c r="Q57" s="2">
        <v>16</v>
      </c>
      <c r="R57" s="2">
        <v>17</v>
      </c>
      <c r="S57" s="2">
        <v>18</v>
      </c>
      <c r="T57" s="2">
        <v>19</v>
      </c>
      <c r="U57" s="2">
        <v>20</v>
      </c>
      <c r="V57" s="2">
        <v>21</v>
      </c>
      <c r="W57" s="2">
        <v>22</v>
      </c>
      <c r="X57" s="2">
        <v>23</v>
      </c>
      <c r="Y57" s="2">
        <v>24</v>
      </c>
      <c r="Z57" s="2">
        <v>25</v>
      </c>
      <c r="AA57" s="2">
        <v>26</v>
      </c>
      <c r="AB57" s="2">
        <v>27</v>
      </c>
      <c r="AC57" s="2">
        <v>28</v>
      </c>
      <c r="AD57" s="2">
        <v>29</v>
      </c>
      <c r="AE57" s="2">
        <v>30</v>
      </c>
      <c r="AF57" s="2">
        <v>31</v>
      </c>
      <c r="AG57" s="2">
        <v>32</v>
      </c>
      <c r="AH57" s="2">
        <v>33</v>
      </c>
      <c r="AI57" s="2">
        <v>34</v>
      </c>
      <c r="AJ57" s="2">
        <v>35</v>
      </c>
      <c r="AK57" s="2">
        <v>36</v>
      </c>
      <c r="AL57" s="2">
        <v>37</v>
      </c>
      <c r="AM57" s="2">
        <v>38</v>
      </c>
      <c r="AN57" s="31" t="s">
        <v>56</v>
      </c>
      <c r="AO57" s="31" t="s">
        <v>57</v>
      </c>
      <c r="AP57" s="31" t="s">
        <v>58</v>
      </c>
      <c r="AQ57" s="31" t="s">
        <v>78</v>
      </c>
      <c r="AR57" s="31" t="s">
        <v>59</v>
      </c>
    </row>
    <row r="58" spans="1:44" x14ac:dyDescent="0.25">
      <c r="A58" s="30" t="s">
        <v>105</v>
      </c>
      <c r="B58" s="9">
        <f t="shared" ref="B58:AM58" si="36">MIN(VLOOKUP($A57,$A$2:$AM$11,B$13+1,FALSE),VLOOKUP($A58,$A$2:$AM$11,B$13+1,FALSE))</f>
        <v>1.5875695278224238</v>
      </c>
      <c r="C58" s="9">
        <f t="shared" si="36"/>
        <v>0.9777535921947349</v>
      </c>
      <c r="D58" s="9">
        <f t="shared" si="36"/>
        <v>1.3986710449593958</v>
      </c>
      <c r="E58" s="9">
        <f t="shared" si="36"/>
        <v>1.7155233271620696</v>
      </c>
      <c r="F58" s="9">
        <f t="shared" si="36"/>
        <v>1.6732602349257542</v>
      </c>
      <c r="G58" s="9">
        <f t="shared" si="36"/>
        <v>1.5257001927636529</v>
      </c>
      <c r="H58" s="9">
        <f t="shared" si="36"/>
        <v>1.0882370244652477</v>
      </c>
      <c r="I58" s="9">
        <f t="shared" si="36"/>
        <v>1.5000672554354846</v>
      </c>
      <c r="J58" s="9">
        <f t="shared" si="36"/>
        <v>1.2562748549766765</v>
      </c>
      <c r="K58" s="9">
        <f t="shared" si="36"/>
        <v>1.8071439491652763</v>
      </c>
      <c r="L58" s="9">
        <f t="shared" si="36"/>
        <v>1.1176935411759816</v>
      </c>
      <c r="M58" s="9">
        <f t="shared" si="36"/>
        <v>1.2747310989717673</v>
      </c>
      <c r="N58" s="9">
        <f t="shared" si="36"/>
        <v>0.94589314320575646</v>
      </c>
      <c r="O58" s="9">
        <f t="shared" si="36"/>
        <v>1.028256525427248</v>
      </c>
      <c r="P58" s="9">
        <f t="shared" si="36"/>
        <v>1.1512708353444638</v>
      </c>
      <c r="Q58" s="9">
        <f t="shared" si="36"/>
        <v>2.2224698050816292</v>
      </c>
      <c r="R58" s="9">
        <f t="shared" si="36"/>
        <v>1.6187364543068836</v>
      </c>
      <c r="S58" s="9">
        <f t="shared" si="36"/>
        <v>1.9380525156253638</v>
      </c>
      <c r="T58" s="9">
        <f t="shared" si="36"/>
        <v>1.5063096317785019</v>
      </c>
      <c r="U58" s="9">
        <f t="shared" si="36"/>
        <v>1.2028129648098549</v>
      </c>
      <c r="V58" s="9">
        <f t="shared" si="36"/>
        <v>1.3838197382176922</v>
      </c>
      <c r="W58" s="9">
        <f t="shared" si="36"/>
        <v>1.4211395456411875</v>
      </c>
      <c r="X58" s="9">
        <f t="shared" si="36"/>
        <v>1.1796541713268012</v>
      </c>
      <c r="Y58" s="9">
        <f t="shared" si="36"/>
        <v>1.5974993515751399</v>
      </c>
      <c r="Z58" s="9">
        <f t="shared" si="36"/>
        <v>1.3158532783734389</v>
      </c>
      <c r="AA58" s="9">
        <f t="shared" si="36"/>
        <v>1.9401049531340435</v>
      </c>
      <c r="AB58" s="9">
        <f t="shared" si="36"/>
        <v>1.0024496253572921</v>
      </c>
      <c r="AC58" s="9">
        <f t="shared" si="36"/>
        <v>1.4212771195850302</v>
      </c>
      <c r="AD58" s="9">
        <f t="shared" si="36"/>
        <v>1.2433272252037169</v>
      </c>
      <c r="AE58" s="9">
        <f t="shared" si="36"/>
        <v>1.0999161047758295</v>
      </c>
      <c r="AF58" s="9">
        <f t="shared" si="36"/>
        <v>1.3490890102175186</v>
      </c>
      <c r="AG58" s="9">
        <f t="shared" si="36"/>
        <v>1.7829762778728993</v>
      </c>
      <c r="AH58" s="9">
        <f t="shared" si="36"/>
        <v>0.80862181013484913</v>
      </c>
      <c r="AI58" s="9">
        <f t="shared" si="36"/>
        <v>1.9154476032891865</v>
      </c>
      <c r="AJ58" s="9">
        <f t="shared" si="36"/>
        <v>1.2729757307098275</v>
      </c>
      <c r="AK58" s="9">
        <f t="shared" si="36"/>
        <v>1.4639745479776365</v>
      </c>
      <c r="AL58" s="9">
        <f t="shared" si="36"/>
        <v>2.4644588123094833</v>
      </c>
      <c r="AM58" s="9">
        <f t="shared" si="36"/>
        <v>1.5041833874237678</v>
      </c>
      <c r="AN58" s="9">
        <f ca="1">AVERAGE(OFFSET($A58,0,Fixtures!$D$6,1,3))</f>
        <v>1.3937041151059779</v>
      </c>
      <c r="AO58" s="9">
        <f ca="1">AVERAGE(OFFSET($A58,0,Fixtures!$D$6,1,6))</f>
        <v>1.2383321854871177</v>
      </c>
      <c r="AP58" s="9">
        <f ca="1">AVERAGE(OFFSET($A58,0,Fixtures!$D$6,1,9))</f>
        <v>1.380274467517298</v>
      </c>
      <c r="AQ58" s="9">
        <f ca="1">AVERAGE(OFFSET($A58,0,Fixtures!$D$6,1,12))</f>
        <v>1.4224704433224502</v>
      </c>
      <c r="AR58" s="9">
        <f ca="1">IF(OR(Fixtures!$D$6&lt;=0,Fixtures!$D$6&gt;39),AVERAGE(A58:AM58),AVERAGE(OFFSET($A58,0,Fixtures!$D$6,1,39-Fixtures!$D$6)))</f>
        <v>1.4412137870998245</v>
      </c>
    </row>
    <row r="59" spans="1:44" x14ac:dyDescent="0.25">
      <c r="A59" s="30" t="s">
        <v>118</v>
      </c>
      <c r="B59" s="9">
        <f t="shared" ref="B59:AM59" si="37">MIN(VLOOKUP($A57,$A$2:$AM$11,B$13+1,FALSE),VLOOKUP($A59,$A$2:$AM$11,B$13+1,FALSE))</f>
        <v>1.4829979752794695</v>
      </c>
      <c r="C59" s="9">
        <f t="shared" si="37"/>
        <v>1.2059782540276291</v>
      </c>
      <c r="D59" s="9">
        <f t="shared" si="37"/>
        <v>1.3038780254060012</v>
      </c>
      <c r="E59" s="9">
        <f t="shared" si="37"/>
        <v>1.6252904690188399</v>
      </c>
      <c r="F59" s="9">
        <f t="shared" si="37"/>
        <v>1.24220776158448</v>
      </c>
      <c r="G59" s="9">
        <f t="shared" si="37"/>
        <v>0.68612961210535006</v>
      </c>
      <c r="H59" s="9">
        <f t="shared" si="37"/>
        <v>1.0882370244652477</v>
      </c>
      <c r="I59" s="9">
        <f t="shared" si="37"/>
        <v>0.8026067159042436</v>
      </c>
      <c r="J59" s="9">
        <f t="shared" si="37"/>
        <v>1.7895189092292398</v>
      </c>
      <c r="K59" s="9">
        <f t="shared" si="37"/>
        <v>1.8339811025222348</v>
      </c>
      <c r="L59" s="9">
        <f t="shared" si="37"/>
        <v>1.193823290779533</v>
      </c>
      <c r="M59" s="9">
        <f t="shared" si="37"/>
        <v>1.8143419663190534</v>
      </c>
      <c r="N59" s="9">
        <f t="shared" si="37"/>
        <v>1.1867966081460708</v>
      </c>
      <c r="O59" s="9">
        <f t="shared" si="37"/>
        <v>0.82964085872889071</v>
      </c>
      <c r="P59" s="9">
        <f t="shared" si="37"/>
        <v>1.5333929425580606</v>
      </c>
      <c r="Q59" s="9">
        <f t="shared" si="37"/>
        <v>1.000956997259248</v>
      </c>
      <c r="R59" s="9">
        <f t="shared" si="37"/>
        <v>0.85059587062937403</v>
      </c>
      <c r="S59" s="9">
        <f t="shared" si="37"/>
        <v>1.9238105431829502</v>
      </c>
      <c r="T59" s="9">
        <f t="shared" si="37"/>
        <v>1.646212657454218</v>
      </c>
      <c r="U59" s="9">
        <f t="shared" si="37"/>
        <v>0.93329786664103598</v>
      </c>
      <c r="V59" s="9">
        <f t="shared" si="37"/>
        <v>1.3838197382176922</v>
      </c>
      <c r="W59" s="9">
        <f t="shared" si="37"/>
        <v>2.2629786529968134</v>
      </c>
      <c r="X59" s="9">
        <f t="shared" si="37"/>
        <v>1.0206076346650161</v>
      </c>
      <c r="Y59" s="9">
        <f t="shared" si="37"/>
        <v>1.4072791991767142</v>
      </c>
      <c r="Z59" s="9">
        <f t="shared" si="37"/>
        <v>0.97687324504810102</v>
      </c>
      <c r="AA59" s="9">
        <f t="shared" si="37"/>
        <v>0.87249347234220409</v>
      </c>
      <c r="AB59" s="9">
        <f t="shared" si="37"/>
        <v>1.4268000724808789</v>
      </c>
      <c r="AC59" s="9">
        <f t="shared" si="37"/>
        <v>1.5180849360795423</v>
      </c>
      <c r="AD59" s="9">
        <f t="shared" si="37"/>
        <v>0.9483823293510264</v>
      </c>
      <c r="AE59" s="9">
        <f t="shared" si="37"/>
        <v>1.6580323102605063</v>
      </c>
      <c r="AF59" s="9">
        <f t="shared" si="37"/>
        <v>1.2781298134790378</v>
      </c>
      <c r="AG59" s="9">
        <f t="shared" si="37"/>
        <v>1.8858041251969353</v>
      </c>
      <c r="AH59" s="9">
        <f t="shared" si="37"/>
        <v>1.0549846863600971</v>
      </c>
      <c r="AI59" s="9">
        <f t="shared" si="37"/>
        <v>1.2945830403404652</v>
      </c>
      <c r="AJ59" s="9">
        <f t="shared" si="37"/>
        <v>1.081631417201409</v>
      </c>
      <c r="AK59" s="9">
        <f t="shared" si="37"/>
        <v>1.2058615201533485</v>
      </c>
      <c r="AL59" s="9">
        <f t="shared" si="37"/>
        <v>1.5128862548562252</v>
      </c>
      <c r="AM59" s="9">
        <f t="shared" si="37"/>
        <v>1.2728330490272652</v>
      </c>
      <c r="AN59" s="9">
        <f ca="1">AVERAGE(OFFSET($A59,0,Fixtures!$D$6,1,3))</f>
        <v>1.6057744341770024</v>
      </c>
      <c r="AO59" s="9">
        <f ca="1">AVERAGE(OFFSET($A59,0,Fixtures!$D$6,1,6))</f>
        <v>1.4413504559541703</v>
      </c>
      <c r="AP59" s="9">
        <f ca="1">AVERAGE(OFFSET($A59,0,Fixtures!$D$6,1,9))</f>
        <v>1.3370053940190783</v>
      </c>
      <c r="AQ59" s="9">
        <f ca="1">AVERAGE(OFFSET($A59,0,Fixtures!$D$6,1,12))</f>
        <v>1.3780308011208258</v>
      </c>
      <c r="AR59" s="9">
        <f ca="1">IF(OR(Fixtures!$D$6&lt;=0,Fixtures!$D$6&gt;39),AVERAGE(A59:AM59),AVERAGE(OFFSET($A59,0,Fixtures!$D$6,1,39-Fixtures!$D$6)))</f>
        <v>1.3532811703561061</v>
      </c>
    </row>
    <row r="60" spans="1:44" x14ac:dyDescent="0.25">
      <c r="A60" s="30" t="s">
        <v>61</v>
      </c>
      <c r="B60" s="9">
        <f t="shared" ref="B60:AM60" si="38">MIN(VLOOKUP($A57,$A$2:$AM$11,B$13+1,FALSE),VLOOKUP($A60,$A$2:$AM$11,B$13+1,FALSE))</f>
        <v>1.4101459512119447</v>
      </c>
      <c r="C60" s="9">
        <f t="shared" si="38"/>
        <v>1.9622134341301369</v>
      </c>
      <c r="D60" s="9">
        <f t="shared" si="38"/>
        <v>1.291121598150319</v>
      </c>
      <c r="E60" s="9">
        <f t="shared" si="38"/>
        <v>1.3042672083051459</v>
      </c>
      <c r="F60" s="9">
        <f t="shared" si="38"/>
        <v>0.94360293946905494</v>
      </c>
      <c r="G60" s="9">
        <f t="shared" si="38"/>
        <v>1.5493714521501072</v>
      </c>
      <c r="H60" s="9">
        <f t="shared" si="38"/>
        <v>1.0882370244652477</v>
      </c>
      <c r="I60" s="9">
        <f t="shared" si="38"/>
        <v>1.4659815393049642</v>
      </c>
      <c r="J60" s="9">
        <f t="shared" si="38"/>
        <v>1.0564898130888565</v>
      </c>
      <c r="K60" s="9">
        <f t="shared" si="38"/>
        <v>2.0806038567323517</v>
      </c>
      <c r="L60" s="9">
        <f t="shared" si="38"/>
        <v>1.382299223149748</v>
      </c>
      <c r="M60" s="9">
        <f t="shared" si="38"/>
        <v>1.3765707648118874</v>
      </c>
      <c r="N60" s="9">
        <f t="shared" si="38"/>
        <v>1.6906850556780573</v>
      </c>
      <c r="O60" s="9">
        <f t="shared" si="38"/>
        <v>0.91992065186628336</v>
      </c>
      <c r="P60" s="9">
        <f t="shared" si="38"/>
        <v>1.7803813458855429</v>
      </c>
      <c r="Q60" s="9">
        <f t="shared" si="38"/>
        <v>0.8972577764950509</v>
      </c>
      <c r="R60" s="9">
        <f t="shared" si="38"/>
        <v>1.0093629789556426</v>
      </c>
      <c r="S60" s="9">
        <f t="shared" si="38"/>
        <v>2.0680179336372726</v>
      </c>
      <c r="T60" s="9">
        <f t="shared" si="38"/>
        <v>1.6583666627036839</v>
      </c>
      <c r="U60" s="9">
        <f t="shared" si="38"/>
        <v>1.5219744686823049</v>
      </c>
      <c r="V60" s="9">
        <f t="shared" si="38"/>
        <v>1.3838197382176922</v>
      </c>
      <c r="W60" s="9">
        <f t="shared" si="38"/>
        <v>1.6361886505951455</v>
      </c>
      <c r="X60" s="9">
        <f t="shared" si="38"/>
        <v>1.1528491350390409</v>
      </c>
      <c r="Y60" s="9">
        <f t="shared" si="38"/>
        <v>1.3434494725969208</v>
      </c>
      <c r="Z60" s="9">
        <f t="shared" si="38"/>
        <v>0.74205015780959138</v>
      </c>
      <c r="AA60" s="9">
        <f t="shared" si="38"/>
        <v>1.9702057080532607</v>
      </c>
      <c r="AB60" s="9">
        <f t="shared" si="38"/>
        <v>1.0825364255854248</v>
      </c>
      <c r="AC60" s="9">
        <f t="shared" si="38"/>
        <v>1.7577539691388153</v>
      </c>
      <c r="AD60" s="9">
        <f t="shared" si="38"/>
        <v>1.5430863211083918</v>
      </c>
      <c r="AE60" s="9">
        <f t="shared" si="38"/>
        <v>1.6418110317810077</v>
      </c>
      <c r="AF60" s="9">
        <f t="shared" si="38"/>
        <v>1.0256768469726123</v>
      </c>
      <c r="AG60" s="9">
        <f t="shared" si="38"/>
        <v>1.793164317317498</v>
      </c>
      <c r="AH60" s="9">
        <f t="shared" si="38"/>
        <v>1.1697859262527797</v>
      </c>
      <c r="AI60" s="9">
        <f t="shared" si="38"/>
        <v>1.3041409604529859</v>
      </c>
      <c r="AJ60" s="9">
        <f t="shared" si="38"/>
        <v>1.2729757307098275</v>
      </c>
      <c r="AK60" s="9">
        <f t="shared" si="38"/>
        <v>1.4000934115561285</v>
      </c>
      <c r="AL60" s="9">
        <f t="shared" si="38"/>
        <v>1.9834531880508248</v>
      </c>
      <c r="AM60" s="9">
        <f t="shared" si="38"/>
        <v>1.1409674486983241</v>
      </c>
      <c r="AN60" s="9">
        <f ca="1">AVERAGE(OFFSET($A60,0,Fixtures!$D$6,1,3))</f>
        <v>1.5064642976569855</v>
      </c>
      <c r="AO60" s="9">
        <f ca="1">AVERAGE(OFFSET($A60,0,Fixtures!$D$6,1,6))</f>
        <v>1.417761560887864</v>
      </c>
      <c r="AP60" s="9">
        <f ca="1">AVERAGE(OFFSET($A60,0,Fixtures!$D$6,1,9))</f>
        <v>1.3548412740737135</v>
      </c>
      <c r="AQ60" s="9">
        <f ca="1">AVERAGE(OFFSET($A60,0,Fixtures!$D$6,1,12))</f>
        <v>1.4534942109738902</v>
      </c>
      <c r="AR60" s="9">
        <f ca="1">IF(OR(Fixtures!$D$6&lt;=0,Fixtures!$D$6&gt;39),AVERAGE(A60:AM60),AVERAGE(OFFSET($A60,0,Fixtures!$D$6,1,39-Fixtures!$D$6)))</f>
        <v>1.4261979657207646</v>
      </c>
    </row>
    <row r="61" spans="1:44" x14ac:dyDescent="0.25">
      <c r="A61" s="30" t="s">
        <v>53</v>
      </c>
      <c r="B61" s="9">
        <f t="shared" ref="B61:AM61" si="39">MIN(VLOOKUP($A57,$A$2:$AM$11,B$13+1,FALSE),VLOOKUP($A61,$A$2:$AM$11,B$13+1,FALSE))</f>
        <v>1.4628015452798808</v>
      </c>
      <c r="C61" s="9">
        <f t="shared" si="39"/>
        <v>2.0316006935912085</v>
      </c>
      <c r="D61" s="9">
        <f t="shared" si="39"/>
        <v>1.5661030243467549</v>
      </c>
      <c r="E61" s="9">
        <f t="shared" si="39"/>
        <v>1.7155233271620696</v>
      </c>
      <c r="F61" s="9">
        <f t="shared" si="39"/>
        <v>1.3061430454154206</v>
      </c>
      <c r="G61" s="9">
        <f t="shared" si="39"/>
        <v>1.4541916929727541</v>
      </c>
      <c r="H61" s="9">
        <f t="shared" si="39"/>
        <v>1.0882370244652477</v>
      </c>
      <c r="I61" s="9">
        <f t="shared" si="39"/>
        <v>1.5862632992078869</v>
      </c>
      <c r="J61" s="9">
        <f t="shared" si="39"/>
        <v>1.2505589701953104</v>
      </c>
      <c r="K61" s="9">
        <f t="shared" si="39"/>
        <v>1.162060706643568</v>
      </c>
      <c r="L61" s="9">
        <f t="shared" si="39"/>
        <v>1.0690734629204686</v>
      </c>
      <c r="M61" s="9">
        <f t="shared" si="39"/>
        <v>2.0149840657130138</v>
      </c>
      <c r="N61" s="9">
        <f t="shared" si="39"/>
        <v>1.6906850556780573</v>
      </c>
      <c r="O61" s="9">
        <f t="shared" si="39"/>
        <v>1.9127438367013871</v>
      </c>
      <c r="P61" s="9">
        <f t="shared" si="39"/>
        <v>1.8934654368127639</v>
      </c>
      <c r="Q61" s="9">
        <f t="shared" si="39"/>
        <v>1.7482699214786148</v>
      </c>
      <c r="R61" s="9">
        <f t="shared" si="39"/>
        <v>1.0165658012782628</v>
      </c>
      <c r="S61" s="9">
        <f t="shared" si="39"/>
        <v>1.5596128550856265</v>
      </c>
      <c r="T61" s="9">
        <f t="shared" si="39"/>
        <v>2.3521114311829492</v>
      </c>
      <c r="U61" s="9">
        <f t="shared" si="39"/>
        <v>1.4775520872289762</v>
      </c>
      <c r="V61" s="9">
        <f t="shared" si="39"/>
        <v>1.0422421505555244</v>
      </c>
      <c r="W61" s="9">
        <f t="shared" si="39"/>
        <v>1.4776951222099515</v>
      </c>
      <c r="X61" s="9">
        <f t="shared" si="39"/>
        <v>1.9125586907438883</v>
      </c>
      <c r="Y61" s="9">
        <f t="shared" si="39"/>
        <v>0.98344064263490227</v>
      </c>
      <c r="Z61" s="9">
        <f t="shared" si="39"/>
        <v>1.3158532783734389</v>
      </c>
      <c r="AA61" s="9">
        <f t="shared" si="39"/>
        <v>1.1435775898101863</v>
      </c>
      <c r="AB61" s="9">
        <f t="shared" si="39"/>
        <v>2.5622862112213025</v>
      </c>
      <c r="AC61" s="9">
        <f t="shared" si="39"/>
        <v>0.84072028465336945</v>
      </c>
      <c r="AD61" s="9">
        <f t="shared" si="39"/>
        <v>1.5976525212328161</v>
      </c>
      <c r="AE61" s="9">
        <f t="shared" si="39"/>
        <v>1.991481844902687</v>
      </c>
      <c r="AF61" s="9">
        <f t="shared" si="39"/>
        <v>1.3490890102175186</v>
      </c>
      <c r="AG61" s="9">
        <f t="shared" si="39"/>
        <v>1.8601220193260231</v>
      </c>
      <c r="AH61" s="9">
        <f t="shared" si="39"/>
        <v>2.2231282070771519</v>
      </c>
      <c r="AI61" s="9">
        <f t="shared" si="39"/>
        <v>1.8537520322553909</v>
      </c>
      <c r="AJ61" s="9">
        <f t="shared" si="39"/>
        <v>1.2729757307098275</v>
      </c>
      <c r="AK61" s="9">
        <f t="shared" si="39"/>
        <v>1.7243508340767437</v>
      </c>
      <c r="AL61" s="9">
        <f t="shared" si="39"/>
        <v>1.2264808817672299</v>
      </c>
      <c r="AM61" s="9">
        <f t="shared" si="39"/>
        <v>1.5041833874237678</v>
      </c>
      <c r="AN61" s="9">
        <f ca="1">AVERAGE(OFFSET($A61,0,Fixtures!$D$6,1,3))</f>
        <v>1.1605643799197825</v>
      </c>
      <c r="AO61" s="9">
        <f ca="1">AVERAGE(OFFSET($A61,0,Fixtures!$D$6,1,6))</f>
        <v>1.5166843496419675</v>
      </c>
      <c r="AP61" s="9">
        <f ca="1">AVERAGE(OFFSET($A61,0,Fixtures!$D$6,1,9))</f>
        <v>1.528711917491272</v>
      </c>
      <c r="AQ61" s="9">
        <f ca="1">AVERAGE(OFFSET($A61,0,Fixtures!$D$6,1,12))</f>
        <v>1.5956403025765831</v>
      </c>
      <c r="AR61" s="9">
        <f ca="1">IF(OR(Fixtures!$D$6&lt;=0,Fixtures!$D$6&gt;39),AVERAGE(A61:AM61),AVERAGE(OFFSET($A61,0,Fixtures!$D$6,1,39-Fixtures!$D$6)))</f>
        <v>1.5676424690036905</v>
      </c>
    </row>
    <row r="62" spans="1:44" x14ac:dyDescent="0.25">
      <c r="A62" s="30" t="s">
        <v>115</v>
      </c>
      <c r="B62" s="9">
        <f t="shared" ref="B62:AM62" si="40">MIN(VLOOKUP($A57,$A$2:$AM$11,B$13+1,FALSE),VLOOKUP($A62,$A$2:$AM$11,B$13+1,FALSE))</f>
        <v>1.5875695278224238</v>
      </c>
      <c r="C62" s="9">
        <f t="shared" si="40"/>
        <v>1.2837547264653544</v>
      </c>
      <c r="D62" s="9">
        <f t="shared" si="40"/>
        <v>1.4511354047530993</v>
      </c>
      <c r="E62" s="9">
        <f t="shared" si="40"/>
        <v>1.7155233271620696</v>
      </c>
      <c r="F62" s="9">
        <f t="shared" si="40"/>
        <v>1.1699978198411112</v>
      </c>
      <c r="G62" s="9">
        <f t="shared" si="40"/>
        <v>1.5493714521501072</v>
      </c>
      <c r="H62" s="9">
        <f t="shared" si="40"/>
        <v>1.0882370244652477</v>
      </c>
      <c r="I62" s="9">
        <f t="shared" si="40"/>
        <v>1.7086614490241541</v>
      </c>
      <c r="J62" s="9">
        <f t="shared" si="40"/>
        <v>1.3768201151523232</v>
      </c>
      <c r="K62" s="9">
        <f t="shared" si="40"/>
        <v>2.2355931541891398</v>
      </c>
      <c r="L62" s="9">
        <f t="shared" si="40"/>
        <v>2.593930668268158</v>
      </c>
      <c r="M62" s="9">
        <f t="shared" si="40"/>
        <v>1.6586670572075357</v>
      </c>
      <c r="N62" s="9">
        <f t="shared" si="40"/>
        <v>1.3045034616680122</v>
      </c>
      <c r="O62" s="9">
        <f t="shared" si="40"/>
        <v>1.9127438367013871</v>
      </c>
      <c r="P62" s="9">
        <f t="shared" si="40"/>
        <v>1.1039885569900278</v>
      </c>
      <c r="Q62" s="9">
        <f t="shared" si="40"/>
        <v>1.2001180533719924</v>
      </c>
      <c r="R62" s="9">
        <f t="shared" si="40"/>
        <v>1.6187364543068836</v>
      </c>
      <c r="S62" s="9">
        <f t="shared" si="40"/>
        <v>1.6421084274181743</v>
      </c>
      <c r="T62" s="9">
        <f t="shared" si="40"/>
        <v>1.4662470854034595</v>
      </c>
      <c r="U62" s="9">
        <f t="shared" si="40"/>
        <v>1.6588276250907412</v>
      </c>
      <c r="V62" s="9">
        <f t="shared" si="40"/>
        <v>1.3838197382176922</v>
      </c>
      <c r="W62" s="9">
        <f t="shared" si="40"/>
        <v>1.7580723665374896</v>
      </c>
      <c r="X62" s="9">
        <f t="shared" si="40"/>
        <v>1.3436928233870971</v>
      </c>
      <c r="Y62" s="9">
        <f t="shared" si="40"/>
        <v>1.7507866471085911</v>
      </c>
      <c r="Z62" s="9">
        <f t="shared" si="40"/>
        <v>1.3158532783734389</v>
      </c>
      <c r="AA62" s="9">
        <f t="shared" si="40"/>
        <v>1.9357178324016668</v>
      </c>
      <c r="AB62" s="9">
        <f t="shared" si="40"/>
        <v>2.109187760840185</v>
      </c>
      <c r="AC62" s="9">
        <f t="shared" si="40"/>
        <v>2.0398692937715772</v>
      </c>
      <c r="AD62" s="9">
        <f t="shared" si="40"/>
        <v>1.6324431990227171</v>
      </c>
      <c r="AE62" s="9">
        <f t="shared" si="40"/>
        <v>1.1411741221429679</v>
      </c>
      <c r="AF62" s="9">
        <f t="shared" si="40"/>
        <v>1.3490890102175186</v>
      </c>
      <c r="AG62" s="9">
        <f t="shared" si="40"/>
        <v>2.0187789966741465</v>
      </c>
      <c r="AH62" s="9">
        <f t="shared" si="40"/>
        <v>1.7934891289032227</v>
      </c>
      <c r="AI62" s="9">
        <f t="shared" si="40"/>
        <v>1.8645034236751101</v>
      </c>
      <c r="AJ62" s="9">
        <f t="shared" si="40"/>
        <v>1.2729757307098275</v>
      </c>
      <c r="AK62" s="9">
        <f t="shared" si="40"/>
        <v>1.4038496408261605</v>
      </c>
      <c r="AL62" s="9">
        <f t="shared" si="40"/>
        <v>2.0881315403429848</v>
      </c>
      <c r="AM62" s="9">
        <f t="shared" si="40"/>
        <v>0.94377386254849793</v>
      </c>
      <c r="AN62" s="9">
        <f ca="1">AVERAGE(OFFSET($A62,0,Fixtures!$D$6,1,3))</f>
        <v>2.0687813125365402</v>
      </c>
      <c r="AO62" s="9">
        <f ca="1">AVERAGE(OFFSET($A62,0,Fixtures!$D$6,1,6))</f>
        <v>1.8470430488644258</v>
      </c>
      <c r="AP62" s="9">
        <f ca="1">AVERAGE(OFFSET($A62,0,Fixtures!$D$6,1,9))</f>
        <v>1.6672334842061622</v>
      </c>
      <c r="AQ62" s="9">
        <f ca="1">AVERAGE(OFFSET($A62,0,Fixtures!$D$6,1,12))</f>
        <v>1.6476903746473195</v>
      </c>
      <c r="AR62" s="9">
        <f ca="1">IF(OR(Fixtures!$D$6&lt;=0,Fixtures!$D$6&gt;39),AVERAGE(A62:AM62),AVERAGE(OFFSET($A62,0,Fixtures!$D$6,1,39-Fixtures!$D$6)))</f>
        <v>1.6305830963822912</v>
      </c>
    </row>
    <row r="63" spans="1:44" x14ac:dyDescent="0.25">
      <c r="A63" s="30" t="s">
        <v>2</v>
      </c>
      <c r="B63" s="9">
        <f t="shared" ref="B63:AM63" si="41">MIN(VLOOKUP($A57,$A$2:$AM$11,B$13+1,FALSE),VLOOKUP($A63,$A$2:$AM$11,B$13+1,FALSE))</f>
        <v>1.5875695278224238</v>
      </c>
      <c r="C63" s="9">
        <f t="shared" si="41"/>
        <v>1.4502499496215433</v>
      </c>
      <c r="D63" s="9">
        <f t="shared" si="41"/>
        <v>2.232017539083798</v>
      </c>
      <c r="E63" s="9">
        <f t="shared" si="41"/>
        <v>1.0919437556576579</v>
      </c>
      <c r="F63" s="9">
        <f t="shared" si="41"/>
        <v>1.6732602349257542</v>
      </c>
      <c r="G63" s="9">
        <f t="shared" si="41"/>
        <v>1.4715559296131437</v>
      </c>
      <c r="H63" s="9">
        <f t="shared" si="41"/>
        <v>1.0882370244652477</v>
      </c>
      <c r="I63" s="9">
        <f t="shared" si="41"/>
        <v>2.0653494839529616</v>
      </c>
      <c r="J63" s="9">
        <f t="shared" si="41"/>
        <v>2.0176137910021748</v>
      </c>
      <c r="K63" s="9">
        <f t="shared" si="41"/>
        <v>1.6900195096965518</v>
      </c>
      <c r="L63" s="9">
        <f t="shared" si="41"/>
        <v>2.4346344976227479</v>
      </c>
      <c r="M63" s="9">
        <f t="shared" si="41"/>
        <v>0.93347704506329388</v>
      </c>
      <c r="N63" s="9">
        <f t="shared" si="41"/>
        <v>1.6906850556780573</v>
      </c>
      <c r="O63" s="9">
        <f t="shared" si="41"/>
        <v>1.2697486296250722</v>
      </c>
      <c r="P63" s="9">
        <f t="shared" si="41"/>
        <v>1.8934654368127639</v>
      </c>
      <c r="Q63" s="9">
        <f t="shared" si="41"/>
        <v>2.4951251630595941</v>
      </c>
      <c r="R63" s="9">
        <f t="shared" si="41"/>
        <v>1.6187364543068836</v>
      </c>
      <c r="S63" s="9">
        <f t="shared" si="41"/>
        <v>1.4353031413243247</v>
      </c>
      <c r="T63" s="9">
        <f t="shared" si="41"/>
        <v>1.7316851109502052</v>
      </c>
      <c r="U63" s="9">
        <f t="shared" si="41"/>
        <v>1.7612759014699424</v>
      </c>
      <c r="V63" s="9">
        <f t="shared" si="41"/>
        <v>1.3838197382176922</v>
      </c>
      <c r="W63" s="9">
        <f t="shared" si="41"/>
        <v>1.3290327863722615</v>
      </c>
      <c r="X63" s="9">
        <f t="shared" si="41"/>
        <v>1.6241925988081491</v>
      </c>
      <c r="Y63" s="9">
        <f t="shared" si="41"/>
        <v>2.5656302122793613</v>
      </c>
      <c r="Z63" s="9">
        <f t="shared" si="41"/>
        <v>1.3158532783734389</v>
      </c>
      <c r="AA63" s="9">
        <f t="shared" si="41"/>
        <v>1.1572328403401331</v>
      </c>
      <c r="AB63" s="9">
        <f t="shared" si="41"/>
        <v>1.1870244543154338</v>
      </c>
      <c r="AC63" s="9">
        <f t="shared" si="41"/>
        <v>1.9145986490739226</v>
      </c>
      <c r="AD63" s="9">
        <f t="shared" si="41"/>
        <v>1.8441612080067529</v>
      </c>
      <c r="AE63" s="9">
        <f t="shared" si="41"/>
        <v>2.2372974767546161</v>
      </c>
      <c r="AF63" s="9">
        <f t="shared" si="41"/>
        <v>1.3490890102175186</v>
      </c>
      <c r="AG63" s="9">
        <f t="shared" si="41"/>
        <v>1.6405705696541852</v>
      </c>
      <c r="AH63" s="9">
        <f t="shared" si="41"/>
        <v>2.6082161975198499</v>
      </c>
      <c r="AI63" s="9">
        <f t="shared" si="41"/>
        <v>1.3617986507970814</v>
      </c>
      <c r="AJ63" s="9">
        <f t="shared" si="41"/>
        <v>1.2729757307098275</v>
      </c>
      <c r="AK63" s="9">
        <f t="shared" si="41"/>
        <v>2.0582766955162732</v>
      </c>
      <c r="AL63" s="9">
        <f t="shared" si="41"/>
        <v>1.1287236166555472</v>
      </c>
      <c r="AM63" s="9">
        <f t="shared" si="41"/>
        <v>1.5041833874237678</v>
      </c>
      <c r="AN63" s="9">
        <f ca="1">AVERAGE(OFFSET($A63,0,Fixtures!$D$6,1,3))</f>
        <v>2.0474225994404915</v>
      </c>
      <c r="AO63" s="9">
        <f ca="1">AVERAGE(OFFSET($A63,0,Fixtures!$D$6,1,6))</f>
        <v>1.6726964214479831</v>
      </c>
      <c r="AP63" s="9">
        <f ca="1">AVERAGE(OFFSET($A63,0,Fixtures!$D$6,1,9))</f>
        <v>1.7826117314296823</v>
      </c>
      <c r="AQ63" s="9">
        <f ca="1">AVERAGE(OFFSET($A63,0,Fixtures!$D$6,1,12))</f>
        <v>1.7476474780509681</v>
      </c>
      <c r="AR63" s="9">
        <f ca="1">IF(OR(Fixtures!$D$6&lt;=0,Fixtures!$D$6&gt;39),AVERAGE(A63:AM63),AVERAGE(OFFSET($A63,0,Fixtures!$D$6,1,39-Fixtures!$D$6)))</f>
        <v>1.6818148945882474</v>
      </c>
    </row>
    <row r="64" spans="1:44" x14ac:dyDescent="0.25">
      <c r="A64" s="30" t="s">
        <v>10</v>
      </c>
      <c r="B64" s="9">
        <f t="shared" ref="B64:AM64" si="42">MIN(VLOOKUP($A57,$A$2:$AM$11,B$13+1,FALSE),VLOOKUP($A64,$A$2:$AM$11,B$13+1,FALSE))</f>
        <v>1.3487065320220235</v>
      </c>
      <c r="C64" s="9">
        <f t="shared" si="42"/>
        <v>1.7854573297305518</v>
      </c>
      <c r="D64" s="9">
        <f t="shared" si="42"/>
        <v>1.1081078593072704</v>
      </c>
      <c r="E64" s="9">
        <f t="shared" si="42"/>
        <v>0.74495387831087001</v>
      </c>
      <c r="F64" s="9">
        <f t="shared" si="42"/>
        <v>1.6732602349257542</v>
      </c>
      <c r="G64" s="9">
        <f t="shared" si="42"/>
        <v>1.3877083057446629</v>
      </c>
      <c r="H64" s="9">
        <f t="shared" si="42"/>
        <v>1.0882370244652477</v>
      </c>
      <c r="I64" s="9">
        <f t="shared" si="42"/>
        <v>1.0296904286111264</v>
      </c>
      <c r="J64" s="9">
        <f t="shared" si="42"/>
        <v>1.1743634219118253</v>
      </c>
      <c r="K64" s="9">
        <f t="shared" si="42"/>
        <v>1.4156640009896253</v>
      </c>
      <c r="L64" s="9">
        <f t="shared" si="42"/>
        <v>1.4717180796255558</v>
      </c>
      <c r="M64" s="9">
        <f t="shared" si="42"/>
        <v>0.90076884077166397</v>
      </c>
      <c r="N64" s="9">
        <f t="shared" si="42"/>
        <v>1.3819574313453795</v>
      </c>
      <c r="O64" s="9">
        <f t="shared" si="42"/>
        <v>1.6425912292870188</v>
      </c>
      <c r="P64" s="9">
        <f t="shared" si="42"/>
        <v>1.2885447886322288</v>
      </c>
      <c r="Q64" s="9">
        <f t="shared" si="42"/>
        <v>1.309244201525803</v>
      </c>
      <c r="R64" s="9">
        <f t="shared" si="42"/>
        <v>1.6187364543068836</v>
      </c>
      <c r="S64" s="9">
        <f t="shared" si="42"/>
        <v>1.7873481657962111</v>
      </c>
      <c r="T64" s="9">
        <f t="shared" si="42"/>
        <v>1.9698917821725213</v>
      </c>
      <c r="U64" s="9">
        <f t="shared" si="42"/>
        <v>1.0867725047497123</v>
      </c>
      <c r="V64" s="9">
        <f t="shared" si="42"/>
        <v>1.3838197382176922</v>
      </c>
      <c r="W64" s="9">
        <f t="shared" si="42"/>
        <v>1.800181158343078</v>
      </c>
      <c r="X64" s="9">
        <f t="shared" si="42"/>
        <v>1.3093709433991194</v>
      </c>
      <c r="Y64" s="9">
        <f t="shared" si="42"/>
        <v>0.92352039836355326</v>
      </c>
      <c r="Z64" s="9">
        <f t="shared" si="42"/>
        <v>1.3158532783734389</v>
      </c>
      <c r="AA64" s="9">
        <f t="shared" si="42"/>
        <v>1.7646322457386867</v>
      </c>
      <c r="AB64" s="9">
        <f t="shared" si="42"/>
        <v>1.1454321746163898</v>
      </c>
      <c r="AC64" s="9">
        <f t="shared" si="42"/>
        <v>1.1573603552484342</v>
      </c>
      <c r="AD64" s="9">
        <f t="shared" si="42"/>
        <v>2.053275606951896</v>
      </c>
      <c r="AE64" s="9">
        <f t="shared" si="42"/>
        <v>0.87141696732280527</v>
      </c>
      <c r="AF64" s="9">
        <f t="shared" si="42"/>
        <v>0.94729535725451985</v>
      </c>
      <c r="AG64" s="9">
        <f t="shared" si="42"/>
        <v>1.0606239691123707</v>
      </c>
      <c r="AH64" s="9">
        <f t="shared" si="42"/>
        <v>2.0887454789801883</v>
      </c>
      <c r="AI64" s="9">
        <f t="shared" si="42"/>
        <v>1.549124580569277</v>
      </c>
      <c r="AJ64" s="9">
        <f t="shared" si="42"/>
        <v>1.2729757307098275</v>
      </c>
      <c r="AK64" s="9">
        <f t="shared" si="42"/>
        <v>1.0133127227086483</v>
      </c>
      <c r="AL64" s="9">
        <f t="shared" si="42"/>
        <v>1.4055721246863047</v>
      </c>
      <c r="AM64" s="9">
        <f t="shared" si="42"/>
        <v>1.5041833874237678</v>
      </c>
      <c r="AN64" s="9">
        <f ca="1">AVERAGE(OFFSET($A64,0,Fixtures!$D$6,1,3))</f>
        <v>1.3539151675090022</v>
      </c>
      <c r="AO64" s="9">
        <f ca="1">AVERAGE(OFFSET($A64,0,Fixtures!$D$6,1,6))</f>
        <v>1.3311771673218449</v>
      </c>
      <c r="AP64" s="9">
        <f ca="1">AVERAGE(OFFSET($A64,0,Fixtures!$D$6,1,9))</f>
        <v>1.3559542720439985</v>
      </c>
      <c r="AQ64" s="9">
        <f ca="1">AVERAGE(OFFSET($A64,0,Fixtures!$D$6,1,12))</f>
        <v>1.4206334084262027</v>
      </c>
      <c r="AR64" s="9">
        <f ca="1">IF(OR(Fixtures!$D$6&lt;=0,Fixtures!$D$6&gt;39),AVERAGE(A64:AM64),AVERAGE(OFFSET($A64,0,Fixtures!$D$6,1,39-Fixtures!$D$6)))</f>
        <v>1.3871432373044807</v>
      </c>
    </row>
    <row r="65" spans="1:44" x14ac:dyDescent="0.25">
      <c r="A65" s="30" t="s">
        <v>117</v>
      </c>
      <c r="B65" s="9">
        <f t="shared" ref="B65:AM65" si="43">MIN(VLOOKUP($A57,$A$2:$AM$11,B$13+1,FALSE),VLOOKUP($A65,$A$2:$AM$11,B$13+1,FALSE))</f>
        <v>1.5875695278224238</v>
      </c>
      <c r="C65" s="9">
        <f t="shared" si="43"/>
        <v>2.4540965457229551</v>
      </c>
      <c r="D65" s="9">
        <f t="shared" si="43"/>
        <v>2.232017539083798</v>
      </c>
      <c r="E65" s="9">
        <f t="shared" si="43"/>
        <v>1.7155233271620696</v>
      </c>
      <c r="F65" s="9">
        <f t="shared" si="43"/>
        <v>1.2118906783866812</v>
      </c>
      <c r="G65" s="9">
        <f t="shared" si="43"/>
        <v>1.5493714521501072</v>
      </c>
      <c r="H65" s="9">
        <f t="shared" si="43"/>
        <v>1.0882370244652477</v>
      </c>
      <c r="I65" s="9">
        <f t="shared" si="43"/>
        <v>2.4320404537345328</v>
      </c>
      <c r="J65" s="9">
        <f t="shared" si="43"/>
        <v>2.0271799388352103</v>
      </c>
      <c r="K65" s="9">
        <f t="shared" si="43"/>
        <v>1.2527107027375273</v>
      </c>
      <c r="L65" s="9">
        <f t="shared" si="43"/>
        <v>1.4750232662897185</v>
      </c>
      <c r="M65" s="9">
        <f t="shared" si="43"/>
        <v>1.8209588524892151</v>
      </c>
      <c r="N65" s="9">
        <f t="shared" si="43"/>
        <v>1.6906850556780573</v>
      </c>
      <c r="O65" s="9">
        <f t="shared" si="43"/>
        <v>1.9127438367013871</v>
      </c>
      <c r="P65" s="9">
        <f t="shared" si="43"/>
        <v>1.8934654368127639</v>
      </c>
      <c r="Q65" s="9">
        <f t="shared" si="43"/>
        <v>1.9547470609170408</v>
      </c>
      <c r="R65" s="9">
        <f t="shared" si="43"/>
        <v>1.5113883679352749</v>
      </c>
      <c r="S65" s="9">
        <f t="shared" si="43"/>
        <v>2.0680179336372726</v>
      </c>
      <c r="T65" s="9">
        <f t="shared" si="43"/>
        <v>1.6332021723488199</v>
      </c>
      <c r="U65" s="9">
        <f t="shared" si="43"/>
        <v>2.1499023636938279</v>
      </c>
      <c r="V65" s="9">
        <f t="shared" si="43"/>
        <v>1.3838197382176922</v>
      </c>
      <c r="W65" s="9">
        <f t="shared" si="43"/>
        <v>1.5929671181483545</v>
      </c>
      <c r="X65" s="9">
        <f t="shared" si="43"/>
        <v>1.9125586907438883</v>
      </c>
      <c r="Y65" s="9">
        <f t="shared" si="43"/>
        <v>1.9687819618634845</v>
      </c>
      <c r="Z65" s="9">
        <f t="shared" si="43"/>
        <v>1.3158532783734389</v>
      </c>
      <c r="AA65" s="9">
        <f t="shared" si="43"/>
        <v>1.6095557909194373</v>
      </c>
      <c r="AB65" s="9">
        <f t="shared" si="43"/>
        <v>1.432003597418539</v>
      </c>
      <c r="AC65" s="9">
        <f t="shared" si="43"/>
        <v>1.8756633567260395</v>
      </c>
      <c r="AD65" s="9">
        <f t="shared" si="43"/>
        <v>1.9299036203282327</v>
      </c>
      <c r="AE65" s="9">
        <f t="shared" si="43"/>
        <v>2.8382694736470753</v>
      </c>
      <c r="AF65" s="9">
        <f t="shared" si="43"/>
        <v>1.3490890102175186</v>
      </c>
      <c r="AG65" s="9">
        <f t="shared" si="43"/>
        <v>2.0187789966741465</v>
      </c>
      <c r="AH65" s="9">
        <f t="shared" si="43"/>
        <v>2.6082161975198499</v>
      </c>
      <c r="AI65" s="9">
        <f t="shared" si="43"/>
        <v>1.2843515837374662</v>
      </c>
      <c r="AJ65" s="9">
        <f t="shared" si="43"/>
        <v>1.2729757307098275</v>
      </c>
      <c r="AK65" s="9">
        <f t="shared" si="43"/>
        <v>2.4077611643309442</v>
      </c>
      <c r="AL65" s="9">
        <f t="shared" si="43"/>
        <v>1.8207825909512918</v>
      </c>
      <c r="AM65" s="9">
        <f t="shared" si="43"/>
        <v>1.5041833874237678</v>
      </c>
      <c r="AN65" s="9">
        <f ca="1">AVERAGE(OFFSET($A65,0,Fixtures!$D$6,1,3))</f>
        <v>1.5849713026208185</v>
      </c>
      <c r="AO65" s="9">
        <f ca="1">AVERAGE(OFFSET($A65,0,Fixtures!$D$6,1,6))</f>
        <v>1.696550275455186</v>
      </c>
      <c r="AP65" s="9">
        <f ca="1">AVERAGE(OFFSET($A65,0,Fixtures!$D$6,1,9))</f>
        <v>1.7265447242662442</v>
      </c>
      <c r="AQ65" s="9">
        <f ca="1">AVERAGE(OFFSET($A65,0,Fixtures!$D$6,1,12))</f>
        <v>1.7825020823396767</v>
      </c>
      <c r="AR65" s="9">
        <f ca="1">IF(OR(Fixtures!$D$6&lt;=0,Fixtures!$D$6&gt;39),AVERAGE(A65:AM65),AVERAGE(OFFSET($A65,0,Fixtures!$D$6,1,39-Fixtures!$D$6)))</f>
        <v>1.783851342534237</v>
      </c>
    </row>
    <row r="66" spans="1:44" x14ac:dyDescent="0.25">
      <c r="A66" s="30" t="s">
        <v>63</v>
      </c>
      <c r="B66" s="9">
        <f t="shared" ref="B66:AM66" si="44">MIN(VLOOKUP($A57,$A$2:$AM$11,B$13+1,FALSE),VLOOKUP($A66,$A$2:$AM$11,B$13+1,FALSE))</f>
        <v>0.98858571080856317</v>
      </c>
      <c r="C66" s="9">
        <f t="shared" si="44"/>
        <v>1.3267903940959147</v>
      </c>
      <c r="D66" s="9">
        <f t="shared" si="44"/>
        <v>0.88665393412842641</v>
      </c>
      <c r="E66" s="9">
        <f t="shared" si="44"/>
        <v>1.7155233271620696</v>
      </c>
      <c r="F66" s="9">
        <f t="shared" si="44"/>
        <v>1.6732602349257542</v>
      </c>
      <c r="G66" s="9">
        <f t="shared" si="44"/>
        <v>1.5493714521501072</v>
      </c>
      <c r="H66" s="9">
        <f t="shared" si="44"/>
        <v>1.0882370244652477</v>
      </c>
      <c r="I66" s="9">
        <f t="shared" si="44"/>
        <v>0.97286179458953637</v>
      </c>
      <c r="J66" s="9">
        <f t="shared" si="44"/>
        <v>1.0997071052253016</v>
      </c>
      <c r="K66" s="9">
        <f t="shared" si="44"/>
        <v>1.4669359227477596</v>
      </c>
      <c r="L66" s="9">
        <f t="shared" si="44"/>
        <v>1.3591514146364485</v>
      </c>
      <c r="M66" s="9">
        <f t="shared" si="44"/>
        <v>1.7159981367694495</v>
      </c>
      <c r="N66" s="9">
        <f t="shared" si="44"/>
        <v>1.0182844001180245</v>
      </c>
      <c r="O66" s="9">
        <f t="shared" si="44"/>
        <v>1.9127438367013871</v>
      </c>
      <c r="P66" s="9">
        <f t="shared" si="44"/>
        <v>1.1111591189579029</v>
      </c>
      <c r="Q66" s="9">
        <f t="shared" si="44"/>
        <v>1.5824388847785973</v>
      </c>
      <c r="R66" s="9">
        <f t="shared" si="44"/>
        <v>1.6187364543068836</v>
      </c>
      <c r="S66" s="9">
        <f t="shared" si="44"/>
        <v>0.71521569866672596</v>
      </c>
      <c r="T66" s="9">
        <f t="shared" si="44"/>
        <v>0.83663044553442323</v>
      </c>
      <c r="U66" s="9">
        <f t="shared" si="44"/>
        <v>1.2948668537489958</v>
      </c>
      <c r="V66" s="9">
        <f t="shared" si="44"/>
        <v>1.3838197382176922</v>
      </c>
      <c r="W66" s="9">
        <f t="shared" si="44"/>
        <v>1.8653793603433491</v>
      </c>
      <c r="X66" s="9">
        <f t="shared" si="44"/>
        <v>1.2371067365332766</v>
      </c>
      <c r="Y66" s="9">
        <f t="shared" si="44"/>
        <v>0.86481060713516922</v>
      </c>
      <c r="Z66" s="9">
        <f t="shared" si="44"/>
        <v>1.3158532783734389</v>
      </c>
      <c r="AA66" s="9">
        <f t="shared" si="44"/>
        <v>1.9702057080532607</v>
      </c>
      <c r="AB66" s="9">
        <f t="shared" si="44"/>
        <v>1.3494624008984386</v>
      </c>
      <c r="AC66" s="9">
        <f t="shared" si="44"/>
        <v>1.7283188427857783</v>
      </c>
      <c r="AD66" s="9">
        <f t="shared" si="44"/>
        <v>1.0433890995222053</v>
      </c>
      <c r="AE66" s="9">
        <f t="shared" si="44"/>
        <v>1.1274834318545723</v>
      </c>
      <c r="AF66" s="9">
        <f t="shared" si="44"/>
        <v>1.3490890102175186</v>
      </c>
      <c r="AG66" s="9">
        <f t="shared" si="44"/>
        <v>1.2571015218022878</v>
      </c>
      <c r="AH66" s="9">
        <f t="shared" si="44"/>
        <v>1.5458645338979899</v>
      </c>
      <c r="AI66" s="9">
        <f t="shared" si="44"/>
        <v>1.063872757585421</v>
      </c>
      <c r="AJ66" s="9">
        <f t="shared" si="44"/>
        <v>1.2729757307098275</v>
      </c>
      <c r="AK66" s="9">
        <f t="shared" si="44"/>
        <v>1.4129678429844952</v>
      </c>
      <c r="AL66" s="9">
        <f t="shared" si="44"/>
        <v>0.9094798087618079</v>
      </c>
      <c r="AM66" s="9">
        <f t="shared" si="44"/>
        <v>1.2444312910202637</v>
      </c>
      <c r="AN66" s="9">
        <f ca="1">AVERAGE(OFFSET($A66,0,Fixtures!$D$6,1,3))</f>
        <v>1.3085981475365032</v>
      </c>
      <c r="AO66" s="9">
        <f ca="1">AVERAGE(OFFSET($A66,0,Fixtures!$D$6,1,6))</f>
        <v>1.4288034693663951</v>
      </c>
      <c r="AP66" s="9">
        <f ca="1">AVERAGE(OFFSET($A66,0,Fixtures!$D$6,1,9))</f>
        <v>1.4316839193601949</v>
      </c>
      <c r="AQ66" s="9">
        <f ca="1">AVERAGE(OFFSET($A66,0,Fixtures!$D$6,1,12))</f>
        <v>1.3109890226826582</v>
      </c>
      <c r="AR66" s="9">
        <f ca="1">IF(OR(Fixtures!$D$6&lt;=0,Fixtures!$D$6&gt;39),AVERAGE(A66:AM66),AVERAGE(OFFSET($A66,0,Fixtures!$D$6,1,39-Fixtures!$D$6)))</f>
        <v>1.3224493324296234</v>
      </c>
    </row>
    <row r="68" spans="1:44" x14ac:dyDescent="0.25">
      <c r="A68" s="31" t="s">
        <v>115</v>
      </c>
      <c r="B68" s="2">
        <v>1</v>
      </c>
      <c r="C68" s="2">
        <v>2</v>
      </c>
      <c r="D68" s="2">
        <v>3</v>
      </c>
      <c r="E68" s="2">
        <v>4</v>
      </c>
      <c r="F68" s="2">
        <v>5</v>
      </c>
      <c r="G68" s="2">
        <v>6</v>
      </c>
      <c r="H68" s="2">
        <v>7</v>
      </c>
      <c r="I68" s="2">
        <v>8</v>
      </c>
      <c r="J68" s="2">
        <v>9</v>
      </c>
      <c r="K68" s="2">
        <v>10</v>
      </c>
      <c r="L68" s="2">
        <v>11</v>
      </c>
      <c r="M68" s="2">
        <v>12</v>
      </c>
      <c r="N68" s="2">
        <v>13</v>
      </c>
      <c r="O68" s="2">
        <v>14</v>
      </c>
      <c r="P68" s="2">
        <v>15</v>
      </c>
      <c r="Q68" s="2">
        <v>16</v>
      </c>
      <c r="R68" s="2">
        <v>17</v>
      </c>
      <c r="S68" s="2">
        <v>18</v>
      </c>
      <c r="T68" s="2">
        <v>19</v>
      </c>
      <c r="U68" s="2">
        <v>20</v>
      </c>
      <c r="V68" s="2">
        <v>21</v>
      </c>
      <c r="W68" s="2">
        <v>22</v>
      </c>
      <c r="X68" s="2">
        <v>23</v>
      </c>
      <c r="Y68" s="2">
        <v>24</v>
      </c>
      <c r="Z68" s="2">
        <v>25</v>
      </c>
      <c r="AA68" s="2">
        <v>26</v>
      </c>
      <c r="AB68" s="2">
        <v>27</v>
      </c>
      <c r="AC68" s="2">
        <v>28</v>
      </c>
      <c r="AD68" s="2">
        <v>29</v>
      </c>
      <c r="AE68" s="2">
        <v>30</v>
      </c>
      <c r="AF68" s="2">
        <v>31</v>
      </c>
      <c r="AG68" s="2">
        <v>32</v>
      </c>
      <c r="AH68" s="2">
        <v>33</v>
      </c>
      <c r="AI68" s="2">
        <v>34</v>
      </c>
      <c r="AJ68" s="2">
        <v>35</v>
      </c>
      <c r="AK68" s="2">
        <v>36</v>
      </c>
      <c r="AL68" s="2">
        <v>37</v>
      </c>
      <c r="AM68" s="2">
        <v>38</v>
      </c>
      <c r="AN68" s="31" t="s">
        <v>56</v>
      </c>
      <c r="AO68" s="31" t="s">
        <v>57</v>
      </c>
      <c r="AP68" s="31" t="s">
        <v>58</v>
      </c>
      <c r="AQ68" s="31" t="s">
        <v>78</v>
      </c>
      <c r="AR68" s="31" t="s">
        <v>59</v>
      </c>
    </row>
    <row r="69" spans="1:44" x14ac:dyDescent="0.25">
      <c r="A69" s="30" t="s">
        <v>105</v>
      </c>
      <c r="B69" s="9">
        <f t="shared" ref="B69:AM69" si="45">MIN(VLOOKUP($A68,$A$2:$AM$11,B$13+1,FALSE),VLOOKUP($A69,$A$2:$AM$11,B$13+1,FALSE))</f>
        <v>2.2672613691919303</v>
      </c>
      <c r="C69" s="9">
        <f t="shared" si="45"/>
        <v>0.9777535921947349</v>
      </c>
      <c r="D69" s="9">
        <f t="shared" si="45"/>
        <v>1.3986710449593958</v>
      </c>
      <c r="E69" s="9">
        <f t="shared" si="45"/>
        <v>2.0809807347637976</v>
      </c>
      <c r="F69" s="9">
        <f t="shared" si="45"/>
        <v>1.1699978198411112</v>
      </c>
      <c r="G69" s="9">
        <f t="shared" si="45"/>
        <v>1.5257001927636529</v>
      </c>
      <c r="H69" s="9">
        <f t="shared" si="45"/>
        <v>1.406952175419395</v>
      </c>
      <c r="I69" s="9">
        <f t="shared" si="45"/>
        <v>1.5000672554354846</v>
      </c>
      <c r="J69" s="9">
        <f t="shared" si="45"/>
        <v>1.2562748549766765</v>
      </c>
      <c r="K69" s="9">
        <f t="shared" si="45"/>
        <v>1.8071439491652763</v>
      </c>
      <c r="L69" s="9">
        <f t="shared" si="45"/>
        <v>1.1176935411759816</v>
      </c>
      <c r="M69" s="9">
        <f t="shared" si="45"/>
        <v>1.2747310989717673</v>
      </c>
      <c r="N69" s="9">
        <f t="shared" si="45"/>
        <v>0.94589314320575646</v>
      </c>
      <c r="O69" s="9">
        <f t="shared" si="45"/>
        <v>1.028256525427248</v>
      </c>
      <c r="P69" s="9">
        <f t="shared" si="45"/>
        <v>1.1039885569900278</v>
      </c>
      <c r="Q69" s="9">
        <f t="shared" si="45"/>
        <v>1.2001180533719924</v>
      </c>
      <c r="R69" s="9">
        <f t="shared" si="45"/>
        <v>1.9540347251170065</v>
      </c>
      <c r="S69" s="9">
        <f t="shared" si="45"/>
        <v>1.6421084274181743</v>
      </c>
      <c r="T69" s="9">
        <f t="shared" si="45"/>
        <v>1.4662470854034595</v>
      </c>
      <c r="U69" s="9">
        <f t="shared" si="45"/>
        <v>1.2028129648098549</v>
      </c>
      <c r="V69" s="9">
        <f t="shared" si="45"/>
        <v>1.7891030605491542</v>
      </c>
      <c r="W69" s="9">
        <f t="shared" si="45"/>
        <v>1.4211395456411875</v>
      </c>
      <c r="X69" s="9">
        <f t="shared" si="45"/>
        <v>1.1796541713268012</v>
      </c>
      <c r="Y69" s="9">
        <f t="shared" si="45"/>
        <v>1.5974993515751399</v>
      </c>
      <c r="Z69" s="9">
        <f t="shared" si="45"/>
        <v>1.487788083265587</v>
      </c>
      <c r="AA69" s="9">
        <f t="shared" si="45"/>
        <v>1.9357178324016668</v>
      </c>
      <c r="AB69" s="9">
        <f t="shared" si="45"/>
        <v>1.0024496253572921</v>
      </c>
      <c r="AC69" s="9">
        <f t="shared" si="45"/>
        <v>1.4212771195850302</v>
      </c>
      <c r="AD69" s="9">
        <f t="shared" si="45"/>
        <v>1.2433272252037169</v>
      </c>
      <c r="AE69" s="9">
        <f t="shared" si="45"/>
        <v>1.0999161047758295</v>
      </c>
      <c r="AF69" s="9">
        <f t="shared" si="45"/>
        <v>2.6462086391813076</v>
      </c>
      <c r="AG69" s="9">
        <f t="shared" si="45"/>
        <v>1.7829762778728993</v>
      </c>
      <c r="AH69" s="9">
        <f t="shared" si="45"/>
        <v>0.80862181013484913</v>
      </c>
      <c r="AI69" s="9">
        <f t="shared" si="45"/>
        <v>1.8645034236751101</v>
      </c>
      <c r="AJ69" s="9">
        <f t="shared" si="45"/>
        <v>1.5366545773526048</v>
      </c>
      <c r="AK69" s="9">
        <f t="shared" si="45"/>
        <v>1.4038496408261605</v>
      </c>
      <c r="AL69" s="9">
        <f t="shared" si="45"/>
        <v>2.0881315403429848</v>
      </c>
      <c r="AM69" s="9">
        <f t="shared" si="45"/>
        <v>0.94377386254849793</v>
      </c>
      <c r="AN69" s="9">
        <f ca="1">AVERAGE(OFFSET($A69,0,Fixtures!$D$6,1,3))</f>
        <v>1.3937041151059779</v>
      </c>
      <c r="AO69" s="9">
        <f ca="1">AVERAGE(OFFSET($A69,0,Fixtures!$D$6,1,6))</f>
        <v>1.2383321854871177</v>
      </c>
      <c r="AP69" s="9">
        <f ca="1">AVERAGE(OFFSET($A69,0,Fixtures!$D$6,1,9))</f>
        <v>1.2986816053779704</v>
      </c>
      <c r="AQ69" s="9">
        <f ca="1">AVERAGE(OFFSET($A69,0,Fixtures!$D$6,1,12))</f>
        <v>1.3332752438361017</v>
      </c>
      <c r="AR69" s="9">
        <f ca="1">IF(OR(Fixtures!$D$6&lt;=0,Fixtures!$D$6&gt;39),AVERAGE(A69:AM69),AVERAGE(OFFSET($A69,0,Fixtures!$D$6,1,39-Fixtures!$D$6)))</f>
        <v>1.4417298272549683</v>
      </c>
    </row>
    <row r="70" spans="1:44" x14ac:dyDescent="0.25">
      <c r="A70" s="30" t="s">
        <v>118</v>
      </c>
      <c r="B70" s="9">
        <f t="shared" ref="B70:AM70" si="46">MIN(VLOOKUP($A68,$A$2:$AM$11,B$13+1,FALSE),VLOOKUP($A70,$A$2:$AM$11,B$13+1,FALSE))</f>
        <v>1.4829979752794695</v>
      </c>
      <c r="C70" s="9">
        <f t="shared" si="46"/>
        <v>1.2059782540276291</v>
      </c>
      <c r="D70" s="9">
        <f t="shared" si="46"/>
        <v>1.3038780254060012</v>
      </c>
      <c r="E70" s="9">
        <f t="shared" si="46"/>
        <v>1.6252904690188399</v>
      </c>
      <c r="F70" s="9">
        <f t="shared" si="46"/>
        <v>1.1699978198411112</v>
      </c>
      <c r="G70" s="9">
        <f t="shared" si="46"/>
        <v>0.68612961210535006</v>
      </c>
      <c r="H70" s="9">
        <f t="shared" si="46"/>
        <v>1.9625688670655994</v>
      </c>
      <c r="I70" s="9">
        <f t="shared" si="46"/>
        <v>0.8026067159042436</v>
      </c>
      <c r="J70" s="9">
        <f t="shared" si="46"/>
        <v>1.3768201151523232</v>
      </c>
      <c r="K70" s="9">
        <f t="shared" si="46"/>
        <v>1.8339811025222348</v>
      </c>
      <c r="L70" s="9">
        <f t="shared" si="46"/>
        <v>1.193823290779533</v>
      </c>
      <c r="M70" s="9">
        <f t="shared" si="46"/>
        <v>1.6586670572075357</v>
      </c>
      <c r="N70" s="9">
        <f t="shared" si="46"/>
        <v>1.1867966081460708</v>
      </c>
      <c r="O70" s="9">
        <f t="shared" si="46"/>
        <v>0.82964085872889071</v>
      </c>
      <c r="P70" s="9">
        <f t="shared" si="46"/>
        <v>1.1039885569900278</v>
      </c>
      <c r="Q70" s="9">
        <f t="shared" si="46"/>
        <v>1.000956997259248</v>
      </c>
      <c r="R70" s="9">
        <f t="shared" si="46"/>
        <v>0.85059587062937403</v>
      </c>
      <c r="S70" s="9">
        <f t="shared" si="46"/>
        <v>1.6421084274181743</v>
      </c>
      <c r="T70" s="9">
        <f t="shared" si="46"/>
        <v>1.4662470854034595</v>
      </c>
      <c r="U70" s="9">
        <f t="shared" si="46"/>
        <v>0.93329786664103598</v>
      </c>
      <c r="V70" s="9">
        <f t="shared" si="46"/>
        <v>1.6444711286776614</v>
      </c>
      <c r="W70" s="9">
        <f t="shared" si="46"/>
        <v>1.7580723665374896</v>
      </c>
      <c r="X70" s="9">
        <f t="shared" si="46"/>
        <v>1.0206076346650161</v>
      </c>
      <c r="Y70" s="9">
        <f t="shared" si="46"/>
        <v>1.4072791991767142</v>
      </c>
      <c r="Z70" s="9">
        <f t="shared" si="46"/>
        <v>0.97687324504810102</v>
      </c>
      <c r="AA70" s="9">
        <f t="shared" si="46"/>
        <v>0.87249347234220409</v>
      </c>
      <c r="AB70" s="9">
        <f t="shared" si="46"/>
        <v>1.4268000724808789</v>
      </c>
      <c r="AC70" s="9">
        <f t="shared" si="46"/>
        <v>1.5180849360795423</v>
      </c>
      <c r="AD70" s="9">
        <f t="shared" si="46"/>
        <v>0.9483823293510264</v>
      </c>
      <c r="AE70" s="9">
        <f t="shared" si="46"/>
        <v>1.1411741221429679</v>
      </c>
      <c r="AF70" s="9">
        <f t="shared" si="46"/>
        <v>1.2781298134790378</v>
      </c>
      <c r="AG70" s="9">
        <f t="shared" si="46"/>
        <v>1.8858041251969353</v>
      </c>
      <c r="AH70" s="9">
        <f t="shared" si="46"/>
        <v>1.0549846863600971</v>
      </c>
      <c r="AI70" s="9">
        <f t="shared" si="46"/>
        <v>1.2945830403404652</v>
      </c>
      <c r="AJ70" s="9">
        <f t="shared" si="46"/>
        <v>1.081631417201409</v>
      </c>
      <c r="AK70" s="9">
        <f t="shared" si="46"/>
        <v>1.2058615201533485</v>
      </c>
      <c r="AL70" s="9">
        <f t="shared" si="46"/>
        <v>1.5128862548562252</v>
      </c>
      <c r="AM70" s="9">
        <f t="shared" si="46"/>
        <v>0.94377386254849793</v>
      </c>
      <c r="AN70" s="9">
        <f ca="1">AVERAGE(OFFSET($A70,0,Fixtures!$D$6,1,3))</f>
        <v>1.4682081694846971</v>
      </c>
      <c r="AO70" s="9">
        <f ca="1">AVERAGE(OFFSET($A70,0,Fixtures!$D$6,1,6))</f>
        <v>1.3466215054227648</v>
      </c>
      <c r="AP70" s="9">
        <f ca="1">AVERAGE(OFFSET($A70,0,Fixtures!$D$6,1,9))</f>
        <v>1.2261411619350264</v>
      </c>
      <c r="AQ70" s="9">
        <f ca="1">AVERAGE(OFFSET($A70,0,Fixtures!$D$6,1,12))</f>
        <v>1.2564103197398258</v>
      </c>
      <c r="AR70" s="9">
        <f ca="1">IF(OR(Fixtures!$D$6&lt;=0,Fixtures!$D$6&gt;39),AVERAGE(A70:AM70),AVERAGE(OFFSET($A70,0,Fixtures!$D$6,1,39-Fixtures!$D$6)))</f>
        <v>1.268293902117184</v>
      </c>
    </row>
    <row r="71" spans="1:44" x14ac:dyDescent="0.25">
      <c r="A71" s="30" t="s">
        <v>61</v>
      </c>
      <c r="B71" s="9">
        <f t="shared" ref="B71:AM71" si="47">MIN(VLOOKUP($A68,$A$2:$AM$11,B$13+1,FALSE),VLOOKUP($A71,$A$2:$AM$11,B$13+1,FALSE))</f>
        <v>1.4101459512119447</v>
      </c>
      <c r="C71" s="9">
        <f t="shared" si="47"/>
        <v>1.2837547264653544</v>
      </c>
      <c r="D71" s="9">
        <f t="shared" si="47"/>
        <v>1.291121598150319</v>
      </c>
      <c r="E71" s="9">
        <f t="shared" si="47"/>
        <v>1.3042672083051459</v>
      </c>
      <c r="F71" s="9">
        <f t="shared" si="47"/>
        <v>0.94360293946905494</v>
      </c>
      <c r="G71" s="9">
        <f t="shared" si="47"/>
        <v>1.7784978800203868</v>
      </c>
      <c r="H71" s="9">
        <f t="shared" si="47"/>
        <v>1.6038644334424492</v>
      </c>
      <c r="I71" s="9">
        <f t="shared" si="47"/>
        <v>1.4659815393049642</v>
      </c>
      <c r="J71" s="9">
        <f t="shared" si="47"/>
        <v>1.0564898130888565</v>
      </c>
      <c r="K71" s="9">
        <f t="shared" si="47"/>
        <v>2.0806038567323517</v>
      </c>
      <c r="L71" s="9">
        <f t="shared" si="47"/>
        <v>1.382299223149748</v>
      </c>
      <c r="M71" s="9">
        <f t="shared" si="47"/>
        <v>1.3765707648118874</v>
      </c>
      <c r="N71" s="9">
        <f t="shared" si="47"/>
        <v>1.3045034616680122</v>
      </c>
      <c r="O71" s="9">
        <f t="shared" si="47"/>
        <v>0.91992065186628336</v>
      </c>
      <c r="P71" s="9">
        <f t="shared" si="47"/>
        <v>1.1039885569900278</v>
      </c>
      <c r="Q71" s="9">
        <f t="shared" si="47"/>
        <v>0.8972577764950509</v>
      </c>
      <c r="R71" s="9">
        <f t="shared" si="47"/>
        <v>1.0093629789556426</v>
      </c>
      <c r="S71" s="9">
        <f t="shared" si="47"/>
        <v>1.6421084274181743</v>
      </c>
      <c r="T71" s="9">
        <f t="shared" si="47"/>
        <v>1.4662470854034595</v>
      </c>
      <c r="U71" s="9">
        <f t="shared" si="47"/>
        <v>1.5219744686823049</v>
      </c>
      <c r="V71" s="9">
        <f t="shared" si="47"/>
        <v>2.0394998612674695</v>
      </c>
      <c r="W71" s="9">
        <f t="shared" si="47"/>
        <v>1.6361886505951455</v>
      </c>
      <c r="X71" s="9">
        <f t="shared" si="47"/>
        <v>1.1528491350390409</v>
      </c>
      <c r="Y71" s="9">
        <f t="shared" si="47"/>
        <v>1.3434494725969208</v>
      </c>
      <c r="Z71" s="9">
        <f t="shared" si="47"/>
        <v>0.74205015780959138</v>
      </c>
      <c r="AA71" s="9">
        <f t="shared" si="47"/>
        <v>1.9357178324016668</v>
      </c>
      <c r="AB71" s="9">
        <f t="shared" si="47"/>
        <v>1.0825364255854248</v>
      </c>
      <c r="AC71" s="9">
        <f t="shared" si="47"/>
        <v>1.7577539691388153</v>
      </c>
      <c r="AD71" s="9">
        <f t="shared" si="47"/>
        <v>1.5430863211083918</v>
      </c>
      <c r="AE71" s="9">
        <f t="shared" si="47"/>
        <v>1.1411741221429679</v>
      </c>
      <c r="AF71" s="9">
        <f t="shared" si="47"/>
        <v>1.0256768469726123</v>
      </c>
      <c r="AG71" s="9">
        <f t="shared" si="47"/>
        <v>1.793164317317498</v>
      </c>
      <c r="AH71" s="9">
        <f t="shared" si="47"/>
        <v>1.1697859262527797</v>
      </c>
      <c r="AI71" s="9">
        <f t="shared" si="47"/>
        <v>1.3041409604529859</v>
      </c>
      <c r="AJ71" s="9">
        <f t="shared" si="47"/>
        <v>1.2835222308222725</v>
      </c>
      <c r="AK71" s="9">
        <f t="shared" si="47"/>
        <v>1.4000934115561285</v>
      </c>
      <c r="AL71" s="9">
        <f t="shared" si="47"/>
        <v>1.9834531880508248</v>
      </c>
      <c r="AM71" s="9">
        <f t="shared" si="47"/>
        <v>0.94377386254849793</v>
      </c>
      <c r="AN71" s="9">
        <f ca="1">AVERAGE(OFFSET($A71,0,Fixtures!$D$6,1,3))</f>
        <v>1.5064642976569855</v>
      </c>
      <c r="AO71" s="9">
        <f ca="1">AVERAGE(OFFSET($A71,0,Fixtures!$D$6,1,6))</f>
        <v>1.3533979618861898</v>
      </c>
      <c r="AP71" s="9">
        <f ca="1">AVERAGE(OFFSET($A71,0,Fixtures!$D$6,1,9))</f>
        <v>1.2367774537508736</v>
      </c>
      <c r="AQ71" s="9">
        <f ca="1">AVERAGE(OFFSET($A71,0,Fixtures!$D$6,1,12))</f>
        <v>1.3134439221051502</v>
      </c>
      <c r="AR71" s="9">
        <f ca="1">IF(OR(Fixtures!$D$6&lt;=0,Fixtures!$D$6&gt;39),AVERAGE(A71:AM71),AVERAGE(OFFSET($A71,0,Fixtures!$D$6,1,39-Fixtures!$D$6)))</f>
        <v>1.3679747918973608</v>
      </c>
    </row>
    <row r="72" spans="1:44" x14ac:dyDescent="0.25">
      <c r="A72" s="30" t="s">
        <v>53</v>
      </c>
      <c r="B72" s="9">
        <f t="shared" ref="B72:AM72" si="48">MIN(VLOOKUP($A68,$A$2:$AM$11,B$13+1,FALSE),VLOOKUP($A72,$A$2:$AM$11,B$13+1,FALSE))</f>
        <v>1.4628015452798808</v>
      </c>
      <c r="C72" s="9">
        <f t="shared" si="48"/>
        <v>1.2837547264653544</v>
      </c>
      <c r="D72" s="9">
        <f t="shared" si="48"/>
        <v>1.4511354047530993</v>
      </c>
      <c r="E72" s="9">
        <f t="shared" si="48"/>
        <v>2.0809807347637976</v>
      </c>
      <c r="F72" s="9">
        <f t="shared" si="48"/>
        <v>1.1699978198411112</v>
      </c>
      <c r="G72" s="9">
        <f t="shared" si="48"/>
        <v>1.4541916929727541</v>
      </c>
      <c r="H72" s="9">
        <f t="shared" si="48"/>
        <v>1.3253319153057803</v>
      </c>
      <c r="I72" s="9">
        <f t="shared" si="48"/>
        <v>1.5862632992078869</v>
      </c>
      <c r="J72" s="9">
        <f t="shared" si="48"/>
        <v>1.2505589701953104</v>
      </c>
      <c r="K72" s="9">
        <f t="shared" si="48"/>
        <v>1.162060706643568</v>
      </c>
      <c r="L72" s="9">
        <f t="shared" si="48"/>
        <v>1.0690734629204686</v>
      </c>
      <c r="M72" s="9">
        <f t="shared" si="48"/>
        <v>1.6586670572075357</v>
      </c>
      <c r="N72" s="9">
        <f t="shared" si="48"/>
        <v>1.3045034616680122</v>
      </c>
      <c r="O72" s="9">
        <f t="shared" si="48"/>
        <v>2.2471922029866445</v>
      </c>
      <c r="P72" s="9">
        <f t="shared" si="48"/>
        <v>1.1039885569900278</v>
      </c>
      <c r="Q72" s="9">
        <f t="shared" si="48"/>
        <v>1.2001180533719924</v>
      </c>
      <c r="R72" s="9">
        <f t="shared" si="48"/>
        <v>1.0165658012782628</v>
      </c>
      <c r="S72" s="9">
        <f t="shared" si="48"/>
        <v>1.5596128550856265</v>
      </c>
      <c r="T72" s="9">
        <f t="shared" si="48"/>
        <v>1.4662470854034595</v>
      </c>
      <c r="U72" s="9">
        <f t="shared" si="48"/>
        <v>1.4775520872289762</v>
      </c>
      <c r="V72" s="9">
        <f t="shared" si="48"/>
        <v>1.0422421505555244</v>
      </c>
      <c r="W72" s="9">
        <f t="shared" si="48"/>
        <v>1.4776951222099515</v>
      </c>
      <c r="X72" s="9">
        <f t="shared" si="48"/>
        <v>1.3436928233870971</v>
      </c>
      <c r="Y72" s="9">
        <f t="shared" si="48"/>
        <v>0.98344064263490227</v>
      </c>
      <c r="Z72" s="9">
        <f t="shared" si="48"/>
        <v>1.487788083265587</v>
      </c>
      <c r="AA72" s="9">
        <f t="shared" si="48"/>
        <v>1.1435775898101863</v>
      </c>
      <c r="AB72" s="9">
        <f t="shared" si="48"/>
        <v>2.109187760840185</v>
      </c>
      <c r="AC72" s="9">
        <f t="shared" si="48"/>
        <v>0.84072028465336945</v>
      </c>
      <c r="AD72" s="9">
        <f t="shared" si="48"/>
        <v>1.5976525212328161</v>
      </c>
      <c r="AE72" s="9">
        <f t="shared" si="48"/>
        <v>1.1411741221429679</v>
      </c>
      <c r="AF72" s="9">
        <f t="shared" si="48"/>
        <v>1.8171296762599007</v>
      </c>
      <c r="AG72" s="9">
        <f t="shared" si="48"/>
        <v>1.8601220193260231</v>
      </c>
      <c r="AH72" s="9">
        <f t="shared" si="48"/>
        <v>1.7934891289032227</v>
      </c>
      <c r="AI72" s="9">
        <f t="shared" si="48"/>
        <v>1.8537520322553909</v>
      </c>
      <c r="AJ72" s="9">
        <f t="shared" si="48"/>
        <v>1.2926814557676052</v>
      </c>
      <c r="AK72" s="9">
        <f t="shared" si="48"/>
        <v>1.4038496408261605</v>
      </c>
      <c r="AL72" s="9">
        <f t="shared" si="48"/>
        <v>1.2264808817672299</v>
      </c>
      <c r="AM72" s="9">
        <f t="shared" si="48"/>
        <v>0.94377386254849793</v>
      </c>
      <c r="AN72" s="9">
        <f ca="1">AVERAGE(OFFSET($A72,0,Fixtures!$D$6,1,3))</f>
        <v>1.1605643799197825</v>
      </c>
      <c r="AO72" s="9">
        <f ca="1">AVERAGE(OFFSET($A72,0,Fixtures!$D$6,1,6))</f>
        <v>1.4486759769369233</v>
      </c>
      <c r="AP72" s="9">
        <f ca="1">AVERAGE(OFFSET($A72,0,Fixtures!$D$6,1,9))</f>
        <v>1.3347475859179805</v>
      </c>
      <c r="AQ72" s="9">
        <f ca="1">AVERAGE(OFFSET($A72,0,Fixtures!$D$6,1,12))</f>
        <v>1.3763450250816573</v>
      </c>
      <c r="AR72" s="9">
        <f ca="1">IF(OR(Fixtures!$D$6&lt;=0,Fixtures!$D$6&gt;39),AVERAGE(A72:AM72),AVERAGE(OFFSET($A72,0,Fixtures!$D$6,1,39-Fixtures!$D$6)))</f>
        <v>1.3958196699788836</v>
      </c>
    </row>
    <row r="73" spans="1:44" x14ac:dyDescent="0.25">
      <c r="A73" s="30" t="s">
        <v>116</v>
      </c>
      <c r="B73" s="9">
        <f t="shared" ref="B73:AM73" si="49">MIN(VLOOKUP($A68,$A$2:$AM$11,B$13+1,FALSE),VLOOKUP($A73,$A$2:$AM$11,B$13+1,FALSE))</f>
        <v>1.5875695278224238</v>
      </c>
      <c r="C73" s="9">
        <f t="shared" si="49"/>
        <v>1.2837547264653544</v>
      </c>
      <c r="D73" s="9">
        <f t="shared" si="49"/>
        <v>1.4511354047530993</v>
      </c>
      <c r="E73" s="9">
        <f t="shared" si="49"/>
        <v>1.7155233271620696</v>
      </c>
      <c r="F73" s="9">
        <f t="shared" si="49"/>
        <v>1.1699978198411112</v>
      </c>
      <c r="G73" s="9">
        <f t="shared" si="49"/>
        <v>1.5493714521501072</v>
      </c>
      <c r="H73" s="9">
        <f t="shared" si="49"/>
        <v>1.0882370244652477</v>
      </c>
      <c r="I73" s="9">
        <f t="shared" si="49"/>
        <v>1.7086614490241541</v>
      </c>
      <c r="J73" s="9">
        <f t="shared" si="49"/>
        <v>1.3768201151523232</v>
      </c>
      <c r="K73" s="9">
        <f t="shared" si="49"/>
        <v>2.2355931541891398</v>
      </c>
      <c r="L73" s="9">
        <f t="shared" si="49"/>
        <v>2.593930668268158</v>
      </c>
      <c r="M73" s="9">
        <f t="shared" si="49"/>
        <v>1.6586670572075357</v>
      </c>
      <c r="N73" s="9">
        <f t="shared" si="49"/>
        <v>1.3045034616680122</v>
      </c>
      <c r="O73" s="9">
        <f t="shared" si="49"/>
        <v>1.9127438367013871</v>
      </c>
      <c r="P73" s="9">
        <f t="shared" si="49"/>
        <v>1.1039885569900278</v>
      </c>
      <c r="Q73" s="9">
        <f t="shared" si="49"/>
        <v>1.2001180533719924</v>
      </c>
      <c r="R73" s="9">
        <f t="shared" si="49"/>
        <v>1.6187364543068836</v>
      </c>
      <c r="S73" s="9">
        <f t="shared" si="49"/>
        <v>1.6421084274181743</v>
      </c>
      <c r="T73" s="9">
        <f t="shared" si="49"/>
        <v>1.4662470854034595</v>
      </c>
      <c r="U73" s="9">
        <f t="shared" si="49"/>
        <v>1.6588276250907412</v>
      </c>
      <c r="V73" s="9">
        <f t="shared" si="49"/>
        <v>1.3838197382176922</v>
      </c>
      <c r="W73" s="9">
        <f t="shared" si="49"/>
        <v>1.7580723665374896</v>
      </c>
      <c r="X73" s="9">
        <f t="shared" si="49"/>
        <v>1.3436928233870971</v>
      </c>
      <c r="Y73" s="9">
        <f t="shared" si="49"/>
        <v>1.7507866471085911</v>
      </c>
      <c r="Z73" s="9">
        <f t="shared" si="49"/>
        <v>1.3158532783734389</v>
      </c>
      <c r="AA73" s="9">
        <f t="shared" si="49"/>
        <v>1.9357178324016668</v>
      </c>
      <c r="AB73" s="9">
        <f t="shared" si="49"/>
        <v>2.109187760840185</v>
      </c>
      <c r="AC73" s="9">
        <f t="shared" si="49"/>
        <v>2.0398692937715772</v>
      </c>
      <c r="AD73" s="9">
        <f t="shared" si="49"/>
        <v>1.6324431990227171</v>
      </c>
      <c r="AE73" s="9">
        <f t="shared" si="49"/>
        <v>1.1411741221429679</v>
      </c>
      <c r="AF73" s="9">
        <f t="shared" si="49"/>
        <v>1.3490890102175186</v>
      </c>
      <c r="AG73" s="9">
        <f t="shared" si="49"/>
        <v>2.0187789966741465</v>
      </c>
      <c r="AH73" s="9">
        <f t="shared" si="49"/>
        <v>1.7934891289032227</v>
      </c>
      <c r="AI73" s="9">
        <f t="shared" si="49"/>
        <v>1.8645034236751101</v>
      </c>
      <c r="AJ73" s="9">
        <f t="shared" si="49"/>
        <v>1.2729757307098275</v>
      </c>
      <c r="AK73" s="9">
        <f t="shared" si="49"/>
        <v>1.4038496408261605</v>
      </c>
      <c r="AL73" s="9">
        <f t="shared" si="49"/>
        <v>2.0881315403429848</v>
      </c>
      <c r="AM73" s="9">
        <f t="shared" si="49"/>
        <v>0.94377386254849793</v>
      </c>
      <c r="AN73" s="9">
        <f ca="1">AVERAGE(OFFSET($A73,0,Fixtures!$D$6,1,3))</f>
        <v>2.0687813125365402</v>
      </c>
      <c r="AO73" s="9">
        <f ca="1">AVERAGE(OFFSET($A73,0,Fixtures!$D$6,1,6))</f>
        <v>1.8470430488644258</v>
      </c>
      <c r="AP73" s="9">
        <f ca="1">AVERAGE(OFFSET($A73,0,Fixtures!$D$6,1,9))</f>
        <v>1.6672334842061622</v>
      </c>
      <c r="AQ73" s="9">
        <f ca="1">AVERAGE(OFFSET($A73,0,Fixtures!$D$6,1,12))</f>
        <v>1.6476903746473195</v>
      </c>
      <c r="AR73" s="9">
        <f ca="1">IF(OR(Fixtures!$D$6&lt;=0,Fixtures!$D$6&gt;39),AVERAGE(A73:AM73),AVERAGE(OFFSET($A73,0,Fixtures!$D$6,1,39-Fixtures!$D$6)))</f>
        <v>1.6305830963822912</v>
      </c>
    </row>
    <row r="74" spans="1:44" x14ac:dyDescent="0.25">
      <c r="A74" s="30" t="s">
        <v>2</v>
      </c>
      <c r="B74" s="9">
        <f t="shared" ref="B74:AM74" si="50">MIN(VLOOKUP($A68,$A$2:$AM$11,B$13+1,FALSE),VLOOKUP($A74,$A$2:$AM$11,B$13+1,FALSE))</f>
        <v>2.0861759756263503</v>
      </c>
      <c r="C74" s="9">
        <f t="shared" si="50"/>
        <v>1.2837547264653544</v>
      </c>
      <c r="D74" s="9">
        <f t="shared" si="50"/>
        <v>1.4511354047530993</v>
      </c>
      <c r="E74" s="9">
        <f t="shared" si="50"/>
        <v>1.0919437556576579</v>
      </c>
      <c r="F74" s="9">
        <f t="shared" si="50"/>
        <v>1.1699978198411112</v>
      </c>
      <c r="G74" s="9">
        <f t="shared" si="50"/>
        <v>1.4715559296131437</v>
      </c>
      <c r="H74" s="9">
        <f t="shared" si="50"/>
        <v>1.7388913412915326</v>
      </c>
      <c r="I74" s="9">
        <f t="shared" si="50"/>
        <v>1.7086614490241541</v>
      </c>
      <c r="J74" s="9">
        <f t="shared" si="50"/>
        <v>1.3768201151523232</v>
      </c>
      <c r="K74" s="9">
        <f t="shared" si="50"/>
        <v>1.6900195096965518</v>
      </c>
      <c r="L74" s="9">
        <f t="shared" si="50"/>
        <v>2.4346344976227479</v>
      </c>
      <c r="M74" s="9">
        <f t="shared" si="50"/>
        <v>0.93347704506329388</v>
      </c>
      <c r="N74" s="9">
        <f t="shared" si="50"/>
        <v>1.3045034616680122</v>
      </c>
      <c r="O74" s="9">
        <f t="shared" si="50"/>
        <v>1.2697486296250722</v>
      </c>
      <c r="P74" s="9">
        <f t="shared" si="50"/>
        <v>1.1039885569900278</v>
      </c>
      <c r="Q74" s="9">
        <f t="shared" si="50"/>
        <v>1.2001180533719924</v>
      </c>
      <c r="R74" s="9">
        <f t="shared" si="50"/>
        <v>1.9411567319893539</v>
      </c>
      <c r="S74" s="9">
        <f t="shared" si="50"/>
        <v>1.4353031413243247</v>
      </c>
      <c r="T74" s="9">
        <f t="shared" si="50"/>
        <v>1.4662470854034595</v>
      </c>
      <c r="U74" s="9">
        <f t="shared" si="50"/>
        <v>1.6588276250907412</v>
      </c>
      <c r="V74" s="9">
        <f t="shared" si="50"/>
        <v>2.2112022533670967</v>
      </c>
      <c r="W74" s="9">
        <f t="shared" si="50"/>
        <v>1.3290327863722615</v>
      </c>
      <c r="X74" s="9">
        <f t="shared" si="50"/>
        <v>1.3436928233870971</v>
      </c>
      <c r="Y74" s="9">
        <f t="shared" si="50"/>
        <v>1.7507866471085911</v>
      </c>
      <c r="Z74" s="9">
        <f t="shared" si="50"/>
        <v>1.487788083265587</v>
      </c>
      <c r="AA74" s="9">
        <f t="shared" si="50"/>
        <v>1.1572328403401331</v>
      </c>
      <c r="AB74" s="9">
        <f t="shared" si="50"/>
        <v>1.1870244543154338</v>
      </c>
      <c r="AC74" s="9">
        <f t="shared" si="50"/>
        <v>1.9145986490739226</v>
      </c>
      <c r="AD74" s="9">
        <f t="shared" si="50"/>
        <v>1.6324431990227171</v>
      </c>
      <c r="AE74" s="9">
        <f t="shared" si="50"/>
        <v>1.1411741221429679</v>
      </c>
      <c r="AF74" s="9">
        <f t="shared" si="50"/>
        <v>1.3885332773392312</v>
      </c>
      <c r="AG74" s="9">
        <f t="shared" si="50"/>
        <v>1.6405705696541852</v>
      </c>
      <c r="AH74" s="9">
        <f t="shared" si="50"/>
        <v>1.7934891289032227</v>
      </c>
      <c r="AI74" s="9">
        <f t="shared" si="50"/>
        <v>1.3617986507970814</v>
      </c>
      <c r="AJ74" s="9">
        <f t="shared" si="50"/>
        <v>2.2619762237040795</v>
      </c>
      <c r="AK74" s="9">
        <f t="shared" si="50"/>
        <v>1.4038496408261605</v>
      </c>
      <c r="AL74" s="9">
        <f t="shared" si="50"/>
        <v>1.1287236166555472</v>
      </c>
      <c r="AM74" s="9">
        <f t="shared" si="50"/>
        <v>0.94377386254849793</v>
      </c>
      <c r="AN74" s="9">
        <f ca="1">AVERAGE(OFFSET($A74,0,Fixtures!$D$6,1,3))</f>
        <v>1.8338247074905407</v>
      </c>
      <c r="AO74" s="9">
        <f ca="1">AVERAGE(OFFSET($A74,0,Fixtures!$D$6,1,6))</f>
        <v>1.5015338764713333</v>
      </c>
      <c r="AP74" s="9">
        <f ca="1">AVERAGE(OFFSET($A74,0,Fixtures!$D$6,1,9))</f>
        <v>1.4727185112421528</v>
      </c>
      <c r="AQ74" s="9">
        <f ca="1">AVERAGE(OFFSET($A74,0,Fixtures!$D$6,1,12))</f>
        <v>1.4845703710831584</v>
      </c>
      <c r="AR74" s="9">
        <f ca="1">IF(OR(Fixtures!$D$6&lt;=0,Fixtures!$D$6&gt;39),AVERAGE(A74:AM74),AVERAGE(OFFSET($A74,0,Fixtures!$D$6,1,39-Fixtures!$D$6)))</f>
        <v>1.4964178427273906</v>
      </c>
    </row>
    <row r="75" spans="1:44" x14ac:dyDescent="0.25">
      <c r="A75" s="30" t="s">
        <v>10</v>
      </c>
      <c r="B75" s="9">
        <f t="shared" ref="B75:AM75" si="51">MIN(VLOOKUP($A68,$A$2:$AM$11,B$13+1,FALSE),VLOOKUP($A75,$A$2:$AM$11,B$13+1,FALSE))</f>
        <v>1.3487065320220235</v>
      </c>
      <c r="C75" s="9">
        <f t="shared" si="51"/>
        <v>1.2837547264653544</v>
      </c>
      <c r="D75" s="9">
        <f t="shared" si="51"/>
        <v>1.1081078593072704</v>
      </c>
      <c r="E75" s="9">
        <f t="shared" si="51"/>
        <v>0.74495387831087001</v>
      </c>
      <c r="F75" s="9">
        <f t="shared" si="51"/>
        <v>1.1699978198411112</v>
      </c>
      <c r="G75" s="9">
        <f t="shared" si="51"/>
        <v>1.3877083057446629</v>
      </c>
      <c r="H75" s="9">
        <f t="shared" si="51"/>
        <v>1.9429405584906765</v>
      </c>
      <c r="I75" s="9">
        <f t="shared" si="51"/>
        <v>1.0296904286111264</v>
      </c>
      <c r="J75" s="9">
        <f t="shared" si="51"/>
        <v>1.1743634219118253</v>
      </c>
      <c r="K75" s="9">
        <f t="shared" si="51"/>
        <v>1.4156640009896253</v>
      </c>
      <c r="L75" s="9">
        <f t="shared" si="51"/>
        <v>1.4717180796255558</v>
      </c>
      <c r="M75" s="9">
        <f t="shared" si="51"/>
        <v>0.90076884077166397</v>
      </c>
      <c r="N75" s="9">
        <f t="shared" si="51"/>
        <v>1.3045034616680122</v>
      </c>
      <c r="O75" s="9">
        <f t="shared" si="51"/>
        <v>1.6425912292870188</v>
      </c>
      <c r="P75" s="9">
        <f t="shared" si="51"/>
        <v>1.1039885569900278</v>
      </c>
      <c r="Q75" s="9">
        <f t="shared" si="51"/>
        <v>1.2001180533719924</v>
      </c>
      <c r="R75" s="9">
        <f t="shared" si="51"/>
        <v>1.9912146494895913</v>
      </c>
      <c r="S75" s="9">
        <f t="shared" si="51"/>
        <v>1.6421084274181743</v>
      </c>
      <c r="T75" s="9">
        <f t="shared" si="51"/>
        <v>1.4662470854034595</v>
      </c>
      <c r="U75" s="9">
        <f t="shared" si="51"/>
        <v>1.0867725047497123</v>
      </c>
      <c r="V75" s="9">
        <f t="shared" si="51"/>
        <v>1.5279301152388407</v>
      </c>
      <c r="W75" s="9">
        <f t="shared" si="51"/>
        <v>1.7580723665374896</v>
      </c>
      <c r="X75" s="9">
        <f t="shared" si="51"/>
        <v>1.3093709433991194</v>
      </c>
      <c r="Y75" s="9">
        <f t="shared" si="51"/>
        <v>0.92352039836355326</v>
      </c>
      <c r="Z75" s="9">
        <f t="shared" si="51"/>
        <v>1.487788083265587</v>
      </c>
      <c r="AA75" s="9">
        <f t="shared" si="51"/>
        <v>1.7646322457386867</v>
      </c>
      <c r="AB75" s="9">
        <f t="shared" si="51"/>
        <v>1.1454321746163898</v>
      </c>
      <c r="AC75" s="9">
        <f t="shared" si="51"/>
        <v>1.1573603552484342</v>
      </c>
      <c r="AD75" s="9">
        <f t="shared" si="51"/>
        <v>1.6324431990227171</v>
      </c>
      <c r="AE75" s="9">
        <f t="shared" si="51"/>
        <v>0.87141696732280527</v>
      </c>
      <c r="AF75" s="9">
        <f t="shared" si="51"/>
        <v>0.94729535725451985</v>
      </c>
      <c r="AG75" s="9">
        <f t="shared" si="51"/>
        <v>1.0606239691123707</v>
      </c>
      <c r="AH75" s="9">
        <f t="shared" si="51"/>
        <v>1.7934891289032227</v>
      </c>
      <c r="AI75" s="9">
        <f t="shared" si="51"/>
        <v>1.549124580569277</v>
      </c>
      <c r="AJ75" s="9">
        <f t="shared" si="51"/>
        <v>2.2619762237040795</v>
      </c>
      <c r="AK75" s="9">
        <f t="shared" si="51"/>
        <v>1.0133127227086483</v>
      </c>
      <c r="AL75" s="9">
        <f t="shared" si="51"/>
        <v>1.4055721246863047</v>
      </c>
      <c r="AM75" s="9">
        <f t="shared" si="51"/>
        <v>0.94377386254849793</v>
      </c>
      <c r="AN75" s="9">
        <f ca="1">AVERAGE(OFFSET($A75,0,Fixtures!$D$6,1,3))</f>
        <v>1.3539151675090022</v>
      </c>
      <c r="AO75" s="9">
        <f ca="1">AVERAGE(OFFSET($A75,0,Fixtures!$D$6,1,6))</f>
        <v>1.3182681723756169</v>
      </c>
      <c r="AP75" s="9">
        <f ca="1">AVERAGE(OFFSET($A75,0,Fixtures!$D$6,1,9))</f>
        <v>1.3561033660117014</v>
      </c>
      <c r="AQ75" s="9">
        <f ca="1">AVERAGE(OFFSET($A75,0,Fixtures!$D$6,1,12))</f>
        <v>1.3666715259730549</v>
      </c>
      <c r="AR75" s="9">
        <f ca="1">IF(OR(Fixtures!$D$6&lt;=0,Fixtures!$D$6&gt;39),AVERAGE(A75:AM75),AVERAGE(OFFSET($A75,0,Fixtures!$D$6,1,39-Fixtures!$D$6)))</f>
        <v>1.3651064376639068</v>
      </c>
    </row>
    <row r="76" spans="1:44" x14ac:dyDescent="0.25">
      <c r="A76" s="30" t="s">
        <v>117</v>
      </c>
      <c r="B76" s="9">
        <f t="shared" ref="B76:AM76" si="52">MIN(VLOOKUP($A68,$A$2:$AM$11,B$13+1,FALSE),VLOOKUP($A76,$A$2:$AM$11,B$13+1,FALSE))</f>
        <v>2.1543872901847414</v>
      </c>
      <c r="C76" s="9">
        <f t="shared" si="52"/>
        <v>1.2837547264653544</v>
      </c>
      <c r="D76" s="9">
        <f t="shared" si="52"/>
        <v>1.4511354047530993</v>
      </c>
      <c r="E76" s="9">
        <f t="shared" si="52"/>
        <v>2.0809807347637976</v>
      </c>
      <c r="F76" s="9">
        <f t="shared" si="52"/>
        <v>1.1699978198411112</v>
      </c>
      <c r="G76" s="9">
        <f t="shared" si="52"/>
        <v>2.0467370831564966</v>
      </c>
      <c r="H76" s="9">
        <f t="shared" si="52"/>
        <v>1.7919956537278083</v>
      </c>
      <c r="I76" s="9">
        <f t="shared" si="52"/>
        <v>1.7086614490241541</v>
      </c>
      <c r="J76" s="9">
        <f t="shared" si="52"/>
        <v>1.3768201151523232</v>
      </c>
      <c r="K76" s="9">
        <f t="shared" si="52"/>
        <v>1.2527107027375273</v>
      </c>
      <c r="L76" s="9">
        <f t="shared" si="52"/>
        <v>1.4750232662897185</v>
      </c>
      <c r="M76" s="9">
        <f t="shared" si="52"/>
        <v>1.6586670572075357</v>
      </c>
      <c r="N76" s="9">
        <f t="shared" si="52"/>
        <v>1.3045034616680122</v>
      </c>
      <c r="O76" s="9">
        <f t="shared" si="52"/>
        <v>2.1249118772303013</v>
      </c>
      <c r="P76" s="9">
        <f t="shared" si="52"/>
        <v>1.1039885569900278</v>
      </c>
      <c r="Q76" s="9">
        <f t="shared" si="52"/>
        <v>1.2001180533719924</v>
      </c>
      <c r="R76" s="9">
        <f t="shared" si="52"/>
        <v>1.5113883679352749</v>
      </c>
      <c r="S76" s="9">
        <f t="shared" si="52"/>
        <v>1.6421084274181743</v>
      </c>
      <c r="T76" s="9">
        <f t="shared" si="52"/>
        <v>1.4662470854034595</v>
      </c>
      <c r="U76" s="9">
        <f t="shared" si="52"/>
        <v>1.6588276250907412</v>
      </c>
      <c r="V76" s="9">
        <f t="shared" si="52"/>
        <v>1.4092269131665103</v>
      </c>
      <c r="W76" s="9">
        <f t="shared" si="52"/>
        <v>1.5929671181483545</v>
      </c>
      <c r="X76" s="9">
        <f t="shared" si="52"/>
        <v>1.3436928233870971</v>
      </c>
      <c r="Y76" s="9">
        <f t="shared" si="52"/>
        <v>1.7507866471085911</v>
      </c>
      <c r="Z76" s="9">
        <f t="shared" si="52"/>
        <v>1.487788083265587</v>
      </c>
      <c r="AA76" s="9">
        <f t="shared" si="52"/>
        <v>1.6095557909194373</v>
      </c>
      <c r="AB76" s="9">
        <f t="shared" si="52"/>
        <v>1.432003597418539</v>
      </c>
      <c r="AC76" s="9">
        <f t="shared" si="52"/>
        <v>1.8756633567260395</v>
      </c>
      <c r="AD76" s="9">
        <f t="shared" si="52"/>
        <v>1.6324431990227171</v>
      </c>
      <c r="AE76" s="9">
        <f t="shared" si="52"/>
        <v>1.1411741221429679</v>
      </c>
      <c r="AF76" s="9">
        <f t="shared" si="52"/>
        <v>1.8026055464869037</v>
      </c>
      <c r="AG76" s="9">
        <f t="shared" si="52"/>
        <v>2.5226479056301119</v>
      </c>
      <c r="AH76" s="9">
        <f t="shared" si="52"/>
        <v>1.7934891289032227</v>
      </c>
      <c r="AI76" s="9">
        <f t="shared" si="52"/>
        <v>1.2843515837374662</v>
      </c>
      <c r="AJ76" s="9">
        <f t="shared" si="52"/>
        <v>1.9219058060344902</v>
      </c>
      <c r="AK76" s="9">
        <f t="shared" si="52"/>
        <v>1.4038496408261605</v>
      </c>
      <c r="AL76" s="9">
        <f t="shared" si="52"/>
        <v>1.8207825909512918</v>
      </c>
      <c r="AM76" s="9">
        <f t="shared" si="52"/>
        <v>0.94377386254849793</v>
      </c>
      <c r="AN76" s="9">
        <f ca="1">AVERAGE(OFFSET($A76,0,Fixtures!$D$6,1,3))</f>
        <v>1.3681846947265228</v>
      </c>
      <c r="AO76" s="9">
        <f ca="1">AVERAGE(OFFSET($A76,0,Fixtures!$D$6,1,6))</f>
        <v>1.5321060800475699</v>
      </c>
      <c r="AP76" s="9">
        <f ca="1">AVERAGE(OFFSET($A76,0,Fixtures!$D$6,1,9))</f>
        <v>1.445347939842524</v>
      </c>
      <c r="AQ76" s="9">
        <f ca="1">AVERAGE(OFFSET($A76,0,Fixtures!$D$6,1,12))</f>
        <v>1.4812762163745907</v>
      </c>
      <c r="AR76" s="9">
        <f ca="1">IF(OR(Fixtures!$D$6&lt;=0,Fixtures!$D$6&gt;39),AVERAGE(A76:AM76),AVERAGE(OFFSET($A76,0,Fixtures!$D$6,1,39-Fixtures!$D$6)))</f>
        <v>1.5514674104306356</v>
      </c>
    </row>
    <row r="77" spans="1:44" x14ac:dyDescent="0.25">
      <c r="A77" s="30" t="s">
        <v>63</v>
      </c>
      <c r="B77" s="9">
        <f t="shared" ref="B77:AM77" si="53">MIN(VLOOKUP($A68,$A$2:$AM$11,B$13+1,FALSE),VLOOKUP($A77,$A$2:$AM$11,B$13+1,FALSE))</f>
        <v>0.98858571080856317</v>
      </c>
      <c r="C77" s="9">
        <f t="shared" si="53"/>
        <v>1.2837547264653544</v>
      </c>
      <c r="D77" s="9">
        <f t="shared" si="53"/>
        <v>0.88665393412842641</v>
      </c>
      <c r="E77" s="9">
        <f t="shared" si="53"/>
        <v>1.891254704893861</v>
      </c>
      <c r="F77" s="9">
        <f t="shared" si="53"/>
        <v>1.1699978198411112</v>
      </c>
      <c r="G77" s="9">
        <f t="shared" si="53"/>
        <v>1.5770198234851032</v>
      </c>
      <c r="H77" s="9">
        <f t="shared" si="53"/>
        <v>1.9625688670655994</v>
      </c>
      <c r="I77" s="9">
        <f t="shared" si="53"/>
        <v>0.97286179458953637</v>
      </c>
      <c r="J77" s="9">
        <f t="shared" si="53"/>
        <v>1.0997071052253016</v>
      </c>
      <c r="K77" s="9">
        <f t="shared" si="53"/>
        <v>1.4669359227477596</v>
      </c>
      <c r="L77" s="9">
        <f t="shared" si="53"/>
        <v>1.3591514146364485</v>
      </c>
      <c r="M77" s="9">
        <f t="shared" si="53"/>
        <v>1.6586670572075357</v>
      </c>
      <c r="N77" s="9">
        <f t="shared" si="53"/>
        <v>1.0182844001180245</v>
      </c>
      <c r="O77" s="9">
        <f t="shared" si="53"/>
        <v>1.9657462542867608</v>
      </c>
      <c r="P77" s="9">
        <f t="shared" si="53"/>
        <v>1.1039885569900278</v>
      </c>
      <c r="Q77" s="9">
        <f t="shared" si="53"/>
        <v>1.2001180533719924</v>
      </c>
      <c r="R77" s="9">
        <f t="shared" si="53"/>
        <v>1.6941890246783247</v>
      </c>
      <c r="S77" s="9">
        <f t="shared" si="53"/>
        <v>0.71521569866672596</v>
      </c>
      <c r="T77" s="9">
        <f t="shared" si="53"/>
        <v>0.83663044553442323</v>
      </c>
      <c r="U77" s="9">
        <f t="shared" si="53"/>
        <v>1.2948668537489958</v>
      </c>
      <c r="V77" s="9">
        <f t="shared" si="53"/>
        <v>1.911726374200873</v>
      </c>
      <c r="W77" s="9">
        <f t="shared" si="53"/>
        <v>1.7580723665374896</v>
      </c>
      <c r="X77" s="9">
        <f t="shared" si="53"/>
        <v>1.2371067365332766</v>
      </c>
      <c r="Y77" s="9">
        <f t="shared" si="53"/>
        <v>0.86481060713516922</v>
      </c>
      <c r="Z77" s="9">
        <f t="shared" si="53"/>
        <v>1.487788083265587</v>
      </c>
      <c r="AA77" s="9">
        <f t="shared" si="53"/>
        <v>1.9357178324016668</v>
      </c>
      <c r="AB77" s="9">
        <f t="shared" si="53"/>
        <v>1.3494624008984386</v>
      </c>
      <c r="AC77" s="9">
        <f t="shared" si="53"/>
        <v>1.7283188427857783</v>
      </c>
      <c r="AD77" s="9">
        <f t="shared" si="53"/>
        <v>1.0433890995222053</v>
      </c>
      <c r="AE77" s="9">
        <f t="shared" si="53"/>
        <v>1.1274834318545723</v>
      </c>
      <c r="AF77" s="9">
        <f t="shared" si="53"/>
        <v>1.4872843158100886</v>
      </c>
      <c r="AG77" s="9">
        <f t="shared" si="53"/>
        <v>1.2571015218022878</v>
      </c>
      <c r="AH77" s="9">
        <f t="shared" si="53"/>
        <v>1.5458645338979899</v>
      </c>
      <c r="AI77" s="9">
        <f t="shared" si="53"/>
        <v>1.063872757585421</v>
      </c>
      <c r="AJ77" s="9">
        <f t="shared" si="53"/>
        <v>1.3323116965163471</v>
      </c>
      <c r="AK77" s="9">
        <f t="shared" si="53"/>
        <v>1.4038496408261605</v>
      </c>
      <c r="AL77" s="9">
        <f t="shared" si="53"/>
        <v>0.9094798087618079</v>
      </c>
      <c r="AM77" s="9">
        <f t="shared" si="53"/>
        <v>0.94377386254849793</v>
      </c>
      <c r="AN77" s="9">
        <f ca="1">AVERAGE(OFFSET($A77,0,Fixtures!$D$6,1,3))</f>
        <v>1.3085981475365032</v>
      </c>
      <c r="AO77" s="9">
        <f ca="1">AVERAGE(OFFSET($A77,0,Fixtures!$D$6,1,6))</f>
        <v>1.4280820257036384</v>
      </c>
      <c r="AP77" s="9">
        <f ca="1">AVERAGE(OFFSET($A77,0,Fixtures!$D$6,1,9))</f>
        <v>1.3963097543624641</v>
      </c>
      <c r="AQ77" s="9">
        <f ca="1">AVERAGE(OFFSET($A77,0,Fixtures!$D$6,1,12))</f>
        <v>1.2844583989343603</v>
      </c>
      <c r="AR77" s="9">
        <f ca="1">IF(OR(Fixtures!$D$6&lt;=0,Fixtures!$D$6&gt;39),AVERAGE(A77:AM77),AVERAGE(OFFSET($A77,0,Fixtures!$D$6,1,39-Fixtures!$D$6)))</f>
        <v>1.3266971566698662</v>
      </c>
    </row>
    <row r="79" spans="1:44" x14ac:dyDescent="0.25">
      <c r="A79" s="31" t="s">
        <v>2</v>
      </c>
      <c r="B79" s="2">
        <v>1</v>
      </c>
      <c r="C79" s="2">
        <v>2</v>
      </c>
      <c r="D79" s="2">
        <v>3</v>
      </c>
      <c r="E79" s="2">
        <v>4</v>
      </c>
      <c r="F79" s="2">
        <v>5</v>
      </c>
      <c r="G79" s="2">
        <v>6</v>
      </c>
      <c r="H79" s="2">
        <v>7</v>
      </c>
      <c r="I79" s="2">
        <v>8</v>
      </c>
      <c r="J79" s="2">
        <v>9</v>
      </c>
      <c r="K79" s="2">
        <v>10</v>
      </c>
      <c r="L79" s="2">
        <v>11</v>
      </c>
      <c r="M79" s="2">
        <v>12</v>
      </c>
      <c r="N79" s="2">
        <v>13</v>
      </c>
      <c r="O79" s="2">
        <v>14</v>
      </c>
      <c r="P79" s="2">
        <v>15</v>
      </c>
      <c r="Q79" s="2">
        <v>16</v>
      </c>
      <c r="R79" s="2">
        <v>17</v>
      </c>
      <c r="S79" s="2">
        <v>18</v>
      </c>
      <c r="T79" s="2">
        <v>19</v>
      </c>
      <c r="U79" s="2">
        <v>20</v>
      </c>
      <c r="V79" s="2">
        <v>21</v>
      </c>
      <c r="W79" s="2">
        <v>22</v>
      </c>
      <c r="X79" s="2">
        <v>23</v>
      </c>
      <c r="Y79" s="2">
        <v>24</v>
      </c>
      <c r="Z79" s="2">
        <v>25</v>
      </c>
      <c r="AA79" s="2">
        <v>26</v>
      </c>
      <c r="AB79" s="2">
        <v>27</v>
      </c>
      <c r="AC79" s="2">
        <v>28</v>
      </c>
      <c r="AD79" s="2">
        <v>29</v>
      </c>
      <c r="AE79" s="2">
        <v>30</v>
      </c>
      <c r="AF79" s="2">
        <v>31</v>
      </c>
      <c r="AG79" s="2">
        <v>32</v>
      </c>
      <c r="AH79" s="2">
        <v>33</v>
      </c>
      <c r="AI79" s="2">
        <v>34</v>
      </c>
      <c r="AJ79" s="2">
        <v>35</v>
      </c>
      <c r="AK79" s="2">
        <v>36</v>
      </c>
      <c r="AL79" s="2">
        <v>37</v>
      </c>
      <c r="AM79" s="2">
        <v>38</v>
      </c>
      <c r="AN79" s="31" t="s">
        <v>56</v>
      </c>
      <c r="AO79" s="31" t="s">
        <v>57</v>
      </c>
      <c r="AP79" s="31" t="s">
        <v>58</v>
      </c>
      <c r="AQ79" s="31" t="s">
        <v>78</v>
      </c>
      <c r="AR79" s="31" t="s">
        <v>59</v>
      </c>
    </row>
    <row r="80" spans="1:44" x14ac:dyDescent="0.25">
      <c r="A80" s="30" t="s">
        <v>105</v>
      </c>
      <c r="B80" s="9">
        <f t="shared" ref="B80:AM80" si="54">MIN(VLOOKUP($A79,$A$2:$AM$11,B$13+1,FALSE),VLOOKUP($A80,$A$2:$AM$11,B$13+1,FALSE))</f>
        <v>2.0861759756263503</v>
      </c>
      <c r="C80" s="9">
        <f t="shared" si="54"/>
        <v>0.9777535921947349</v>
      </c>
      <c r="D80" s="9">
        <f t="shared" si="54"/>
        <v>1.3986710449593958</v>
      </c>
      <c r="E80" s="9">
        <f t="shared" si="54"/>
        <v>1.0919437556576579</v>
      </c>
      <c r="F80" s="9">
        <f t="shared" si="54"/>
        <v>1.7739216975991319</v>
      </c>
      <c r="G80" s="9">
        <f t="shared" si="54"/>
        <v>1.4715559296131437</v>
      </c>
      <c r="H80" s="9">
        <f t="shared" si="54"/>
        <v>1.406952175419395</v>
      </c>
      <c r="I80" s="9">
        <f t="shared" si="54"/>
        <v>1.5000672554354846</v>
      </c>
      <c r="J80" s="9">
        <f t="shared" si="54"/>
        <v>1.2562748549766765</v>
      </c>
      <c r="K80" s="9">
        <f t="shared" si="54"/>
        <v>1.6900195096965518</v>
      </c>
      <c r="L80" s="9">
        <f t="shared" si="54"/>
        <v>1.1176935411759816</v>
      </c>
      <c r="M80" s="9">
        <f t="shared" si="54"/>
        <v>0.93347704506329388</v>
      </c>
      <c r="N80" s="9">
        <f t="shared" si="54"/>
        <v>0.94589314320575646</v>
      </c>
      <c r="O80" s="9">
        <f t="shared" si="54"/>
        <v>1.028256525427248</v>
      </c>
      <c r="P80" s="9">
        <f t="shared" si="54"/>
        <v>1.1512708353444638</v>
      </c>
      <c r="Q80" s="9">
        <f t="shared" si="54"/>
        <v>2.2224698050816292</v>
      </c>
      <c r="R80" s="9">
        <f t="shared" si="54"/>
        <v>1.9411567319893539</v>
      </c>
      <c r="S80" s="9">
        <f t="shared" si="54"/>
        <v>1.4353031413243247</v>
      </c>
      <c r="T80" s="9">
        <f t="shared" si="54"/>
        <v>1.5063096317785019</v>
      </c>
      <c r="U80" s="9">
        <f t="shared" si="54"/>
        <v>1.2028129648098549</v>
      </c>
      <c r="V80" s="9">
        <f t="shared" si="54"/>
        <v>1.7891030605491542</v>
      </c>
      <c r="W80" s="9">
        <f t="shared" si="54"/>
        <v>1.3290327863722615</v>
      </c>
      <c r="X80" s="9">
        <f t="shared" si="54"/>
        <v>1.1796541713268012</v>
      </c>
      <c r="Y80" s="9">
        <f t="shared" si="54"/>
        <v>1.5974993515751399</v>
      </c>
      <c r="Z80" s="9">
        <f t="shared" si="54"/>
        <v>1.6815214457365146</v>
      </c>
      <c r="AA80" s="9">
        <f t="shared" si="54"/>
        <v>1.1572328403401331</v>
      </c>
      <c r="AB80" s="9">
        <f t="shared" si="54"/>
        <v>1.0024496253572921</v>
      </c>
      <c r="AC80" s="9">
        <f t="shared" si="54"/>
        <v>1.4212771195850302</v>
      </c>
      <c r="AD80" s="9">
        <f t="shared" si="54"/>
        <v>1.2433272252037169</v>
      </c>
      <c r="AE80" s="9">
        <f t="shared" si="54"/>
        <v>1.0999161047758295</v>
      </c>
      <c r="AF80" s="9">
        <f t="shared" si="54"/>
        <v>1.3885332773392312</v>
      </c>
      <c r="AG80" s="9">
        <f t="shared" si="54"/>
        <v>1.6405705696541852</v>
      </c>
      <c r="AH80" s="9">
        <f t="shared" si="54"/>
        <v>0.80862181013484913</v>
      </c>
      <c r="AI80" s="9">
        <f t="shared" si="54"/>
        <v>1.3617986507970814</v>
      </c>
      <c r="AJ80" s="9">
        <f t="shared" si="54"/>
        <v>1.5366545773526048</v>
      </c>
      <c r="AK80" s="9">
        <f t="shared" si="54"/>
        <v>1.4639745479776365</v>
      </c>
      <c r="AL80" s="9">
        <f t="shared" si="54"/>
        <v>1.1287236166555472</v>
      </c>
      <c r="AM80" s="9">
        <f t="shared" si="54"/>
        <v>1.6146328205599041</v>
      </c>
      <c r="AN80" s="9">
        <f ca="1">AVERAGE(OFFSET($A80,0,Fixtures!$D$6,1,3))</f>
        <v>1.35466263528307</v>
      </c>
      <c r="AO80" s="9">
        <f ca="1">AVERAGE(OFFSET($A80,0,Fixtures!$D$6,1,6))</f>
        <v>1.1619357699242514</v>
      </c>
      <c r="AP80" s="9">
        <f ca="1">AVERAGE(OFFSET($A80,0,Fixtures!$D$6,1,9))</f>
        <v>1.3651679991067729</v>
      </c>
      <c r="AQ80" s="9">
        <f ca="1">AVERAGE(OFFSET($A80,0,Fixtures!$D$6,1,12))</f>
        <v>1.3692448108228028</v>
      </c>
      <c r="AR80" s="9">
        <f ca="1">IF(OR(Fixtures!$D$6&lt;=0,Fixtures!$D$6&gt;39),AVERAGE(A80:AM80),AVERAGE(OFFSET($A80,0,Fixtures!$D$6,1,39-Fixtures!$D$6)))</f>
        <v>1.3625153777055521</v>
      </c>
    </row>
    <row r="81" spans="1:44" x14ac:dyDescent="0.25">
      <c r="A81" s="30" t="s">
        <v>118</v>
      </c>
      <c r="B81" s="9">
        <f t="shared" ref="B81:AM81" si="55">MIN(VLOOKUP($A79,$A$2:$AM$11,B$13+1,FALSE),VLOOKUP($A81,$A$2:$AM$11,B$13+1,FALSE))</f>
        <v>1.4829979752794695</v>
      </c>
      <c r="C81" s="9">
        <f t="shared" si="55"/>
        <v>1.2059782540276291</v>
      </c>
      <c r="D81" s="9">
        <f t="shared" si="55"/>
        <v>1.3038780254060012</v>
      </c>
      <c r="E81" s="9">
        <f t="shared" si="55"/>
        <v>1.0919437556576579</v>
      </c>
      <c r="F81" s="9">
        <f t="shared" si="55"/>
        <v>1.24220776158448</v>
      </c>
      <c r="G81" s="9">
        <f t="shared" si="55"/>
        <v>0.68612961210535006</v>
      </c>
      <c r="H81" s="9">
        <f t="shared" si="55"/>
        <v>1.7388913412915326</v>
      </c>
      <c r="I81" s="9">
        <f t="shared" si="55"/>
        <v>0.8026067159042436</v>
      </c>
      <c r="J81" s="9">
        <f t="shared" si="55"/>
        <v>1.7895189092292398</v>
      </c>
      <c r="K81" s="9">
        <f t="shared" si="55"/>
        <v>1.6900195096965518</v>
      </c>
      <c r="L81" s="9">
        <f t="shared" si="55"/>
        <v>1.193823290779533</v>
      </c>
      <c r="M81" s="9">
        <f t="shared" si="55"/>
        <v>0.93347704506329388</v>
      </c>
      <c r="N81" s="9">
        <f t="shared" si="55"/>
        <v>1.1867966081460708</v>
      </c>
      <c r="O81" s="9">
        <f t="shared" si="55"/>
        <v>0.82964085872889071</v>
      </c>
      <c r="P81" s="9">
        <f t="shared" si="55"/>
        <v>1.5333929425580606</v>
      </c>
      <c r="Q81" s="9">
        <f t="shared" si="55"/>
        <v>1.000956997259248</v>
      </c>
      <c r="R81" s="9">
        <f t="shared" si="55"/>
        <v>0.85059587062937403</v>
      </c>
      <c r="S81" s="9">
        <f t="shared" si="55"/>
        <v>1.4353031413243247</v>
      </c>
      <c r="T81" s="9">
        <f t="shared" si="55"/>
        <v>1.646212657454218</v>
      </c>
      <c r="U81" s="9">
        <f t="shared" si="55"/>
        <v>0.93329786664103598</v>
      </c>
      <c r="V81" s="9">
        <f t="shared" si="55"/>
        <v>1.6444711286776614</v>
      </c>
      <c r="W81" s="9">
        <f t="shared" si="55"/>
        <v>1.3290327863722615</v>
      </c>
      <c r="X81" s="9">
        <f t="shared" si="55"/>
        <v>1.0206076346650161</v>
      </c>
      <c r="Y81" s="9">
        <f t="shared" si="55"/>
        <v>1.4072791991767142</v>
      </c>
      <c r="Z81" s="9">
        <f t="shared" si="55"/>
        <v>0.97687324504810102</v>
      </c>
      <c r="AA81" s="9">
        <f t="shared" si="55"/>
        <v>0.87249347234220409</v>
      </c>
      <c r="AB81" s="9">
        <f t="shared" si="55"/>
        <v>1.1870244543154338</v>
      </c>
      <c r="AC81" s="9">
        <f t="shared" si="55"/>
        <v>1.5180849360795423</v>
      </c>
      <c r="AD81" s="9">
        <f t="shared" si="55"/>
        <v>0.9483823293510264</v>
      </c>
      <c r="AE81" s="9">
        <f t="shared" si="55"/>
        <v>1.6580323102605063</v>
      </c>
      <c r="AF81" s="9">
        <f t="shared" si="55"/>
        <v>1.2781298134790378</v>
      </c>
      <c r="AG81" s="9">
        <f t="shared" si="55"/>
        <v>1.6405705696541852</v>
      </c>
      <c r="AH81" s="9">
        <f t="shared" si="55"/>
        <v>1.0549846863600971</v>
      </c>
      <c r="AI81" s="9">
        <f t="shared" si="55"/>
        <v>1.2945830403404652</v>
      </c>
      <c r="AJ81" s="9">
        <f t="shared" si="55"/>
        <v>1.081631417201409</v>
      </c>
      <c r="AK81" s="9">
        <f t="shared" si="55"/>
        <v>1.2058615201533485</v>
      </c>
      <c r="AL81" s="9">
        <f t="shared" si="55"/>
        <v>1.1287236166555472</v>
      </c>
      <c r="AM81" s="9">
        <f t="shared" si="55"/>
        <v>1.2728330490272652</v>
      </c>
      <c r="AN81" s="9">
        <f ca="1">AVERAGE(OFFSET($A81,0,Fixtures!$D$6,1,3))</f>
        <v>1.5577872365684415</v>
      </c>
      <c r="AO81" s="9">
        <f ca="1">AVERAGE(OFFSET($A81,0,Fixtures!$D$6,1,6))</f>
        <v>1.2705460369405968</v>
      </c>
      <c r="AP81" s="9">
        <f ca="1">AVERAGE(OFFSET($A81,0,Fixtures!$D$6,1,9))</f>
        <v>1.2231357813433625</v>
      </c>
      <c r="AQ81" s="9">
        <f ca="1">AVERAGE(OFFSET($A81,0,Fixtures!$D$6,1,12))</f>
        <v>1.2519196414591534</v>
      </c>
      <c r="AR81" s="9">
        <f ca="1">IF(OR(Fixtures!$D$6&lt;=0,Fixtures!$D$6&gt;39),AVERAGE(A81:AM81),AVERAGE(OFFSET($A81,0,Fixtures!$D$6,1,39-Fixtures!$D$6)))</f>
        <v>1.2514211635556551</v>
      </c>
    </row>
    <row r="82" spans="1:44" x14ac:dyDescent="0.25">
      <c r="A82" s="30" t="s">
        <v>61</v>
      </c>
      <c r="B82" s="9">
        <f t="shared" ref="B82:AM82" si="56">MIN(VLOOKUP($A79,$A$2:$AM$11,B$13+1,FALSE),VLOOKUP($A82,$A$2:$AM$11,B$13+1,FALSE))</f>
        <v>1.4101459512119447</v>
      </c>
      <c r="C82" s="9">
        <f t="shared" si="56"/>
        <v>1.4502499496215433</v>
      </c>
      <c r="D82" s="9">
        <f t="shared" si="56"/>
        <v>1.291121598150319</v>
      </c>
      <c r="E82" s="9">
        <f t="shared" si="56"/>
        <v>1.0919437556576579</v>
      </c>
      <c r="F82" s="9">
        <f t="shared" si="56"/>
        <v>0.94360293946905494</v>
      </c>
      <c r="G82" s="9">
        <f t="shared" si="56"/>
        <v>1.4715559296131437</v>
      </c>
      <c r="H82" s="9">
        <f t="shared" si="56"/>
        <v>1.6038644334424492</v>
      </c>
      <c r="I82" s="9">
        <f t="shared" si="56"/>
        <v>1.4659815393049642</v>
      </c>
      <c r="J82" s="9">
        <f t="shared" si="56"/>
        <v>1.0564898130888565</v>
      </c>
      <c r="K82" s="9">
        <f t="shared" si="56"/>
        <v>1.6900195096965518</v>
      </c>
      <c r="L82" s="9">
        <f t="shared" si="56"/>
        <v>1.382299223149748</v>
      </c>
      <c r="M82" s="9">
        <f t="shared" si="56"/>
        <v>0.93347704506329388</v>
      </c>
      <c r="N82" s="9">
        <f t="shared" si="56"/>
        <v>1.9353672623488434</v>
      </c>
      <c r="O82" s="9">
        <f t="shared" si="56"/>
        <v>0.91992065186628336</v>
      </c>
      <c r="P82" s="9">
        <f t="shared" si="56"/>
        <v>1.7803813458855429</v>
      </c>
      <c r="Q82" s="9">
        <f t="shared" si="56"/>
        <v>0.8972577764950509</v>
      </c>
      <c r="R82" s="9">
        <f t="shared" si="56"/>
        <v>1.0093629789556426</v>
      </c>
      <c r="S82" s="9">
        <f t="shared" si="56"/>
        <v>1.4353031413243247</v>
      </c>
      <c r="T82" s="9">
        <f t="shared" si="56"/>
        <v>1.6583666627036839</v>
      </c>
      <c r="U82" s="9">
        <f t="shared" si="56"/>
        <v>1.5219744686823049</v>
      </c>
      <c r="V82" s="9">
        <f t="shared" si="56"/>
        <v>2.0394998612674695</v>
      </c>
      <c r="W82" s="9">
        <f t="shared" si="56"/>
        <v>1.3290327863722615</v>
      </c>
      <c r="X82" s="9">
        <f t="shared" si="56"/>
        <v>1.1528491350390409</v>
      </c>
      <c r="Y82" s="9">
        <f t="shared" si="56"/>
        <v>1.3434494725969208</v>
      </c>
      <c r="Z82" s="9">
        <f t="shared" si="56"/>
        <v>0.74205015780959138</v>
      </c>
      <c r="AA82" s="9">
        <f t="shared" si="56"/>
        <v>1.1572328403401331</v>
      </c>
      <c r="AB82" s="9">
        <f t="shared" si="56"/>
        <v>1.0825364255854248</v>
      </c>
      <c r="AC82" s="9">
        <f t="shared" si="56"/>
        <v>1.7577539691388153</v>
      </c>
      <c r="AD82" s="9">
        <f t="shared" si="56"/>
        <v>1.5430863211083918</v>
      </c>
      <c r="AE82" s="9">
        <f t="shared" si="56"/>
        <v>1.6418110317810077</v>
      </c>
      <c r="AF82" s="9">
        <f t="shared" si="56"/>
        <v>1.0256768469726123</v>
      </c>
      <c r="AG82" s="9">
        <f t="shared" si="56"/>
        <v>1.6405705696541852</v>
      </c>
      <c r="AH82" s="9">
        <f t="shared" si="56"/>
        <v>1.1697859262527797</v>
      </c>
      <c r="AI82" s="9">
        <f t="shared" si="56"/>
        <v>1.3041409604529859</v>
      </c>
      <c r="AJ82" s="9">
        <f t="shared" si="56"/>
        <v>1.2835222308222725</v>
      </c>
      <c r="AK82" s="9">
        <f t="shared" si="56"/>
        <v>1.4000934115561285</v>
      </c>
      <c r="AL82" s="9">
        <f t="shared" si="56"/>
        <v>1.1287236166555472</v>
      </c>
      <c r="AM82" s="9">
        <f t="shared" si="56"/>
        <v>1.1409674486983241</v>
      </c>
      <c r="AN82" s="9">
        <f ca="1">AVERAGE(OFFSET($A82,0,Fixtures!$D$6,1,3))</f>
        <v>1.3762695153117186</v>
      </c>
      <c r="AO82" s="9">
        <f ca="1">AVERAGE(OFFSET($A82,0,Fixtures!$D$6,1,6))</f>
        <v>1.3195955842022626</v>
      </c>
      <c r="AP82" s="9">
        <f ca="1">AVERAGE(OFFSET($A82,0,Fixtures!$D$6,1,9))</f>
        <v>1.2893972896166459</v>
      </c>
      <c r="AQ82" s="9">
        <f ca="1">AVERAGE(OFFSET($A82,0,Fixtures!$D$6,1,12))</f>
        <v>1.3516849899383441</v>
      </c>
      <c r="AR82" s="9">
        <f ca="1">IF(OR(Fixtures!$D$6&lt;=0,Fixtures!$D$6&gt;39),AVERAGE(A82:AM82),AVERAGE(OFFSET($A82,0,Fixtures!$D$6,1,39-Fixtures!$D$6)))</f>
        <v>1.3367667630454672</v>
      </c>
    </row>
    <row r="83" spans="1:44" x14ac:dyDescent="0.25">
      <c r="A83" s="30" t="s">
        <v>53</v>
      </c>
      <c r="B83" s="9">
        <f t="shared" ref="B83:AM83" si="57">MIN(VLOOKUP($A79,$A$2:$AM$11,B$13+1,FALSE),VLOOKUP($A83,$A$2:$AM$11,B$13+1,FALSE))</f>
        <v>1.4628015452798808</v>
      </c>
      <c r="C83" s="9">
        <f t="shared" si="57"/>
        <v>1.4502499496215433</v>
      </c>
      <c r="D83" s="9">
        <f t="shared" si="57"/>
        <v>1.5661030243467549</v>
      </c>
      <c r="E83" s="9">
        <f t="shared" si="57"/>
        <v>1.0919437556576579</v>
      </c>
      <c r="F83" s="9">
        <f t="shared" si="57"/>
        <v>1.3061430454154206</v>
      </c>
      <c r="G83" s="9">
        <f t="shared" si="57"/>
        <v>1.4541916929727541</v>
      </c>
      <c r="H83" s="9">
        <f t="shared" si="57"/>
        <v>1.3253319153057803</v>
      </c>
      <c r="I83" s="9">
        <f t="shared" si="57"/>
        <v>1.5862632992078869</v>
      </c>
      <c r="J83" s="9">
        <f t="shared" si="57"/>
        <v>1.2505589701953104</v>
      </c>
      <c r="K83" s="9">
        <f t="shared" si="57"/>
        <v>1.162060706643568</v>
      </c>
      <c r="L83" s="9">
        <f t="shared" si="57"/>
        <v>1.0690734629204686</v>
      </c>
      <c r="M83" s="9">
        <f t="shared" si="57"/>
        <v>0.93347704506329388</v>
      </c>
      <c r="N83" s="9">
        <f t="shared" si="57"/>
        <v>1.8788790461865978</v>
      </c>
      <c r="O83" s="9">
        <f t="shared" si="57"/>
        <v>1.2697486296250722</v>
      </c>
      <c r="P83" s="9">
        <f t="shared" si="57"/>
        <v>2.1927123100595622</v>
      </c>
      <c r="Q83" s="9">
        <f t="shared" si="57"/>
        <v>1.7482699214786148</v>
      </c>
      <c r="R83" s="9">
        <f t="shared" si="57"/>
        <v>1.0165658012782628</v>
      </c>
      <c r="S83" s="9">
        <f t="shared" si="57"/>
        <v>1.4353031413243247</v>
      </c>
      <c r="T83" s="9">
        <f t="shared" si="57"/>
        <v>1.7316851109502052</v>
      </c>
      <c r="U83" s="9">
        <f t="shared" si="57"/>
        <v>1.4775520872289762</v>
      </c>
      <c r="V83" s="9">
        <f t="shared" si="57"/>
        <v>1.0422421505555244</v>
      </c>
      <c r="W83" s="9">
        <f t="shared" si="57"/>
        <v>1.3290327863722615</v>
      </c>
      <c r="X83" s="9">
        <f t="shared" si="57"/>
        <v>1.6241925988081491</v>
      </c>
      <c r="Y83" s="9">
        <f t="shared" si="57"/>
        <v>0.98344064263490227</v>
      </c>
      <c r="Z83" s="9">
        <f t="shared" si="57"/>
        <v>1.660912546207296</v>
      </c>
      <c r="AA83" s="9">
        <f t="shared" si="57"/>
        <v>1.1435775898101863</v>
      </c>
      <c r="AB83" s="9">
        <f t="shared" si="57"/>
        <v>1.1870244543154338</v>
      </c>
      <c r="AC83" s="9">
        <f t="shared" si="57"/>
        <v>0.84072028465336945</v>
      </c>
      <c r="AD83" s="9">
        <f t="shared" si="57"/>
        <v>1.5976525212328161</v>
      </c>
      <c r="AE83" s="9">
        <f t="shared" si="57"/>
        <v>1.991481844902687</v>
      </c>
      <c r="AF83" s="9">
        <f t="shared" si="57"/>
        <v>1.3885332773392312</v>
      </c>
      <c r="AG83" s="9">
        <f t="shared" si="57"/>
        <v>1.6405705696541852</v>
      </c>
      <c r="AH83" s="9">
        <f t="shared" si="57"/>
        <v>2.2231282070771519</v>
      </c>
      <c r="AI83" s="9">
        <f t="shared" si="57"/>
        <v>1.3617986507970814</v>
      </c>
      <c r="AJ83" s="9">
        <f t="shared" si="57"/>
        <v>1.2926814557676052</v>
      </c>
      <c r="AK83" s="9">
        <f t="shared" si="57"/>
        <v>1.7243508340767437</v>
      </c>
      <c r="AL83" s="9">
        <f t="shared" si="57"/>
        <v>1.1287236166555472</v>
      </c>
      <c r="AM83" s="9">
        <f t="shared" si="57"/>
        <v>1.6146328205599041</v>
      </c>
      <c r="AN83" s="9">
        <f ca="1">AVERAGE(OFFSET($A83,0,Fixtures!$D$6,1,3))</f>
        <v>1.1605643799197825</v>
      </c>
      <c r="AO83" s="9">
        <f ca="1">AVERAGE(OFFSET($A83,0,Fixtures!$D$6,1,6))</f>
        <v>1.2606329767723852</v>
      </c>
      <c r="AP83" s="9">
        <f ca="1">AVERAGE(OFFSET($A83,0,Fixtures!$D$6,1,9))</f>
        <v>1.3912606548278612</v>
      </c>
      <c r="AQ83" s="9">
        <f ca="1">AVERAGE(OFFSET($A83,0,Fixtures!$D$6,1,12))</f>
        <v>1.4304905194128545</v>
      </c>
      <c r="AR83" s="9">
        <f ca="1">IF(OR(Fixtures!$D$6&lt;=0,Fixtures!$D$6&gt;39),AVERAGE(A83:AM83),AVERAGE(OFFSET($A83,0,Fixtures!$D$6,1,39-Fixtures!$D$6)))</f>
        <v>1.4313527694791446</v>
      </c>
    </row>
    <row r="84" spans="1:44" x14ac:dyDescent="0.25">
      <c r="A84" s="30" t="s">
        <v>116</v>
      </c>
      <c r="B84" s="9">
        <f t="shared" ref="B84:AM84" si="58">MIN(VLOOKUP($A79,$A$2:$AM$11,B$13+1,FALSE),VLOOKUP($A84,$A$2:$AM$11,B$13+1,FALSE))</f>
        <v>1.5875695278224238</v>
      </c>
      <c r="C84" s="9">
        <f t="shared" si="58"/>
        <v>1.4502499496215433</v>
      </c>
      <c r="D84" s="9">
        <f t="shared" si="58"/>
        <v>2.232017539083798</v>
      </c>
      <c r="E84" s="9">
        <f t="shared" si="58"/>
        <v>1.0919437556576579</v>
      </c>
      <c r="F84" s="9">
        <f t="shared" si="58"/>
        <v>1.6732602349257542</v>
      </c>
      <c r="G84" s="9">
        <f t="shared" si="58"/>
        <v>1.4715559296131437</v>
      </c>
      <c r="H84" s="9">
        <f t="shared" si="58"/>
        <v>1.0882370244652477</v>
      </c>
      <c r="I84" s="9">
        <f t="shared" si="58"/>
        <v>2.0653494839529616</v>
      </c>
      <c r="J84" s="9">
        <f t="shared" si="58"/>
        <v>2.0176137910021748</v>
      </c>
      <c r="K84" s="9">
        <f t="shared" si="58"/>
        <v>1.6900195096965518</v>
      </c>
      <c r="L84" s="9">
        <f t="shared" si="58"/>
        <v>2.4346344976227479</v>
      </c>
      <c r="M84" s="9">
        <f t="shared" si="58"/>
        <v>0.93347704506329388</v>
      </c>
      <c r="N84" s="9">
        <f t="shared" si="58"/>
        <v>1.6906850556780573</v>
      </c>
      <c r="O84" s="9">
        <f t="shared" si="58"/>
        <v>1.2697486296250722</v>
      </c>
      <c r="P84" s="9">
        <f t="shared" si="58"/>
        <v>1.8934654368127639</v>
      </c>
      <c r="Q84" s="9">
        <f t="shared" si="58"/>
        <v>2.4951251630595941</v>
      </c>
      <c r="R84" s="9">
        <f t="shared" si="58"/>
        <v>1.6187364543068836</v>
      </c>
      <c r="S84" s="9">
        <f t="shared" si="58"/>
        <v>1.4353031413243247</v>
      </c>
      <c r="T84" s="9">
        <f t="shared" si="58"/>
        <v>1.7316851109502052</v>
      </c>
      <c r="U84" s="9">
        <f t="shared" si="58"/>
        <v>1.7612759014699424</v>
      </c>
      <c r="V84" s="9">
        <f t="shared" si="58"/>
        <v>1.3838197382176922</v>
      </c>
      <c r="W84" s="9">
        <f t="shared" si="58"/>
        <v>1.3290327863722615</v>
      </c>
      <c r="X84" s="9">
        <f t="shared" si="58"/>
        <v>1.6241925988081491</v>
      </c>
      <c r="Y84" s="9">
        <f t="shared" si="58"/>
        <v>2.5656302122793613</v>
      </c>
      <c r="Z84" s="9">
        <f t="shared" si="58"/>
        <v>1.3158532783734389</v>
      </c>
      <c r="AA84" s="9">
        <f t="shared" si="58"/>
        <v>1.1572328403401331</v>
      </c>
      <c r="AB84" s="9">
        <f t="shared" si="58"/>
        <v>1.1870244543154338</v>
      </c>
      <c r="AC84" s="9">
        <f t="shared" si="58"/>
        <v>1.9145986490739226</v>
      </c>
      <c r="AD84" s="9">
        <f t="shared" si="58"/>
        <v>1.8441612080067529</v>
      </c>
      <c r="AE84" s="9">
        <f t="shared" si="58"/>
        <v>2.2372974767546161</v>
      </c>
      <c r="AF84" s="9">
        <f t="shared" si="58"/>
        <v>1.3490890102175186</v>
      </c>
      <c r="AG84" s="9">
        <f t="shared" si="58"/>
        <v>1.6405705696541852</v>
      </c>
      <c r="AH84" s="9">
        <f t="shared" si="58"/>
        <v>2.6082161975198499</v>
      </c>
      <c r="AI84" s="9">
        <f t="shared" si="58"/>
        <v>1.3617986507970814</v>
      </c>
      <c r="AJ84" s="9">
        <f t="shared" si="58"/>
        <v>1.2729757307098275</v>
      </c>
      <c r="AK84" s="9">
        <f t="shared" si="58"/>
        <v>2.0582766955162732</v>
      </c>
      <c r="AL84" s="9">
        <f t="shared" si="58"/>
        <v>1.1287236166555472</v>
      </c>
      <c r="AM84" s="9">
        <f t="shared" si="58"/>
        <v>1.5041833874237678</v>
      </c>
      <c r="AN84" s="9">
        <f ca="1">AVERAGE(OFFSET($A84,0,Fixtures!$D$6,1,3))</f>
        <v>2.0474225994404915</v>
      </c>
      <c r="AO84" s="9">
        <f ca="1">AVERAGE(OFFSET($A84,0,Fixtures!$D$6,1,6))</f>
        <v>1.6726964214479831</v>
      </c>
      <c r="AP84" s="9">
        <f ca="1">AVERAGE(OFFSET($A84,0,Fixtures!$D$6,1,9))</f>
        <v>1.7826117314296823</v>
      </c>
      <c r="AQ84" s="9">
        <f ca="1">AVERAGE(OFFSET($A84,0,Fixtures!$D$6,1,12))</f>
        <v>1.7476474780509681</v>
      </c>
      <c r="AR84" s="9">
        <f ca="1">IF(OR(Fixtures!$D$6&lt;=0,Fixtures!$D$6&gt;39),AVERAGE(A84:AM84),AVERAGE(OFFSET($A84,0,Fixtures!$D$6,1,39-Fixtures!$D$6)))</f>
        <v>1.6818148945882474</v>
      </c>
    </row>
    <row r="85" spans="1:44" x14ac:dyDescent="0.25">
      <c r="A85" s="30" t="s">
        <v>115</v>
      </c>
      <c r="B85" s="9">
        <f t="shared" ref="B85:AM85" si="59">MIN(VLOOKUP($A79,$A$2:$AM$11,B$13+1,FALSE),VLOOKUP($A85,$A$2:$AM$11,B$13+1,FALSE))</f>
        <v>2.0861759756263503</v>
      </c>
      <c r="C85" s="9">
        <f t="shared" si="59"/>
        <v>1.2837547264653544</v>
      </c>
      <c r="D85" s="9">
        <f t="shared" si="59"/>
        <v>1.4511354047530993</v>
      </c>
      <c r="E85" s="9">
        <f t="shared" si="59"/>
        <v>1.0919437556576579</v>
      </c>
      <c r="F85" s="9">
        <f t="shared" si="59"/>
        <v>1.1699978198411112</v>
      </c>
      <c r="G85" s="9">
        <f t="shared" si="59"/>
        <v>1.4715559296131437</v>
      </c>
      <c r="H85" s="9">
        <f t="shared" si="59"/>
        <v>1.7388913412915326</v>
      </c>
      <c r="I85" s="9">
        <f t="shared" si="59"/>
        <v>1.7086614490241541</v>
      </c>
      <c r="J85" s="9">
        <f t="shared" si="59"/>
        <v>1.3768201151523232</v>
      </c>
      <c r="K85" s="9">
        <f t="shared" si="59"/>
        <v>1.6900195096965518</v>
      </c>
      <c r="L85" s="9">
        <f t="shared" si="59"/>
        <v>2.4346344976227479</v>
      </c>
      <c r="M85" s="9">
        <f t="shared" si="59"/>
        <v>0.93347704506329388</v>
      </c>
      <c r="N85" s="9">
        <f t="shared" si="59"/>
        <v>1.3045034616680122</v>
      </c>
      <c r="O85" s="9">
        <f t="shared" si="59"/>
        <v>1.2697486296250722</v>
      </c>
      <c r="P85" s="9">
        <f t="shared" si="59"/>
        <v>1.1039885569900278</v>
      </c>
      <c r="Q85" s="9">
        <f t="shared" si="59"/>
        <v>1.2001180533719924</v>
      </c>
      <c r="R85" s="9">
        <f t="shared" si="59"/>
        <v>1.9411567319893539</v>
      </c>
      <c r="S85" s="9">
        <f t="shared" si="59"/>
        <v>1.4353031413243247</v>
      </c>
      <c r="T85" s="9">
        <f t="shared" si="59"/>
        <v>1.4662470854034595</v>
      </c>
      <c r="U85" s="9">
        <f t="shared" si="59"/>
        <v>1.6588276250907412</v>
      </c>
      <c r="V85" s="9">
        <f t="shared" si="59"/>
        <v>2.2112022533670967</v>
      </c>
      <c r="W85" s="9">
        <f t="shared" si="59"/>
        <v>1.3290327863722615</v>
      </c>
      <c r="X85" s="9">
        <f t="shared" si="59"/>
        <v>1.3436928233870971</v>
      </c>
      <c r="Y85" s="9">
        <f t="shared" si="59"/>
        <v>1.7507866471085911</v>
      </c>
      <c r="Z85" s="9">
        <f t="shared" si="59"/>
        <v>1.487788083265587</v>
      </c>
      <c r="AA85" s="9">
        <f t="shared" si="59"/>
        <v>1.1572328403401331</v>
      </c>
      <c r="AB85" s="9">
        <f t="shared" si="59"/>
        <v>1.1870244543154338</v>
      </c>
      <c r="AC85" s="9">
        <f t="shared" si="59"/>
        <v>1.9145986490739226</v>
      </c>
      <c r="AD85" s="9">
        <f t="shared" si="59"/>
        <v>1.6324431990227171</v>
      </c>
      <c r="AE85" s="9">
        <f t="shared" si="59"/>
        <v>1.1411741221429679</v>
      </c>
      <c r="AF85" s="9">
        <f t="shared" si="59"/>
        <v>1.3885332773392312</v>
      </c>
      <c r="AG85" s="9">
        <f t="shared" si="59"/>
        <v>1.6405705696541852</v>
      </c>
      <c r="AH85" s="9">
        <f t="shared" si="59"/>
        <v>1.7934891289032227</v>
      </c>
      <c r="AI85" s="9">
        <f t="shared" si="59"/>
        <v>1.3617986507970814</v>
      </c>
      <c r="AJ85" s="9">
        <f t="shared" si="59"/>
        <v>2.2619762237040795</v>
      </c>
      <c r="AK85" s="9">
        <f t="shared" si="59"/>
        <v>1.4038496408261605</v>
      </c>
      <c r="AL85" s="9">
        <f t="shared" si="59"/>
        <v>1.1287236166555472</v>
      </c>
      <c r="AM85" s="9">
        <f t="shared" si="59"/>
        <v>0.94377386254849793</v>
      </c>
      <c r="AN85" s="9">
        <f ca="1">AVERAGE(OFFSET($A85,0,Fixtures!$D$6,1,3))</f>
        <v>1.8338247074905407</v>
      </c>
      <c r="AO85" s="9">
        <f ca="1">AVERAGE(OFFSET($A85,0,Fixtures!$D$6,1,6))</f>
        <v>1.5015338764713333</v>
      </c>
      <c r="AP85" s="9">
        <f ca="1">AVERAGE(OFFSET($A85,0,Fixtures!$D$6,1,9))</f>
        <v>1.4727185112421528</v>
      </c>
      <c r="AQ85" s="9">
        <f ca="1">AVERAGE(OFFSET($A85,0,Fixtures!$D$6,1,12))</f>
        <v>1.4845703710831584</v>
      </c>
      <c r="AR85" s="9">
        <f ca="1">IF(OR(Fixtures!$D$6&lt;=0,Fixtures!$D$6&gt;39),AVERAGE(A85:AM85),AVERAGE(OFFSET($A85,0,Fixtures!$D$6,1,39-Fixtures!$D$6)))</f>
        <v>1.4964178427273906</v>
      </c>
    </row>
    <row r="86" spans="1:44" x14ac:dyDescent="0.25">
      <c r="A86" s="30" t="s">
        <v>10</v>
      </c>
      <c r="B86" s="9">
        <f t="shared" ref="B86:AM86" si="60">MIN(VLOOKUP($A79,$A$2:$AM$11,B$13+1,FALSE),VLOOKUP($A86,$A$2:$AM$11,B$13+1,FALSE))</f>
        <v>1.3487065320220235</v>
      </c>
      <c r="C86" s="9">
        <f t="shared" si="60"/>
        <v>1.4502499496215433</v>
      </c>
      <c r="D86" s="9">
        <f t="shared" si="60"/>
        <v>1.1081078593072704</v>
      </c>
      <c r="E86" s="9">
        <f t="shared" si="60"/>
        <v>0.74495387831087001</v>
      </c>
      <c r="F86" s="9">
        <f t="shared" si="60"/>
        <v>1.7739216975991319</v>
      </c>
      <c r="G86" s="9">
        <f t="shared" si="60"/>
        <v>1.3877083057446629</v>
      </c>
      <c r="H86" s="9">
        <f t="shared" si="60"/>
        <v>1.7388913412915326</v>
      </c>
      <c r="I86" s="9">
        <f t="shared" si="60"/>
        <v>1.0296904286111264</v>
      </c>
      <c r="J86" s="9">
        <f t="shared" si="60"/>
        <v>1.1743634219118253</v>
      </c>
      <c r="K86" s="9">
        <f t="shared" si="60"/>
        <v>1.4156640009896253</v>
      </c>
      <c r="L86" s="9">
        <f t="shared" si="60"/>
        <v>1.4717180796255558</v>
      </c>
      <c r="M86" s="9">
        <f t="shared" si="60"/>
        <v>0.90076884077166397</v>
      </c>
      <c r="N86" s="9">
        <f t="shared" si="60"/>
        <v>1.3819574313453795</v>
      </c>
      <c r="O86" s="9">
        <f t="shared" si="60"/>
        <v>1.2697486296250722</v>
      </c>
      <c r="P86" s="9">
        <f t="shared" si="60"/>
        <v>1.2885447886322288</v>
      </c>
      <c r="Q86" s="9">
        <f t="shared" si="60"/>
        <v>1.309244201525803</v>
      </c>
      <c r="R86" s="9">
        <f t="shared" si="60"/>
        <v>1.9411567319893539</v>
      </c>
      <c r="S86" s="9">
        <f t="shared" si="60"/>
        <v>1.4353031413243247</v>
      </c>
      <c r="T86" s="9">
        <f t="shared" si="60"/>
        <v>1.7316851109502052</v>
      </c>
      <c r="U86" s="9">
        <f t="shared" si="60"/>
        <v>1.0867725047497123</v>
      </c>
      <c r="V86" s="9">
        <f t="shared" si="60"/>
        <v>1.5279301152388407</v>
      </c>
      <c r="W86" s="9">
        <f t="shared" si="60"/>
        <v>1.3290327863722615</v>
      </c>
      <c r="X86" s="9">
        <f t="shared" si="60"/>
        <v>1.3093709433991194</v>
      </c>
      <c r="Y86" s="9">
        <f t="shared" si="60"/>
        <v>0.92352039836355326</v>
      </c>
      <c r="Z86" s="9">
        <f t="shared" si="60"/>
        <v>1.6101405240646867</v>
      </c>
      <c r="AA86" s="9">
        <f t="shared" si="60"/>
        <v>1.1572328403401331</v>
      </c>
      <c r="AB86" s="9">
        <f t="shared" si="60"/>
        <v>1.1454321746163898</v>
      </c>
      <c r="AC86" s="9">
        <f t="shared" si="60"/>
        <v>1.1573603552484342</v>
      </c>
      <c r="AD86" s="9">
        <f t="shared" si="60"/>
        <v>1.8441612080067529</v>
      </c>
      <c r="AE86" s="9">
        <f t="shared" si="60"/>
        <v>0.87141696732280527</v>
      </c>
      <c r="AF86" s="9">
        <f t="shared" si="60"/>
        <v>0.94729535725451985</v>
      </c>
      <c r="AG86" s="9">
        <f t="shared" si="60"/>
        <v>1.0606239691123707</v>
      </c>
      <c r="AH86" s="9">
        <f t="shared" si="60"/>
        <v>2.0887454789801883</v>
      </c>
      <c r="AI86" s="9">
        <f t="shared" si="60"/>
        <v>1.3617986507970814</v>
      </c>
      <c r="AJ86" s="9">
        <f t="shared" si="60"/>
        <v>2.4684061838651408</v>
      </c>
      <c r="AK86" s="9">
        <f t="shared" si="60"/>
        <v>1.0133127227086483</v>
      </c>
      <c r="AL86" s="9">
        <f t="shared" si="60"/>
        <v>1.1287236166555472</v>
      </c>
      <c r="AM86" s="9">
        <f t="shared" si="60"/>
        <v>1.6146328205599041</v>
      </c>
      <c r="AN86" s="9">
        <f ca="1">AVERAGE(OFFSET($A86,0,Fixtures!$D$6,1,3))</f>
        <v>1.3539151675090022</v>
      </c>
      <c r="AO86" s="9">
        <f ca="1">AVERAGE(OFFSET($A86,0,Fixtures!$D$6,1,6))</f>
        <v>1.2690367340448538</v>
      </c>
      <c r="AP86" s="9">
        <f ca="1">AVERAGE(OFFSET($A86,0,Fixtures!$D$6,1,9))</f>
        <v>1.3503517918240566</v>
      </c>
      <c r="AQ86" s="9">
        <f ca="1">AVERAGE(OFFSET($A86,0,Fixtures!$D$6,1,12))</f>
        <v>1.3672439069533961</v>
      </c>
      <c r="AR86" s="9">
        <f ca="1">IF(OR(Fixtures!$D$6&lt;=0,Fixtures!$D$6&gt;39),AVERAGE(A86:AM86),AVERAGE(OFFSET($A86,0,Fixtures!$D$6,1,39-Fixtures!$D$6)))</f>
        <v>1.3655354665449047</v>
      </c>
    </row>
    <row r="87" spans="1:44" x14ac:dyDescent="0.25">
      <c r="A87" s="30" t="s">
        <v>117</v>
      </c>
      <c r="B87" s="9">
        <f t="shared" ref="B87:AM87" si="61">MIN(VLOOKUP($A79,$A$2:$AM$11,B$13+1,FALSE),VLOOKUP($A87,$A$2:$AM$11,B$13+1,FALSE))</f>
        <v>2.0861759756263503</v>
      </c>
      <c r="C87" s="9">
        <f t="shared" si="61"/>
        <v>1.4502499496215433</v>
      </c>
      <c r="D87" s="9">
        <f t="shared" si="61"/>
        <v>2.2392429401524376</v>
      </c>
      <c r="E87" s="9">
        <f t="shared" si="61"/>
        <v>1.0919437556576579</v>
      </c>
      <c r="F87" s="9">
        <f t="shared" si="61"/>
        <v>1.2118906783866812</v>
      </c>
      <c r="G87" s="9">
        <f t="shared" si="61"/>
        <v>1.4715559296131437</v>
      </c>
      <c r="H87" s="9">
        <f t="shared" si="61"/>
        <v>1.7388913412915326</v>
      </c>
      <c r="I87" s="9">
        <f t="shared" si="61"/>
        <v>2.0653494839529616</v>
      </c>
      <c r="J87" s="9">
        <f t="shared" si="61"/>
        <v>2.0176137910021748</v>
      </c>
      <c r="K87" s="9">
        <f t="shared" si="61"/>
        <v>1.2527107027375273</v>
      </c>
      <c r="L87" s="9">
        <f t="shared" si="61"/>
        <v>1.4750232662897185</v>
      </c>
      <c r="M87" s="9">
        <f t="shared" si="61"/>
        <v>0.93347704506329388</v>
      </c>
      <c r="N87" s="9">
        <f t="shared" si="61"/>
        <v>2.2396668208370616</v>
      </c>
      <c r="O87" s="9">
        <f t="shared" si="61"/>
        <v>1.2697486296250722</v>
      </c>
      <c r="P87" s="9">
        <f t="shared" si="61"/>
        <v>2.6173378169783672</v>
      </c>
      <c r="Q87" s="9">
        <f t="shared" si="61"/>
        <v>1.9547470609170408</v>
      </c>
      <c r="R87" s="9">
        <f t="shared" si="61"/>
        <v>1.5113883679352749</v>
      </c>
      <c r="S87" s="9">
        <f t="shared" si="61"/>
        <v>1.4353031413243247</v>
      </c>
      <c r="T87" s="9">
        <f t="shared" si="61"/>
        <v>1.6332021723488199</v>
      </c>
      <c r="U87" s="9">
        <f t="shared" si="61"/>
        <v>1.7612759014699424</v>
      </c>
      <c r="V87" s="9">
        <f t="shared" si="61"/>
        <v>1.4092269131665103</v>
      </c>
      <c r="W87" s="9">
        <f t="shared" si="61"/>
        <v>1.3290327863722615</v>
      </c>
      <c r="X87" s="9">
        <f t="shared" si="61"/>
        <v>1.6241925988081491</v>
      </c>
      <c r="Y87" s="9">
        <f t="shared" si="61"/>
        <v>1.9687819618634845</v>
      </c>
      <c r="Z87" s="9">
        <f t="shared" si="61"/>
        <v>1.5410597173328149</v>
      </c>
      <c r="AA87" s="9">
        <f t="shared" si="61"/>
        <v>1.1572328403401331</v>
      </c>
      <c r="AB87" s="9">
        <f t="shared" si="61"/>
        <v>1.1870244543154338</v>
      </c>
      <c r="AC87" s="9">
        <f t="shared" si="61"/>
        <v>1.8756633567260395</v>
      </c>
      <c r="AD87" s="9">
        <f t="shared" si="61"/>
        <v>1.8441612080067529</v>
      </c>
      <c r="AE87" s="9">
        <f t="shared" si="61"/>
        <v>2.2372974767546161</v>
      </c>
      <c r="AF87" s="9">
        <f t="shared" si="61"/>
        <v>1.3885332773392312</v>
      </c>
      <c r="AG87" s="9">
        <f t="shared" si="61"/>
        <v>1.6405705696541852</v>
      </c>
      <c r="AH87" s="9">
        <f t="shared" si="61"/>
        <v>2.7020721879311536</v>
      </c>
      <c r="AI87" s="9">
        <f t="shared" si="61"/>
        <v>1.2843515837374662</v>
      </c>
      <c r="AJ87" s="9">
        <f t="shared" si="61"/>
        <v>1.9219058060344902</v>
      </c>
      <c r="AK87" s="9">
        <f t="shared" si="61"/>
        <v>2.0582766955162732</v>
      </c>
      <c r="AL87" s="9">
        <f t="shared" si="61"/>
        <v>1.1287236166555472</v>
      </c>
      <c r="AM87" s="9">
        <f t="shared" si="61"/>
        <v>1.6146328205599041</v>
      </c>
      <c r="AN87" s="9">
        <f ca="1">AVERAGE(OFFSET($A87,0,Fixtures!$D$6,1,3))</f>
        <v>1.5817825866764734</v>
      </c>
      <c r="AO87" s="9">
        <f ca="1">AVERAGE(OFFSET($A87,0,Fixtures!$D$6,1,6))</f>
        <v>1.5313733759258081</v>
      </c>
      <c r="AP87" s="9">
        <f ca="1">AVERAGE(OFFSET($A87,0,Fixtures!$D$6,1,9))</f>
        <v>1.6968570557095035</v>
      </c>
      <c r="AQ87" s="9">
        <f ca="1">AVERAGE(OFFSET($A87,0,Fixtures!$D$6,1,12))</f>
        <v>1.6751245597107183</v>
      </c>
      <c r="AR87" s="9">
        <f ca="1">IF(OR(Fixtures!$D$6&lt;=0,Fixtures!$D$6&gt;39),AVERAGE(A87:AM87),AVERAGE(OFFSET($A87,0,Fixtures!$D$6,1,39-Fixtures!$D$6)))</f>
        <v>1.6671411529214353</v>
      </c>
    </row>
    <row r="88" spans="1:44" x14ac:dyDescent="0.25">
      <c r="A88" s="30" t="s">
        <v>63</v>
      </c>
      <c r="B88" s="9">
        <f t="shared" ref="B88:AM88" si="62">MIN(VLOOKUP($A79,$A$2:$AM$11,B$13+1,FALSE),VLOOKUP($A88,$A$2:$AM$11,B$13+1,FALSE))</f>
        <v>0.98858571080856317</v>
      </c>
      <c r="C88" s="9">
        <f t="shared" si="62"/>
        <v>1.3267903940959147</v>
      </c>
      <c r="D88" s="9">
        <f t="shared" si="62"/>
        <v>0.88665393412842641</v>
      </c>
      <c r="E88" s="9">
        <f t="shared" si="62"/>
        <v>1.0919437556576579</v>
      </c>
      <c r="F88" s="9">
        <f t="shared" si="62"/>
        <v>1.7739216975991319</v>
      </c>
      <c r="G88" s="9">
        <f t="shared" si="62"/>
        <v>1.4715559296131437</v>
      </c>
      <c r="H88" s="9">
        <f t="shared" si="62"/>
        <v>1.7388913412915326</v>
      </c>
      <c r="I88" s="9">
        <f t="shared" si="62"/>
        <v>0.97286179458953637</v>
      </c>
      <c r="J88" s="9">
        <f t="shared" si="62"/>
        <v>1.0997071052253016</v>
      </c>
      <c r="K88" s="9">
        <f t="shared" si="62"/>
        <v>1.4669359227477596</v>
      </c>
      <c r="L88" s="9">
        <f t="shared" si="62"/>
        <v>1.3591514146364485</v>
      </c>
      <c r="M88" s="9">
        <f t="shared" si="62"/>
        <v>0.93347704506329388</v>
      </c>
      <c r="N88" s="9">
        <f t="shared" si="62"/>
        <v>1.0182844001180245</v>
      </c>
      <c r="O88" s="9">
        <f t="shared" si="62"/>
        <v>1.2697486296250722</v>
      </c>
      <c r="P88" s="9">
        <f t="shared" si="62"/>
        <v>1.1111591189579029</v>
      </c>
      <c r="Q88" s="9">
        <f t="shared" si="62"/>
        <v>1.5824388847785973</v>
      </c>
      <c r="R88" s="9">
        <f t="shared" si="62"/>
        <v>1.6941890246783247</v>
      </c>
      <c r="S88" s="9">
        <f t="shared" si="62"/>
        <v>0.71521569866672596</v>
      </c>
      <c r="T88" s="9">
        <f t="shared" si="62"/>
        <v>0.83663044553442323</v>
      </c>
      <c r="U88" s="9">
        <f t="shared" si="62"/>
        <v>1.2948668537489958</v>
      </c>
      <c r="V88" s="9">
        <f t="shared" si="62"/>
        <v>1.911726374200873</v>
      </c>
      <c r="W88" s="9">
        <f t="shared" si="62"/>
        <v>1.3290327863722615</v>
      </c>
      <c r="X88" s="9">
        <f t="shared" si="62"/>
        <v>1.2371067365332766</v>
      </c>
      <c r="Y88" s="9">
        <f t="shared" si="62"/>
        <v>0.86481060713516922</v>
      </c>
      <c r="Z88" s="9">
        <f t="shared" si="62"/>
        <v>1.7141827819171052</v>
      </c>
      <c r="AA88" s="9">
        <f t="shared" si="62"/>
        <v>1.1572328403401331</v>
      </c>
      <c r="AB88" s="9">
        <f t="shared" si="62"/>
        <v>1.1870244543154338</v>
      </c>
      <c r="AC88" s="9">
        <f t="shared" si="62"/>
        <v>1.7283188427857783</v>
      </c>
      <c r="AD88" s="9">
        <f t="shared" si="62"/>
        <v>1.0433890995222053</v>
      </c>
      <c r="AE88" s="9">
        <f t="shared" si="62"/>
        <v>1.1274834318545723</v>
      </c>
      <c r="AF88" s="9">
        <f t="shared" si="62"/>
        <v>1.3885332773392312</v>
      </c>
      <c r="AG88" s="9">
        <f t="shared" si="62"/>
        <v>1.2571015218022878</v>
      </c>
      <c r="AH88" s="9">
        <f t="shared" si="62"/>
        <v>1.5458645338979899</v>
      </c>
      <c r="AI88" s="9">
        <f t="shared" si="62"/>
        <v>1.063872757585421</v>
      </c>
      <c r="AJ88" s="9">
        <f t="shared" si="62"/>
        <v>1.3323116965163471</v>
      </c>
      <c r="AK88" s="9">
        <f t="shared" si="62"/>
        <v>1.4129678429844952</v>
      </c>
      <c r="AL88" s="9">
        <f t="shared" si="62"/>
        <v>0.9094798087618079</v>
      </c>
      <c r="AM88" s="9">
        <f t="shared" si="62"/>
        <v>1.2444312910202637</v>
      </c>
      <c r="AN88" s="9">
        <f ca="1">AVERAGE(OFFSET($A88,0,Fixtures!$D$6,1,3))</f>
        <v>1.3085981475365032</v>
      </c>
      <c r="AO88" s="9">
        <f ca="1">AVERAGE(OFFSET($A88,0,Fixtures!$D$6,1,6))</f>
        <v>1.1912174195693166</v>
      </c>
      <c r="AP88" s="9">
        <f ca="1">AVERAGE(OFFSET($A88,0,Fixtures!$D$6,1,9))</f>
        <v>1.2816768384256361</v>
      </c>
      <c r="AQ88" s="9">
        <f ca="1">AVERAGE(OFFSET($A88,0,Fixtures!$D$6,1,12))</f>
        <v>1.1984837119817391</v>
      </c>
      <c r="AR88" s="9">
        <f ca="1">IF(OR(Fixtures!$D$6&lt;=0,Fixtures!$D$6&gt;39),AVERAGE(A88:AM88),AVERAGE(OFFSET($A88,0,Fixtures!$D$6,1,39-Fixtures!$D$6)))</f>
        <v>1.2612225076221839</v>
      </c>
    </row>
    <row r="90" spans="1:44" x14ac:dyDescent="0.25">
      <c r="A90" s="31" t="s">
        <v>10</v>
      </c>
      <c r="B90" s="2">
        <v>1</v>
      </c>
      <c r="C90" s="2">
        <v>2</v>
      </c>
      <c r="D90" s="2">
        <v>3</v>
      </c>
      <c r="E90" s="2">
        <v>4</v>
      </c>
      <c r="F90" s="2">
        <v>5</v>
      </c>
      <c r="G90" s="2">
        <v>6</v>
      </c>
      <c r="H90" s="2">
        <v>7</v>
      </c>
      <c r="I90" s="2">
        <v>8</v>
      </c>
      <c r="J90" s="2">
        <v>9</v>
      </c>
      <c r="K90" s="2">
        <v>10</v>
      </c>
      <c r="L90" s="2">
        <v>11</v>
      </c>
      <c r="M90" s="2">
        <v>12</v>
      </c>
      <c r="N90" s="2">
        <v>13</v>
      </c>
      <c r="O90" s="2">
        <v>14</v>
      </c>
      <c r="P90" s="2">
        <v>15</v>
      </c>
      <c r="Q90" s="2">
        <v>16</v>
      </c>
      <c r="R90" s="2">
        <v>17</v>
      </c>
      <c r="S90" s="2">
        <v>18</v>
      </c>
      <c r="T90" s="2">
        <v>19</v>
      </c>
      <c r="U90" s="2">
        <v>20</v>
      </c>
      <c r="V90" s="2">
        <v>21</v>
      </c>
      <c r="W90" s="2">
        <v>22</v>
      </c>
      <c r="X90" s="2">
        <v>23</v>
      </c>
      <c r="Y90" s="2">
        <v>24</v>
      </c>
      <c r="Z90" s="2">
        <v>25</v>
      </c>
      <c r="AA90" s="2">
        <v>26</v>
      </c>
      <c r="AB90" s="2">
        <v>27</v>
      </c>
      <c r="AC90" s="2">
        <v>28</v>
      </c>
      <c r="AD90" s="2">
        <v>29</v>
      </c>
      <c r="AE90" s="2">
        <v>30</v>
      </c>
      <c r="AF90" s="2">
        <v>31</v>
      </c>
      <c r="AG90" s="2">
        <v>32</v>
      </c>
      <c r="AH90" s="2">
        <v>33</v>
      </c>
      <c r="AI90" s="2">
        <v>34</v>
      </c>
      <c r="AJ90" s="2">
        <v>35</v>
      </c>
      <c r="AK90" s="2">
        <v>36</v>
      </c>
      <c r="AL90" s="2">
        <v>37</v>
      </c>
      <c r="AM90" s="2">
        <v>38</v>
      </c>
      <c r="AN90" s="31" t="s">
        <v>56</v>
      </c>
      <c r="AO90" s="31" t="s">
        <v>57</v>
      </c>
      <c r="AP90" s="31" t="s">
        <v>58</v>
      </c>
      <c r="AQ90" s="31" t="s">
        <v>78</v>
      </c>
      <c r="AR90" s="31" t="s">
        <v>59</v>
      </c>
    </row>
    <row r="91" spans="1:44" x14ac:dyDescent="0.25">
      <c r="A91" s="30" t="s">
        <v>105</v>
      </c>
      <c r="B91" s="9">
        <f t="shared" ref="B91:AM91" si="63">MIN(VLOOKUP($A90,$A$2:$AM$11,B$13+1,FALSE),VLOOKUP($A91,$A$2:$AM$11,B$13+1,FALSE))</f>
        <v>1.3487065320220235</v>
      </c>
      <c r="C91" s="9">
        <f t="shared" si="63"/>
        <v>0.9777535921947349</v>
      </c>
      <c r="D91" s="9">
        <f t="shared" si="63"/>
        <v>1.1081078593072704</v>
      </c>
      <c r="E91" s="9">
        <f t="shared" si="63"/>
        <v>0.74495387831087001</v>
      </c>
      <c r="F91" s="9">
        <f t="shared" si="63"/>
        <v>2.0474806392474898</v>
      </c>
      <c r="G91" s="9">
        <f t="shared" si="63"/>
        <v>1.3877083057446629</v>
      </c>
      <c r="H91" s="9">
        <f t="shared" si="63"/>
        <v>1.406952175419395</v>
      </c>
      <c r="I91" s="9">
        <f t="shared" si="63"/>
        <v>1.0296904286111264</v>
      </c>
      <c r="J91" s="9">
        <f t="shared" si="63"/>
        <v>1.1743634219118253</v>
      </c>
      <c r="K91" s="9">
        <f t="shared" si="63"/>
        <v>1.4156640009896253</v>
      </c>
      <c r="L91" s="9">
        <f t="shared" si="63"/>
        <v>1.1176935411759816</v>
      </c>
      <c r="M91" s="9">
        <f t="shared" si="63"/>
        <v>0.90076884077166397</v>
      </c>
      <c r="N91" s="9">
        <f t="shared" si="63"/>
        <v>0.94589314320575646</v>
      </c>
      <c r="O91" s="9">
        <f t="shared" si="63"/>
        <v>1.028256525427248</v>
      </c>
      <c r="P91" s="9">
        <f t="shared" si="63"/>
        <v>1.1512708353444638</v>
      </c>
      <c r="Q91" s="9">
        <f t="shared" si="63"/>
        <v>1.309244201525803</v>
      </c>
      <c r="R91" s="9">
        <f t="shared" si="63"/>
        <v>1.9540347251170065</v>
      </c>
      <c r="S91" s="9">
        <f t="shared" si="63"/>
        <v>1.7873481657962111</v>
      </c>
      <c r="T91" s="9">
        <f t="shared" si="63"/>
        <v>1.5063096317785019</v>
      </c>
      <c r="U91" s="9">
        <f t="shared" si="63"/>
        <v>1.0867725047497123</v>
      </c>
      <c r="V91" s="9">
        <f t="shared" si="63"/>
        <v>1.5279301152388407</v>
      </c>
      <c r="W91" s="9">
        <f t="shared" si="63"/>
        <v>1.4211395456411875</v>
      </c>
      <c r="X91" s="9">
        <f t="shared" si="63"/>
        <v>1.1796541713268012</v>
      </c>
      <c r="Y91" s="9">
        <f t="shared" si="63"/>
        <v>0.92352039836355326</v>
      </c>
      <c r="Z91" s="9">
        <f t="shared" si="63"/>
        <v>1.6101405240646867</v>
      </c>
      <c r="AA91" s="9">
        <f t="shared" si="63"/>
        <v>1.7646322457386867</v>
      </c>
      <c r="AB91" s="9">
        <f t="shared" si="63"/>
        <v>1.0024496253572921</v>
      </c>
      <c r="AC91" s="9">
        <f t="shared" si="63"/>
        <v>1.1573603552484342</v>
      </c>
      <c r="AD91" s="9">
        <f t="shared" si="63"/>
        <v>1.2433272252037169</v>
      </c>
      <c r="AE91" s="9">
        <f t="shared" si="63"/>
        <v>0.87141696732280527</v>
      </c>
      <c r="AF91" s="9">
        <f t="shared" si="63"/>
        <v>0.94729535725451985</v>
      </c>
      <c r="AG91" s="9">
        <f t="shared" si="63"/>
        <v>1.0606239691123707</v>
      </c>
      <c r="AH91" s="9">
        <f t="shared" si="63"/>
        <v>0.80862181013484913</v>
      </c>
      <c r="AI91" s="9">
        <f t="shared" si="63"/>
        <v>1.549124580569277</v>
      </c>
      <c r="AJ91" s="9">
        <f t="shared" si="63"/>
        <v>1.5366545773526048</v>
      </c>
      <c r="AK91" s="9">
        <f t="shared" si="63"/>
        <v>1.0133127227086483</v>
      </c>
      <c r="AL91" s="9">
        <f t="shared" si="63"/>
        <v>1.4055721246863047</v>
      </c>
      <c r="AM91" s="9">
        <f t="shared" si="63"/>
        <v>1.664856026295148</v>
      </c>
      <c r="AN91" s="9">
        <f ca="1">AVERAGE(OFFSET($A91,0,Fixtures!$D$6,1,3))</f>
        <v>1.2359069880258107</v>
      </c>
      <c r="AO91" s="9">
        <f ca="1">AVERAGE(OFFSET($A91,0,Fixtures!$D$6,1,6))</f>
        <v>1.0971065789136836</v>
      </c>
      <c r="AP91" s="9">
        <f ca="1">AVERAGE(OFFSET($A91,0,Fixtures!$D$6,1,9))</f>
        <v>1.2219099150521526</v>
      </c>
      <c r="AQ91" s="9">
        <f ca="1">AVERAGE(OFFSET($A91,0,Fixtures!$D$6,1,12))</f>
        <v>1.2814682948161498</v>
      </c>
      <c r="AR91" s="9">
        <f ca="1">IF(OR(Fixtures!$D$6&lt;=0,Fixtures!$D$6&gt;39),AVERAGE(A91:AM91),AVERAGE(OFFSET($A91,0,Fixtures!$D$6,1,39-Fixtures!$D$6)))</f>
        <v>1.2688417293137844</v>
      </c>
    </row>
    <row r="92" spans="1:44" x14ac:dyDescent="0.25">
      <c r="A92" s="30" t="s">
        <v>118</v>
      </c>
      <c r="B92" s="9">
        <f t="shared" ref="B92:AM92" si="64">MIN(VLOOKUP($A90,$A$2:$AM$11,B$13+1,FALSE),VLOOKUP($A92,$A$2:$AM$11,B$13+1,FALSE))</f>
        <v>1.3487065320220235</v>
      </c>
      <c r="C92" s="9">
        <f t="shared" si="64"/>
        <v>1.2059782540276291</v>
      </c>
      <c r="D92" s="9">
        <f t="shared" si="64"/>
        <v>1.1081078593072704</v>
      </c>
      <c r="E92" s="9">
        <f t="shared" si="64"/>
        <v>0.74495387831087001</v>
      </c>
      <c r="F92" s="9">
        <f t="shared" si="64"/>
        <v>1.24220776158448</v>
      </c>
      <c r="G92" s="9">
        <f t="shared" si="64"/>
        <v>0.68612961210535006</v>
      </c>
      <c r="H92" s="9">
        <f t="shared" si="64"/>
        <v>1.9429405584906765</v>
      </c>
      <c r="I92" s="9">
        <f t="shared" si="64"/>
        <v>0.8026067159042436</v>
      </c>
      <c r="J92" s="9">
        <f t="shared" si="64"/>
        <v>1.1743634219118253</v>
      </c>
      <c r="K92" s="9">
        <f t="shared" si="64"/>
        <v>1.4156640009896253</v>
      </c>
      <c r="L92" s="9">
        <f t="shared" si="64"/>
        <v>1.193823290779533</v>
      </c>
      <c r="M92" s="9">
        <f t="shared" si="64"/>
        <v>0.90076884077166397</v>
      </c>
      <c r="N92" s="9">
        <f t="shared" si="64"/>
        <v>1.1867966081460708</v>
      </c>
      <c r="O92" s="9">
        <f t="shared" si="64"/>
        <v>0.82964085872889071</v>
      </c>
      <c r="P92" s="9">
        <f t="shared" si="64"/>
        <v>1.2885447886322288</v>
      </c>
      <c r="Q92" s="9">
        <f t="shared" si="64"/>
        <v>1.000956997259248</v>
      </c>
      <c r="R92" s="9">
        <f t="shared" si="64"/>
        <v>0.85059587062937403</v>
      </c>
      <c r="S92" s="9">
        <f t="shared" si="64"/>
        <v>1.7873481657962111</v>
      </c>
      <c r="T92" s="9">
        <f t="shared" si="64"/>
        <v>1.646212657454218</v>
      </c>
      <c r="U92" s="9">
        <f t="shared" si="64"/>
        <v>0.93329786664103598</v>
      </c>
      <c r="V92" s="9">
        <f t="shared" si="64"/>
        <v>1.5279301152388407</v>
      </c>
      <c r="W92" s="9">
        <f t="shared" si="64"/>
        <v>1.800181158343078</v>
      </c>
      <c r="X92" s="9">
        <f t="shared" si="64"/>
        <v>1.0206076346650161</v>
      </c>
      <c r="Y92" s="9">
        <f t="shared" si="64"/>
        <v>0.92352039836355326</v>
      </c>
      <c r="Z92" s="9">
        <f t="shared" si="64"/>
        <v>0.97687324504810102</v>
      </c>
      <c r="AA92" s="9">
        <f t="shared" si="64"/>
        <v>0.87249347234220409</v>
      </c>
      <c r="AB92" s="9">
        <f t="shared" si="64"/>
        <v>1.1454321746163898</v>
      </c>
      <c r="AC92" s="9">
        <f t="shared" si="64"/>
        <v>1.1573603552484342</v>
      </c>
      <c r="AD92" s="9">
        <f t="shared" si="64"/>
        <v>0.9483823293510264</v>
      </c>
      <c r="AE92" s="9">
        <f t="shared" si="64"/>
        <v>0.87141696732280527</v>
      </c>
      <c r="AF92" s="9">
        <f t="shared" si="64"/>
        <v>0.94729535725451985</v>
      </c>
      <c r="AG92" s="9">
        <f t="shared" si="64"/>
        <v>1.0606239691123707</v>
      </c>
      <c r="AH92" s="9">
        <f t="shared" si="64"/>
        <v>1.0549846863600971</v>
      </c>
      <c r="AI92" s="9">
        <f t="shared" si="64"/>
        <v>1.2945830403404652</v>
      </c>
      <c r="AJ92" s="9">
        <f t="shared" si="64"/>
        <v>1.081631417201409</v>
      </c>
      <c r="AK92" s="9">
        <f t="shared" si="64"/>
        <v>1.0133127227086483</v>
      </c>
      <c r="AL92" s="9">
        <f t="shared" si="64"/>
        <v>1.4055721246863047</v>
      </c>
      <c r="AM92" s="9">
        <f t="shared" si="64"/>
        <v>1.2728330490272652</v>
      </c>
      <c r="AN92" s="9">
        <f ca="1">AVERAGE(OFFSET($A92,0,Fixtures!$D$6,1,3))</f>
        <v>1.2612835712269945</v>
      </c>
      <c r="AO92" s="9">
        <f ca="1">AVERAGE(OFFSET($A92,0,Fixtures!$D$6,1,6))</f>
        <v>1.1168428368879348</v>
      </c>
      <c r="AP92" s="9">
        <f ca="1">AVERAGE(OFFSET($A92,0,Fixtures!$D$6,1,9))</f>
        <v>1.0934616308720511</v>
      </c>
      <c r="AQ92" s="9">
        <f ca="1">AVERAGE(OFFSET($A92,0,Fixtures!$D$6,1,12))</f>
        <v>1.1840011139783271</v>
      </c>
      <c r="AR92" s="9">
        <f ca="1">IF(OR(Fixtures!$D$6&lt;=0,Fixtures!$D$6&gt;39),AVERAGE(A92:AM92),AVERAGE(OFFSET($A92,0,Fixtures!$D$6,1,39-Fixtures!$D$6)))</f>
        <v>1.1527682528323484</v>
      </c>
    </row>
    <row r="93" spans="1:44" x14ac:dyDescent="0.25">
      <c r="A93" s="30" t="s">
        <v>61</v>
      </c>
      <c r="B93" s="9">
        <f t="shared" ref="B93:AM93" si="65">MIN(VLOOKUP($A90,$A$2:$AM$11,B$13+1,FALSE),VLOOKUP($A93,$A$2:$AM$11,B$13+1,FALSE))</f>
        <v>1.3487065320220235</v>
      </c>
      <c r="C93" s="9">
        <f t="shared" si="65"/>
        <v>1.7854573297305518</v>
      </c>
      <c r="D93" s="9">
        <f t="shared" si="65"/>
        <v>1.1081078593072704</v>
      </c>
      <c r="E93" s="9">
        <f t="shared" si="65"/>
        <v>0.74495387831087001</v>
      </c>
      <c r="F93" s="9">
        <f t="shared" si="65"/>
        <v>0.94360293946905494</v>
      </c>
      <c r="G93" s="9">
        <f t="shared" si="65"/>
        <v>1.3877083057446629</v>
      </c>
      <c r="H93" s="9">
        <f t="shared" si="65"/>
        <v>1.6038644334424492</v>
      </c>
      <c r="I93" s="9">
        <f t="shared" si="65"/>
        <v>1.0296904286111264</v>
      </c>
      <c r="J93" s="9">
        <f t="shared" si="65"/>
        <v>1.0564898130888565</v>
      </c>
      <c r="K93" s="9">
        <f t="shared" si="65"/>
        <v>1.4156640009896253</v>
      </c>
      <c r="L93" s="9">
        <f t="shared" si="65"/>
        <v>1.382299223149748</v>
      </c>
      <c r="M93" s="9">
        <f t="shared" si="65"/>
        <v>0.90076884077166397</v>
      </c>
      <c r="N93" s="9">
        <f t="shared" si="65"/>
        <v>1.3819574313453795</v>
      </c>
      <c r="O93" s="9">
        <f t="shared" si="65"/>
        <v>0.91992065186628336</v>
      </c>
      <c r="P93" s="9">
        <f t="shared" si="65"/>
        <v>1.2885447886322288</v>
      </c>
      <c r="Q93" s="9">
        <f t="shared" si="65"/>
        <v>0.8972577764950509</v>
      </c>
      <c r="R93" s="9">
        <f t="shared" si="65"/>
        <v>1.0093629789556426</v>
      </c>
      <c r="S93" s="9">
        <f t="shared" si="65"/>
        <v>1.7873481657962111</v>
      </c>
      <c r="T93" s="9">
        <f t="shared" si="65"/>
        <v>1.6583666627036839</v>
      </c>
      <c r="U93" s="9">
        <f t="shared" si="65"/>
        <v>1.0867725047497123</v>
      </c>
      <c r="V93" s="9">
        <f t="shared" si="65"/>
        <v>1.5279301152388407</v>
      </c>
      <c r="W93" s="9">
        <f t="shared" si="65"/>
        <v>1.6361886505951455</v>
      </c>
      <c r="X93" s="9">
        <f t="shared" si="65"/>
        <v>1.1528491350390409</v>
      </c>
      <c r="Y93" s="9">
        <f t="shared" si="65"/>
        <v>0.92352039836355326</v>
      </c>
      <c r="Z93" s="9">
        <f t="shared" si="65"/>
        <v>0.74205015780959138</v>
      </c>
      <c r="AA93" s="9">
        <f t="shared" si="65"/>
        <v>1.7646322457386867</v>
      </c>
      <c r="AB93" s="9">
        <f t="shared" si="65"/>
        <v>1.0825364255854248</v>
      </c>
      <c r="AC93" s="9">
        <f t="shared" si="65"/>
        <v>1.1573603552484342</v>
      </c>
      <c r="AD93" s="9">
        <f t="shared" si="65"/>
        <v>1.5430863211083918</v>
      </c>
      <c r="AE93" s="9">
        <f t="shared" si="65"/>
        <v>0.87141696732280527</v>
      </c>
      <c r="AF93" s="9">
        <f t="shared" si="65"/>
        <v>0.94729535725451985</v>
      </c>
      <c r="AG93" s="9">
        <f t="shared" si="65"/>
        <v>1.0606239691123707</v>
      </c>
      <c r="AH93" s="9">
        <f t="shared" si="65"/>
        <v>1.1697859262527797</v>
      </c>
      <c r="AI93" s="9">
        <f t="shared" si="65"/>
        <v>1.3041409604529859</v>
      </c>
      <c r="AJ93" s="9">
        <f t="shared" si="65"/>
        <v>1.2835222308222725</v>
      </c>
      <c r="AK93" s="9">
        <f t="shared" si="65"/>
        <v>1.0133127227086483</v>
      </c>
      <c r="AL93" s="9">
        <f t="shared" si="65"/>
        <v>1.4055721246863047</v>
      </c>
      <c r="AM93" s="9">
        <f t="shared" si="65"/>
        <v>1.1409674486983241</v>
      </c>
      <c r="AN93" s="9">
        <f ca="1">AVERAGE(OFFSET($A93,0,Fixtures!$D$6,1,3))</f>
        <v>1.2848176790760766</v>
      </c>
      <c r="AO93" s="9">
        <f ca="1">AVERAGE(OFFSET($A93,0,Fixtures!$D$6,1,6))</f>
        <v>1.1761833268685928</v>
      </c>
      <c r="AP93" s="9">
        <f ca="1">AVERAGE(OFFSET($A93,0,Fixtures!$D$6,1,9))</f>
        <v>1.1391406116993865</v>
      </c>
      <c r="AQ93" s="9">
        <f ca="1">AVERAGE(OFFSET($A93,0,Fixtures!$D$6,1,12))</f>
        <v>1.2320627365453407</v>
      </c>
      <c r="AR93" s="9">
        <f ca="1">IF(OR(Fixtures!$D$6&lt;=0,Fixtures!$D$6&gt;39),AVERAGE(A93:AM93),AVERAGE(OFFSET($A93,0,Fixtures!$D$6,1,39-Fixtures!$D$6)))</f>
        <v>1.2170514783527402</v>
      </c>
    </row>
    <row r="94" spans="1:44" x14ac:dyDescent="0.25">
      <c r="A94" s="30" t="s">
        <v>53</v>
      </c>
      <c r="B94" s="9">
        <f t="shared" ref="B94:AM94" si="66">MIN(VLOOKUP($A90,$A$2:$AM$11,B$13+1,FALSE),VLOOKUP($A94,$A$2:$AM$11,B$13+1,FALSE))</f>
        <v>1.3487065320220235</v>
      </c>
      <c r="C94" s="9">
        <f t="shared" si="66"/>
        <v>1.7854573297305518</v>
      </c>
      <c r="D94" s="9">
        <f t="shared" si="66"/>
        <v>1.1081078593072704</v>
      </c>
      <c r="E94" s="9">
        <f t="shared" si="66"/>
        <v>0.74495387831087001</v>
      </c>
      <c r="F94" s="9">
        <f t="shared" si="66"/>
        <v>1.3061430454154206</v>
      </c>
      <c r="G94" s="9">
        <f t="shared" si="66"/>
        <v>1.3877083057446629</v>
      </c>
      <c r="H94" s="9">
        <f t="shared" si="66"/>
        <v>1.3253319153057803</v>
      </c>
      <c r="I94" s="9">
        <f t="shared" si="66"/>
        <v>1.0296904286111264</v>
      </c>
      <c r="J94" s="9">
        <f t="shared" si="66"/>
        <v>1.1743634219118253</v>
      </c>
      <c r="K94" s="9">
        <f t="shared" si="66"/>
        <v>1.162060706643568</v>
      </c>
      <c r="L94" s="9">
        <f t="shared" si="66"/>
        <v>1.0690734629204686</v>
      </c>
      <c r="M94" s="9">
        <f t="shared" si="66"/>
        <v>0.90076884077166397</v>
      </c>
      <c r="N94" s="9">
        <f t="shared" si="66"/>
        <v>1.3819574313453795</v>
      </c>
      <c r="O94" s="9">
        <f t="shared" si="66"/>
        <v>1.6425912292870188</v>
      </c>
      <c r="P94" s="9">
        <f t="shared" si="66"/>
        <v>1.2885447886322288</v>
      </c>
      <c r="Q94" s="9">
        <f t="shared" si="66"/>
        <v>1.309244201525803</v>
      </c>
      <c r="R94" s="9">
        <f t="shared" si="66"/>
        <v>1.0165658012782628</v>
      </c>
      <c r="S94" s="9">
        <f t="shared" si="66"/>
        <v>1.5596128550856265</v>
      </c>
      <c r="T94" s="9">
        <f t="shared" si="66"/>
        <v>1.9698917821725213</v>
      </c>
      <c r="U94" s="9">
        <f t="shared" si="66"/>
        <v>1.0867725047497123</v>
      </c>
      <c r="V94" s="9">
        <f t="shared" si="66"/>
        <v>1.0422421505555244</v>
      </c>
      <c r="W94" s="9">
        <f t="shared" si="66"/>
        <v>1.4776951222099515</v>
      </c>
      <c r="X94" s="9">
        <f t="shared" si="66"/>
        <v>1.3093709433991194</v>
      </c>
      <c r="Y94" s="9">
        <f t="shared" si="66"/>
        <v>0.92352039836355326</v>
      </c>
      <c r="Z94" s="9">
        <f t="shared" si="66"/>
        <v>1.6101405240646867</v>
      </c>
      <c r="AA94" s="9">
        <f t="shared" si="66"/>
        <v>1.1435775898101863</v>
      </c>
      <c r="AB94" s="9">
        <f t="shared" si="66"/>
        <v>1.1454321746163898</v>
      </c>
      <c r="AC94" s="9">
        <f t="shared" si="66"/>
        <v>0.84072028465336945</v>
      </c>
      <c r="AD94" s="9">
        <f t="shared" si="66"/>
        <v>1.5976525212328161</v>
      </c>
      <c r="AE94" s="9">
        <f t="shared" si="66"/>
        <v>0.87141696732280527</v>
      </c>
      <c r="AF94" s="9">
        <f t="shared" si="66"/>
        <v>0.94729535725451985</v>
      </c>
      <c r="AG94" s="9">
        <f t="shared" si="66"/>
        <v>1.0606239691123707</v>
      </c>
      <c r="AH94" s="9">
        <f t="shared" si="66"/>
        <v>2.0887454789801883</v>
      </c>
      <c r="AI94" s="9">
        <f t="shared" si="66"/>
        <v>1.549124580569277</v>
      </c>
      <c r="AJ94" s="9">
        <f t="shared" si="66"/>
        <v>1.2926814557676052</v>
      </c>
      <c r="AK94" s="9">
        <f t="shared" si="66"/>
        <v>1.0133127227086483</v>
      </c>
      <c r="AL94" s="9">
        <f t="shared" si="66"/>
        <v>1.2264808817672299</v>
      </c>
      <c r="AM94" s="9">
        <f t="shared" si="66"/>
        <v>1.664856026295148</v>
      </c>
      <c r="AN94" s="9">
        <f ca="1">AVERAGE(OFFSET($A94,0,Fixtures!$D$6,1,3))</f>
        <v>1.1351658638252873</v>
      </c>
      <c r="AO94" s="9">
        <f ca="1">AVERAGE(OFFSET($A94,0,Fixtures!$D$6,1,6))</f>
        <v>1.2218025154799874</v>
      </c>
      <c r="AP94" s="9">
        <f ca="1">AVERAGE(OFFSET($A94,0,Fixtures!$D$6,1,9))</f>
        <v>1.2161299871462468</v>
      </c>
      <c r="AQ94" s="9">
        <f ca="1">AVERAGE(OFFSET($A94,0,Fixtures!$D$6,1,12))</f>
        <v>1.2967872521936734</v>
      </c>
      <c r="AR94" s="9">
        <f ca="1">IF(OR(Fixtures!$D$6&lt;=0,Fixtures!$D$6&gt;39),AVERAGE(A94:AM94),AVERAGE(OFFSET($A94,0,Fixtures!$D$6,1,39-Fixtures!$D$6)))</f>
        <v>1.278877872500249</v>
      </c>
    </row>
    <row r="95" spans="1:44" x14ac:dyDescent="0.25">
      <c r="A95" s="30" t="s">
        <v>116</v>
      </c>
      <c r="B95" s="9">
        <f t="shared" ref="B95:AM95" si="67">MIN(VLOOKUP($A90,$A$2:$AM$11,B$13+1,FALSE),VLOOKUP($A95,$A$2:$AM$11,B$13+1,FALSE))</f>
        <v>1.3487065320220235</v>
      </c>
      <c r="C95" s="9">
        <f t="shared" si="67"/>
        <v>1.7854573297305518</v>
      </c>
      <c r="D95" s="9">
        <f t="shared" si="67"/>
        <v>1.1081078593072704</v>
      </c>
      <c r="E95" s="9">
        <f t="shared" si="67"/>
        <v>0.74495387831087001</v>
      </c>
      <c r="F95" s="9">
        <f t="shared" si="67"/>
        <v>1.6732602349257542</v>
      </c>
      <c r="G95" s="9">
        <f t="shared" si="67"/>
        <v>1.3877083057446629</v>
      </c>
      <c r="H95" s="9">
        <f t="shared" si="67"/>
        <v>1.0882370244652477</v>
      </c>
      <c r="I95" s="9">
        <f t="shared" si="67"/>
        <v>1.0296904286111264</v>
      </c>
      <c r="J95" s="9">
        <f t="shared" si="67"/>
        <v>1.1743634219118253</v>
      </c>
      <c r="K95" s="9">
        <f t="shared" si="67"/>
        <v>1.4156640009896253</v>
      </c>
      <c r="L95" s="9">
        <f t="shared" si="67"/>
        <v>1.4717180796255558</v>
      </c>
      <c r="M95" s="9">
        <f t="shared" si="67"/>
        <v>0.90076884077166397</v>
      </c>
      <c r="N95" s="9">
        <f t="shared" si="67"/>
        <v>1.3819574313453795</v>
      </c>
      <c r="O95" s="9">
        <f t="shared" si="67"/>
        <v>1.6425912292870188</v>
      </c>
      <c r="P95" s="9">
        <f t="shared" si="67"/>
        <v>1.2885447886322288</v>
      </c>
      <c r="Q95" s="9">
        <f t="shared" si="67"/>
        <v>1.309244201525803</v>
      </c>
      <c r="R95" s="9">
        <f t="shared" si="67"/>
        <v>1.6187364543068836</v>
      </c>
      <c r="S95" s="9">
        <f t="shared" si="67"/>
        <v>1.7873481657962111</v>
      </c>
      <c r="T95" s="9">
        <f t="shared" si="67"/>
        <v>1.9698917821725213</v>
      </c>
      <c r="U95" s="9">
        <f t="shared" si="67"/>
        <v>1.0867725047497123</v>
      </c>
      <c r="V95" s="9">
        <f t="shared" si="67"/>
        <v>1.3838197382176922</v>
      </c>
      <c r="W95" s="9">
        <f t="shared" si="67"/>
        <v>1.800181158343078</v>
      </c>
      <c r="X95" s="9">
        <f t="shared" si="67"/>
        <v>1.3093709433991194</v>
      </c>
      <c r="Y95" s="9">
        <f t="shared" si="67"/>
        <v>0.92352039836355326</v>
      </c>
      <c r="Z95" s="9">
        <f t="shared" si="67"/>
        <v>1.3158532783734389</v>
      </c>
      <c r="AA95" s="9">
        <f t="shared" si="67"/>
        <v>1.7646322457386867</v>
      </c>
      <c r="AB95" s="9">
        <f t="shared" si="67"/>
        <v>1.1454321746163898</v>
      </c>
      <c r="AC95" s="9">
        <f t="shared" si="67"/>
        <v>1.1573603552484342</v>
      </c>
      <c r="AD95" s="9">
        <f t="shared" si="67"/>
        <v>2.053275606951896</v>
      </c>
      <c r="AE95" s="9">
        <f t="shared" si="67"/>
        <v>0.87141696732280527</v>
      </c>
      <c r="AF95" s="9">
        <f t="shared" si="67"/>
        <v>0.94729535725451985</v>
      </c>
      <c r="AG95" s="9">
        <f t="shared" si="67"/>
        <v>1.0606239691123707</v>
      </c>
      <c r="AH95" s="9">
        <f t="shared" si="67"/>
        <v>2.0887454789801883</v>
      </c>
      <c r="AI95" s="9">
        <f t="shared" si="67"/>
        <v>1.549124580569277</v>
      </c>
      <c r="AJ95" s="9">
        <f t="shared" si="67"/>
        <v>1.2729757307098275</v>
      </c>
      <c r="AK95" s="9">
        <f t="shared" si="67"/>
        <v>1.0133127227086483</v>
      </c>
      <c r="AL95" s="9">
        <f t="shared" si="67"/>
        <v>1.4055721246863047</v>
      </c>
      <c r="AM95" s="9">
        <f t="shared" si="67"/>
        <v>1.5041833874237678</v>
      </c>
      <c r="AN95" s="9">
        <f ca="1">AVERAGE(OFFSET($A95,0,Fixtures!$D$6,1,3))</f>
        <v>1.3539151675090022</v>
      </c>
      <c r="AO95" s="9">
        <f ca="1">AVERAGE(OFFSET($A95,0,Fixtures!$D$6,1,6))</f>
        <v>1.3311771673218449</v>
      </c>
      <c r="AP95" s="9">
        <f ca="1">AVERAGE(OFFSET($A95,0,Fixtures!$D$6,1,9))</f>
        <v>1.3559542720439985</v>
      </c>
      <c r="AQ95" s="9">
        <f ca="1">AVERAGE(OFFSET($A95,0,Fixtures!$D$6,1,12))</f>
        <v>1.4206334084262027</v>
      </c>
      <c r="AR95" s="9">
        <f ca="1">IF(OR(Fixtures!$D$6&lt;=0,Fixtures!$D$6&gt;39),AVERAGE(A95:AM95),AVERAGE(OFFSET($A95,0,Fixtures!$D$6,1,39-Fixtures!$D$6)))</f>
        <v>1.3871432373044807</v>
      </c>
    </row>
    <row r="96" spans="1:44" x14ac:dyDescent="0.25">
      <c r="A96" s="30" t="s">
        <v>115</v>
      </c>
      <c r="B96" s="9">
        <f t="shared" ref="B96:AM96" si="68">MIN(VLOOKUP($A90,$A$2:$AM$11,B$13+1,FALSE),VLOOKUP($A96,$A$2:$AM$11,B$13+1,FALSE))</f>
        <v>1.3487065320220235</v>
      </c>
      <c r="C96" s="9">
        <f t="shared" si="68"/>
        <v>1.2837547264653544</v>
      </c>
      <c r="D96" s="9">
        <f t="shared" si="68"/>
        <v>1.1081078593072704</v>
      </c>
      <c r="E96" s="9">
        <f t="shared" si="68"/>
        <v>0.74495387831087001</v>
      </c>
      <c r="F96" s="9">
        <f t="shared" si="68"/>
        <v>1.1699978198411112</v>
      </c>
      <c r="G96" s="9">
        <f t="shared" si="68"/>
        <v>1.3877083057446629</v>
      </c>
      <c r="H96" s="9">
        <f t="shared" si="68"/>
        <v>1.9429405584906765</v>
      </c>
      <c r="I96" s="9">
        <f t="shared" si="68"/>
        <v>1.0296904286111264</v>
      </c>
      <c r="J96" s="9">
        <f t="shared" si="68"/>
        <v>1.1743634219118253</v>
      </c>
      <c r="K96" s="9">
        <f t="shared" si="68"/>
        <v>1.4156640009896253</v>
      </c>
      <c r="L96" s="9">
        <f t="shared" si="68"/>
        <v>1.4717180796255558</v>
      </c>
      <c r="M96" s="9">
        <f t="shared" si="68"/>
        <v>0.90076884077166397</v>
      </c>
      <c r="N96" s="9">
        <f t="shared" si="68"/>
        <v>1.3045034616680122</v>
      </c>
      <c r="O96" s="9">
        <f t="shared" si="68"/>
        <v>1.6425912292870188</v>
      </c>
      <c r="P96" s="9">
        <f t="shared" si="68"/>
        <v>1.1039885569900278</v>
      </c>
      <c r="Q96" s="9">
        <f t="shared" si="68"/>
        <v>1.2001180533719924</v>
      </c>
      <c r="R96" s="9">
        <f t="shared" si="68"/>
        <v>1.9912146494895913</v>
      </c>
      <c r="S96" s="9">
        <f t="shared" si="68"/>
        <v>1.6421084274181743</v>
      </c>
      <c r="T96" s="9">
        <f t="shared" si="68"/>
        <v>1.4662470854034595</v>
      </c>
      <c r="U96" s="9">
        <f t="shared" si="68"/>
        <v>1.0867725047497123</v>
      </c>
      <c r="V96" s="9">
        <f t="shared" si="68"/>
        <v>1.5279301152388407</v>
      </c>
      <c r="W96" s="9">
        <f t="shared" si="68"/>
        <v>1.7580723665374896</v>
      </c>
      <c r="X96" s="9">
        <f t="shared" si="68"/>
        <v>1.3093709433991194</v>
      </c>
      <c r="Y96" s="9">
        <f t="shared" si="68"/>
        <v>0.92352039836355326</v>
      </c>
      <c r="Z96" s="9">
        <f t="shared" si="68"/>
        <v>1.487788083265587</v>
      </c>
      <c r="AA96" s="9">
        <f t="shared" si="68"/>
        <v>1.7646322457386867</v>
      </c>
      <c r="AB96" s="9">
        <f t="shared" si="68"/>
        <v>1.1454321746163898</v>
      </c>
      <c r="AC96" s="9">
        <f t="shared" si="68"/>
        <v>1.1573603552484342</v>
      </c>
      <c r="AD96" s="9">
        <f t="shared" si="68"/>
        <v>1.6324431990227171</v>
      </c>
      <c r="AE96" s="9">
        <f t="shared" si="68"/>
        <v>0.87141696732280527</v>
      </c>
      <c r="AF96" s="9">
        <f t="shared" si="68"/>
        <v>0.94729535725451985</v>
      </c>
      <c r="AG96" s="9">
        <f t="shared" si="68"/>
        <v>1.0606239691123707</v>
      </c>
      <c r="AH96" s="9">
        <f t="shared" si="68"/>
        <v>1.7934891289032227</v>
      </c>
      <c r="AI96" s="9">
        <f t="shared" si="68"/>
        <v>1.549124580569277</v>
      </c>
      <c r="AJ96" s="9">
        <f t="shared" si="68"/>
        <v>2.2619762237040795</v>
      </c>
      <c r="AK96" s="9">
        <f t="shared" si="68"/>
        <v>1.0133127227086483</v>
      </c>
      <c r="AL96" s="9">
        <f t="shared" si="68"/>
        <v>1.4055721246863047</v>
      </c>
      <c r="AM96" s="9">
        <f t="shared" si="68"/>
        <v>0.94377386254849793</v>
      </c>
      <c r="AN96" s="9">
        <f ca="1">AVERAGE(OFFSET($A96,0,Fixtures!$D$6,1,3))</f>
        <v>1.3539151675090022</v>
      </c>
      <c r="AO96" s="9">
        <f ca="1">AVERAGE(OFFSET($A96,0,Fixtures!$D$6,1,6))</f>
        <v>1.3182681723756169</v>
      </c>
      <c r="AP96" s="9">
        <f ca="1">AVERAGE(OFFSET($A96,0,Fixtures!$D$6,1,9))</f>
        <v>1.3561033660117014</v>
      </c>
      <c r="AQ96" s="9">
        <f ca="1">AVERAGE(OFFSET($A96,0,Fixtures!$D$6,1,12))</f>
        <v>1.3666715259730549</v>
      </c>
      <c r="AR96" s="9">
        <f ca="1">IF(OR(Fixtures!$D$6&lt;=0,Fixtures!$D$6&gt;39),AVERAGE(A96:AM96),AVERAGE(OFFSET($A96,0,Fixtures!$D$6,1,39-Fixtures!$D$6)))</f>
        <v>1.3651064376639068</v>
      </c>
    </row>
    <row r="97" spans="1:44" x14ac:dyDescent="0.25">
      <c r="A97" s="30" t="s">
        <v>2</v>
      </c>
      <c r="B97" s="9">
        <f t="shared" ref="B97:AM97" si="69">MIN(VLOOKUP($A90,$A$2:$AM$11,B$13+1,FALSE),VLOOKUP($A97,$A$2:$AM$11,B$13+1,FALSE))</f>
        <v>1.3487065320220235</v>
      </c>
      <c r="C97" s="9">
        <f t="shared" si="69"/>
        <v>1.4502499496215433</v>
      </c>
      <c r="D97" s="9">
        <f t="shared" si="69"/>
        <v>1.1081078593072704</v>
      </c>
      <c r="E97" s="9">
        <f t="shared" si="69"/>
        <v>0.74495387831087001</v>
      </c>
      <c r="F97" s="9">
        <f t="shared" si="69"/>
        <v>1.7739216975991319</v>
      </c>
      <c r="G97" s="9">
        <f t="shared" si="69"/>
        <v>1.3877083057446629</v>
      </c>
      <c r="H97" s="9">
        <f t="shared" si="69"/>
        <v>1.7388913412915326</v>
      </c>
      <c r="I97" s="9">
        <f t="shared" si="69"/>
        <v>1.0296904286111264</v>
      </c>
      <c r="J97" s="9">
        <f t="shared" si="69"/>
        <v>1.1743634219118253</v>
      </c>
      <c r="K97" s="9">
        <f t="shared" si="69"/>
        <v>1.4156640009896253</v>
      </c>
      <c r="L97" s="9">
        <f t="shared" si="69"/>
        <v>1.4717180796255558</v>
      </c>
      <c r="M97" s="9">
        <f t="shared" si="69"/>
        <v>0.90076884077166397</v>
      </c>
      <c r="N97" s="9">
        <f t="shared" si="69"/>
        <v>1.3819574313453795</v>
      </c>
      <c r="O97" s="9">
        <f t="shared" si="69"/>
        <v>1.2697486296250722</v>
      </c>
      <c r="P97" s="9">
        <f t="shared" si="69"/>
        <v>1.2885447886322288</v>
      </c>
      <c r="Q97" s="9">
        <f t="shared" si="69"/>
        <v>1.309244201525803</v>
      </c>
      <c r="R97" s="9">
        <f t="shared" si="69"/>
        <v>1.9411567319893539</v>
      </c>
      <c r="S97" s="9">
        <f t="shared" si="69"/>
        <v>1.4353031413243247</v>
      </c>
      <c r="T97" s="9">
        <f t="shared" si="69"/>
        <v>1.7316851109502052</v>
      </c>
      <c r="U97" s="9">
        <f t="shared" si="69"/>
        <v>1.0867725047497123</v>
      </c>
      <c r="V97" s="9">
        <f t="shared" si="69"/>
        <v>1.5279301152388407</v>
      </c>
      <c r="W97" s="9">
        <f t="shared" si="69"/>
        <v>1.3290327863722615</v>
      </c>
      <c r="X97" s="9">
        <f t="shared" si="69"/>
        <v>1.3093709433991194</v>
      </c>
      <c r="Y97" s="9">
        <f t="shared" si="69"/>
        <v>0.92352039836355326</v>
      </c>
      <c r="Z97" s="9">
        <f t="shared" si="69"/>
        <v>1.6101405240646867</v>
      </c>
      <c r="AA97" s="9">
        <f t="shared" si="69"/>
        <v>1.1572328403401331</v>
      </c>
      <c r="AB97" s="9">
        <f t="shared" si="69"/>
        <v>1.1454321746163898</v>
      </c>
      <c r="AC97" s="9">
        <f t="shared" si="69"/>
        <v>1.1573603552484342</v>
      </c>
      <c r="AD97" s="9">
        <f t="shared" si="69"/>
        <v>1.8441612080067529</v>
      </c>
      <c r="AE97" s="9">
        <f t="shared" si="69"/>
        <v>0.87141696732280527</v>
      </c>
      <c r="AF97" s="9">
        <f t="shared" si="69"/>
        <v>0.94729535725451985</v>
      </c>
      <c r="AG97" s="9">
        <f t="shared" si="69"/>
        <v>1.0606239691123707</v>
      </c>
      <c r="AH97" s="9">
        <f t="shared" si="69"/>
        <v>2.0887454789801883</v>
      </c>
      <c r="AI97" s="9">
        <f t="shared" si="69"/>
        <v>1.3617986507970814</v>
      </c>
      <c r="AJ97" s="9">
        <f t="shared" si="69"/>
        <v>2.4684061838651408</v>
      </c>
      <c r="AK97" s="9">
        <f t="shared" si="69"/>
        <v>1.0133127227086483</v>
      </c>
      <c r="AL97" s="9">
        <f t="shared" si="69"/>
        <v>1.1287236166555472</v>
      </c>
      <c r="AM97" s="9">
        <f t="shared" si="69"/>
        <v>1.6146328205599041</v>
      </c>
      <c r="AN97" s="9">
        <f ca="1">AVERAGE(OFFSET($A97,0,Fixtures!$D$6,1,3))</f>
        <v>1.3539151675090022</v>
      </c>
      <c r="AO97" s="9">
        <f ca="1">AVERAGE(OFFSET($A97,0,Fixtures!$D$6,1,6))</f>
        <v>1.2690367340448538</v>
      </c>
      <c r="AP97" s="9">
        <f ca="1">AVERAGE(OFFSET($A97,0,Fixtures!$D$6,1,9))</f>
        <v>1.3503517918240566</v>
      </c>
      <c r="AQ97" s="9">
        <f ca="1">AVERAGE(OFFSET($A97,0,Fixtures!$D$6,1,12))</f>
        <v>1.3672439069533961</v>
      </c>
      <c r="AR97" s="9">
        <f ca="1">IF(OR(Fixtures!$D$6&lt;=0,Fixtures!$D$6&gt;39),AVERAGE(A97:AM97),AVERAGE(OFFSET($A97,0,Fixtures!$D$6,1,39-Fixtures!$D$6)))</f>
        <v>1.3655354665449047</v>
      </c>
    </row>
    <row r="98" spans="1:44" x14ac:dyDescent="0.25">
      <c r="A98" s="30" t="s">
        <v>117</v>
      </c>
      <c r="B98" s="9">
        <f t="shared" ref="B98:AM98" si="70">MIN(VLOOKUP($A90,$A$2:$AM$11,B$13+1,FALSE),VLOOKUP($A98,$A$2:$AM$11,B$13+1,FALSE))</f>
        <v>1.3487065320220235</v>
      </c>
      <c r="C98" s="9">
        <f t="shared" si="70"/>
        <v>1.7854573297305518</v>
      </c>
      <c r="D98" s="9">
        <f t="shared" si="70"/>
        <v>1.1081078593072704</v>
      </c>
      <c r="E98" s="9">
        <f t="shared" si="70"/>
        <v>0.74495387831087001</v>
      </c>
      <c r="F98" s="9">
        <f t="shared" si="70"/>
        <v>1.2118906783866812</v>
      </c>
      <c r="G98" s="9">
        <f t="shared" si="70"/>
        <v>1.3877083057446629</v>
      </c>
      <c r="H98" s="9">
        <f t="shared" si="70"/>
        <v>1.7919956537278083</v>
      </c>
      <c r="I98" s="9">
        <f t="shared" si="70"/>
        <v>1.0296904286111264</v>
      </c>
      <c r="J98" s="9">
        <f t="shared" si="70"/>
        <v>1.1743634219118253</v>
      </c>
      <c r="K98" s="9">
        <f t="shared" si="70"/>
        <v>1.2527107027375273</v>
      </c>
      <c r="L98" s="9">
        <f t="shared" si="70"/>
        <v>1.4717180796255558</v>
      </c>
      <c r="M98" s="9">
        <f t="shared" si="70"/>
        <v>0.90076884077166397</v>
      </c>
      <c r="N98" s="9">
        <f t="shared" si="70"/>
        <v>1.3819574313453795</v>
      </c>
      <c r="O98" s="9">
        <f t="shared" si="70"/>
        <v>1.6425912292870188</v>
      </c>
      <c r="P98" s="9">
        <f t="shared" si="70"/>
        <v>1.2885447886322288</v>
      </c>
      <c r="Q98" s="9">
        <f t="shared" si="70"/>
        <v>1.309244201525803</v>
      </c>
      <c r="R98" s="9">
        <f t="shared" si="70"/>
        <v>1.5113883679352749</v>
      </c>
      <c r="S98" s="9">
        <f t="shared" si="70"/>
        <v>1.7873481657962111</v>
      </c>
      <c r="T98" s="9">
        <f t="shared" si="70"/>
        <v>1.6332021723488199</v>
      </c>
      <c r="U98" s="9">
        <f t="shared" si="70"/>
        <v>1.0867725047497123</v>
      </c>
      <c r="V98" s="9">
        <f t="shared" si="70"/>
        <v>1.4092269131665103</v>
      </c>
      <c r="W98" s="9">
        <f t="shared" si="70"/>
        <v>1.5929671181483545</v>
      </c>
      <c r="X98" s="9">
        <f t="shared" si="70"/>
        <v>1.3093709433991194</v>
      </c>
      <c r="Y98" s="9">
        <f t="shared" si="70"/>
        <v>0.92352039836355326</v>
      </c>
      <c r="Z98" s="9">
        <f t="shared" si="70"/>
        <v>1.5410597173328149</v>
      </c>
      <c r="AA98" s="9">
        <f t="shared" si="70"/>
        <v>1.6095557909194373</v>
      </c>
      <c r="AB98" s="9">
        <f t="shared" si="70"/>
        <v>1.1454321746163898</v>
      </c>
      <c r="AC98" s="9">
        <f t="shared" si="70"/>
        <v>1.1573603552484342</v>
      </c>
      <c r="AD98" s="9">
        <f t="shared" si="70"/>
        <v>1.9299036203282327</v>
      </c>
      <c r="AE98" s="9">
        <f t="shared" si="70"/>
        <v>0.87141696732280527</v>
      </c>
      <c r="AF98" s="9">
        <f t="shared" si="70"/>
        <v>0.94729535725451985</v>
      </c>
      <c r="AG98" s="9">
        <f t="shared" si="70"/>
        <v>1.0606239691123707</v>
      </c>
      <c r="AH98" s="9">
        <f t="shared" si="70"/>
        <v>2.0887454789801883</v>
      </c>
      <c r="AI98" s="9">
        <f t="shared" si="70"/>
        <v>1.2843515837374662</v>
      </c>
      <c r="AJ98" s="9">
        <f t="shared" si="70"/>
        <v>1.9219058060344902</v>
      </c>
      <c r="AK98" s="9">
        <f t="shared" si="70"/>
        <v>1.0133127227086483</v>
      </c>
      <c r="AL98" s="9">
        <f t="shared" si="70"/>
        <v>1.4055721246863047</v>
      </c>
      <c r="AM98" s="9">
        <f t="shared" si="70"/>
        <v>1.664856026295148</v>
      </c>
      <c r="AN98" s="9">
        <f ca="1">AVERAGE(OFFSET($A98,0,Fixtures!$D$6,1,3))</f>
        <v>1.2995974014249694</v>
      </c>
      <c r="AO98" s="9">
        <f ca="1">AVERAGE(OFFSET($A98,0,Fixtures!$D$6,1,6))</f>
        <v>1.3040182842798285</v>
      </c>
      <c r="AP98" s="9">
        <f ca="1">AVERAGE(OFFSET($A98,0,Fixtures!$D$6,1,9))</f>
        <v>1.3259207848635866</v>
      </c>
      <c r="AQ98" s="9">
        <f ca="1">AVERAGE(OFFSET($A98,0,Fixtures!$D$6,1,12))</f>
        <v>1.3700508255555854</v>
      </c>
      <c r="AR98" s="9">
        <f ca="1">IF(OR(Fixtures!$D$6&lt;=0,Fixtures!$D$6&gt;39),AVERAGE(A98:AM98),AVERAGE(OFFSET($A98,0,Fixtures!$D$6,1,39-Fixtures!$D$6)))</f>
        <v>1.3772362324773937</v>
      </c>
    </row>
    <row r="99" spans="1:44" x14ac:dyDescent="0.25">
      <c r="A99" s="30" t="s">
        <v>63</v>
      </c>
      <c r="B99" s="9">
        <f t="shared" ref="B99:AM99" si="71">MIN(VLOOKUP($A90,$A$2:$AM$11,B$13+1,FALSE),VLOOKUP($A99,$A$2:$AM$11,B$13+1,FALSE))</f>
        <v>0.98858571080856317</v>
      </c>
      <c r="C99" s="9">
        <f t="shared" si="71"/>
        <v>1.3267903940959147</v>
      </c>
      <c r="D99" s="9">
        <f t="shared" si="71"/>
        <v>0.88665393412842641</v>
      </c>
      <c r="E99" s="9">
        <f t="shared" si="71"/>
        <v>0.74495387831087001</v>
      </c>
      <c r="F99" s="9">
        <f t="shared" si="71"/>
        <v>2.0474806392474898</v>
      </c>
      <c r="G99" s="9">
        <f t="shared" si="71"/>
        <v>1.3877083057446629</v>
      </c>
      <c r="H99" s="9">
        <f t="shared" si="71"/>
        <v>1.9429405584906765</v>
      </c>
      <c r="I99" s="9">
        <f t="shared" si="71"/>
        <v>0.97286179458953637</v>
      </c>
      <c r="J99" s="9">
        <f t="shared" si="71"/>
        <v>1.0997071052253016</v>
      </c>
      <c r="K99" s="9">
        <f t="shared" si="71"/>
        <v>1.4156640009896253</v>
      </c>
      <c r="L99" s="9">
        <f t="shared" si="71"/>
        <v>1.3591514146364485</v>
      </c>
      <c r="M99" s="9">
        <f t="shared" si="71"/>
        <v>0.90076884077166397</v>
      </c>
      <c r="N99" s="9">
        <f t="shared" si="71"/>
        <v>1.0182844001180245</v>
      </c>
      <c r="O99" s="9">
        <f t="shared" si="71"/>
        <v>1.6425912292870188</v>
      </c>
      <c r="P99" s="9">
        <f t="shared" si="71"/>
        <v>1.1111591189579029</v>
      </c>
      <c r="Q99" s="9">
        <f t="shared" si="71"/>
        <v>1.309244201525803</v>
      </c>
      <c r="R99" s="9">
        <f t="shared" si="71"/>
        <v>1.6941890246783247</v>
      </c>
      <c r="S99" s="9">
        <f t="shared" si="71"/>
        <v>0.71521569866672596</v>
      </c>
      <c r="T99" s="9">
        <f t="shared" si="71"/>
        <v>0.83663044553442323</v>
      </c>
      <c r="U99" s="9">
        <f t="shared" si="71"/>
        <v>1.0867725047497123</v>
      </c>
      <c r="V99" s="9">
        <f t="shared" si="71"/>
        <v>1.5279301152388407</v>
      </c>
      <c r="W99" s="9">
        <f t="shared" si="71"/>
        <v>1.800181158343078</v>
      </c>
      <c r="X99" s="9">
        <f t="shared" si="71"/>
        <v>1.2371067365332766</v>
      </c>
      <c r="Y99" s="9">
        <f t="shared" si="71"/>
        <v>0.86481060713516922</v>
      </c>
      <c r="Z99" s="9">
        <f t="shared" si="71"/>
        <v>1.6101405240646867</v>
      </c>
      <c r="AA99" s="9">
        <f t="shared" si="71"/>
        <v>1.7646322457386867</v>
      </c>
      <c r="AB99" s="9">
        <f t="shared" si="71"/>
        <v>1.1454321746163898</v>
      </c>
      <c r="AC99" s="9">
        <f t="shared" si="71"/>
        <v>1.1573603552484342</v>
      </c>
      <c r="AD99" s="9">
        <f t="shared" si="71"/>
        <v>1.0433890995222053</v>
      </c>
      <c r="AE99" s="9">
        <f t="shared" si="71"/>
        <v>0.87141696732280527</v>
      </c>
      <c r="AF99" s="9">
        <f t="shared" si="71"/>
        <v>0.94729535725451985</v>
      </c>
      <c r="AG99" s="9">
        <f t="shared" si="71"/>
        <v>1.0606239691123707</v>
      </c>
      <c r="AH99" s="9">
        <f t="shared" si="71"/>
        <v>1.5458645338979899</v>
      </c>
      <c r="AI99" s="9">
        <f t="shared" si="71"/>
        <v>1.063872757585421</v>
      </c>
      <c r="AJ99" s="9">
        <f t="shared" si="71"/>
        <v>1.3323116965163471</v>
      </c>
      <c r="AK99" s="9">
        <f t="shared" si="71"/>
        <v>1.0133127227086483</v>
      </c>
      <c r="AL99" s="9">
        <f t="shared" si="71"/>
        <v>0.9094798087618079</v>
      </c>
      <c r="AM99" s="9">
        <f t="shared" si="71"/>
        <v>1.2444312910202637</v>
      </c>
      <c r="AN99" s="9">
        <f ca="1">AVERAGE(OFFSET($A99,0,Fixtures!$D$6,1,3))</f>
        <v>1.2915075069504585</v>
      </c>
      <c r="AO99" s="9">
        <f ca="1">AVERAGE(OFFSET($A99,0,Fixtures!$D$6,1,6))</f>
        <v>1.2393611651713472</v>
      </c>
      <c r="AP99" s="9">
        <f ca="1">AVERAGE(OFFSET($A99,0,Fixtures!$D$6,1,9))</f>
        <v>1.2834177040211237</v>
      </c>
      <c r="AQ99" s="9">
        <f ca="1">AVERAGE(OFFSET($A99,0,Fixtures!$D$6,1,12))</f>
        <v>1.1824481654284147</v>
      </c>
      <c r="AR99" s="9">
        <f ca="1">IF(OR(Fixtures!$D$6&lt;=0,Fixtures!$D$6&gt;39),AVERAGE(A99:AM99),AVERAGE(OFFSET($A99,0,Fixtures!$D$6,1,39-Fixtures!$D$6)))</f>
        <v>1.2109656701920639</v>
      </c>
    </row>
    <row r="101" spans="1:44" x14ac:dyDescent="0.25">
      <c r="A101" s="31" t="s">
        <v>117</v>
      </c>
      <c r="B101" s="2">
        <v>1</v>
      </c>
      <c r="C101" s="2">
        <v>2</v>
      </c>
      <c r="D101" s="2">
        <v>3</v>
      </c>
      <c r="E101" s="2">
        <v>4</v>
      </c>
      <c r="F101" s="2">
        <v>5</v>
      </c>
      <c r="G101" s="2">
        <v>6</v>
      </c>
      <c r="H101" s="2">
        <v>7</v>
      </c>
      <c r="I101" s="2">
        <v>8</v>
      </c>
      <c r="J101" s="2">
        <v>9</v>
      </c>
      <c r="K101" s="2">
        <v>10</v>
      </c>
      <c r="L101" s="2">
        <v>11</v>
      </c>
      <c r="M101" s="2">
        <v>12</v>
      </c>
      <c r="N101" s="2">
        <v>13</v>
      </c>
      <c r="O101" s="2">
        <v>14</v>
      </c>
      <c r="P101" s="2">
        <v>15</v>
      </c>
      <c r="Q101" s="2">
        <v>16</v>
      </c>
      <c r="R101" s="2">
        <v>17</v>
      </c>
      <c r="S101" s="2">
        <v>18</v>
      </c>
      <c r="T101" s="2">
        <v>19</v>
      </c>
      <c r="U101" s="2">
        <v>20</v>
      </c>
      <c r="V101" s="2">
        <v>21</v>
      </c>
      <c r="W101" s="2">
        <v>22</v>
      </c>
      <c r="X101" s="2">
        <v>23</v>
      </c>
      <c r="Y101" s="2">
        <v>24</v>
      </c>
      <c r="Z101" s="2">
        <v>25</v>
      </c>
      <c r="AA101" s="2">
        <v>26</v>
      </c>
      <c r="AB101" s="2">
        <v>27</v>
      </c>
      <c r="AC101" s="2">
        <v>28</v>
      </c>
      <c r="AD101" s="2">
        <v>29</v>
      </c>
      <c r="AE101" s="2">
        <v>30</v>
      </c>
      <c r="AF101" s="2">
        <v>31</v>
      </c>
      <c r="AG101" s="2">
        <v>32</v>
      </c>
      <c r="AH101" s="2">
        <v>33</v>
      </c>
      <c r="AI101" s="2">
        <v>34</v>
      </c>
      <c r="AJ101" s="2">
        <v>35</v>
      </c>
      <c r="AK101" s="2">
        <v>36</v>
      </c>
      <c r="AL101" s="2">
        <v>37</v>
      </c>
      <c r="AM101" s="2">
        <v>38</v>
      </c>
      <c r="AN101" s="31" t="s">
        <v>56</v>
      </c>
      <c r="AO101" s="31" t="s">
        <v>57</v>
      </c>
      <c r="AP101" s="31" t="s">
        <v>58</v>
      </c>
      <c r="AQ101" s="31" t="s">
        <v>78</v>
      </c>
      <c r="AR101" s="31" t="s">
        <v>59</v>
      </c>
    </row>
    <row r="102" spans="1:44" x14ac:dyDescent="0.25">
      <c r="A102" s="30" t="s">
        <v>105</v>
      </c>
      <c r="B102" s="9">
        <f t="shared" ref="B102:AM102" si="72">MIN(VLOOKUP($A101,$A$2:$AM$11,B$13+1,FALSE),VLOOKUP($A102,$A$2:$AM$11,B$13+1,FALSE))</f>
        <v>2.1543872901847414</v>
      </c>
      <c r="C102" s="9">
        <f t="shared" si="72"/>
        <v>0.9777535921947349</v>
      </c>
      <c r="D102" s="9">
        <f t="shared" si="72"/>
        <v>1.3986710449593958</v>
      </c>
      <c r="E102" s="9">
        <f t="shared" si="72"/>
        <v>2.1613950086254725</v>
      </c>
      <c r="F102" s="9">
        <f t="shared" si="72"/>
        <v>1.2118906783866812</v>
      </c>
      <c r="G102" s="9">
        <f t="shared" si="72"/>
        <v>1.5257001927636529</v>
      </c>
      <c r="H102" s="9">
        <f t="shared" si="72"/>
        <v>1.406952175419395</v>
      </c>
      <c r="I102" s="9">
        <f t="shared" si="72"/>
        <v>1.5000672554354846</v>
      </c>
      <c r="J102" s="9">
        <f t="shared" si="72"/>
        <v>1.2562748549766765</v>
      </c>
      <c r="K102" s="9">
        <f t="shared" si="72"/>
        <v>1.2527107027375273</v>
      </c>
      <c r="L102" s="9">
        <f t="shared" si="72"/>
        <v>1.1176935411759816</v>
      </c>
      <c r="M102" s="9">
        <f t="shared" si="72"/>
        <v>1.2747310989717673</v>
      </c>
      <c r="N102" s="9">
        <f t="shared" si="72"/>
        <v>0.94589314320575646</v>
      </c>
      <c r="O102" s="9">
        <f t="shared" si="72"/>
        <v>1.028256525427248</v>
      </c>
      <c r="P102" s="9">
        <f t="shared" si="72"/>
        <v>1.1512708353444638</v>
      </c>
      <c r="Q102" s="9">
        <f t="shared" si="72"/>
        <v>1.9547470609170408</v>
      </c>
      <c r="R102" s="9">
        <f t="shared" si="72"/>
        <v>1.5113883679352749</v>
      </c>
      <c r="S102" s="9">
        <f t="shared" si="72"/>
        <v>1.9380525156253638</v>
      </c>
      <c r="T102" s="9">
        <f t="shared" si="72"/>
        <v>1.5063096317785019</v>
      </c>
      <c r="U102" s="9">
        <f t="shared" si="72"/>
        <v>1.2028129648098549</v>
      </c>
      <c r="V102" s="9">
        <f t="shared" si="72"/>
        <v>1.4092269131665103</v>
      </c>
      <c r="W102" s="9">
        <f t="shared" si="72"/>
        <v>1.4211395456411875</v>
      </c>
      <c r="X102" s="9">
        <f t="shared" si="72"/>
        <v>1.1796541713268012</v>
      </c>
      <c r="Y102" s="9">
        <f t="shared" si="72"/>
        <v>1.5974993515751399</v>
      </c>
      <c r="Z102" s="9">
        <f t="shared" si="72"/>
        <v>1.5410597173328149</v>
      </c>
      <c r="AA102" s="9">
        <f t="shared" si="72"/>
        <v>1.6095557909194373</v>
      </c>
      <c r="AB102" s="9">
        <f t="shared" si="72"/>
        <v>1.0024496253572921</v>
      </c>
      <c r="AC102" s="9">
        <f t="shared" si="72"/>
        <v>1.4212771195850302</v>
      </c>
      <c r="AD102" s="9">
        <f t="shared" si="72"/>
        <v>1.2433272252037169</v>
      </c>
      <c r="AE102" s="9">
        <f t="shared" si="72"/>
        <v>1.0999161047758295</v>
      </c>
      <c r="AF102" s="9">
        <f t="shared" si="72"/>
        <v>1.8026055464869037</v>
      </c>
      <c r="AG102" s="9">
        <f t="shared" si="72"/>
        <v>1.7829762778728993</v>
      </c>
      <c r="AH102" s="9">
        <f t="shared" si="72"/>
        <v>0.80862181013484913</v>
      </c>
      <c r="AI102" s="9">
        <f t="shared" si="72"/>
        <v>1.2843515837374662</v>
      </c>
      <c r="AJ102" s="9">
        <f t="shared" si="72"/>
        <v>1.5366545773526048</v>
      </c>
      <c r="AK102" s="9">
        <f t="shared" si="72"/>
        <v>1.4639745479776365</v>
      </c>
      <c r="AL102" s="9">
        <f t="shared" si="72"/>
        <v>1.8207825909512918</v>
      </c>
      <c r="AM102" s="9">
        <f t="shared" si="72"/>
        <v>1.747752153586799</v>
      </c>
      <c r="AN102" s="9">
        <f ca="1">AVERAGE(OFFSET($A102,0,Fixtures!$D$6,1,3))</f>
        <v>1.2088930329633951</v>
      </c>
      <c r="AO102" s="9">
        <f ca="1">AVERAGE(OFFSET($A102,0,Fixtures!$D$6,1,6))</f>
        <v>1.1459266444158263</v>
      </c>
      <c r="AP102" s="9">
        <f ca="1">AVERAGE(OFFSET($A102,0,Fixtures!$D$6,1,9))</f>
        <v>1.2769962367435264</v>
      </c>
      <c r="AQ102" s="9">
        <f ca="1">AVERAGE(OFFSET($A102,0,Fixtures!$D$6,1,12))</f>
        <v>1.3450117702421214</v>
      </c>
      <c r="AR102" s="9">
        <f ca="1">IF(OR(Fixtures!$D$6&lt;=0,Fixtures!$D$6&gt;39),AVERAGE(A102:AM102),AVERAGE(OFFSET($A102,0,Fixtures!$D$6,1,39-Fixtures!$D$6)))</f>
        <v>1.3970988631963226</v>
      </c>
    </row>
    <row r="103" spans="1:44" x14ac:dyDescent="0.25">
      <c r="A103" s="30" t="s">
        <v>118</v>
      </c>
      <c r="B103" s="9">
        <f t="shared" ref="B103:AM103" si="73">MIN(VLOOKUP($A101,$A$2:$AM$11,B$13+1,FALSE),VLOOKUP($A103,$A$2:$AM$11,B$13+1,FALSE))</f>
        <v>1.4829979752794695</v>
      </c>
      <c r="C103" s="9">
        <f t="shared" si="73"/>
        <v>1.2059782540276291</v>
      </c>
      <c r="D103" s="9">
        <f t="shared" si="73"/>
        <v>1.3038780254060012</v>
      </c>
      <c r="E103" s="9">
        <f t="shared" si="73"/>
        <v>1.6252904690188399</v>
      </c>
      <c r="F103" s="9">
        <f t="shared" si="73"/>
        <v>1.2118906783866812</v>
      </c>
      <c r="G103" s="9">
        <f t="shared" si="73"/>
        <v>0.68612961210535006</v>
      </c>
      <c r="H103" s="9">
        <f t="shared" si="73"/>
        <v>1.7919956537278083</v>
      </c>
      <c r="I103" s="9">
        <f t="shared" si="73"/>
        <v>0.8026067159042436</v>
      </c>
      <c r="J103" s="9">
        <f t="shared" si="73"/>
        <v>1.7895189092292398</v>
      </c>
      <c r="K103" s="9">
        <f t="shared" si="73"/>
        <v>1.2527107027375273</v>
      </c>
      <c r="L103" s="9">
        <f t="shared" si="73"/>
        <v>1.193823290779533</v>
      </c>
      <c r="M103" s="9">
        <f t="shared" si="73"/>
        <v>1.8143419663190534</v>
      </c>
      <c r="N103" s="9">
        <f t="shared" si="73"/>
        <v>1.1867966081460708</v>
      </c>
      <c r="O103" s="9">
        <f t="shared" si="73"/>
        <v>0.82964085872889071</v>
      </c>
      <c r="P103" s="9">
        <f t="shared" si="73"/>
        <v>1.5333929425580606</v>
      </c>
      <c r="Q103" s="9">
        <f t="shared" si="73"/>
        <v>1.000956997259248</v>
      </c>
      <c r="R103" s="9">
        <f t="shared" si="73"/>
        <v>0.85059587062937403</v>
      </c>
      <c r="S103" s="9">
        <f t="shared" si="73"/>
        <v>1.9238105431829502</v>
      </c>
      <c r="T103" s="9">
        <f t="shared" si="73"/>
        <v>1.6332021723488199</v>
      </c>
      <c r="U103" s="9">
        <f t="shared" si="73"/>
        <v>0.93329786664103598</v>
      </c>
      <c r="V103" s="9">
        <f t="shared" si="73"/>
        <v>1.4092269131665103</v>
      </c>
      <c r="W103" s="9">
        <f t="shared" si="73"/>
        <v>1.5929671181483545</v>
      </c>
      <c r="X103" s="9">
        <f t="shared" si="73"/>
        <v>1.0206076346650161</v>
      </c>
      <c r="Y103" s="9">
        <f t="shared" si="73"/>
        <v>1.4072791991767142</v>
      </c>
      <c r="Z103" s="9">
        <f t="shared" si="73"/>
        <v>0.97687324504810102</v>
      </c>
      <c r="AA103" s="9">
        <f t="shared" si="73"/>
        <v>0.87249347234220409</v>
      </c>
      <c r="AB103" s="9">
        <f t="shared" si="73"/>
        <v>1.4268000724808789</v>
      </c>
      <c r="AC103" s="9">
        <f t="shared" si="73"/>
        <v>1.5180849360795423</v>
      </c>
      <c r="AD103" s="9">
        <f t="shared" si="73"/>
        <v>0.9483823293510264</v>
      </c>
      <c r="AE103" s="9">
        <f t="shared" si="73"/>
        <v>1.6580323102605063</v>
      </c>
      <c r="AF103" s="9">
        <f t="shared" si="73"/>
        <v>1.2781298134790378</v>
      </c>
      <c r="AG103" s="9">
        <f t="shared" si="73"/>
        <v>1.8858041251969353</v>
      </c>
      <c r="AH103" s="9">
        <f t="shared" si="73"/>
        <v>1.0549846863600971</v>
      </c>
      <c r="AI103" s="9">
        <f t="shared" si="73"/>
        <v>1.2843515837374662</v>
      </c>
      <c r="AJ103" s="9">
        <f t="shared" si="73"/>
        <v>1.081631417201409</v>
      </c>
      <c r="AK103" s="9">
        <f t="shared" si="73"/>
        <v>1.2058615201533485</v>
      </c>
      <c r="AL103" s="9">
        <f t="shared" si="73"/>
        <v>1.5128862548562252</v>
      </c>
      <c r="AM103" s="9">
        <f t="shared" si="73"/>
        <v>1.2728330490272652</v>
      </c>
      <c r="AN103" s="9">
        <f ca="1">AVERAGE(OFFSET($A103,0,Fixtures!$D$6,1,3))</f>
        <v>1.4120176342487667</v>
      </c>
      <c r="AO103" s="9">
        <f ca="1">AVERAGE(OFFSET($A103,0,Fixtures!$D$6,1,6))</f>
        <v>1.3444720559900525</v>
      </c>
      <c r="AP103" s="9">
        <f ca="1">AVERAGE(OFFSET($A103,0,Fixtures!$D$6,1,9))</f>
        <v>1.2724197940429998</v>
      </c>
      <c r="AQ103" s="9">
        <f ca="1">AVERAGE(OFFSET($A103,0,Fixtures!$D$6,1,12))</f>
        <v>1.3285073940466503</v>
      </c>
      <c r="AR103" s="9">
        <f ca="1">IF(OR(Fixtures!$D$6&lt;=0,Fixtures!$D$6&gt;39),AVERAGE(A103:AM103),AVERAGE(OFFSET($A103,0,Fixtures!$D$6,1,39-Fixtures!$D$6)))</f>
        <v>1.3116439469763479</v>
      </c>
    </row>
    <row r="104" spans="1:44" x14ac:dyDescent="0.25">
      <c r="A104" s="30" t="s">
        <v>61</v>
      </c>
      <c r="B104" s="9">
        <f t="shared" ref="B104:AM104" si="74">MIN(VLOOKUP($A101,$A$2:$AM$11,B$13+1,FALSE),VLOOKUP($A104,$A$2:$AM$11,B$13+1,FALSE))</f>
        <v>1.4101459512119447</v>
      </c>
      <c r="C104" s="9">
        <f t="shared" si="74"/>
        <v>1.9622134341301369</v>
      </c>
      <c r="D104" s="9">
        <f t="shared" si="74"/>
        <v>1.291121598150319</v>
      </c>
      <c r="E104" s="9">
        <f t="shared" si="74"/>
        <v>1.3042672083051459</v>
      </c>
      <c r="F104" s="9">
        <f t="shared" si="74"/>
        <v>0.94360293946905494</v>
      </c>
      <c r="G104" s="9">
        <f t="shared" si="74"/>
        <v>1.7784978800203868</v>
      </c>
      <c r="H104" s="9">
        <f t="shared" si="74"/>
        <v>1.6038644334424492</v>
      </c>
      <c r="I104" s="9">
        <f t="shared" si="74"/>
        <v>1.4659815393049642</v>
      </c>
      <c r="J104" s="9">
        <f t="shared" si="74"/>
        <v>1.0564898130888565</v>
      </c>
      <c r="K104" s="9">
        <f t="shared" si="74"/>
        <v>1.2527107027375273</v>
      </c>
      <c r="L104" s="9">
        <f t="shared" si="74"/>
        <v>1.382299223149748</v>
      </c>
      <c r="M104" s="9">
        <f t="shared" si="74"/>
        <v>1.3765707648118874</v>
      </c>
      <c r="N104" s="9">
        <f t="shared" si="74"/>
        <v>1.9353672623488434</v>
      </c>
      <c r="O104" s="9">
        <f t="shared" si="74"/>
        <v>0.91992065186628336</v>
      </c>
      <c r="P104" s="9">
        <f t="shared" si="74"/>
        <v>1.7803813458855429</v>
      </c>
      <c r="Q104" s="9">
        <f t="shared" si="74"/>
        <v>0.8972577764950509</v>
      </c>
      <c r="R104" s="9">
        <f t="shared" si="74"/>
        <v>1.0093629789556426</v>
      </c>
      <c r="S104" s="9">
        <f t="shared" si="74"/>
        <v>2.3153364861847803</v>
      </c>
      <c r="T104" s="9">
        <f t="shared" si="74"/>
        <v>1.6332021723488199</v>
      </c>
      <c r="U104" s="9">
        <f t="shared" si="74"/>
        <v>1.5219744686823049</v>
      </c>
      <c r="V104" s="9">
        <f t="shared" si="74"/>
        <v>1.4092269131665103</v>
      </c>
      <c r="W104" s="9">
        <f t="shared" si="74"/>
        <v>1.5929671181483545</v>
      </c>
      <c r="X104" s="9">
        <f t="shared" si="74"/>
        <v>1.1528491350390409</v>
      </c>
      <c r="Y104" s="9">
        <f t="shared" si="74"/>
        <v>1.3434494725969208</v>
      </c>
      <c r="Z104" s="9">
        <f t="shared" si="74"/>
        <v>0.74205015780959138</v>
      </c>
      <c r="AA104" s="9">
        <f t="shared" si="74"/>
        <v>1.6095557909194373</v>
      </c>
      <c r="AB104" s="9">
        <f t="shared" si="74"/>
        <v>1.0825364255854248</v>
      </c>
      <c r="AC104" s="9">
        <f t="shared" si="74"/>
        <v>1.7577539691388153</v>
      </c>
      <c r="AD104" s="9">
        <f t="shared" si="74"/>
        <v>1.5430863211083918</v>
      </c>
      <c r="AE104" s="9">
        <f t="shared" si="74"/>
        <v>1.6418110317810077</v>
      </c>
      <c r="AF104" s="9">
        <f t="shared" si="74"/>
        <v>1.0256768469726123</v>
      </c>
      <c r="AG104" s="9">
        <f t="shared" si="74"/>
        <v>1.793164317317498</v>
      </c>
      <c r="AH104" s="9">
        <f t="shared" si="74"/>
        <v>1.1697859262527797</v>
      </c>
      <c r="AI104" s="9">
        <f t="shared" si="74"/>
        <v>1.2843515837374662</v>
      </c>
      <c r="AJ104" s="9">
        <f t="shared" si="74"/>
        <v>1.2835222308222725</v>
      </c>
      <c r="AK104" s="9">
        <f t="shared" si="74"/>
        <v>1.4000934115561285</v>
      </c>
      <c r="AL104" s="9">
        <f t="shared" si="74"/>
        <v>1.8207825909512918</v>
      </c>
      <c r="AM104" s="9">
        <f t="shared" si="74"/>
        <v>1.1409674486983241</v>
      </c>
      <c r="AN104" s="9">
        <f ca="1">AVERAGE(OFFSET($A104,0,Fixtures!$D$6,1,3))</f>
        <v>1.230499912992044</v>
      </c>
      <c r="AO104" s="9">
        <f ca="1">AVERAGE(OFFSET($A104,0,Fixtures!$D$6,1,6))</f>
        <v>1.3205597363338577</v>
      </c>
      <c r="AP104" s="9">
        <f ca="1">AVERAGE(OFFSET($A104,0,Fixtures!$D$6,1,9))</f>
        <v>1.290040057704376</v>
      </c>
      <c r="AQ104" s="9">
        <f ca="1">AVERAGE(OFFSET($A104,0,Fixtures!$D$6,1,12))</f>
        <v>1.4234061372129407</v>
      </c>
      <c r="AR104" s="9">
        <f ca="1">IF(OR(Fixtures!$D$6&lt;=0,Fixtures!$D$6&gt;39),AVERAGE(A104:AM104),AVERAGE(OFFSET($A104,0,Fixtures!$D$6,1,39-Fixtures!$D$6)))</f>
        <v>1.3958168112719052</v>
      </c>
    </row>
    <row r="105" spans="1:44" x14ac:dyDescent="0.25">
      <c r="A105" s="30" t="s">
        <v>53</v>
      </c>
      <c r="B105" s="9">
        <f t="shared" ref="B105:AM105" si="75">MIN(VLOOKUP($A101,$A$2:$AM$11,B$13+1,FALSE),VLOOKUP($A105,$A$2:$AM$11,B$13+1,FALSE))</f>
        <v>1.4628015452798808</v>
      </c>
      <c r="C105" s="9">
        <f t="shared" si="75"/>
        <v>2.0316006935912085</v>
      </c>
      <c r="D105" s="9">
        <f t="shared" si="75"/>
        <v>1.5661030243467549</v>
      </c>
      <c r="E105" s="9">
        <f t="shared" si="75"/>
        <v>2.2922222635046241</v>
      </c>
      <c r="F105" s="9">
        <f t="shared" si="75"/>
        <v>1.2118906783866812</v>
      </c>
      <c r="G105" s="9">
        <f t="shared" si="75"/>
        <v>1.4541916929727541</v>
      </c>
      <c r="H105" s="9">
        <f t="shared" si="75"/>
        <v>1.3253319153057803</v>
      </c>
      <c r="I105" s="9">
        <f t="shared" si="75"/>
        <v>1.5862632992078869</v>
      </c>
      <c r="J105" s="9">
        <f t="shared" si="75"/>
        <v>1.2505589701953104</v>
      </c>
      <c r="K105" s="9">
        <f t="shared" si="75"/>
        <v>1.162060706643568</v>
      </c>
      <c r="L105" s="9">
        <f t="shared" si="75"/>
        <v>1.0690734629204686</v>
      </c>
      <c r="M105" s="9">
        <f t="shared" si="75"/>
        <v>1.8209588524892151</v>
      </c>
      <c r="N105" s="9">
        <f t="shared" si="75"/>
        <v>1.8788790461865978</v>
      </c>
      <c r="O105" s="9">
        <f t="shared" si="75"/>
        <v>2.1249118772303013</v>
      </c>
      <c r="P105" s="9">
        <f t="shared" si="75"/>
        <v>2.1927123100595622</v>
      </c>
      <c r="Q105" s="9">
        <f t="shared" si="75"/>
        <v>1.7482699214786148</v>
      </c>
      <c r="R105" s="9">
        <f t="shared" si="75"/>
        <v>1.0165658012782628</v>
      </c>
      <c r="S105" s="9">
        <f t="shared" si="75"/>
        <v>1.5596128550856265</v>
      </c>
      <c r="T105" s="9">
        <f t="shared" si="75"/>
        <v>1.6332021723488199</v>
      </c>
      <c r="U105" s="9">
        <f t="shared" si="75"/>
        <v>1.4775520872289762</v>
      </c>
      <c r="V105" s="9">
        <f t="shared" si="75"/>
        <v>1.0422421505555244</v>
      </c>
      <c r="W105" s="9">
        <f t="shared" si="75"/>
        <v>1.4776951222099515</v>
      </c>
      <c r="X105" s="9">
        <f t="shared" si="75"/>
        <v>2.0171179753168649</v>
      </c>
      <c r="Y105" s="9">
        <f t="shared" si="75"/>
        <v>0.98344064263490227</v>
      </c>
      <c r="Z105" s="9">
        <f t="shared" si="75"/>
        <v>1.5410597173328149</v>
      </c>
      <c r="AA105" s="9">
        <f t="shared" si="75"/>
        <v>1.1435775898101863</v>
      </c>
      <c r="AB105" s="9">
        <f t="shared" si="75"/>
        <v>1.432003597418539</v>
      </c>
      <c r="AC105" s="9">
        <f t="shared" si="75"/>
        <v>0.84072028465336945</v>
      </c>
      <c r="AD105" s="9">
        <f t="shared" si="75"/>
        <v>1.5976525212328161</v>
      </c>
      <c r="AE105" s="9">
        <f t="shared" si="75"/>
        <v>1.991481844902687</v>
      </c>
      <c r="AF105" s="9">
        <f t="shared" si="75"/>
        <v>1.8026055464869037</v>
      </c>
      <c r="AG105" s="9">
        <f t="shared" si="75"/>
        <v>1.8601220193260231</v>
      </c>
      <c r="AH105" s="9">
        <f t="shared" si="75"/>
        <v>2.2231282070771519</v>
      </c>
      <c r="AI105" s="9">
        <f t="shared" si="75"/>
        <v>1.2843515837374662</v>
      </c>
      <c r="AJ105" s="9">
        <f t="shared" si="75"/>
        <v>1.2926814557676052</v>
      </c>
      <c r="AK105" s="9">
        <f t="shared" si="75"/>
        <v>1.7243508340767437</v>
      </c>
      <c r="AL105" s="9">
        <f t="shared" si="75"/>
        <v>1.2264808817672299</v>
      </c>
      <c r="AM105" s="9">
        <f t="shared" si="75"/>
        <v>2.4856878651498273</v>
      </c>
      <c r="AN105" s="9">
        <f ca="1">AVERAGE(OFFSET($A105,0,Fixtures!$D$6,1,3))</f>
        <v>1.1605643799197825</v>
      </c>
      <c r="AO105" s="9">
        <f ca="1">AVERAGE(OFFSET($A105,0,Fixtures!$D$6,1,6))</f>
        <v>1.551073819277577</v>
      </c>
      <c r="AP105" s="9">
        <f ca="1">AVERAGE(OFFSET($A105,0,Fixtures!$D$6,1,9))</f>
        <v>1.5848878831646558</v>
      </c>
      <c r="AQ105" s="9">
        <f ca="1">AVERAGE(OFFSET($A105,0,Fixtures!$D$6,1,12))</f>
        <v>1.577863171928777</v>
      </c>
      <c r="AR105" s="9">
        <f ca="1">IF(OR(Fixtures!$D$6&lt;=0,Fixtures!$D$6&gt;39),AVERAGE(A105:AM105),AVERAGE(OFFSET($A105,0,Fixtures!$D$6,1,39-Fixtures!$D$6)))</f>
        <v>1.5633585967533976</v>
      </c>
    </row>
    <row r="106" spans="1:44" x14ac:dyDescent="0.25">
      <c r="A106" s="30" t="s">
        <v>116</v>
      </c>
      <c r="B106" s="9">
        <f t="shared" ref="B106:AM106" si="76">MIN(VLOOKUP($A101,$A$2:$AM$11,B$13+1,FALSE),VLOOKUP($A106,$A$2:$AM$11,B$13+1,FALSE))</f>
        <v>1.5875695278224238</v>
      </c>
      <c r="C106" s="9">
        <f t="shared" si="76"/>
        <v>2.4540965457229551</v>
      </c>
      <c r="D106" s="9">
        <f t="shared" si="76"/>
        <v>2.232017539083798</v>
      </c>
      <c r="E106" s="9">
        <f t="shared" si="76"/>
        <v>1.7155233271620696</v>
      </c>
      <c r="F106" s="9">
        <f t="shared" si="76"/>
        <v>1.2118906783866812</v>
      </c>
      <c r="G106" s="9">
        <f t="shared" si="76"/>
        <v>1.5493714521501072</v>
      </c>
      <c r="H106" s="9">
        <f t="shared" si="76"/>
        <v>1.0882370244652477</v>
      </c>
      <c r="I106" s="9">
        <f t="shared" si="76"/>
        <v>2.4320404537345328</v>
      </c>
      <c r="J106" s="9">
        <f t="shared" si="76"/>
        <v>2.0271799388352103</v>
      </c>
      <c r="K106" s="9">
        <f t="shared" si="76"/>
        <v>1.2527107027375273</v>
      </c>
      <c r="L106" s="9">
        <f t="shared" si="76"/>
        <v>1.4750232662897185</v>
      </c>
      <c r="M106" s="9">
        <f t="shared" si="76"/>
        <v>1.8209588524892151</v>
      </c>
      <c r="N106" s="9">
        <f t="shared" si="76"/>
        <v>1.6906850556780573</v>
      </c>
      <c r="O106" s="9">
        <f t="shared" si="76"/>
        <v>1.9127438367013871</v>
      </c>
      <c r="P106" s="9">
        <f t="shared" si="76"/>
        <v>1.8934654368127639</v>
      </c>
      <c r="Q106" s="9">
        <f t="shared" si="76"/>
        <v>1.9547470609170408</v>
      </c>
      <c r="R106" s="9">
        <f t="shared" si="76"/>
        <v>1.5113883679352749</v>
      </c>
      <c r="S106" s="9">
        <f t="shared" si="76"/>
        <v>2.0680179336372726</v>
      </c>
      <c r="T106" s="9">
        <f t="shared" si="76"/>
        <v>1.6332021723488199</v>
      </c>
      <c r="U106" s="9">
        <f t="shared" si="76"/>
        <v>2.1499023636938279</v>
      </c>
      <c r="V106" s="9">
        <f t="shared" si="76"/>
        <v>1.3838197382176922</v>
      </c>
      <c r="W106" s="9">
        <f t="shared" si="76"/>
        <v>1.5929671181483545</v>
      </c>
      <c r="X106" s="9">
        <f t="shared" si="76"/>
        <v>1.9125586907438883</v>
      </c>
      <c r="Y106" s="9">
        <f t="shared" si="76"/>
        <v>1.9687819618634845</v>
      </c>
      <c r="Z106" s="9">
        <f t="shared" si="76"/>
        <v>1.3158532783734389</v>
      </c>
      <c r="AA106" s="9">
        <f t="shared" si="76"/>
        <v>1.6095557909194373</v>
      </c>
      <c r="AB106" s="9">
        <f t="shared" si="76"/>
        <v>1.432003597418539</v>
      </c>
      <c r="AC106" s="9">
        <f t="shared" si="76"/>
        <v>1.8756633567260395</v>
      </c>
      <c r="AD106" s="9">
        <f t="shared" si="76"/>
        <v>1.9299036203282327</v>
      </c>
      <c r="AE106" s="9">
        <f t="shared" si="76"/>
        <v>2.8382694736470753</v>
      </c>
      <c r="AF106" s="9">
        <f t="shared" si="76"/>
        <v>1.3490890102175186</v>
      </c>
      <c r="AG106" s="9">
        <f t="shared" si="76"/>
        <v>2.0187789966741465</v>
      </c>
      <c r="AH106" s="9">
        <f t="shared" si="76"/>
        <v>2.6082161975198499</v>
      </c>
      <c r="AI106" s="9">
        <f t="shared" si="76"/>
        <v>1.2843515837374662</v>
      </c>
      <c r="AJ106" s="9">
        <f t="shared" si="76"/>
        <v>1.2729757307098275</v>
      </c>
      <c r="AK106" s="9">
        <f t="shared" si="76"/>
        <v>2.4077611643309442</v>
      </c>
      <c r="AL106" s="9">
        <f t="shared" si="76"/>
        <v>1.8207825909512918</v>
      </c>
      <c r="AM106" s="9">
        <f t="shared" si="76"/>
        <v>1.5041833874237678</v>
      </c>
      <c r="AN106" s="9">
        <f ca="1">AVERAGE(OFFSET($A106,0,Fixtures!$D$6,1,3))</f>
        <v>1.5849713026208185</v>
      </c>
      <c r="AO106" s="9">
        <f ca="1">AVERAGE(OFFSET($A106,0,Fixtures!$D$6,1,6))</f>
        <v>1.696550275455186</v>
      </c>
      <c r="AP106" s="9">
        <f ca="1">AVERAGE(OFFSET($A106,0,Fixtures!$D$6,1,9))</f>
        <v>1.7265447242662442</v>
      </c>
      <c r="AQ106" s="9">
        <f ca="1">AVERAGE(OFFSET($A106,0,Fixtures!$D$6,1,12))</f>
        <v>1.7825020823396767</v>
      </c>
      <c r="AR106" s="9">
        <f ca="1">IF(OR(Fixtures!$D$6&lt;=0,Fixtures!$D$6&gt;39),AVERAGE(A106:AM106),AVERAGE(OFFSET($A106,0,Fixtures!$D$6,1,39-Fixtures!$D$6)))</f>
        <v>1.783851342534237</v>
      </c>
    </row>
    <row r="107" spans="1:44" x14ac:dyDescent="0.25">
      <c r="A107" s="30" t="s">
        <v>115</v>
      </c>
      <c r="B107" s="9">
        <f t="shared" ref="B107:AM107" si="77">MIN(VLOOKUP($A101,$A$2:$AM$11,B$13+1,FALSE),VLOOKUP($A107,$A$2:$AM$11,B$13+1,FALSE))</f>
        <v>2.1543872901847414</v>
      </c>
      <c r="C107" s="9">
        <f t="shared" si="77"/>
        <v>1.2837547264653544</v>
      </c>
      <c r="D107" s="9">
        <f t="shared" si="77"/>
        <v>1.4511354047530993</v>
      </c>
      <c r="E107" s="9">
        <f t="shared" si="77"/>
        <v>2.0809807347637976</v>
      </c>
      <c r="F107" s="9">
        <f t="shared" si="77"/>
        <v>1.1699978198411112</v>
      </c>
      <c r="G107" s="9">
        <f t="shared" si="77"/>
        <v>2.0467370831564966</v>
      </c>
      <c r="H107" s="9">
        <f t="shared" si="77"/>
        <v>1.7919956537278083</v>
      </c>
      <c r="I107" s="9">
        <f t="shared" si="77"/>
        <v>1.7086614490241541</v>
      </c>
      <c r="J107" s="9">
        <f t="shared" si="77"/>
        <v>1.3768201151523232</v>
      </c>
      <c r="K107" s="9">
        <f t="shared" si="77"/>
        <v>1.2527107027375273</v>
      </c>
      <c r="L107" s="9">
        <f t="shared" si="77"/>
        <v>1.4750232662897185</v>
      </c>
      <c r="M107" s="9">
        <f t="shared" si="77"/>
        <v>1.6586670572075357</v>
      </c>
      <c r="N107" s="9">
        <f t="shared" si="77"/>
        <v>1.3045034616680122</v>
      </c>
      <c r="O107" s="9">
        <f t="shared" si="77"/>
        <v>2.1249118772303013</v>
      </c>
      <c r="P107" s="9">
        <f t="shared" si="77"/>
        <v>1.1039885569900278</v>
      </c>
      <c r="Q107" s="9">
        <f t="shared" si="77"/>
        <v>1.2001180533719924</v>
      </c>
      <c r="R107" s="9">
        <f t="shared" si="77"/>
        <v>1.5113883679352749</v>
      </c>
      <c r="S107" s="9">
        <f t="shared" si="77"/>
        <v>1.6421084274181743</v>
      </c>
      <c r="T107" s="9">
        <f t="shared" si="77"/>
        <v>1.4662470854034595</v>
      </c>
      <c r="U107" s="9">
        <f t="shared" si="77"/>
        <v>1.6588276250907412</v>
      </c>
      <c r="V107" s="9">
        <f t="shared" si="77"/>
        <v>1.4092269131665103</v>
      </c>
      <c r="W107" s="9">
        <f t="shared" si="77"/>
        <v>1.5929671181483545</v>
      </c>
      <c r="X107" s="9">
        <f t="shared" si="77"/>
        <v>1.3436928233870971</v>
      </c>
      <c r="Y107" s="9">
        <f t="shared" si="77"/>
        <v>1.7507866471085911</v>
      </c>
      <c r="Z107" s="9">
        <f t="shared" si="77"/>
        <v>1.487788083265587</v>
      </c>
      <c r="AA107" s="9">
        <f t="shared" si="77"/>
        <v>1.6095557909194373</v>
      </c>
      <c r="AB107" s="9">
        <f t="shared" si="77"/>
        <v>1.432003597418539</v>
      </c>
      <c r="AC107" s="9">
        <f t="shared" si="77"/>
        <v>1.8756633567260395</v>
      </c>
      <c r="AD107" s="9">
        <f t="shared" si="77"/>
        <v>1.6324431990227171</v>
      </c>
      <c r="AE107" s="9">
        <f t="shared" si="77"/>
        <v>1.1411741221429679</v>
      </c>
      <c r="AF107" s="9">
        <f t="shared" si="77"/>
        <v>1.8026055464869037</v>
      </c>
      <c r="AG107" s="9">
        <f t="shared" si="77"/>
        <v>2.5226479056301119</v>
      </c>
      <c r="AH107" s="9">
        <f t="shared" si="77"/>
        <v>1.7934891289032227</v>
      </c>
      <c r="AI107" s="9">
        <f t="shared" si="77"/>
        <v>1.2843515837374662</v>
      </c>
      <c r="AJ107" s="9">
        <f t="shared" si="77"/>
        <v>1.9219058060344902</v>
      </c>
      <c r="AK107" s="9">
        <f t="shared" si="77"/>
        <v>1.4038496408261605</v>
      </c>
      <c r="AL107" s="9">
        <f t="shared" si="77"/>
        <v>1.8207825909512918</v>
      </c>
      <c r="AM107" s="9">
        <f t="shared" si="77"/>
        <v>0.94377386254849793</v>
      </c>
      <c r="AN107" s="9">
        <f ca="1">AVERAGE(OFFSET($A107,0,Fixtures!$D$6,1,3))</f>
        <v>1.3681846947265228</v>
      </c>
      <c r="AO107" s="9">
        <f ca="1">AVERAGE(OFFSET($A107,0,Fixtures!$D$6,1,6))</f>
        <v>1.5321060800475699</v>
      </c>
      <c r="AP107" s="9">
        <f ca="1">AVERAGE(OFFSET($A107,0,Fixtures!$D$6,1,9))</f>
        <v>1.445347939842524</v>
      </c>
      <c r="AQ107" s="9">
        <f ca="1">AVERAGE(OFFSET($A107,0,Fixtures!$D$6,1,12))</f>
        <v>1.4812762163745907</v>
      </c>
      <c r="AR107" s="9">
        <f ca="1">IF(OR(Fixtures!$D$6&lt;=0,Fixtures!$D$6&gt;39),AVERAGE(A107:AM107),AVERAGE(OFFSET($A107,0,Fixtures!$D$6,1,39-Fixtures!$D$6)))</f>
        <v>1.5514674104306356</v>
      </c>
    </row>
    <row r="108" spans="1:44" x14ac:dyDescent="0.25">
      <c r="A108" s="30" t="s">
        <v>2</v>
      </c>
      <c r="B108" s="9">
        <f t="shared" ref="B108:AM108" si="78">MIN(VLOOKUP($A101,$A$2:$AM$11,B$13+1,FALSE),VLOOKUP($A108,$A$2:$AM$11,B$13+1,FALSE))</f>
        <v>2.0861759756263503</v>
      </c>
      <c r="C108" s="9">
        <f t="shared" si="78"/>
        <v>1.4502499496215433</v>
      </c>
      <c r="D108" s="9">
        <f t="shared" si="78"/>
        <v>2.2392429401524376</v>
      </c>
      <c r="E108" s="9">
        <f t="shared" si="78"/>
        <v>1.0919437556576579</v>
      </c>
      <c r="F108" s="9">
        <f t="shared" si="78"/>
        <v>1.2118906783866812</v>
      </c>
      <c r="G108" s="9">
        <f t="shared" si="78"/>
        <v>1.4715559296131437</v>
      </c>
      <c r="H108" s="9">
        <f t="shared" si="78"/>
        <v>1.7388913412915326</v>
      </c>
      <c r="I108" s="9">
        <f t="shared" si="78"/>
        <v>2.0653494839529616</v>
      </c>
      <c r="J108" s="9">
        <f t="shared" si="78"/>
        <v>2.0176137910021748</v>
      </c>
      <c r="K108" s="9">
        <f t="shared" si="78"/>
        <v>1.2527107027375273</v>
      </c>
      <c r="L108" s="9">
        <f t="shared" si="78"/>
        <v>1.4750232662897185</v>
      </c>
      <c r="M108" s="9">
        <f t="shared" si="78"/>
        <v>0.93347704506329388</v>
      </c>
      <c r="N108" s="9">
        <f t="shared" si="78"/>
        <v>2.2396668208370616</v>
      </c>
      <c r="O108" s="9">
        <f t="shared" si="78"/>
        <v>1.2697486296250722</v>
      </c>
      <c r="P108" s="9">
        <f t="shared" si="78"/>
        <v>2.6173378169783672</v>
      </c>
      <c r="Q108" s="9">
        <f t="shared" si="78"/>
        <v>1.9547470609170408</v>
      </c>
      <c r="R108" s="9">
        <f t="shared" si="78"/>
        <v>1.5113883679352749</v>
      </c>
      <c r="S108" s="9">
        <f t="shared" si="78"/>
        <v>1.4353031413243247</v>
      </c>
      <c r="T108" s="9">
        <f t="shared" si="78"/>
        <v>1.6332021723488199</v>
      </c>
      <c r="U108" s="9">
        <f t="shared" si="78"/>
        <v>1.7612759014699424</v>
      </c>
      <c r="V108" s="9">
        <f t="shared" si="78"/>
        <v>1.4092269131665103</v>
      </c>
      <c r="W108" s="9">
        <f t="shared" si="78"/>
        <v>1.3290327863722615</v>
      </c>
      <c r="X108" s="9">
        <f t="shared" si="78"/>
        <v>1.6241925988081491</v>
      </c>
      <c r="Y108" s="9">
        <f t="shared" si="78"/>
        <v>1.9687819618634845</v>
      </c>
      <c r="Z108" s="9">
        <f t="shared" si="78"/>
        <v>1.5410597173328149</v>
      </c>
      <c r="AA108" s="9">
        <f t="shared" si="78"/>
        <v>1.1572328403401331</v>
      </c>
      <c r="AB108" s="9">
        <f t="shared" si="78"/>
        <v>1.1870244543154338</v>
      </c>
      <c r="AC108" s="9">
        <f t="shared" si="78"/>
        <v>1.8756633567260395</v>
      </c>
      <c r="AD108" s="9">
        <f t="shared" si="78"/>
        <v>1.8441612080067529</v>
      </c>
      <c r="AE108" s="9">
        <f t="shared" si="78"/>
        <v>2.2372974767546161</v>
      </c>
      <c r="AF108" s="9">
        <f t="shared" si="78"/>
        <v>1.3885332773392312</v>
      </c>
      <c r="AG108" s="9">
        <f t="shared" si="78"/>
        <v>1.6405705696541852</v>
      </c>
      <c r="AH108" s="9">
        <f t="shared" si="78"/>
        <v>2.7020721879311536</v>
      </c>
      <c r="AI108" s="9">
        <f t="shared" si="78"/>
        <v>1.2843515837374662</v>
      </c>
      <c r="AJ108" s="9">
        <f t="shared" si="78"/>
        <v>1.9219058060344902</v>
      </c>
      <c r="AK108" s="9">
        <f t="shared" si="78"/>
        <v>2.0582766955162732</v>
      </c>
      <c r="AL108" s="9">
        <f t="shared" si="78"/>
        <v>1.1287236166555472</v>
      </c>
      <c r="AM108" s="9">
        <f t="shared" si="78"/>
        <v>1.6146328205599041</v>
      </c>
      <c r="AN108" s="9">
        <f ca="1">AVERAGE(OFFSET($A108,0,Fixtures!$D$6,1,3))</f>
        <v>1.5817825866764734</v>
      </c>
      <c r="AO108" s="9">
        <f ca="1">AVERAGE(OFFSET($A108,0,Fixtures!$D$6,1,6))</f>
        <v>1.5313733759258081</v>
      </c>
      <c r="AP108" s="9">
        <f ca="1">AVERAGE(OFFSET($A108,0,Fixtures!$D$6,1,9))</f>
        <v>1.6968570557095035</v>
      </c>
      <c r="AQ108" s="9">
        <f ca="1">AVERAGE(OFFSET($A108,0,Fixtures!$D$6,1,12))</f>
        <v>1.6751245597107183</v>
      </c>
      <c r="AR108" s="9">
        <f ca="1">IF(OR(Fixtures!$D$6&lt;=0,Fixtures!$D$6&gt;39),AVERAGE(A108:AM108),AVERAGE(OFFSET($A108,0,Fixtures!$D$6,1,39-Fixtures!$D$6)))</f>
        <v>1.6671411529214353</v>
      </c>
    </row>
    <row r="109" spans="1:44" x14ac:dyDescent="0.25">
      <c r="A109" s="30" t="s">
        <v>10</v>
      </c>
      <c r="B109" s="9">
        <f t="shared" ref="B109:AM109" si="79">MIN(VLOOKUP($A101,$A$2:$AM$11,B$13+1,FALSE),VLOOKUP($A109,$A$2:$AM$11,B$13+1,FALSE))</f>
        <v>1.3487065320220235</v>
      </c>
      <c r="C109" s="9">
        <f t="shared" si="79"/>
        <v>1.7854573297305518</v>
      </c>
      <c r="D109" s="9">
        <f t="shared" si="79"/>
        <v>1.1081078593072704</v>
      </c>
      <c r="E109" s="9">
        <f t="shared" si="79"/>
        <v>0.74495387831087001</v>
      </c>
      <c r="F109" s="9">
        <f t="shared" si="79"/>
        <v>1.2118906783866812</v>
      </c>
      <c r="G109" s="9">
        <f t="shared" si="79"/>
        <v>1.3877083057446629</v>
      </c>
      <c r="H109" s="9">
        <f t="shared" si="79"/>
        <v>1.7919956537278083</v>
      </c>
      <c r="I109" s="9">
        <f t="shared" si="79"/>
        <v>1.0296904286111264</v>
      </c>
      <c r="J109" s="9">
        <f t="shared" si="79"/>
        <v>1.1743634219118253</v>
      </c>
      <c r="K109" s="9">
        <f t="shared" si="79"/>
        <v>1.2527107027375273</v>
      </c>
      <c r="L109" s="9">
        <f t="shared" si="79"/>
        <v>1.4717180796255558</v>
      </c>
      <c r="M109" s="9">
        <f t="shared" si="79"/>
        <v>0.90076884077166397</v>
      </c>
      <c r="N109" s="9">
        <f t="shared" si="79"/>
        <v>1.3819574313453795</v>
      </c>
      <c r="O109" s="9">
        <f t="shared" si="79"/>
        <v>1.6425912292870188</v>
      </c>
      <c r="P109" s="9">
        <f t="shared" si="79"/>
        <v>1.2885447886322288</v>
      </c>
      <c r="Q109" s="9">
        <f t="shared" si="79"/>
        <v>1.309244201525803</v>
      </c>
      <c r="R109" s="9">
        <f t="shared" si="79"/>
        <v>1.5113883679352749</v>
      </c>
      <c r="S109" s="9">
        <f t="shared" si="79"/>
        <v>1.7873481657962111</v>
      </c>
      <c r="T109" s="9">
        <f t="shared" si="79"/>
        <v>1.6332021723488199</v>
      </c>
      <c r="U109" s="9">
        <f t="shared" si="79"/>
        <v>1.0867725047497123</v>
      </c>
      <c r="V109" s="9">
        <f t="shared" si="79"/>
        <v>1.4092269131665103</v>
      </c>
      <c r="W109" s="9">
        <f t="shared" si="79"/>
        <v>1.5929671181483545</v>
      </c>
      <c r="X109" s="9">
        <f t="shared" si="79"/>
        <v>1.3093709433991194</v>
      </c>
      <c r="Y109" s="9">
        <f t="shared" si="79"/>
        <v>0.92352039836355326</v>
      </c>
      <c r="Z109" s="9">
        <f t="shared" si="79"/>
        <v>1.5410597173328149</v>
      </c>
      <c r="AA109" s="9">
        <f t="shared" si="79"/>
        <v>1.6095557909194373</v>
      </c>
      <c r="AB109" s="9">
        <f t="shared" si="79"/>
        <v>1.1454321746163898</v>
      </c>
      <c r="AC109" s="9">
        <f t="shared" si="79"/>
        <v>1.1573603552484342</v>
      </c>
      <c r="AD109" s="9">
        <f t="shared" si="79"/>
        <v>1.9299036203282327</v>
      </c>
      <c r="AE109" s="9">
        <f t="shared" si="79"/>
        <v>0.87141696732280527</v>
      </c>
      <c r="AF109" s="9">
        <f t="shared" si="79"/>
        <v>0.94729535725451985</v>
      </c>
      <c r="AG109" s="9">
        <f t="shared" si="79"/>
        <v>1.0606239691123707</v>
      </c>
      <c r="AH109" s="9">
        <f t="shared" si="79"/>
        <v>2.0887454789801883</v>
      </c>
      <c r="AI109" s="9">
        <f t="shared" si="79"/>
        <v>1.2843515837374662</v>
      </c>
      <c r="AJ109" s="9">
        <f t="shared" si="79"/>
        <v>1.9219058060344902</v>
      </c>
      <c r="AK109" s="9">
        <f t="shared" si="79"/>
        <v>1.0133127227086483</v>
      </c>
      <c r="AL109" s="9">
        <f t="shared" si="79"/>
        <v>1.4055721246863047</v>
      </c>
      <c r="AM109" s="9">
        <f t="shared" si="79"/>
        <v>1.664856026295148</v>
      </c>
      <c r="AN109" s="9">
        <f ca="1">AVERAGE(OFFSET($A109,0,Fixtures!$D$6,1,3))</f>
        <v>1.2995974014249694</v>
      </c>
      <c r="AO109" s="9">
        <f ca="1">AVERAGE(OFFSET($A109,0,Fixtures!$D$6,1,6))</f>
        <v>1.3040182842798285</v>
      </c>
      <c r="AP109" s="9">
        <f ca="1">AVERAGE(OFFSET($A109,0,Fixtures!$D$6,1,9))</f>
        <v>1.3259207848635866</v>
      </c>
      <c r="AQ109" s="9">
        <f ca="1">AVERAGE(OFFSET($A109,0,Fixtures!$D$6,1,12))</f>
        <v>1.3700508255555854</v>
      </c>
      <c r="AR109" s="9">
        <f ca="1">IF(OR(Fixtures!$D$6&lt;=0,Fixtures!$D$6&gt;39),AVERAGE(A109:AM109),AVERAGE(OFFSET($A109,0,Fixtures!$D$6,1,39-Fixtures!$D$6)))</f>
        <v>1.3772362324773937</v>
      </c>
    </row>
    <row r="110" spans="1:44" x14ac:dyDescent="0.25">
      <c r="A110" s="30" t="s">
        <v>63</v>
      </c>
      <c r="B110" s="9">
        <f t="shared" ref="B110:AM110" si="80">MIN(VLOOKUP($A101,$A$2:$AM$11,B$13+1,FALSE),VLOOKUP($A110,$A$2:$AM$11,B$13+1,FALSE))</f>
        <v>0.98858571080856317</v>
      </c>
      <c r="C110" s="9">
        <f t="shared" si="80"/>
        <v>1.3267903940959147</v>
      </c>
      <c r="D110" s="9">
        <f t="shared" si="80"/>
        <v>0.88665393412842641</v>
      </c>
      <c r="E110" s="9">
        <f t="shared" si="80"/>
        <v>1.891254704893861</v>
      </c>
      <c r="F110" s="9">
        <f t="shared" si="80"/>
        <v>1.2118906783866812</v>
      </c>
      <c r="G110" s="9">
        <f t="shared" si="80"/>
        <v>1.5770198234851032</v>
      </c>
      <c r="H110" s="9">
        <f t="shared" si="80"/>
        <v>1.7919956537278083</v>
      </c>
      <c r="I110" s="9">
        <f t="shared" si="80"/>
        <v>0.97286179458953637</v>
      </c>
      <c r="J110" s="9">
        <f t="shared" si="80"/>
        <v>1.0997071052253016</v>
      </c>
      <c r="K110" s="9">
        <f t="shared" si="80"/>
        <v>1.2527107027375273</v>
      </c>
      <c r="L110" s="9">
        <f t="shared" si="80"/>
        <v>1.3591514146364485</v>
      </c>
      <c r="M110" s="9">
        <f t="shared" si="80"/>
        <v>1.7159981367694495</v>
      </c>
      <c r="N110" s="9">
        <f t="shared" si="80"/>
        <v>1.0182844001180245</v>
      </c>
      <c r="O110" s="9">
        <f t="shared" si="80"/>
        <v>1.9657462542867608</v>
      </c>
      <c r="P110" s="9">
        <f t="shared" si="80"/>
        <v>1.1111591189579029</v>
      </c>
      <c r="Q110" s="9">
        <f t="shared" si="80"/>
        <v>1.5824388847785973</v>
      </c>
      <c r="R110" s="9">
        <f t="shared" si="80"/>
        <v>1.5113883679352749</v>
      </c>
      <c r="S110" s="9">
        <f t="shared" si="80"/>
        <v>0.71521569866672596</v>
      </c>
      <c r="T110" s="9">
        <f t="shared" si="80"/>
        <v>0.83663044553442323</v>
      </c>
      <c r="U110" s="9">
        <f t="shared" si="80"/>
        <v>1.2948668537489958</v>
      </c>
      <c r="V110" s="9">
        <f t="shared" si="80"/>
        <v>1.4092269131665103</v>
      </c>
      <c r="W110" s="9">
        <f t="shared" si="80"/>
        <v>1.5929671181483545</v>
      </c>
      <c r="X110" s="9">
        <f t="shared" si="80"/>
        <v>1.2371067365332766</v>
      </c>
      <c r="Y110" s="9">
        <f t="shared" si="80"/>
        <v>0.86481060713516922</v>
      </c>
      <c r="Z110" s="9">
        <f t="shared" si="80"/>
        <v>1.5410597173328149</v>
      </c>
      <c r="AA110" s="9">
        <f t="shared" si="80"/>
        <v>1.6095557909194373</v>
      </c>
      <c r="AB110" s="9">
        <f t="shared" si="80"/>
        <v>1.3494624008984386</v>
      </c>
      <c r="AC110" s="9">
        <f t="shared" si="80"/>
        <v>1.7283188427857783</v>
      </c>
      <c r="AD110" s="9">
        <f t="shared" si="80"/>
        <v>1.0433890995222053</v>
      </c>
      <c r="AE110" s="9">
        <f t="shared" si="80"/>
        <v>1.1274834318545723</v>
      </c>
      <c r="AF110" s="9">
        <f t="shared" si="80"/>
        <v>1.4872843158100886</v>
      </c>
      <c r="AG110" s="9">
        <f t="shared" si="80"/>
        <v>1.2571015218022878</v>
      </c>
      <c r="AH110" s="9">
        <f t="shared" si="80"/>
        <v>1.5458645338979899</v>
      </c>
      <c r="AI110" s="9">
        <f t="shared" si="80"/>
        <v>1.063872757585421</v>
      </c>
      <c r="AJ110" s="9">
        <f t="shared" si="80"/>
        <v>1.3323116965163471</v>
      </c>
      <c r="AK110" s="9">
        <f t="shared" si="80"/>
        <v>1.4129678429844952</v>
      </c>
      <c r="AL110" s="9">
        <f t="shared" si="80"/>
        <v>0.9094798087618079</v>
      </c>
      <c r="AM110" s="9">
        <f t="shared" si="80"/>
        <v>1.2444312910202637</v>
      </c>
      <c r="AN110" s="9">
        <f ca="1">AVERAGE(OFFSET($A110,0,Fixtures!$D$6,1,3))</f>
        <v>1.2371897408664259</v>
      </c>
      <c r="AO110" s="9">
        <f ca="1">AVERAGE(OFFSET($A110,0,Fixtures!$D$6,1,6))</f>
        <v>1.4019330022955854</v>
      </c>
      <c r="AP110" s="9">
        <f ca="1">AVERAGE(OFFSET($A110,0,Fixtures!$D$6,1,9))</f>
        <v>1.4018427094939208</v>
      </c>
      <c r="AQ110" s="9">
        <f ca="1">AVERAGE(OFFSET($A110,0,Fixtures!$D$6,1,12))</f>
        <v>1.2886081152829525</v>
      </c>
      <c r="AR110" s="9">
        <f ca="1">IF(OR(Fixtures!$D$6&lt;=0,Fixtures!$D$6&gt;39),AVERAGE(A110:AM110),AVERAGE(OFFSET($A110,0,Fixtures!$D$6,1,39-Fixtures!$D$6)))</f>
        <v>1.3073330603356896</v>
      </c>
    </row>
    <row r="112" spans="1:44" x14ac:dyDescent="0.25">
      <c r="A112" s="31" t="s">
        <v>63</v>
      </c>
      <c r="B112" s="2">
        <v>1</v>
      </c>
      <c r="C112" s="2">
        <v>2</v>
      </c>
      <c r="D112" s="2">
        <v>3</v>
      </c>
      <c r="E112" s="2">
        <v>4</v>
      </c>
      <c r="F112" s="2">
        <v>5</v>
      </c>
      <c r="G112" s="2">
        <v>6</v>
      </c>
      <c r="H112" s="2">
        <v>7</v>
      </c>
      <c r="I112" s="2">
        <v>8</v>
      </c>
      <c r="J112" s="2">
        <v>9</v>
      </c>
      <c r="K112" s="2">
        <v>10</v>
      </c>
      <c r="L112" s="2">
        <v>11</v>
      </c>
      <c r="M112" s="2">
        <v>12</v>
      </c>
      <c r="N112" s="2">
        <v>13</v>
      </c>
      <c r="O112" s="2">
        <v>14</v>
      </c>
      <c r="P112" s="2">
        <v>15</v>
      </c>
      <c r="Q112" s="2">
        <v>16</v>
      </c>
      <c r="R112" s="2">
        <v>17</v>
      </c>
      <c r="S112" s="2">
        <v>18</v>
      </c>
      <c r="T112" s="2">
        <v>19</v>
      </c>
      <c r="U112" s="2">
        <v>20</v>
      </c>
      <c r="V112" s="2">
        <v>21</v>
      </c>
      <c r="W112" s="2">
        <v>22</v>
      </c>
      <c r="X112" s="2">
        <v>23</v>
      </c>
      <c r="Y112" s="2">
        <v>24</v>
      </c>
      <c r="Z112" s="2">
        <v>25</v>
      </c>
      <c r="AA112" s="2">
        <v>26</v>
      </c>
      <c r="AB112" s="2">
        <v>27</v>
      </c>
      <c r="AC112" s="2">
        <v>28</v>
      </c>
      <c r="AD112" s="2">
        <v>29</v>
      </c>
      <c r="AE112" s="2">
        <v>30</v>
      </c>
      <c r="AF112" s="2">
        <v>31</v>
      </c>
      <c r="AG112" s="2">
        <v>32</v>
      </c>
      <c r="AH112" s="2">
        <v>33</v>
      </c>
      <c r="AI112" s="2">
        <v>34</v>
      </c>
      <c r="AJ112" s="2">
        <v>35</v>
      </c>
      <c r="AK112" s="2">
        <v>36</v>
      </c>
      <c r="AL112" s="2">
        <v>37</v>
      </c>
      <c r="AM112" s="2">
        <v>38</v>
      </c>
      <c r="AN112" s="31" t="s">
        <v>56</v>
      </c>
      <c r="AO112" s="31" t="s">
        <v>57</v>
      </c>
      <c r="AP112" s="31" t="s">
        <v>58</v>
      </c>
      <c r="AQ112" s="31" t="s">
        <v>78</v>
      </c>
      <c r="AR112" s="31" t="s">
        <v>59</v>
      </c>
    </row>
    <row r="113" spans="1:44" x14ac:dyDescent="0.25">
      <c r="A113" s="30" t="s">
        <v>105</v>
      </c>
      <c r="B113" s="9">
        <f t="shared" ref="B113:AM113" si="81">MIN(VLOOKUP($A112,$A$2:$AM$11,B$13+1,FALSE),VLOOKUP($A113,$A$2:$AM$11,B$13+1,FALSE))</f>
        <v>0.98858571080856317</v>
      </c>
      <c r="C113" s="9">
        <f t="shared" si="81"/>
        <v>0.9777535921947349</v>
      </c>
      <c r="D113" s="9">
        <f t="shared" si="81"/>
        <v>0.88665393412842641</v>
      </c>
      <c r="E113" s="9">
        <f t="shared" si="81"/>
        <v>1.891254704893861</v>
      </c>
      <c r="F113" s="9">
        <f t="shared" si="81"/>
        <v>2.1382497696124347</v>
      </c>
      <c r="G113" s="9">
        <f t="shared" si="81"/>
        <v>1.5257001927636529</v>
      </c>
      <c r="H113" s="9">
        <f t="shared" si="81"/>
        <v>1.406952175419395</v>
      </c>
      <c r="I113" s="9">
        <f t="shared" si="81"/>
        <v>0.97286179458953637</v>
      </c>
      <c r="J113" s="9">
        <f t="shared" si="81"/>
        <v>1.0997071052253016</v>
      </c>
      <c r="K113" s="9">
        <f t="shared" si="81"/>
        <v>1.4669359227477596</v>
      </c>
      <c r="L113" s="9">
        <f t="shared" si="81"/>
        <v>1.1176935411759816</v>
      </c>
      <c r="M113" s="9">
        <f t="shared" si="81"/>
        <v>1.2747310989717673</v>
      </c>
      <c r="N113" s="9">
        <f t="shared" si="81"/>
        <v>0.94589314320575646</v>
      </c>
      <c r="O113" s="9">
        <f t="shared" si="81"/>
        <v>1.028256525427248</v>
      </c>
      <c r="P113" s="9">
        <f t="shared" si="81"/>
        <v>1.1111591189579029</v>
      </c>
      <c r="Q113" s="9">
        <f t="shared" si="81"/>
        <v>1.5824388847785973</v>
      </c>
      <c r="R113" s="9">
        <f t="shared" si="81"/>
        <v>1.6941890246783247</v>
      </c>
      <c r="S113" s="9">
        <f t="shared" si="81"/>
        <v>0.71521569866672596</v>
      </c>
      <c r="T113" s="9">
        <f t="shared" si="81"/>
        <v>0.83663044553442323</v>
      </c>
      <c r="U113" s="9">
        <f t="shared" si="81"/>
        <v>1.2028129648098549</v>
      </c>
      <c r="V113" s="9">
        <f t="shared" si="81"/>
        <v>1.7891030605491542</v>
      </c>
      <c r="W113" s="9">
        <f t="shared" si="81"/>
        <v>1.4211395456411875</v>
      </c>
      <c r="X113" s="9">
        <f t="shared" si="81"/>
        <v>1.1796541713268012</v>
      </c>
      <c r="Y113" s="9">
        <f t="shared" si="81"/>
        <v>0.86481060713516922</v>
      </c>
      <c r="Z113" s="9">
        <f t="shared" si="81"/>
        <v>1.6815214457365146</v>
      </c>
      <c r="AA113" s="9">
        <f t="shared" si="81"/>
        <v>1.9401049531340435</v>
      </c>
      <c r="AB113" s="9">
        <f t="shared" si="81"/>
        <v>1.0024496253572921</v>
      </c>
      <c r="AC113" s="9">
        <f t="shared" si="81"/>
        <v>1.4212771195850302</v>
      </c>
      <c r="AD113" s="9">
        <f t="shared" si="81"/>
        <v>1.0433890995222053</v>
      </c>
      <c r="AE113" s="9">
        <f t="shared" si="81"/>
        <v>1.0999161047758295</v>
      </c>
      <c r="AF113" s="9">
        <f t="shared" si="81"/>
        <v>1.4872843158100886</v>
      </c>
      <c r="AG113" s="9">
        <f t="shared" si="81"/>
        <v>1.2571015218022878</v>
      </c>
      <c r="AH113" s="9">
        <f t="shared" si="81"/>
        <v>0.80862181013484913</v>
      </c>
      <c r="AI113" s="9">
        <f t="shared" si="81"/>
        <v>1.063872757585421</v>
      </c>
      <c r="AJ113" s="9">
        <f t="shared" si="81"/>
        <v>1.3323116965163471</v>
      </c>
      <c r="AK113" s="9">
        <f t="shared" si="81"/>
        <v>1.4129678429844952</v>
      </c>
      <c r="AL113" s="9">
        <f t="shared" si="81"/>
        <v>0.9094798087618079</v>
      </c>
      <c r="AM113" s="9">
        <f t="shared" si="81"/>
        <v>1.2444312910202637</v>
      </c>
      <c r="AN113" s="9">
        <f ca="1">AVERAGE(OFFSET($A113,0,Fixtures!$D$6,1,3))</f>
        <v>1.2281121897163476</v>
      </c>
      <c r="AO113" s="9">
        <f ca="1">AVERAGE(OFFSET($A113,0,Fixtures!$D$6,1,6))</f>
        <v>1.1555362227923023</v>
      </c>
      <c r="AP113" s="9">
        <f ca="1">AVERAGE(OFFSET($A113,0,Fixtures!$D$6,1,9))</f>
        <v>1.2578893739076265</v>
      </c>
      <c r="AQ113" s="9">
        <f ca="1">AVERAGE(OFFSET($A113,0,Fixtures!$D$6,1,12))</f>
        <v>1.172971956181637</v>
      </c>
      <c r="AR113" s="9">
        <f ca="1">IF(OR(Fixtures!$D$6&lt;=0,Fixtures!$D$6&gt;39),AVERAGE(A113:AM113),AVERAGE(OFFSET($A113,0,Fixtures!$D$6,1,39-Fixtures!$D$6)))</f>
        <v>1.2345033417186144</v>
      </c>
    </row>
    <row r="114" spans="1:44" x14ac:dyDescent="0.25">
      <c r="A114" s="30" t="s">
        <v>118</v>
      </c>
      <c r="B114" s="9">
        <f t="shared" ref="B114:AM114" si="82">MIN(VLOOKUP($A112,$A$2:$AM$11,B$13+1,FALSE),VLOOKUP($A114,$A$2:$AM$11,B$13+1,FALSE))</f>
        <v>0.98858571080856317</v>
      </c>
      <c r="C114" s="9">
        <f t="shared" si="82"/>
        <v>1.2059782540276291</v>
      </c>
      <c r="D114" s="9">
        <f t="shared" si="82"/>
        <v>0.88665393412842641</v>
      </c>
      <c r="E114" s="9">
        <f t="shared" si="82"/>
        <v>1.6252904690188399</v>
      </c>
      <c r="F114" s="9">
        <f t="shared" si="82"/>
        <v>1.24220776158448</v>
      </c>
      <c r="G114" s="9">
        <f t="shared" si="82"/>
        <v>0.68612961210535006</v>
      </c>
      <c r="H114" s="9">
        <f t="shared" si="82"/>
        <v>2.0911359893415811</v>
      </c>
      <c r="I114" s="9">
        <f t="shared" si="82"/>
        <v>0.8026067159042436</v>
      </c>
      <c r="J114" s="9">
        <f t="shared" si="82"/>
        <v>1.0997071052253016</v>
      </c>
      <c r="K114" s="9">
        <f t="shared" si="82"/>
        <v>1.4669359227477596</v>
      </c>
      <c r="L114" s="9">
        <f t="shared" si="82"/>
        <v>1.193823290779533</v>
      </c>
      <c r="M114" s="9">
        <f t="shared" si="82"/>
        <v>1.7159981367694495</v>
      </c>
      <c r="N114" s="9">
        <f t="shared" si="82"/>
        <v>1.0182844001180245</v>
      </c>
      <c r="O114" s="9">
        <f t="shared" si="82"/>
        <v>0.82964085872889071</v>
      </c>
      <c r="P114" s="9">
        <f t="shared" si="82"/>
        <v>1.1111591189579029</v>
      </c>
      <c r="Q114" s="9">
        <f t="shared" si="82"/>
        <v>1.000956997259248</v>
      </c>
      <c r="R114" s="9">
        <f t="shared" si="82"/>
        <v>0.85059587062937403</v>
      </c>
      <c r="S114" s="9">
        <f t="shared" si="82"/>
        <v>0.71521569866672596</v>
      </c>
      <c r="T114" s="9">
        <f t="shared" si="82"/>
        <v>0.83663044553442323</v>
      </c>
      <c r="U114" s="9">
        <f t="shared" si="82"/>
        <v>0.93329786664103598</v>
      </c>
      <c r="V114" s="9">
        <f t="shared" si="82"/>
        <v>1.6444711286776614</v>
      </c>
      <c r="W114" s="9">
        <f t="shared" si="82"/>
        <v>1.8653793603433491</v>
      </c>
      <c r="X114" s="9">
        <f t="shared" si="82"/>
        <v>1.0206076346650161</v>
      </c>
      <c r="Y114" s="9">
        <f t="shared" si="82"/>
        <v>0.86481060713516922</v>
      </c>
      <c r="Z114" s="9">
        <f t="shared" si="82"/>
        <v>0.97687324504810102</v>
      </c>
      <c r="AA114" s="9">
        <f t="shared" si="82"/>
        <v>0.87249347234220409</v>
      </c>
      <c r="AB114" s="9">
        <f t="shared" si="82"/>
        <v>1.3494624008984386</v>
      </c>
      <c r="AC114" s="9">
        <f t="shared" si="82"/>
        <v>1.5180849360795423</v>
      </c>
      <c r="AD114" s="9">
        <f t="shared" si="82"/>
        <v>0.9483823293510264</v>
      </c>
      <c r="AE114" s="9">
        <f t="shared" si="82"/>
        <v>1.1274834318545723</v>
      </c>
      <c r="AF114" s="9">
        <f t="shared" si="82"/>
        <v>1.2781298134790378</v>
      </c>
      <c r="AG114" s="9">
        <f t="shared" si="82"/>
        <v>1.2571015218022878</v>
      </c>
      <c r="AH114" s="9">
        <f t="shared" si="82"/>
        <v>1.0549846863600971</v>
      </c>
      <c r="AI114" s="9">
        <f t="shared" si="82"/>
        <v>1.063872757585421</v>
      </c>
      <c r="AJ114" s="9">
        <f t="shared" si="82"/>
        <v>1.081631417201409</v>
      </c>
      <c r="AK114" s="9">
        <f t="shared" si="82"/>
        <v>1.2058615201533485</v>
      </c>
      <c r="AL114" s="9">
        <f t="shared" si="82"/>
        <v>0.9094798087618079</v>
      </c>
      <c r="AM114" s="9">
        <f t="shared" si="82"/>
        <v>1.2444312910202637</v>
      </c>
      <c r="AN114" s="9">
        <f ca="1">AVERAGE(OFFSET($A114,0,Fixtures!$D$6,1,3))</f>
        <v>1.2534887729175315</v>
      </c>
      <c r="AO114" s="9">
        <f ca="1">AVERAGE(OFFSET($A114,0,Fixtures!$D$6,1,6))</f>
        <v>1.2207316190614932</v>
      </c>
      <c r="AP114" s="9">
        <f ca="1">AVERAGE(OFFSET($A114,0,Fixtures!$D$6,1,9))</f>
        <v>1.1430113001350537</v>
      </c>
      <c r="AQ114" s="9">
        <f ca="1">AVERAGE(OFFSET($A114,0,Fixtures!$D$6,1,12))</f>
        <v>1.0643538093381391</v>
      </c>
      <c r="AR114" s="9">
        <f ca="1">IF(OR(Fixtures!$D$6&lt;=0,Fixtures!$D$6&gt;39),AVERAGE(A114:AM114),AVERAGE(OFFSET($A114,0,Fixtures!$D$6,1,39-Fixtures!$D$6)))</f>
        <v>1.1351929024938805</v>
      </c>
    </row>
    <row r="115" spans="1:44" x14ac:dyDescent="0.25">
      <c r="A115" s="30" t="s">
        <v>61</v>
      </c>
      <c r="B115" s="9">
        <f t="shared" ref="B115:AM115" si="83">MIN(VLOOKUP($A112,$A$2:$AM$11,B$13+1,FALSE),VLOOKUP($A115,$A$2:$AM$11,B$13+1,FALSE))</f>
        <v>0.98858571080856317</v>
      </c>
      <c r="C115" s="9">
        <f t="shared" si="83"/>
        <v>1.3267903940959147</v>
      </c>
      <c r="D115" s="9">
        <f t="shared" si="83"/>
        <v>0.88665393412842641</v>
      </c>
      <c r="E115" s="9">
        <f t="shared" si="83"/>
        <v>1.3042672083051459</v>
      </c>
      <c r="F115" s="9">
        <f t="shared" si="83"/>
        <v>0.94360293946905494</v>
      </c>
      <c r="G115" s="9">
        <f t="shared" si="83"/>
        <v>1.5770198234851032</v>
      </c>
      <c r="H115" s="9">
        <f t="shared" si="83"/>
        <v>1.6038644334424492</v>
      </c>
      <c r="I115" s="9">
        <f t="shared" si="83"/>
        <v>0.97286179458953637</v>
      </c>
      <c r="J115" s="9">
        <f t="shared" si="83"/>
        <v>1.0564898130888565</v>
      </c>
      <c r="K115" s="9">
        <f t="shared" si="83"/>
        <v>1.4669359227477596</v>
      </c>
      <c r="L115" s="9">
        <f t="shared" si="83"/>
        <v>1.3591514146364485</v>
      </c>
      <c r="M115" s="9">
        <f t="shared" si="83"/>
        <v>1.3765707648118874</v>
      </c>
      <c r="N115" s="9">
        <f t="shared" si="83"/>
        <v>1.0182844001180245</v>
      </c>
      <c r="O115" s="9">
        <f t="shared" si="83"/>
        <v>0.91992065186628336</v>
      </c>
      <c r="P115" s="9">
        <f t="shared" si="83"/>
        <v>1.1111591189579029</v>
      </c>
      <c r="Q115" s="9">
        <f t="shared" si="83"/>
        <v>0.8972577764950509</v>
      </c>
      <c r="R115" s="9">
        <f t="shared" si="83"/>
        <v>1.0093629789556426</v>
      </c>
      <c r="S115" s="9">
        <f t="shared" si="83"/>
        <v>0.71521569866672596</v>
      </c>
      <c r="T115" s="9">
        <f t="shared" si="83"/>
        <v>0.83663044553442323</v>
      </c>
      <c r="U115" s="9">
        <f t="shared" si="83"/>
        <v>1.2948668537489958</v>
      </c>
      <c r="V115" s="9">
        <f t="shared" si="83"/>
        <v>1.911726374200873</v>
      </c>
      <c r="W115" s="9">
        <f t="shared" si="83"/>
        <v>1.6361886505951455</v>
      </c>
      <c r="X115" s="9">
        <f t="shared" si="83"/>
        <v>1.1528491350390409</v>
      </c>
      <c r="Y115" s="9">
        <f t="shared" si="83"/>
        <v>0.86481060713516922</v>
      </c>
      <c r="Z115" s="9">
        <f t="shared" si="83"/>
        <v>0.74205015780959138</v>
      </c>
      <c r="AA115" s="9">
        <f t="shared" si="83"/>
        <v>2.0053638226209398</v>
      </c>
      <c r="AB115" s="9">
        <f t="shared" si="83"/>
        <v>1.0825364255854248</v>
      </c>
      <c r="AC115" s="9">
        <f t="shared" si="83"/>
        <v>1.7283188427857783</v>
      </c>
      <c r="AD115" s="9">
        <f t="shared" si="83"/>
        <v>1.0433890995222053</v>
      </c>
      <c r="AE115" s="9">
        <f t="shared" si="83"/>
        <v>1.1274834318545723</v>
      </c>
      <c r="AF115" s="9">
        <f t="shared" si="83"/>
        <v>1.0256768469726123</v>
      </c>
      <c r="AG115" s="9">
        <f t="shared" si="83"/>
        <v>1.2571015218022878</v>
      </c>
      <c r="AH115" s="9">
        <f t="shared" si="83"/>
        <v>1.1697859262527797</v>
      </c>
      <c r="AI115" s="9">
        <f t="shared" si="83"/>
        <v>1.063872757585421</v>
      </c>
      <c r="AJ115" s="9">
        <f t="shared" si="83"/>
        <v>1.2835222308222725</v>
      </c>
      <c r="AK115" s="9">
        <f t="shared" si="83"/>
        <v>1.4000934115561285</v>
      </c>
      <c r="AL115" s="9">
        <f t="shared" si="83"/>
        <v>0.9094798087618079</v>
      </c>
      <c r="AM115" s="9">
        <f t="shared" si="83"/>
        <v>1.1409674486983241</v>
      </c>
      <c r="AN115" s="9">
        <f ca="1">AVERAGE(OFFSET($A115,0,Fixtures!$D$6,1,3))</f>
        <v>1.2941923834910216</v>
      </c>
      <c r="AO115" s="9">
        <f ca="1">AVERAGE(OFFSET($A115,0,Fixtures!$D$6,1,6))</f>
        <v>1.1995588278782099</v>
      </c>
      <c r="AP115" s="9">
        <f ca="1">AVERAGE(OFFSET($A115,0,Fixtures!$D$6,1,9))</f>
        <v>1.1350147601864284</v>
      </c>
      <c r="AQ115" s="9">
        <f ca="1">AVERAGE(OFFSET($A115,0,Fixtures!$D$6,1,12))</f>
        <v>1.0884871533023335</v>
      </c>
      <c r="AR115" s="9">
        <f ca="1">IF(OR(Fixtures!$D$6&lt;=0,Fixtures!$D$6&gt;39),AVERAGE(A115:AM115),AVERAGE(OFFSET($A115,0,Fixtures!$D$6,1,39-Fixtures!$D$6)))</f>
        <v>1.1869020779742789</v>
      </c>
    </row>
    <row r="116" spans="1:44" x14ac:dyDescent="0.25">
      <c r="A116" s="30" t="s">
        <v>53</v>
      </c>
      <c r="B116" s="9">
        <f t="shared" ref="B116:AM116" si="84">MIN(VLOOKUP($A112,$A$2:$AM$11,B$13+1,FALSE),VLOOKUP($A116,$A$2:$AM$11,B$13+1,FALSE))</f>
        <v>0.98858571080856317</v>
      </c>
      <c r="C116" s="9">
        <f t="shared" si="84"/>
        <v>1.3267903940959147</v>
      </c>
      <c r="D116" s="9">
        <f t="shared" si="84"/>
        <v>0.88665393412842641</v>
      </c>
      <c r="E116" s="9">
        <f t="shared" si="84"/>
        <v>1.891254704893861</v>
      </c>
      <c r="F116" s="9">
        <f t="shared" si="84"/>
        <v>1.3061430454154206</v>
      </c>
      <c r="G116" s="9">
        <f t="shared" si="84"/>
        <v>1.4541916929727541</v>
      </c>
      <c r="H116" s="9">
        <f t="shared" si="84"/>
        <v>1.3253319153057803</v>
      </c>
      <c r="I116" s="9">
        <f t="shared" si="84"/>
        <v>0.97286179458953637</v>
      </c>
      <c r="J116" s="9">
        <f t="shared" si="84"/>
        <v>1.0997071052253016</v>
      </c>
      <c r="K116" s="9">
        <f t="shared" si="84"/>
        <v>1.162060706643568</v>
      </c>
      <c r="L116" s="9">
        <f t="shared" si="84"/>
        <v>1.0690734629204686</v>
      </c>
      <c r="M116" s="9">
        <f t="shared" si="84"/>
        <v>1.7159981367694495</v>
      </c>
      <c r="N116" s="9">
        <f t="shared" si="84"/>
        <v>1.0182844001180245</v>
      </c>
      <c r="O116" s="9">
        <f t="shared" si="84"/>
        <v>1.9657462542867608</v>
      </c>
      <c r="P116" s="9">
        <f t="shared" si="84"/>
        <v>1.1111591189579029</v>
      </c>
      <c r="Q116" s="9">
        <f t="shared" si="84"/>
        <v>1.5824388847785973</v>
      </c>
      <c r="R116" s="9">
        <f t="shared" si="84"/>
        <v>1.0165658012782628</v>
      </c>
      <c r="S116" s="9">
        <f t="shared" si="84"/>
        <v>0.71521569866672596</v>
      </c>
      <c r="T116" s="9">
        <f t="shared" si="84"/>
        <v>0.83663044553442323</v>
      </c>
      <c r="U116" s="9">
        <f t="shared" si="84"/>
        <v>1.2948668537489958</v>
      </c>
      <c r="V116" s="9">
        <f t="shared" si="84"/>
        <v>1.0422421505555244</v>
      </c>
      <c r="W116" s="9">
        <f t="shared" si="84"/>
        <v>1.4776951222099515</v>
      </c>
      <c r="X116" s="9">
        <f t="shared" si="84"/>
        <v>1.2371067365332766</v>
      </c>
      <c r="Y116" s="9">
        <f t="shared" si="84"/>
        <v>0.86481060713516922</v>
      </c>
      <c r="Z116" s="9">
        <f t="shared" si="84"/>
        <v>1.660912546207296</v>
      </c>
      <c r="AA116" s="9">
        <f t="shared" si="84"/>
        <v>1.1435775898101863</v>
      </c>
      <c r="AB116" s="9">
        <f t="shared" si="84"/>
        <v>1.3494624008984386</v>
      </c>
      <c r="AC116" s="9">
        <f t="shared" si="84"/>
        <v>0.84072028465336945</v>
      </c>
      <c r="AD116" s="9">
        <f t="shared" si="84"/>
        <v>1.0433890995222053</v>
      </c>
      <c r="AE116" s="9">
        <f t="shared" si="84"/>
        <v>1.1274834318545723</v>
      </c>
      <c r="AF116" s="9">
        <f t="shared" si="84"/>
        <v>1.4872843158100886</v>
      </c>
      <c r="AG116" s="9">
        <f t="shared" si="84"/>
        <v>1.2571015218022878</v>
      </c>
      <c r="AH116" s="9">
        <f t="shared" si="84"/>
        <v>1.5458645338979899</v>
      </c>
      <c r="AI116" s="9">
        <f t="shared" si="84"/>
        <v>1.063872757585421</v>
      </c>
      <c r="AJ116" s="9">
        <f t="shared" si="84"/>
        <v>1.2926814557676052</v>
      </c>
      <c r="AK116" s="9">
        <f t="shared" si="84"/>
        <v>1.4129678429844952</v>
      </c>
      <c r="AL116" s="9">
        <f t="shared" si="84"/>
        <v>0.9094798087618079</v>
      </c>
      <c r="AM116" s="9">
        <f t="shared" si="84"/>
        <v>1.2444312910202637</v>
      </c>
      <c r="AN116" s="9">
        <f ca="1">AVERAGE(OFFSET($A116,0,Fixtures!$D$6,1,3))</f>
        <v>1.1102804249297795</v>
      </c>
      <c r="AO116" s="9">
        <f ca="1">AVERAGE(OFFSET($A116,0,Fixtures!$D$6,1,6))</f>
        <v>1.3384783443272621</v>
      </c>
      <c r="AP116" s="9">
        <f ca="1">AVERAGE(OFFSET($A116,0,Fixtures!$D$6,1,9))</f>
        <v>1.304559318997593</v>
      </c>
      <c r="AQ116" s="9">
        <f ca="1">AVERAGE(OFFSET($A116,0,Fixtures!$D$6,1,12))</f>
        <v>1.2156455724107069</v>
      </c>
      <c r="AR116" s="9">
        <f ca="1">IF(OR(Fixtures!$D$6&lt;=0,Fixtures!$D$6&gt;39),AVERAGE(A116:AM116),AVERAGE(OFFSET($A116,0,Fixtures!$D$6,1,39-Fixtures!$D$6)))</f>
        <v>1.2196276788646143</v>
      </c>
    </row>
    <row r="117" spans="1:44" x14ac:dyDescent="0.25">
      <c r="A117" s="30" t="s">
        <v>116</v>
      </c>
      <c r="B117" s="9">
        <f t="shared" ref="B117:AM117" si="85">MIN(VLOOKUP($A112,$A$2:$AM$11,B$13+1,FALSE),VLOOKUP($A117,$A$2:$AM$11,B$13+1,FALSE))</f>
        <v>0.98858571080856317</v>
      </c>
      <c r="C117" s="9">
        <f t="shared" si="85"/>
        <v>1.3267903940959147</v>
      </c>
      <c r="D117" s="9">
        <f t="shared" si="85"/>
        <v>0.88665393412842641</v>
      </c>
      <c r="E117" s="9">
        <f t="shared" si="85"/>
        <v>1.7155233271620696</v>
      </c>
      <c r="F117" s="9">
        <f t="shared" si="85"/>
        <v>1.6732602349257542</v>
      </c>
      <c r="G117" s="9">
        <f t="shared" si="85"/>
        <v>1.5493714521501072</v>
      </c>
      <c r="H117" s="9">
        <f t="shared" si="85"/>
        <v>1.0882370244652477</v>
      </c>
      <c r="I117" s="9">
        <f t="shared" si="85"/>
        <v>0.97286179458953637</v>
      </c>
      <c r="J117" s="9">
        <f t="shared" si="85"/>
        <v>1.0997071052253016</v>
      </c>
      <c r="K117" s="9">
        <f t="shared" si="85"/>
        <v>1.4669359227477596</v>
      </c>
      <c r="L117" s="9">
        <f t="shared" si="85"/>
        <v>1.3591514146364485</v>
      </c>
      <c r="M117" s="9">
        <f t="shared" si="85"/>
        <v>1.7159981367694495</v>
      </c>
      <c r="N117" s="9">
        <f t="shared" si="85"/>
        <v>1.0182844001180245</v>
      </c>
      <c r="O117" s="9">
        <f t="shared" si="85"/>
        <v>1.9127438367013871</v>
      </c>
      <c r="P117" s="9">
        <f t="shared" si="85"/>
        <v>1.1111591189579029</v>
      </c>
      <c r="Q117" s="9">
        <f t="shared" si="85"/>
        <v>1.5824388847785973</v>
      </c>
      <c r="R117" s="9">
        <f t="shared" si="85"/>
        <v>1.6187364543068836</v>
      </c>
      <c r="S117" s="9">
        <f t="shared" si="85"/>
        <v>0.71521569866672596</v>
      </c>
      <c r="T117" s="9">
        <f t="shared" si="85"/>
        <v>0.83663044553442323</v>
      </c>
      <c r="U117" s="9">
        <f t="shared" si="85"/>
        <v>1.2948668537489958</v>
      </c>
      <c r="V117" s="9">
        <f t="shared" si="85"/>
        <v>1.3838197382176922</v>
      </c>
      <c r="W117" s="9">
        <f t="shared" si="85"/>
        <v>1.8653793603433491</v>
      </c>
      <c r="X117" s="9">
        <f t="shared" si="85"/>
        <v>1.2371067365332766</v>
      </c>
      <c r="Y117" s="9">
        <f t="shared" si="85"/>
        <v>0.86481060713516922</v>
      </c>
      <c r="Z117" s="9">
        <f t="shared" si="85"/>
        <v>1.3158532783734389</v>
      </c>
      <c r="AA117" s="9">
        <f t="shared" si="85"/>
        <v>1.9702057080532607</v>
      </c>
      <c r="AB117" s="9">
        <f t="shared" si="85"/>
        <v>1.3494624008984386</v>
      </c>
      <c r="AC117" s="9">
        <f t="shared" si="85"/>
        <v>1.7283188427857783</v>
      </c>
      <c r="AD117" s="9">
        <f t="shared" si="85"/>
        <v>1.0433890995222053</v>
      </c>
      <c r="AE117" s="9">
        <f t="shared" si="85"/>
        <v>1.1274834318545723</v>
      </c>
      <c r="AF117" s="9">
        <f t="shared" si="85"/>
        <v>1.3490890102175186</v>
      </c>
      <c r="AG117" s="9">
        <f t="shared" si="85"/>
        <v>1.2571015218022878</v>
      </c>
      <c r="AH117" s="9">
        <f t="shared" si="85"/>
        <v>1.5458645338979899</v>
      </c>
      <c r="AI117" s="9">
        <f t="shared" si="85"/>
        <v>1.063872757585421</v>
      </c>
      <c r="AJ117" s="9">
        <f t="shared" si="85"/>
        <v>1.2729757307098275</v>
      </c>
      <c r="AK117" s="9">
        <f t="shared" si="85"/>
        <v>1.4129678429844952</v>
      </c>
      <c r="AL117" s="9">
        <f t="shared" si="85"/>
        <v>0.9094798087618079</v>
      </c>
      <c r="AM117" s="9">
        <f t="shared" si="85"/>
        <v>1.2444312910202637</v>
      </c>
      <c r="AN117" s="9">
        <f ca="1">AVERAGE(OFFSET($A117,0,Fixtures!$D$6,1,3))</f>
        <v>1.3085981475365032</v>
      </c>
      <c r="AO117" s="9">
        <f ca="1">AVERAGE(OFFSET($A117,0,Fixtures!$D$6,1,6))</f>
        <v>1.4288034693663951</v>
      </c>
      <c r="AP117" s="9">
        <f ca="1">AVERAGE(OFFSET($A117,0,Fixtures!$D$6,1,9))</f>
        <v>1.4316839193601949</v>
      </c>
      <c r="AQ117" s="9">
        <f ca="1">AVERAGE(OFFSET($A117,0,Fixtures!$D$6,1,12))</f>
        <v>1.3109890226826582</v>
      </c>
      <c r="AR117" s="9">
        <f ca="1">IF(OR(Fixtures!$D$6&lt;=0,Fixtures!$D$6&gt;39),AVERAGE(A117:AM117),AVERAGE(OFFSET($A117,0,Fixtures!$D$6,1,39-Fixtures!$D$6)))</f>
        <v>1.3224493324296234</v>
      </c>
    </row>
    <row r="118" spans="1:44" x14ac:dyDescent="0.25">
      <c r="A118" s="30" t="s">
        <v>115</v>
      </c>
      <c r="B118" s="9">
        <f t="shared" ref="B118:AM118" si="86">MIN(VLOOKUP($A112,$A$2:$AM$11,B$13+1,FALSE),VLOOKUP($A118,$A$2:$AM$11,B$13+1,FALSE))</f>
        <v>0.98858571080856317</v>
      </c>
      <c r="C118" s="9">
        <f t="shared" si="86"/>
        <v>1.2837547264653544</v>
      </c>
      <c r="D118" s="9">
        <f t="shared" si="86"/>
        <v>0.88665393412842641</v>
      </c>
      <c r="E118" s="9">
        <f t="shared" si="86"/>
        <v>1.891254704893861</v>
      </c>
      <c r="F118" s="9">
        <f t="shared" si="86"/>
        <v>1.1699978198411112</v>
      </c>
      <c r="G118" s="9">
        <f t="shared" si="86"/>
        <v>1.5770198234851032</v>
      </c>
      <c r="H118" s="9">
        <f t="shared" si="86"/>
        <v>1.9625688670655994</v>
      </c>
      <c r="I118" s="9">
        <f t="shared" si="86"/>
        <v>0.97286179458953637</v>
      </c>
      <c r="J118" s="9">
        <f t="shared" si="86"/>
        <v>1.0997071052253016</v>
      </c>
      <c r="K118" s="9">
        <f t="shared" si="86"/>
        <v>1.4669359227477596</v>
      </c>
      <c r="L118" s="9">
        <f t="shared" si="86"/>
        <v>1.3591514146364485</v>
      </c>
      <c r="M118" s="9">
        <f t="shared" si="86"/>
        <v>1.6586670572075357</v>
      </c>
      <c r="N118" s="9">
        <f t="shared" si="86"/>
        <v>1.0182844001180245</v>
      </c>
      <c r="O118" s="9">
        <f t="shared" si="86"/>
        <v>1.9657462542867608</v>
      </c>
      <c r="P118" s="9">
        <f t="shared" si="86"/>
        <v>1.1039885569900278</v>
      </c>
      <c r="Q118" s="9">
        <f t="shared" si="86"/>
        <v>1.2001180533719924</v>
      </c>
      <c r="R118" s="9">
        <f t="shared" si="86"/>
        <v>1.6941890246783247</v>
      </c>
      <c r="S118" s="9">
        <f t="shared" si="86"/>
        <v>0.71521569866672596</v>
      </c>
      <c r="T118" s="9">
        <f t="shared" si="86"/>
        <v>0.83663044553442323</v>
      </c>
      <c r="U118" s="9">
        <f t="shared" si="86"/>
        <v>1.2948668537489958</v>
      </c>
      <c r="V118" s="9">
        <f t="shared" si="86"/>
        <v>1.911726374200873</v>
      </c>
      <c r="W118" s="9">
        <f t="shared" si="86"/>
        <v>1.7580723665374896</v>
      </c>
      <c r="X118" s="9">
        <f t="shared" si="86"/>
        <v>1.2371067365332766</v>
      </c>
      <c r="Y118" s="9">
        <f t="shared" si="86"/>
        <v>0.86481060713516922</v>
      </c>
      <c r="Z118" s="9">
        <f t="shared" si="86"/>
        <v>1.487788083265587</v>
      </c>
      <c r="AA118" s="9">
        <f t="shared" si="86"/>
        <v>1.9357178324016668</v>
      </c>
      <c r="AB118" s="9">
        <f t="shared" si="86"/>
        <v>1.3494624008984386</v>
      </c>
      <c r="AC118" s="9">
        <f t="shared" si="86"/>
        <v>1.7283188427857783</v>
      </c>
      <c r="AD118" s="9">
        <f t="shared" si="86"/>
        <v>1.0433890995222053</v>
      </c>
      <c r="AE118" s="9">
        <f t="shared" si="86"/>
        <v>1.1274834318545723</v>
      </c>
      <c r="AF118" s="9">
        <f t="shared" si="86"/>
        <v>1.4872843158100886</v>
      </c>
      <c r="AG118" s="9">
        <f t="shared" si="86"/>
        <v>1.2571015218022878</v>
      </c>
      <c r="AH118" s="9">
        <f t="shared" si="86"/>
        <v>1.5458645338979899</v>
      </c>
      <c r="AI118" s="9">
        <f t="shared" si="86"/>
        <v>1.063872757585421</v>
      </c>
      <c r="AJ118" s="9">
        <f t="shared" si="86"/>
        <v>1.3323116965163471</v>
      </c>
      <c r="AK118" s="9">
        <f t="shared" si="86"/>
        <v>1.4038496408261605</v>
      </c>
      <c r="AL118" s="9">
        <f t="shared" si="86"/>
        <v>0.9094798087618079</v>
      </c>
      <c r="AM118" s="9">
        <f t="shared" si="86"/>
        <v>0.94377386254849793</v>
      </c>
      <c r="AN118" s="9">
        <f ca="1">AVERAGE(OFFSET($A118,0,Fixtures!$D$6,1,3))</f>
        <v>1.3085981475365032</v>
      </c>
      <c r="AO118" s="9">
        <f ca="1">AVERAGE(OFFSET($A118,0,Fixtures!$D$6,1,6))</f>
        <v>1.4280820257036384</v>
      </c>
      <c r="AP118" s="9">
        <f ca="1">AVERAGE(OFFSET($A118,0,Fixtures!$D$6,1,9))</f>
        <v>1.3963097543624641</v>
      </c>
      <c r="AQ118" s="9">
        <f ca="1">AVERAGE(OFFSET($A118,0,Fixtures!$D$6,1,12))</f>
        <v>1.2844583989343603</v>
      </c>
      <c r="AR118" s="9">
        <f ca="1">IF(OR(Fixtures!$D$6&lt;=0,Fixtures!$D$6&gt;39),AVERAGE(A118:AM118),AVERAGE(OFFSET($A118,0,Fixtures!$D$6,1,39-Fixtures!$D$6)))</f>
        <v>1.3266971566698662</v>
      </c>
    </row>
    <row r="119" spans="1:44" x14ac:dyDescent="0.25">
      <c r="A119" s="30" t="s">
        <v>2</v>
      </c>
      <c r="B119" s="9">
        <f t="shared" ref="B119:AM119" si="87">MIN(VLOOKUP($A112,$A$2:$AM$11,B$13+1,FALSE),VLOOKUP($A119,$A$2:$AM$11,B$13+1,FALSE))</f>
        <v>0.98858571080856317</v>
      </c>
      <c r="C119" s="9">
        <f t="shared" si="87"/>
        <v>1.3267903940959147</v>
      </c>
      <c r="D119" s="9">
        <f t="shared" si="87"/>
        <v>0.88665393412842641</v>
      </c>
      <c r="E119" s="9">
        <f t="shared" si="87"/>
        <v>1.0919437556576579</v>
      </c>
      <c r="F119" s="9">
        <f t="shared" si="87"/>
        <v>1.7739216975991319</v>
      </c>
      <c r="G119" s="9">
        <f t="shared" si="87"/>
        <v>1.4715559296131437</v>
      </c>
      <c r="H119" s="9">
        <f t="shared" si="87"/>
        <v>1.7388913412915326</v>
      </c>
      <c r="I119" s="9">
        <f t="shared" si="87"/>
        <v>0.97286179458953637</v>
      </c>
      <c r="J119" s="9">
        <f t="shared" si="87"/>
        <v>1.0997071052253016</v>
      </c>
      <c r="K119" s="9">
        <f t="shared" si="87"/>
        <v>1.4669359227477596</v>
      </c>
      <c r="L119" s="9">
        <f t="shared" si="87"/>
        <v>1.3591514146364485</v>
      </c>
      <c r="M119" s="9">
        <f t="shared" si="87"/>
        <v>0.93347704506329388</v>
      </c>
      <c r="N119" s="9">
        <f t="shared" si="87"/>
        <v>1.0182844001180245</v>
      </c>
      <c r="O119" s="9">
        <f t="shared" si="87"/>
        <v>1.2697486296250722</v>
      </c>
      <c r="P119" s="9">
        <f t="shared" si="87"/>
        <v>1.1111591189579029</v>
      </c>
      <c r="Q119" s="9">
        <f t="shared" si="87"/>
        <v>1.5824388847785973</v>
      </c>
      <c r="R119" s="9">
        <f t="shared" si="87"/>
        <v>1.6941890246783247</v>
      </c>
      <c r="S119" s="9">
        <f t="shared" si="87"/>
        <v>0.71521569866672596</v>
      </c>
      <c r="T119" s="9">
        <f t="shared" si="87"/>
        <v>0.83663044553442323</v>
      </c>
      <c r="U119" s="9">
        <f t="shared" si="87"/>
        <v>1.2948668537489958</v>
      </c>
      <c r="V119" s="9">
        <f t="shared" si="87"/>
        <v>1.911726374200873</v>
      </c>
      <c r="W119" s="9">
        <f t="shared" si="87"/>
        <v>1.3290327863722615</v>
      </c>
      <c r="X119" s="9">
        <f t="shared" si="87"/>
        <v>1.2371067365332766</v>
      </c>
      <c r="Y119" s="9">
        <f t="shared" si="87"/>
        <v>0.86481060713516922</v>
      </c>
      <c r="Z119" s="9">
        <f t="shared" si="87"/>
        <v>1.7141827819171052</v>
      </c>
      <c r="AA119" s="9">
        <f t="shared" si="87"/>
        <v>1.1572328403401331</v>
      </c>
      <c r="AB119" s="9">
        <f t="shared" si="87"/>
        <v>1.1870244543154338</v>
      </c>
      <c r="AC119" s="9">
        <f t="shared" si="87"/>
        <v>1.7283188427857783</v>
      </c>
      <c r="AD119" s="9">
        <f t="shared" si="87"/>
        <v>1.0433890995222053</v>
      </c>
      <c r="AE119" s="9">
        <f t="shared" si="87"/>
        <v>1.1274834318545723</v>
      </c>
      <c r="AF119" s="9">
        <f t="shared" si="87"/>
        <v>1.3885332773392312</v>
      </c>
      <c r="AG119" s="9">
        <f t="shared" si="87"/>
        <v>1.2571015218022878</v>
      </c>
      <c r="AH119" s="9">
        <f t="shared" si="87"/>
        <v>1.5458645338979899</v>
      </c>
      <c r="AI119" s="9">
        <f t="shared" si="87"/>
        <v>1.063872757585421</v>
      </c>
      <c r="AJ119" s="9">
        <f t="shared" si="87"/>
        <v>1.3323116965163471</v>
      </c>
      <c r="AK119" s="9">
        <f t="shared" si="87"/>
        <v>1.4129678429844952</v>
      </c>
      <c r="AL119" s="9">
        <f t="shared" si="87"/>
        <v>0.9094798087618079</v>
      </c>
      <c r="AM119" s="9">
        <f t="shared" si="87"/>
        <v>1.2444312910202637</v>
      </c>
      <c r="AN119" s="9">
        <f ca="1">AVERAGE(OFFSET($A119,0,Fixtures!$D$6,1,3))</f>
        <v>1.3085981475365032</v>
      </c>
      <c r="AO119" s="9">
        <f ca="1">AVERAGE(OFFSET($A119,0,Fixtures!$D$6,1,6))</f>
        <v>1.1912174195693166</v>
      </c>
      <c r="AP119" s="9">
        <f ca="1">AVERAGE(OFFSET($A119,0,Fixtures!$D$6,1,9))</f>
        <v>1.2816768384256361</v>
      </c>
      <c r="AQ119" s="9">
        <f ca="1">AVERAGE(OFFSET($A119,0,Fixtures!$D$6,1,12))</f>
        <v>1.1984837119817391</v>
      </c>
      <c r="AR119" s="9">
        <f ca="1">IF(OR(Fixtures!$D$6&lt;=0,Fixtures!$D$6&gt;39),AVERAGE(A119:AM119),AVERAGE(OFFSET($A119,0,Fixtures!$D$6,1,39-Fixtures!$D$6)))</f>
        <v>1.2612225076221839</v>
      </c>
    </row>
    <row r="120" spans="1:44" x14ac:dyDescent="0.25">
      <c r="A120" s="30" t="s">
        <v>10</v>
      </c>
      <c r="B120" s="9">
        <f t="shared" ref="B120:AM120" si="88">MIN(VLOOKUP($A112,$A$2:$AM$11,B$13+1,FALSE),VLOOKUP($A120,$A$2:$AM$11,B$13+1,FALSE))</f>
        <v>0.98858571080856317</v>
      </c>
      <c r="C120" s="9">
        <f t="shared" si="88"/>
        <v>1.3267903940959147</v>
      </c>
      <c r="D120" s="9">
        <f t="shared" si="88"/>
        <v>0.88665393412842641</v>
      </c>
      <c r="E120" s="9">
        <f t="shared" si="88"/>
        <v>0.74495387831087001</v>
      </c>
      <c r="F120" s="9">
        <f t="shared" si="88"/>
        <v>2.0474806392474898</v>
      </c>
      <c r="G120" s="9">
        <f t="shared" si="88"/>
        <v>1.3877083057446629</v>
      </c>
      <c r="H120" s="9">
        <f t="shared" si="88"/>
        <v>1.9429405584906765</v>
      </c>
      <c r="I120" s="9">
        <f t="shared" si="88"/>
        <v>0.97286179458953637</v>
      </c>
      <c r="J120" s="9">
        <f t="shared" si="88"/>
        <v>1.0997071052253016</v>
      </c>
      <c r="K120" s="9">
        <f t="shared" si="88"/>
        <v>1.4156640009896253</v>
      </c>
      <c r="L120" s="9">
        <f t="shared" si="88"/>
        <v>1.3591514146364485</v>
      </c>
      <c r="M120" s="9">
        <f t="shared" si="88"/>
        <v>0.90076884077166397</v>
      </c>
      <c r="N120" s="9">
        <f t="shared" si="88"/>
        <v>1.0182844001180245</v>
      </c>
      <c r="O120" s="9">
        <f t="shared" si="88"/>
        <v>1.6425912292870188</v>
      </c>
      <c r="P120" s="9">
        <f t="shared" si="88"/>
        <v>1.1111591189579029</v>
      </c>
      <c r="Q120" s="9">
        <f t="shared" si="88"/>
        <v>1.309244201525803</v>
      </c>
      <c r="R120" s="9">
        <f t="shared" si="88"/>
        <v>1.6941890246783247</v>
      </c>
      <c r="S120" s="9">
        <f t="shared" si="88"/>
        <v>0.71521569866672596</v>
      </c>
      <c r="T120" s="9">
        <f t="shared" si="88"/>
        <v>0.83663044553442323</v>
      </c>
      <c r="U120" s="9">
        <f t="shared" si="88"/>
        <v>1.0867725047497123</v>
      </c>
      <c r="V120" s="9">
        <f t="shared" si="88"/>
        <v>1.5279301152388407</v>
      </c>
      <c r="W120" s="9">
        <f t="shared" si="88"/>
        <v>1.800181158343078</v>
      </c>
      <c r="X120" s="9">
        <f t="shared" si="88"/>
        <v>1.2371067365332766</v>
      </c>
      <c r="Y120" s="9">
        <f t="shared" si="88"/>
        <v>0.86481060713516922</v>
      </c>
      <c r="Z120" s="9">
        <f t="shared" si="88"/>
        <v>1.6101405240646867</v>
      </c>
      <c r="AA120" s="9">
        <f t="shared" si="88"/>
        <v>1.7646322457386867</v>
      </c>
      <c r="AB120" s="9">
        <f t="shared" si="88"/>
        <v>1.1454321746163898</v>
      </c>
      <c r="AC120" s="9">
        <f t="shared" si="88"/>
        <v>1.1573603552484342</v>
      </c>
      <c r="AD120" s="9">
        <f t="shared" si="88"/>
        <v>1.0433890995222053</v>
      </c>
      <c r="AE120" s="9">
        <f t="shared" si="88"/>
        <v>0.87141696732280527</v>
      </c>
      <c r="AF120" s="9">
        <f t="shared" si="88"/>
        <v>0.94729535725451985</v>
      </c>
      <c r="AG120" s="9">
        <f t="shared" si="88"/>
        <v>1.0606239691123707</v>
      </c>
      <c r="AH120" s="9">
        <f t="shared" si="88"/>
        <v>1.5458645338979899</v>
      </c>
      <c r="AI120" s="9">
        <f t="shared" si="88"/>
        <v>1.063872757585421</v>
      </c>
      <c r="AJ120" s="9">
        <f t="shared" si="88"/>
        <v>1.3323116965163471</v>
      </c>
      <c r="AK120" s="9">
        <f t="shared" si="88"/>
        <v>1.0133127227086483</v>
      </c>
      <c r="AL120" s="9">
        <f t="shared" si="88"/>
        <v>0.9094798087618079</v>
      </c>
      <c r="AM120" s="9">
        <f t="shared" si="88"/>
        <v>1.2444312910202637</v>
      </c>
      <c r="AN120" s="9">
        <f ca="1">AVERAGE(OFFSET($A120,0,Fixtures!$D$6,1,3))</f>
        <v>1.2915075069504585</v>
      </c>
      <c r="AO120" s="9">
        <f ca="1">AVERAGE(OFFSET($A120,0,Fixtures!$D$6,1,6))</f>
        <v>1.2393611651713472</v>
      </c>
      <c r="AP120" s="9">
        <f ca="1">AVERAGE(OFFSET($A120,0,Fixtures!$D$6,1,9))</f>
        <v>1.2834177040211237</v>
      </c>
      <c r="AQ120" s="9">
        <f ca="1">AVERAGE(OFFSET($A120,0,Fixtures!$D$6,1,12))</f>
        <v>1.1824481654284147</v>
      </c>
      <c r="AR120" s="9">
        <f ca="1">IF(OR(Fixtures!$D$6&lt;=0,Fixtures!$D$6&gt;39),AVERAGE(A120:AM120),AVERAGE(OFFSET($A120,0,Fixtures!$D$6,1,39-Fixtures!$D$6)))</f>
        <v>1.2109656701920639</v>
      </c>
    </row>
    <row r="121" spans="1:44" x14ac:dyDescent="0.25">
      <c r="A121" s="30" t="s">
        <v>117</v>
      </c>
      <c r="B121" s="9">
        <f t="shared" ref="B121:AM121" si="89">MIN(VLOOKUP($A112,$A$2:$AM$11,B$13+1,FALSE),VLOOKUP($A121,$A$2:$AM$11,B$13+1,FALSE))</f>
        <v>0.98858571080856317</v>
      </c>
      <c r="C121" s="9">
        <f t="shared" si="89"/>
        <v>1.3267903940959147</v>
      </c>
      <c r="D121" s="9">
        <f t="shared" si="89"/>
        <v>0.88665393412842641</v>
      </c>
      <c r="E121" s="9">
        <f t="shared" si="89"/>
        <v>1.891254704893861</v>
      </c>
      <c r="F121" s="9">
        <f t="shared" si="89"/>
        <v>1.2118906783866812</v>
      </c>
      <c r="G121" s="9">
        <f t="shared" si="89"/>
        <v>1.5770198234851032</v>
      </c>
      <c r="H121" s="9">
        <f t="shared" si="89"/>
        <v>1.7919956537278083</v>
      </c>
      <c r="I121" s="9">
        <f t="shared" si="89"/>
        <v>0.97286179458953637</v>
      </c>
      <c r="J121" s="9">
        <f t="shared" si="89"/>
        <v>1.0997071052253016</v>
      </c>
      <c r="K121" s="9">
        <f t="shared" si="89"/>
        <v>1.2527107027375273</v>
      </c>
      <c r="L121" s="9">
        <f t="shared" si="89"/>
        <v>1.3591514146364485</v>
      </c>
      <c r="M121" s="9">
        <f t="shared" si="89"/>
        <v>1.7159981367694495</v>
      </c>
      <c r="N121" s="9">
        <f t="shared" si="89"/>
        <v>1.0182844001180245</v>
      </c>
      <c r="O121" s="9">
        <f t="shared" si="89"/>
        <v>1.9657462542867608</v>
      </c>
      <c r="P121" s="9">
        <f t="shared" si="89"/>
        <v>1.1111591189579029</v>
      </c>
      <c r="Q121" s="9">
        <f t="shared" si="89"/>
        <v>1.5824388847785973</v>
      </c>
      <c r="R121" s="9">
        <f t="shared" si="89"/>
        <v>1.5113883679352749</v>
      </c>
      <c r="S121" s="9">
        <f t="shared" si="89"/>
        <v>0.71521569866672596</v>
      </c>
      <c r="T121" s="9">
        <f t="shared" si="89"/>
        <v>0.83663044553442323</v>
      </c>
      <c r="U121" s="9">
        <f t="shared" si="89"/>
        <v>1.2948668537489958</v>
      </c>
      <c r="V121" s="9">
        <f t="shared" si="89"/>
        <v>1.4092269131665103</v>
      </c>
      <c r="W121" s="9">
        <f t="shared" si="89"/>
        <v>1.5929671181483545</v>
      </c>
      <c r="X121" s="9">
        <f t="shared" si="89"/>
        <v>1.2371067365332766</v>
      </c>
      <c r="Y121" s="9">
        <f t="shared" si="89"/>
        <v>0.86481060713516922</v>
      </c>
      <c r="Z121" s="9">
        <f t="shared" si="89"/>
        <v>1.5410597173328149</v>
      </c>
      <c r="AA121" s="9">
        <f t="shared" si="89"/>
        <v>1.6095557909194373</v>
      </c>
      <c r="AB121" s="9">
        <f t="shared" si="89"/>
        <v>1.3494624008984386</v>
      </c>
      <c r="AC121" s="9">
        <f t="shared" si="89"/>
        <v>1.7283188427857783</v>
      </c>
      <c r="AD121" s="9">
        <f t="shared" si="89"/>
        <v>1.0433890995222053</v>
      </c>
      <c r="AE121" s="9">
        <f t="shared" si="89"/>
        <v>1.1274834318545723</v>
      </c>
      <c r="AF121" s="9">
        <f t="shared" si="89"/>
        <v>1.4872843158100886</v>
      </c>
      <c r="AG121" s="9">
        <f t="shared" si="89"/>
        <v>1.2571015218022878</v>
      </c>
      <c r="AH121" s="9">
        <f t="shared" si="89"/>
        <v>1.5458645338979899</v>
      </c>
      <c r="AI121" s="9">
        <f t="shared" si="89"/>
        <v>1.063872757585421</v>
      </c>
      <c r="AJ121" s="9">
        <f t="shared" si="89"/>
        <v>1.3323116965163471</v>
      </c>
      <c r="AK121" s="9">
        <f t="shared" si="89"/>
        <v>1.4129678429844952</v>
      </c>
      <c r="AL121" s="9">
        <f t="shared" si="89"/>
        <v>0.9094798087618079</v>
      </c>
      <c r="AM121" s="9">
        <f t="shared" si="89"/>
        <v>1.2444312910202637</v>
      </c>
      <c r="AN121" s="9">
        <f ca="1">AVERAGE(OFFSET($A121,0,Fixtures!$D$6,1,3))</f>
        <v>1.2371897408664259</v>
      </c>
      <c r="AO121" s="9">
        <f ca="1">AVERAGE(OFFSET($A121,0,Fixtures!$D$6,1,6))</f>
        <v>1.4019330022955854</v>
      </c>
      <c r="AP121" s="9">
        <f ca="1">AVERAGE(OFFSET($A121,0,Fixtures!$D$6,1,9))</f>
        <v>1.4018427094939208</v>
      </c>
      <c r="AQ121" s="9">
        <f ca="1">AVERAGE(OFFSET($A121,0,Fixtures!$D$6,1,12))</f>
        <v>1.2886081152829525</v>
      </c>
      <c r="AR121" s="9">
        <f ca="1">IF(OR(Fixtures!$D$6&lt;=0,Fixtures!$D$6&gt;39),AVERAGE(A121:AM121),AVERAGE(OFFSET($A121,0,Fixtures!$D$6,1,39-Fixtures!$D$6)))</f>
        <v>1.3073330603356896</v>
      </c>
    </row>
  </sheetData>
  <conditionalFormatting sqref="AN2:AR11">
    <cfRule type="cellIs" dxfId="181" priority="181" operator="lessThan">
      <formula>1.15</formula>
    </cfRule>
    <cfRule type="cellIs" dxfId="180" priority="182" operator="between">
      <formula>1.15</formula>
      <formula>1.2</formula>
    </cfRule>
  </conditionalFormatting>
  <conditionalFormatting sqref="AN14:AR14">
    <cfRule type="cellIs" dxfId="179" priority="179" operator="lessThan">
      <formula>1.15</formula>
    </cfRule>
    <cfRule type="cellIs" dxfId="178" priority="180" operator="between">
      <formula>1.15</formula>
      <formula>1.2</formula>
    </cfRule>
  </conditionalFormatting>
  <conditionalFormatting sqref="AN15:AR15">
    <cfRule type="cellIs" dxfId="177" priority="177" operator="lessThan">
      <formula>1.15</formula>
    </cfRule>
    <cfRule type="cellIs" dxfId="176" priority="178" operator="between">
      <formula>1.15</formula>
      <formula>1.2</formula>
    </cfRule>
  </conditionalFormatting>
  <conditionalFormatting sqref="AN16:AR16">
    <cfRule type="cellIs" dxfId="175" priority="175" operator="lessThan">
      <formula>1.15</formula>
    </cfRule>
    <cfRule type="cellIs" dxfId="174" priority="176" operator="between">
      <formula>1.15</formula>
      <formula>1.2</formula>
    </cfRule>
  </conditionalFormatting>
  <conditionalFormatting sqref="AN17:AR17">
    <cfRule type="cellIs" dxfId="173" priority="173" operator="lessThan">
      <formula>1.15</formula>
    </cfRule>
    <cfRule type="cellIs" dxfId="172" priority="174" operator="between">
      <formula>1.15</formula>
      <formula>1.2</formula>
    </cfRule>
  </conditionalFormatting>
  <conditionalFormatting sqref="AN18:AR18">
    <cfRule type="cellIs" dxfId="171" priority="171" operator="lessThan">
      <formula>1.15</formula>
    </cfRule>
    <cfRule type="cellIs" dxfId="170" priority="172" operator="between">
      <formula>1.15</formula>
      <formula>1.2</formula>
    </cfRule>
  </conditionalFormatting>
  <conditionalFormatting sqref="AN19:AR19">
    <cfRule type="cellIs" dxfId="169" priority="169" operator="lessThan">
      <formula>1.15</formula>
    </cfRule>
    <cfRule type="cellIs" dxfId="168" priority="170" operator="between">
      <formula>1.15</formula>
      <formula>1.2</formula>
    </cfRule>
  </conditionalFormatting>
  <conditionalFormatting sqref="AN20:AR20">
    <cfRule type="cellIs" dxfId="167" priority="167" operator="lessThan">
      <formula>1.15</formula>
    </cfRule>
    <cfRule type="cellIs" dxfId="166" priority="168" operator="between">
      <formula>1.15</formula>
      <formula>1.2</formula>
    </cfRule>
  </conditionalFormatting>
  <conditionalFormatting sqref="AN21:AR21">
    <cfRule type="cellIs" dxfId="165" priority="165" operator="lessThan">
      <formula>1.15</formula>
    </cfRule>
    <cfRule type="cellIs" dxfId="164" priority="166" operator="between">
      <formula>1.15</formula>
      <formula>1.2</formula>
    </cfRule>
  </conditionalFormatting>
  <conditionalFormatting sqref="AN22:AR22">
    <cfRule type="cellIs" dxfId="163" priority="163" operator="lessThan">
      <formula>1.15</formula>
    </cfRule>
    <cfRule type="cellIs" dxfId="162" priority="164" operator="between">
      <formula>1.15</formula>
      <formula>1.2</formula>
    </cfRule>
  </conditionalFormatting>
  <conditionalFormatting sqref="AN25:AR25">
    <cfRule type="cellIs" dxfId="161" priority="161" operator="lessThan">
      <formula>1.15</formula>
    </cfRule>
    <cfRule type="cellIs" dxfId="160" priority="162" operator="between">
      <formula>1.15</formula>
      <formula>1.2</formula>
    </cfRule>
  </conditionalFormatting>
  <conditionalFormatting sqref="AN26:AR26">
    <cfRule type="cellIs" dxfId="159" priority="159" operator="lessThan">
      <formula>1.15</formula>
    </cfRule>
    <cfRule type="cellIs" dxfId="158" priority="160" operator="between">
      <formula>1.15</formula>
      <formula>1.2</formula>
    </cfRule>
  </conditionalFormatting>
  <conditionalFormatting sqref="AN27:AR27">
    <cfRule type="cellIs" dxfId="157" priority="157" operator="lessThan">
      <formula>1.15</formula>
    </cfRule>
    <cfRule type="cellIs" dxfId="156" priority="158" operator="between">
      <formula>1.15</formula>
      <formula>1.2</formula>
    </cfRule>
  </conditionalFormatting>
  <conditionalFormatting sqref="AN28:AR28">
    <cfRule type="cellIs" dxfId="155" priority="155" operator="lessThan">
      <formula>1.15</formula>
    </cfRule>
    <cfRule type="cellIs" dxfId="154" priority="156" operator="between">
      <formula>1.15</formula>
      <formula>1.2</formula>
    </cfRule>
  </conditionalFormatting>
  <conditionalFormatting sqref="AN29:AR29">
    <cfRule type="cellIs" dxfId="153" priority="153" operator="lessThan">
      <formula>1.15</formula>
    </cfRule>
    <cfRule type="cellIs" dxfId="152" priority="154" operator="between">
      <formula>1.15</formula>
      <formula>1.2</formula>
    </cfRule>
  </conditionalFormatting>
  <conditionalFormatting sqref="AN30:AR30">
    <cfRule type="cellIs" dxfId="151" priority="151" operator="lessThan">
      <formula>1.15</formula>
    </cfRule>
    <cfRule type="cellIs" dxfId="150" priority="152" operator="between">
      <formula>1.15</formula>
      <formula>1.2</formula>
    </cfRule>
  </conditionalFormatting>
  <conditionalFormatting sqref="AN31:AR31">
    <cfRule type="cellIs" dxfId="149" priority="149" operator="lessThan">
      <formula>1.15</formula>
    </cfRule>
    <cfRule type="cellIs" dxfId="148" priority="150" operator="between">
      <formula>1.15</formula>
      <formula>1.2</formula>
    </cfRule>
  </conditionalFormatting>
  <conditionalFormatting sqref="AN32:AR32">
    <cfRule type="cellIs" dxfId="147" priority="147" operator="lessThan">
      <formula>1.15</formula>
    </cfRule>
    <cfRule type="cellIs" dxfId="146" priority="148" operator="between">
      <formula>1.15</formula>
      <formula>1.2</formula>
    </cfRule>
  </conditionalFormatting>
  <conditionalFormatting sqref="AN33:AR33">
    <cfRule type="cellIs" dxfId="145" priority="145" operator="lessThan">
      <formula>1.15</formula>
    </cfRule>
    <cfRule type="cellIs" dxfId="144" priority="146" operator="between">
      <formula>1.15</formula>
      <formula>1.2</formula>
    </cfRule>
  </conditionalFormatting>
  <conditionalFormatting sqref="AN36:AR36">
    <cfRule type="cellIs" dxfId="143" priority="143" operator="lessThan">
      <formula>1.15</formula>
    </cfRule>
    <cfRule type="cellIs" dxfId="142" priority="144" operator="between">
      <formula>1.15</formula>
      <formula>1.2</formula>
    </cfRule>
  </conditionalFormatting>
  <conditionalFormatting sqref="AN37:AR37">
    <cfRule type="cellIs" dxfId="141" priority="141" operator="lessThan">
      <formula>1.15</formula>
    </cfRule>
    <cfRule type="cellIs" dxfId="140" priority="142" operator="between">
      <formula>1.15</formula>
      <formula>1.2</formula>
    </cfRule>
  </conditionalFormatting>
  <conditionalFormatting sqref="AN38:AR38">
    <cfRule type="cellIs" dxfId="139" priority="139" operator="lessThan">
      <formula>1.15</formula>
    </cfRule>
    <cfRule type="cellIs" dxfId="138" priority="140" operator="between">
      <formula>1.15</formula>
      <formula>1.2</formula>
    </cfRule>
  </conditionalFormatting>
  <conditionalFormatting sqref="AN39:AR39">
    <cfRule type="cellIs" dxfId="137" priority="137" operator="lessThan">
      <formula>1.15</formula>
    </cfRule>
    <cfRule type="cellIs" dxfId="136" priority="138" operator="between">
      <formula>1.15</formula>
      <formula>1.2</formula>
    </cfRule>
  </conditionalFormatting>
  <conditionalFormatting sqref="AN40:AR40">
    <cfRule type="cellIs" dxfId="135" priority="135" operator="lessThan">
      <formula>1.15</formula>
    </cfRule>
    <cfRule type="cellIs" dxfId="134" priority="136" operator="between">
      <formula>1.15</formula>
      <formula>1.2</formula>
    </cfRule>
  </conditionalFormatting>
  <conditionalFormatting sqref="AN41:AR41">
    <cfRule type="cellIs" dxfId="133" priority="133" operator="lessThan">
      <formula>1.15</formula>
    </cfRule>
    <cfRule type="cellIs" dxfId="132" priority="134" operator="between">
      <formula>1.15</formula>
      <formula>1.2</formula>
    </cfRule>
  </conditionalFormatting>
  <conditionalFormatting sqref="AN42:AR42">
    <cfRule type="cellIs" dxfId="131" priority="131" operator="lessThan">
      <formula>1.15</formula>
    </cfRule>
    <cfRule type="cellIs" dxfId="130" priority="132" operator="between">
      <formula>1.15</formula>
      <formula>1.2</formula>
    </cfRule>
  </conditionalFormatting>
  <conditionalFormatting sqref="AN43:AR43">
    <cfRule type="cellIs" dxfId="129" priority="129" operator="lessThan">
      <formula>1.15</formula>
    </cfRule>
    <cfRule type="cellIs" dxfId="128" priority="130" operator="between">
      <formula>1.15</formula>
      <formula>1.2</formula>
    </cfRule>
  </conditionalFormatting>
  <conditionalFormatting sqref="AN44:AR44">
    <cfRule type="cellIs" dxfId="127" priority="127" operator="lessThan">
      <formula>1.15</formula>
    </cfRule>
    <cfRule type="cellIs" dxfId="126" priority="128" operator="between">
      <formula>1.15</formula>
      <formula>1.2</formula>
    </cfRule>
  </conditionalFormatting>
  <conditionalFormatting sqref="AN47:AR47">
    <cfRule type="cellIs" dxfId="125" priority="125" operator="lessThan">
      <formula>1.15</formula>
    </cfRule>
    <cfRule type="cellIs" dxfId="124" priority="126" operator="between">
      <formula>1.15</formula>
      <formula>1.2</formula>
    </cfRule>
  </conditionalFormatting>
  <conditionalFormatting sqref="AN48:AR48">
    <cfRule type="cellIs" dxfId="123" priority="123" operator="lessThan">
      <formula>1.15</formula>
    </cfRule>
    <cfRule type="cellIs" dxfId="122" priority="124" operator="between">
      <formula>1.15</formula>
      <formula>1.2</formula>
    </cfRule>
  </conditionalFormatting>
  <conditionalFormatting sqref="AN49:AR49">
    <cfRule type="cellIs" dxfId="121" priority="121" operator="lessThan">
      <formula>1.15</formula>
    </cfRule>
    <cfRule type="cellIs" dxfId="120" priority="122" operator="between">
      <formula>1.15</formula>
      <formula>1.2</formula>
    </cfRule>
  </conditionalFormatting>
  <conditionalFormatting sqref="AN50:AR50">
    <cfRule type="cellIs" dxfId="119" priority="119" operator="lessThan">
      <formula>1.15</formula>
    </cfRule>
    <cfRule type="cellIs" dxfId="118" priority="120" operator="between">
      <formula>1.15</formula>
      <formula>1.2</formula>
    </cfRule>
  </conditionalFormatting>
  <conditionalFormatting sqref="AN51:AR51">
    <cfRule type="cellIs" dxfId="117" priority="117" operator="lessThan">
      <formula>1.15</formula>
    </cfRule>
    <cfRule type="cellIs" dxfId="116" priority="118" operator="between">
      <formula>1.15</formula>
      <formula>1.2</formula>
    </cfRule>
  </conditionalFormatting>
  <conditionalFormatting sqref="AN52:AR52">
    <cfRule type="cellIs" dxfId="115" priority="115" operator="lessThan">
      <formula>1.15</formula>
    </cfRule>
    <cfRule type="cellIs" dxfId="114" priority="116" operator="between">
      <formula>1.15</formula>
      <formula>1.2</formula>
    </cfRule>
  </conditionalFormatting>
  <conditionalFormatting sqref="AN53:AR53">
    <cfRule type="cellIs" dxfId="113" priority="113" operator="lessThan">
      <formula>1.15</formula>
    </cfRule>
    <cfRule type="cellIs" dxfId="112" priority="114" operator="between">
      <formula>1.15</formula>
      <formula>1.2</formula>
    </cfRule>
  </conditionalFormatting>
  <conditionalFormatting sqref="AN54:AR54">
    <cfRule type="cellIs" dxfId="111" priority="111" operator="lessThan">
      <formula>1.15</formula>
    </cfRule>
    <cfRule type="cellIs" dxfId="110" priority="112" operator="between">
      <formula>1.15</formula>
      <formula>1.2</formula>
    </cfRule>
  </conditionalFormatting>
  <conditionalFormatting sqref="AN55:AR55">
    <cfRule type="cellIs" dxfId="109" priority="109" operator="lessThan">
      <formula>1.15</formula>
    </cfRule>
    <cfRule type="cellIs" dxfId="108" priority="110" operator="between">
      <formula>1.15</formula>
      <formula>1.2</formula>
    </cfRule>
  </conditionalFormatting>
  <conditionalFormatting sqref="AN58:AR58">
    <cfRule type="cellIs" dxfId="107" priority="107" operator="lessThan">
      <formula>1.15</formula>
    </cfRule>
    <cfRule type="cellIs" dxfId="106" priority="108" operator="between">
      <formula>1.15</formula>
      <formula>1.2</formula>
    </cfRule>
  </conditionalFormatting>
  <conditionalFormatting sqref="AN59:AR59">
    <cfRule type="cellIs" dxfId="105" priority="105" operator="lessThan">
      <formula>1.15</formula>
    </cfRule>
    <cfRule type="cellIs" dxfId="104" priority="106" operator="between">
      <formula>1.15</formula>
      <formula>1.2</formula>
    </cfRule>
  </conditionalFormatting>
  <conditionalFormatting sqref="AN60:AR60">
    <cfRule type="cellIs" dxfId="103" priority="103" operator="lessThan">
      <formula>1.15</formula>
    </cfRule>
    <cfRule type="cellIs" dxfId="102" priority="104" operator="between">
      <formula>1.15</formula>
      <formula>1.2</formula>
    </cfRule>
  </conditionalFormatting>
  <conditionalFormatting sqref="AN61:AR61">
    <cfRule type="cellIs" dxfId="101" priority="101" operator="lessThan">
      <formula>1.15</formula>
    </cfRule>
    <cfRule type="cellIs" dxfId="100" priority="102" operator="between">
      <formula>1.15</formula>
      <formula>1.2</formula>
    </cfRule>
  </conditionalFormatting>
  <conditionalFormatting sqref="AN62:AR62">
    <cfRule type="cellIs" dxfId="99" priority="99" operator="lessThan">
      <formula>1.15</formula>
    </cfRule>
    <cfRule type="cellIs" dxfId="98" priority="100" operator="between">
      <formula>1.15</formula>
      <formula>1.2</formula>
    </cfRule>
  </conditionalFormatting>
  <conditionalFormatting sqref="AN63:AR63">
    <cfRule type="cellIs" dxfId="97" priority="97" operator="lessThan">
      <formula>1.15</formula>
    </cfRule>
    <cfRule type="cellIs" dxfId="96" priority="98" operator="between">
      <formula>1.15</formula>
      <formula>1.2</formula>
    </cfRule>
  </conditionalFormatting>
  <conditionalFormatting sqref="AN64:AR64">
    <cfRule type="cellIs" dxfId="95" priority="95" operator="lessThan">
      <formula>1.15</formula>
    </cfRule>
    <cfRule type="cellIs" dxfId="94" priority="96" operator="between">
      <formula>1.15</formula>
      <formula>1.2</formula>
    </cfRule>
  </conditionalFormatting>
  <conditionalFormatting sqref="AN65:AR65">
    <cfRule type="cellIs" dxfId="93" priority="93" operator="lessThan">
      <formula>1.15</formula>
    </cfRule>
    <cfRule type="cellIs" dxfId="92" priority="94" operator="between">
      <formula>1.15</formula>
      <formula>1.2</formula>
    </cfRule>
  </conditionalFormatting>
  <conditionalFormatting sqref="AN66:AR66">
    <cfRule type="cellIs" dxfId="91" priority="91" operator="lessThan">
      <formula>1.15</formula>
    </cfRule>
    <cfRule type="cellIs" dxfId="90" priority="92" operator="between">
      <formula>1.15</formula>
      <formula>1.2</formula>
    </cfRule>
  </conditionalFormatting>
  <conditionalFormatting sqref="AN69:AR69">
    <cfRule type="cellIs" dxfId="89" priority="89" operator="lessThan">
      <formula>1.15</formula>
    </cfRule>
    <cfRule type="cellIs" dxfId="88" priority="90" operator="between">
      <formula>1.15</formula>
      <formula>1.2</formula>
    </cfRule>
  </conditionalFormatting>
  <conditionalFormatting sqref="AN70:AR70">
    <cfRule type="cellIs" dxfId="87" priority="87" operator="lessThan">
      <formula>1.15</formula>
    </cfRule>
    <cfRule type="cellIs" dxfId="86" priority="88" operator="between">
      <formula>1.15</formula>
      <formula>1.2</formula>
    </cfRule>
  </conditionalFormatting>
  <conditionalFormatting sqref="AN71:AR71">
    <cfRule type="cellIs" dxfId="85" priority="85" operator="lessThan">
      <formula>1.15</formula>
    </cfRule>
    <cfRule type="cellIs" dxfId="84" priority="86" operator="between">
      <formula>1.15</formula>
      <formula>1.2</formula>
    </cfRule>
  </conditionalFormatting>
  <conditionalFormatting sqref="AN72:AR72">
    <cfRule type="cellIs" dxfId="83" priority="83" operator="lessThan">
      <formula>1.15</formula>
    </cfRule>
    <cfRule type="cellIs" dxfId="82" priority="84" operator="between">
      <formula>1.15</formula>
      <formula>1.2</formula>
    </cfRule>
  </conditionalFormatting>
  <conditionalFormatting sqref="AN73:AR73">
    <cfRule type="cellIs" dxfId="81" priority="81" operator="lessThan">
      <formula>1.15</formula>
    </cfRule>
    <cfRule type="cellIs" dxfId="80" priority="82" operator="between">
      <formula>1.15</formula>
      <formula>1.2</formula>
    </cfRule>
  </conditionalFormatting>
  <conditionalFormatting sqref="AN74:AR74">
    <cfRule type="cellIs" dxfId="79" priority="79" operator="lessThan">
      <formula>1.15</formula>
    </cfRule>
    <cfRule type="cellIs" dxfId="78" priority="80" operator="between">
      <formula>1.15</formula>
      <formula>1.2</formula>
    </cfRule>
  </conditionalFormatting>
  <conditionalFormatting sqref="AN75:AR75">
    <cfRule type="cellIs" dxfId="77" priority="77" operator="lessThan">
      <formula>1.15</formula>
    </cfRule>
    <cfRule type="cellIs" dxfId="76" priority="78" operator="between">
      <formula>1.15</formula>
      <formula>1.2</formula>
    </cfRule>
  </conditionalFormatting>
  <conditionalFormatting sqref="AN76:AR76">
    <cfRule type="cellIs" dxfId="75" priority="75" operator="lessThan">
      <formula>1.15</formula>
    </cfRule>
    <cfRule type="cellIs" dxfId="74" priority="76" operator="between">
      <formula>1.15</formula>
      <formula>1.2</formula>
    </cfRule>
  </conditionalFormatting>
  <conditionalFormatting sqref="AN77:AR77">
    <cfRule type="cellIs" dxfId="73" priority="73" operator="lessThan">
      <formula>1.15</formula>
    </cfRule>
    <cfRule type="cellIs" dxfId="72" priority="74" operator="between">
      <formula>1.15</formula>
      <formula>1.2</formula>
    </cfRule>
  </conditionalFormatting>
  <conditionalFormatting sqref="AN80:AR80">
    <cfRule type="cellIs" dxfId="71" priority="71" operator="lessThan">
      <formula>1.15</formula>
    </cfRule>
    <cfRule type="cellIs" dxfId="70" priority="72" operator="between">
      <formula>1.15</formula>
      <formula>1.2</formula>
    </cfRule>
  </conditionalFormatting>
  <conditionalFormatting sqref="AN81:AR81">
    <cfRule type="cellIs" dxfId="69" priority="69" operator="lessThan">
      <formula>1.15</formula>
    </cfRule>
    <cfRule type="cellIs" dxfId="68" priority="70" operator="between">
      <formula>1.15</formula>
      <formula>1.2</formula>
    </cfRule>
  </conditionalFormatting>
  <conditionalFormatting sqref="AN82:AR82">
    <cfRule type="cellIs" dxfId="67" priority="67" operator="lessThan">
      <formula>1.15</formula>
    </cfRule>
    <cfRule type="cellIs" dxfId="66" priority="68" operator="between">
      <formula>1.15</formula>
      <formula>1.2</formula>
    </cfRule>
  </conditionalFormatting>
  <conditionalFormatting sqref="AN83:AR83">
    <cfRule type="cellIs" dxfId="65" priority="65" operator="lessThan">
      <formula>1.15</formula>
    </cfRule>
    <cfRule type="cellIs" dxfId="64" priority="66" operator="between">
      <formula>1.15</formula>
      <formula>1.2</formula>
    </cfRule>
  </conditionalFormatting>
  <conditionalFormatting sqref="AN84:AR84">
    <cfRule type="cellIs" dxfId="63" priority="63" operator="lessThan">
      <formula>1.15</formula>
    </cfRule>
    <cfRule type="cellIs" dxfId="62" priority="64" operator="between">
      <formula>1.15</formula>
      <formula>1.2</formula>
    </cfRule>
  </conditionalFormatting>
  <conditionalFormatting sqref="AN85:AR85">
    <cfRule type="cellIs" dxfId="61" priority="61" operator="lessThan">
      <formula>1.15</formula>
    </cfRule>
    <cfRule type="cellIs" dxfId="60" priority="62" operator="between">
      <formula>1.15</formula>
      <formula>1.2</formula>
    </cfRule>
  </conditionalFormatting>
  <conditionalFormatting sqref="AN86:AR86">
    <cfRule type="cellIs" dxfId="59" priority="59" operator="lessThan">
      <formula>1.15</formula>
    </cfRule>
    <cfRule type="cellIs" dxfId="58" priority="60" operator="between">
      <formula>1.15</formula>
      <formula>1.2</formula>
    </cfRule>
  </conditionalFormatting>
  <conditionalFormatting sqref="AN87:AR87">
    <cfRule type="cellIs" dxfId="57" priority="57" operator="lessThan">
      <formula>1.15</formula>
    </cfRule>
    <cfRule type="cellIs" dxfId="56" priority="58" operator="between">
      <formula>1.15</formula>
      <formula>1.2</formula>
    </cfRule>
  </conditionalFormatting>
  <conditionalFormatting sqref="AN88:AR88">
    <cfRule type="cellIs" dxfId="55" priority="55" operator="lessThan">
      <formula>1.15</formula>
    </cfRule>
    <cfRule type="cellIs" dxfId="54" priority="56" operator="between">
      <formula>1.15</formula>
      <formula>1.2</formula>
    </cfRule>
  </conditionalFormatting>
  <conditionalFormatting sqref="AN91:AR91">
    <cfRule type="cellIs" dxfId="53" priority="53" operator="lessThan">
      <formula>1.15</formula>
    </cfRule>
    <cfRule type="cellIs" dxfId="52" priority="54" operator="between">
      <formula>1.15</formula>
      <formula>1.2</formula>
    </cfRule>
  </conditionalFormatting>
  <conditionalFormatting sqref="AN92:AR92">
    <cfRule type="cellIs" dxfId="51" priority="51" operator="lessThan">
      <formula>1.15</formula>
    </cfRule>
    <cfRule type="cellIs" dxfId="50" priority="52" operator="between">
      <formula>1.15</formula>
      <formula>1.2</formula>
    </cfRule>
  </conditionalFormatting>
  <conditionalFormatting sqref="AN93:AR93">
    <cfRule type="cellIs" dxfId="49" priority="49" operator="lessThan">
      <formula>1.15</formula>
    </cfRule>
    <cfRule type="cellIs" dxfId="48" priority="50" operator="between">
      <formula>1.15</formula>
      <formula>1.2</formula>
    </cfRule>
  </conditionalFormatting>
  <conditionalFormatting sqref="AN94:AR94">
    <cfRule type="cellIs" dxfId="47" priority="47" operator="lessThan">
      <formula>1.15</formula>
    </cfRule>
    <cfRule type="cellIs" dxfId="46" priority="48" operator="between">
      <formula>1.15</formula>
      <formula>1.2</formula>
    </cfRule>
  </conditionalFormatting>
  <conditionalFormatting sqref="AN95:AR95">
    <cfRule type="cellIs" dxfId="45" priority="45" operator="lessThan">
      <formula>1.15</formula>
    </cfRule>
    <cfRule type="cellIs" dxfId="44" priority="46" operator="between">
      <formula>1.15</formula>
      <formula>1.2</formula>
    </cfRule>
  </conditionalFormatting>
  <conditionalFormatting sqref="AN96:AR96">
    <cfRule type="cellIs" dxfId="43" priority="43" operator="lessThan">
      <formula>1.15</formula>
    </cfRule>
    <cfRule type="cellIs" dxfId="42" priority="44" operator="between">
      <formula>1.15</formula>
      <formula>1.2</formula>
    </cfRule>
  </conditionalFormatting>
  <conditionalFormatting sqref="AN97:AR97">
    <cfRule type="cellIs" dxfId="41" priority="41" operator="lessThan">
      <formula>1.15</formula>
    </cfRule>
    <cfRule type="cellIs" dxfId="40" priority="42" operator="between">
      <formula>1.15</formula>
      <formula>1.2</formula>
    </cfRule>
  </conditionalFormatting>
  <conditionalFormatting sqref="AN98:AR98">
    <cfRule type="cellIs" dxfId="39" priority="39" operator="lessThan">
      <formula>1.15</formula>
    </cfRule>
    <cfRule type="cellIs" dxfId="38" priority="40" operator="between">
      <formula>1.15</formula>
      <formula>1.2</formula>
    </cfRule>
  </conditionalFormatting>
  <conditionalFormatting sqref="AN99:AR99">
    <cfRule type="cellIs" dxfId="37" priority="37" operator="lessThan">
      <formula>1.15</formula>
    </cfRule>
    <cfRule type="cellIs" dxfId="36" priority="38" operator="between">
      <formula>1.15</formula>
      <formula>1.2</formula>
    </cfRule>
  </conditionalFormatting>
  <conditionalFormatting sqref="AN102:AR102">
    <cfRule type="cellIs" dxfId="35" priority="35" operator="lessThan">
      <formula>1.15</formula>
    </cfRule>
    <cfRule type="cellIs" dxfId="34" priority="36" operator="between">
      <formula>1.15</formula>
      <formula>1.2</formula>
    </cfRule>
  </conditionalFormatting>
  <conditionalFormatting sqref="AN103:AR103">
    <cfRule type="cellIs" dxfId="33" priority="33" operator="lessThan">
      <formula>1.15</formula>
    </cfRule>
    <cfRule type="cellIs" dxfId="32" priority="34" operator="between">
      <formula>1.15</formula>
      <formula>1.2</formula>
    </cfRule>
  </conditionalFormatting>
  <conditionalFormatting sqref="AN104:AR104">
    <cfRule type="cellIs" dxfId="31" priority="31" operator="lessThan">
      <formula>1.15</formula>
    </cfRule>
    <cfRule type="cellIs" dxfId="30" priority="32" operator="between">
      <formula>1.15</formula>
      <formula>1.2</formula>
    </cfRule>
  </conditionalFormatting>
  <conditionalFormatting sqref="AN105:AR105">
    <cfRule type="cellIs" dxfId="29" priority="29" operator="lessThan">
      <formula>1.15</formula>
    </cfRule>
    <cfRule type="cellIs" dxfId="28" priority="30" operator="between">
      <formula>1.15</formula>
      <formula>1.2</formula>
    </cfRule>
  </conditionalFormatting>
  <conditionalFormatting sqref="AN106:AR106">
    <cfRule type="cellIs" dxfId="27" priority="27" operator="lessThan">
      <formula>1.15</formula>
    </cfRule>
    <cfRule type="cellIs" dxfId="26" priority="28" operator="between">
      <formula>1.15</formula>
      <formula>1.2</formula>
    </cfRule>
  </conditionalFormatting>
  <conditionalFormatting sqref="AN107:AR107">
    <cfRule type="cellIs" dxfId="25" priority="25" operator="lessThan">
      <formula>1.15</formula>
    </cfRule>
    <cfRule type="cellIs" dxfId="24" priority="26" operator="between">
      <formula>1.15</formula>
      <formula>1.2</formula>
    </cfRule>
  </conditionalFormatting>
  <conditionalFormatting sqref="AN108:AR108">
    <cfRule type="cellIs" dxfId="23" priority="23" operator="lessThan">
      <formula>1.15</formula>
    </cfRule>
    <cfRule type="cellIs" dxfId="22" priority="24" operator="between">
      <formula>1.15</formula>
      <formula>1.2</formula>
    </cfRule>
  </conditionalFormatting>
  <conditionalFormatting sqref="AN109:AR109">
    <cfRule type="cellIs" dxfId="21" priority="21" operator="lessThan">
      <formula>1.15</formula>
    </cfRule>
    <cfRule type="cellIs" dxfId="20" priority="22" operator="between">
      <formula>1.15</formula>
      <formula>1.2</formula>
    </cfRule>
  </conditionalFormatting>
  <conditionalFormatting sqref="AN110:AR110">
    <cfRule type="cellIs" dxfId="19" priority="19" operator="lessThan">
      <formula>1.15</formula>
    </cfRule>
    <cfRule type="cellIs" dxfId="18" priority="20" operator="between">
      <formula>1.15</formula>
      <formula>1.2</formula>
    </cfRule>
  </conditionalFormatting>
  <conditionalFormatting sqref="AN113:AR113">
    <cfRule type="cellIs" dxfId="17" priority="17" operator="lessThan">
      <formula>1.15</formula>
    </cfRule>
    <cfRule type="cellIs" dxfId="16" priority="18" operator="between">
      <formula>1.15</formula>
      <formula>1.2</formula>
    </cfRule>
  </conditionalFormatting>
  <conditionalFormatting sqref="AN114:AR114">
    <cfRule type="cellIs" dxfId="15" priority="15" operator="lessThan">
      <formula>1.15</formula>
    </cfRule>
    <cfRule type="cellIs" dxfId="14" priority="16" operator="between">
      <formula>1.15</formula>
      <formula>1.2</formula>
    </cfRule>
  </conditionalFormatting>
  <conditionalFormatting sqref="AN115:AR115">
    <cfRule type="cellIs" dxfId="13" priority="13" operator="lessThan">
      <formula>1.15</formula>
    </cfRule>
    <cfRule type="cellIs" dxfId="12" priority="14" operator="between">
      <formula>1.15</formula>
      <formula>1.2</formula>
    </cfRule>
  </conditionalFormatting>
  <conditionalFormatting sqref="AN116:AR116">
    <cfRule type="cellIs" dxfId="11" priority="11" operator="lessThan">
      <formula>1.15</formula>
    </cfRule>
    <cfRule type="cellIs" dxfId="10" priority="12" operator="between">
      <formula>1.15</formula>
      <formula>1.2</formula>
    </cfRule>
  </conditionalFormatting>
  <conditionalFormatting sqref="AN117:AR117">
    <cfRule type="cellIs" dxfId="9" priority="9" operator="lessThan">
      <formula>1.15</formula>
    </cfRule>
    <cfRule type="cellIs" dxfId="8" priority="10" operator="between">
      <formula>1.15</formula>
      <formula>1.2</formula>
    </cfRule>
  </conditionalFormatting>
  <conditionalFormatting sqref="AN118:AR118">
    <cfRule type="cellIs" dxfId="7" priority="7" operator="lessThan">
      <formula>1.15</formula>
    </cfRule>
    <cfRule type="cellIs" dxfId="6" priority="8" operator="between">
      <formula>1.15</formula>
      <formula>1.2</formula>
    </cfRule>
  </conditionalFormatting>
  <conditionalFormatting sqref="AN119:AR119">
    <cfRule type="cellIs" dxfId="5" priority="5" operator="lessThan">
      <formula>1.15</formula>
    </cfRule>
    <cfRule type="cellIs" dxfId="4" priority="6" operator="between">
      <formula>1.15</formula>
      <formula>1.2</formula>
    </cfRule>
  </conditionalFormatting>
  <conditionalFormatting sqref="AN120:AR120">
    <cfRule type="cellIs" dxfId="3" priority="3" operator="lessThan">
      <formula>1.15</formula>
    </cfRule>
    <cfRule type="cellIs" dxfId="2" priority="4" operator="between">
      <formula>1.15</formula>
      <formula>1.2</formula>
    </cfRule>
  </conditionalFormatting>
  <conditionalFormatting sqref="AN121:AR121">
    <cfRule type="cellIs" dxfId="1" priority="1" operator="lessThan">
      <formula>1.15</formula>
    </cfRule>
    <cfRule type="cellIs" dxfId="0" priority="2" operator="between">
      <formula>1.15</formula>
      <formula>1.2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Formula Data</vt:lpstr>
      <vt:lpstr>xG</vt:lpstr>
      <vt:lpstr>Fixtures</vt:lpstr>
      <vt:lpstr>Team Ratings</vt:lpstr>
      <vt:lpstr>Proj GS</vt:lpstr>
      <vt:lpstr>Proj GC</vt:lpstr>
      <vt:lpstr>Schedule</vt:lpstr>
      <vt:lpstr>Def Rot - Rat</vt:lpstr>
      <vt:lpstr>Def Rot - GC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2012-08-17T19:10:24Z</dcterms:created>
  <dcterms:modified xsi:type="dcterms:W3CDTF">2020-11-09T06:04:20Z</dcterms:modified>
</cp:coreProperties>
</file>