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B7567A8D-39D6-4C62-A793-3F8DA0935F0A}" xr6:coauthVersionLast="45" xr6:coauthVersionMax="45" xr10:uidLastSave="{00000000-0000-0000-0000-000000000000}"/>
  <bookViews>
    <workbookView xWindow="-108" yWindow="-108" windowWidth="23256" windowHeight="12576" tabRatio="889" activeTab="9" xr2:uid="{00000000-000D-0000-FFFF-FFFF00000000}"/>
  </bookViews>
  <sheets>
    <sheet name="Formula Data" sheetId="31" r:id="rId1"/>
    <sheet name="xG" sheetId="59" r:id="rId2"/>
    <sheet name="Fixtures" sheetId="33" r:id="rId3"/>
    <sheet name="Team Ratings" sheetId="34" r:id="rId4"/>
    <sheet name="Proj GS" sheetId="22" r:id="rId5"/>
    <sheet name="Proj GC" sheetId="14" r:id="rId6"/>
    <sheet name="Schedule" sheetId="44" r:id="rId7"/>
    <sheet name="Def Rot - Rat" sheetId="57" r:id="rId8"/>
    <sheet name="Def Rot - GC" sheetId="61" r:id="rId9"/>
    <sheet name="DGW Plan" sheetId="58" r:id="rId10"/>
  </sheets>
  <externalReferences>
    <externalReference r:id="rId11"/>
  </externalReferences>
  <definedNames>
    <definedName name="_xlnm._FilterDatabase" localSheetId="4" hidden="1">'Proj GS'!#REF!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1" i="33" l="1"/>
  <c r="AW44" i="33"/>
  <c r="AW35" i="33"/>
  <c r="AW12" i="33"/>
  <c r="Z5" i="22" l="1"/>
  <c r="B22" i="58" l="1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3" i="58"/>
  <c r="AB3" i="58"/>
  <c r="AB4" i="58"/>
  <c r="AB5" i="58"/>
  <c r="AB6" i="58"/>
  <c r="AB7" i="58"/>
  <c r="AB8" i="58"/>
  <c r="AB9" i="58"/>
  <c r="AB10" i="58"/>
  <c r="AB11" i="58"/>
  <c r="AB12" i="58"/>
  <c r="AB13" i="58"/>
  <c r="AB14" i="58"/>
  <c r="AB15" i="58"/>
  <c r="AB16" i="58"/>
  <c r="AB17" i="58"/>
  <c r="AB18" i="58"/>
  <c r="AB19" i="58"/>
  <c r="AB20" i="58"/>
  <c r="AB21" i="58"/>
  <c r="AB22" i="58"/>
  <c r="AJ22" i="58"/>
  <c r="AH22" i="58"/>
  <c r="AF22" i="58"/>
  <c r="AD22" i="58"/>
  <c r="Y22" i="58"/>
  <c r="W22" i="58"/>
  <c r="T22" i="58"/>
  <c r="Q22" i="58"/>
  <c r="O22" i="58"/>
  <c r="AJ21" i="58"/>
  <c r="AH21" i="58"/>
  <c r="AF21" i="58"/>
  <c r="AD21" i="58"/>
  <c r="Y21" i="58"/>
  <c r="W21" i="58"/>
  <c r="T21" i="58"/>
  <c r="Q21" i="58"/>
  <c r="O21" i="58"/>
  <c r="AJ20" i="58"/>
  <c r="AH20" i="58"/>
  <c r="AF20" i="58"/>
  <c r="AD20" i="58"/>
  <c r="Y20" i="58"/>
  <c r="W20" i="58"/>
  <c r="T20" i="58"/>
  <c r="Q20" i="58"/>
  <c r="O20" i="58"/>
  <c r="AJ19" i="58"/>
  <c r="AH19" i="58"/>
  <c r="AF19" i="58"/>
  <c r="AD19" i="58"/>
  <c r="Y19" i="58"/>
  <c r="W19" i="58"/>
  <c r="T19" i="58"/>
  <c r="Q19" i="58"/>
  <c r="O19" i="58"/>
  <c r="AJ18" i="58"/>
  <c r="AH18" i="58"/>
  <c r="AF18" i="58"/>
  <c r="AD18" i="58"/>
  <c r="Y18" i="58"/>
  <c r="W18" i="58"/>
  <c r="T18" i="58"/>
  <c r="Q18" i="58"/>
  <c r="O18" i="58"/>
  <c r="AJ17" i="58"/>
  <c r="AH17" i="58"/>
  <c r="AF17" i="58"/>
  <c r="AD17" i="58"/>
  <c r="Y17" i="58"/>
  <c r="W17" i="58"/>
  <c r="T17" i="58"/>
  <c r="Q17" i="58"/>
  <c r="O17" i="58"/>
  <c r="AJ16" i="58"/>
  <c r="AH16" i="58"/>
  <c r="AF16" i="58"/>
  <c r="AD16" i="58"/>
  <c r="Y16" i="58"/>
  <c r="W16" i="58"/>
  <c r="T16" i="58"/>
  <c r="Q16" i="58"/>
  <c r="O16" i="58"/>
  <c r="AJ15" i="58"/>
  <c r="AH15" i="58"/>
  <c r="AF15" i="58"/>
  <c r="AD15" i="58"/>
  <c r="Y15" i="58"/>
  <c r="W15" i="58"/>
  <c r="T15" i="58"/>
  <c r="Q15" i="58"/>
  <c r="O15" i="58"/>
  <c r="AJ14" i="58"/>
  <c r="AH14" i="58"/>
  <c r="AF14" i="58"/>
  <c r="AD14" i="58"/>
  <c r="Y14" i="58"/>
  <c r="W14" i="58"/>
  <c r="T14" i="58"/>
  <c r="Q14" i="58"/>
  <c r="O14" i="58"/>
  <c r="AJ13" i="58"/>
  <c r="AH13" i="58"/>
  <c r="AF13" i="58"/>
  <c r="AD13" i="58"/>
  <c r="Y13" i="58"/>
  <c r="W13" i="58"/>
  <c r="T13" i="58"/>
  <c r="Q13" i="58"/>
  <c r="O13" i="58"/>
  <c r="AJ12" i="58"/>
  <c r="AH12" i="58"/>
  <c r="AF12" i="58"/>
  <c r="AD12" i="58"/>
  <c r="Y12" i="58"/>
  <c r="W12" i="58"/>
  <c r="T12" i="58"/>
  <c r="Q12" i="58"/>
  <c r="O12" i="58"/>
  <c r="AJ11" i="58"/>
  <c r="AH11" i="58"/>
  <c r="AF11" i="58"/>
  <c r="AD11" i="58"/>
  <c r="Y11" i="58"/>
  <c r="W11" i="58"/>
  <c r="T11" i="58"/>
  <c r="Q11" i="58"/>
  <c r="O11" i="58"/>
  <c r="AJ10" i="58"/>
  <c r="AH10" i="58"/>
  <c r="AF10" i="58"/>
  <c r="AD10" i="58"/>
  <c r="Y10" i="58"/>
  <c r="W10" i="58"/>
  <c r="T10" i="58"/>
  <c r="Q10" i="58"/>
  <c r="O10" i="58"/>
  <c r="AJ9" i="58"/>
  <c r="AH9" i="58"/>
  <c r="AF9" i="58"/>
  <c r="AD9" i="58"/>
  <c r="Y9" i="58"/>
  <c r="W9" i="58"/>
  <c r="T9" i="58"/>
  <c r="Q9" i="58"/>
  <c r="O9" i="58"/>
  <c r="AJ8" i="58"/>
  <c r="AH8" i="58"/>
  <c r="AF8" i="58"/>
  <c r="AD8" i="58"/>
  <c r="Y8" i="58"/>
  <c r="W8" i="58"/>
  <c r="T8" i="58"/>
  <c r="Q8" i="58"/>
  <c r="O8" i="58"/>
  <c r="AJ7" i="58"/>
  <c r="AH7" i="58"/>
  <c r="AF7" i="58"/>
  <c r="AD7" i="58"/>
  <c r="Y7" i="58"/>
  <c r="W7" i="58"/>
  <c r="T7" i="58"/>
  <c r="Q7" i="58"/>
  <c r="O7" i="58"/>
  <c r="AJ6" i="58"/>
  <c r="AH6" i="58"/>
  <c r="AF6" i="58"/>
  <c r="AD6" i="58"/>
  <c r="Y6" i="58"/>
  <c r="W6" i="58"/>
  <c r="T6" i="58"/>
  <c r="Q6" i="58"/>
  <c r="O6" i="58"/>
  <c r="AJ5" i="58"/>
  <c r="AH5" i="58"/>
  <c r="AF5" i="58"/>
  <c r="AD5" i="58"/>
  <c r="Y5" i="58"/>
  <c r="W5" i="58"/>
  <c r="T5" i="58"/>
  <c r="Q5" i="58"/>
  <c r="O5" i="58"/>
  <c r="AJ4" i="58"/>
  <c r="AH4" i="58"/>
  <c r="AF4" i="58"/>
  <c r="AD4" i="58"/>
  <c r="Y4" i="58"/>
  <c r="W4" i="58"/>
  <c r="T4" i="58"/>
  <c r="Q4" i="58"/>
  <c r="O4" i="58"/>
  <c r="AJ3" i="58"/>
  <c r="AH3" i="58"/>
  <c r="AF3" i="58"/>
  <c r="AD3" i="58"/>
  <c r="Y3" i="58"/>
  <c r="W3" i="58"/>
  <c r="T3" i="58"/>
  <c r="Q3" i="58"/>
  <c r="O3" i="58"/>
  <c r="M22" i="58"/>
  <c r="J22" i="58"/>
  <c r="H22" i="58"/>
  <c r="M21" i="58"/>
  <c r="J21" i="58"/>
  <c r="H21" i="58"/>
  <c r="M20" i="58"/>
  <c r="J20" i="58"/>
  <c r="H20" i="58"/>
  <c r="M19" i="58"/>
  <c r="J19" i="58"/>
  <c r="H19" i="58"/>
  <c r="M18" i="58"/>
  <c r="J18" i="58"/>
  <c r="H18" i="58"/>
  <c r="M17" i="58"/>
  <c r="J17" i="58"/>
  <c r="H17" i="58"/>
  <c r="M16" i="58"/>
  <c r="J16" i="58"/>
  <c r="H16" i="58"/>
  <c r="M15" i="58"/>
  <c r="J15" i="58"/>
  <c r="H15" i="58"/>
  <c r="M14" i="58"/>
  <c r="J14" i="58"/>
  <c r="H14" i="58"/>
  <c r="M13" i="58"/>
  <c r="J13" i="58"/>
  <c r="H13" i="58"/>
  <c r="M12" i="58"/>
  <c r="J12" i="58"/>
  <c r="H12" i="58"/>
  <c r="M11" i="58"/>
  <c r="J11" i="58"/>
  <c r="H11" i="58"/>
  <c r="M10" i="58"/>
  <c r="J10" i="58"/>
  <c r="H10" i="58"/>
  <c r="M9" i="58"/>
  <c r="J9" i="58"/>
  <c r="H9" i="58"/>
  <c r="M8" i="58"/>
  <c r="J8" i="58"/>
  <c r="H8" i="58"/>
  <c r="M7" i="58"/>
  <c r="J7" i="58"/>
  <c r="H7" i="58"/>
  <c r="M6" i="58"/>
  <c r="J6" i="58"/>
  <c r="H6" i="58"/>
  <c r="M5" i="58"/>
  <c r="J5" i="58"/>
  <c r="H5" i="58"/>
  <c r="M4" i="58"/>
  <c r="J4" i="58"/>
  <c r="H4" i="58"/>
  <c r="M3" i="58"/>
  <c r="J3" i="58"/>
  <c r="H3" i="58"/>
  <c r="F22" i="58"/>
  <c r="F21" i="58"/>
  <c r="F20" i="58"/>
  <c r="F19" i="58"/>
  <c r="F18" i="58"/>
  <c r="F17" i="58"/>
  <c r="F16" i="58"/>
  <c r="F15" i="58"/>
  <c r="F14" i="58"/>
  <c r="F13" i="58"/>
  <c r="F12" i="58"/>
  <c r="F11" i="58"/>
  <c r="F10" i="58"/>
  <c r="F9" i="58"/>
  <c r="F8" i="58"/>
  <c r="F7" i="58"/>
  <c r="F6" i="58"/>
  <c r="F5" i="58"/>
  <c r="F4" i="58"/>
  <c r="F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C21" i="14" l="1"/>
  <c r="AC20" i="14"/>
  <c r="AC19" i="14"/>
  <c r="AC18" i="14"/>
  <c r="AC17" i="14"/>
  <c r="AC16" i="14"/>
  <c r="AC15" i="14"/>
  <c r="AC14" i="14"/>
  <c r="AC13" i="14"/>
  <c r="AC12" i="14"/>
  <c r="AC11" i="14"/>
  <c r="AC10" i="14"/>
  <c r="AC9" i="14"/>
  <c r="AC8" i="14"/>
  <c r="AC7" i="14"/>
  <c r="AC6" i="14"/>
  <c r="AC5" i="14"/>
  <c r="AC4" i="14"/>
  <c r="AC3" i="14"/>
  <c r="AC2" i="14"/>
  <c r="D43" i="59" l="1"/>
  <c r="D42" i="59"/>
  <c r="D41" i="59"/>
  <c r="D40" i="59"/>
  <c r="D39" i="59"/>
  <c r="D38" i="59"/>
  <c r="D37" i="59"/>
  <c r="D36" i="59"/>
  <c r="D35" i="59"/>
  <c r="D34" i="59"/>
  <c r="D33" i="59"/>
  <c r="D32" i="59"/>
  <c r="D31" i="59"/>
  <c r="D30" i="59"/>
  <c r="D29" i="59"/>
  <c r="D28" i="59"/>
  <c r="D27" i="59"/>
  <c r="D26" i="59"/>
  <c r="D25" i="59"/>
  <c r="D2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C2" i="59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N3" i="31"/>
  <c r="N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G8" i="31" s="1"/>
  <c r="E7" i="31"/>
  <c r="E6" i="31"/>
  <c r="E5" i="31"/>
  <c r="E4" i="31"/>
  <c r="E3" i="31"/>
  <c r="E2" i="31"/>
  <c r="G2" i="31" s="1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I12" i="14"/>
  <c r="AB2" i="14" l="1"/>
  <c r="AD2" i="14"/>
  <c r="AE2" i="14"/>
  <c r="AF2" i="14"/>
  <c r="AG2" i="14"/>
  <c r="AH2" i="14"/>
  <c r="AI2" i="14"/>
  <c r="AJ2" i="14"/>
  <c r="AB3" i="14"/>
  <c r="AD3" i="14"/>
  <c r="AE3" i="14"/>
  <c r="AF3" i="14"/>
  <c r="AG3" i="14"/>
  <c r="AH3" i="14"/>
  <c r="AI3" i="14"/>
  <c r="AJ3" i="14"/>
  <c r="AB4" i="14"/>
  <c r="AD4" i="14"/>
  <c r="AE4" i="14"/>
  <c r="AF4" i="14"/>
  <c r="AG4" i="14"/>
  <c r="AH4" i="14"/>
  <c r="AI4" i="14"/>
  <c r="AJ4" i="14"/>
  <c r="AB5" i="14"/>
  <c r="AD5" i="14"/>
  <c r="AE5" i="14"/>
  <c r="AF5" i="14"/>
  <c r="AG5" i="14"/>
  <c r="AH5" i="14"/>
  <c r="AI5" i="14"/>
  <c r="AJ5" i="14"/>
  <c r="AB6" i="14"/>
  <c r="AD6" i="14"/>
  <c r="AE6" i="14"/>
  <c r="AF6" i="14"/>
  <c r="AG6" i="14"/>
  <c r="AH6" i="14"/>
  <c r="AI6" i="14"/>
  <c r="AJ6" i="14"/>
  <c r="AB7" i="14"/>
  <c r="AD7" i="14"/>
  <c r="AE7" i="14"/>
  <c r="AF7" i="14"/>
  <c r="AG7" i="14"/>
  <c r="AH7" i="14"/>
  <c r="AI7" i="14"/>
  <c r="AJ7" i="14"/>
  <c r="AB8" i="14"/>
  <c r="AD8" i="14"/>
  <c r="AE8" i="14"/>
  <c r="AF8" i="14"/>
  <c r="AG8" i="14"/>
  <c r="AH8" i="14"/>
  <c r="AI8" i="14"/>
  <c r="AJ8" i="14"/>
  <c r="AB9" i="14"/>
  <c r="AD9" i="14"/>
  <c r="AE9" i="14"/>
  <c r="AF9" i="14"/>
  <c r="AG9" i="14"/>
  <c r="AH9" i="14"/>
  <c r="AI9" i="14"/>
  <c r="AJ9" i="14"/>
  <c r="AB10" i="14"/>
  <c r="AD10" i="14"/>
  <c r="AE10" i="14"/>
  <c r="AF10" i="14"/>
  <c r="AG10" i="14"/>
  <c r="AH10" i="14"/>
  <c r="AI10" i="14"/>
  <c r="AJ10" i="14"/>
  <c r="AB11" i="14"/>
  <c r="AD11" i="14"/>
  <c r="AE11" i="14"/>
  <c r="AF11" i="14"/>
  <c r="AG11" i="14"/>
  <c r="AH11" i="14"/>
  <c r="AI11" i="14"/>
  <c r="AJ11" i="14"/>
  <c r="AB12" i="14"/>
  <c r="AD12" i="14"/>
  <c r="AE12" i="14"/>
  <c r="AF12" i="14"/>
  <c r="AG12" i="14"/>
  <c r="AH12" i="14"/>
  <c r="AI12" i="14"/>
  <c r="AJ12" i="14"/>
  <c r="AB13" i="14"/>
  <c r="AD13" i="14"/>
  <c r="AE13" i="14"/>
  <c r="AF13" i="14"/>
  <c r="AG13" i="14"/>
  <c r="AH13" i="14"/>
  <c r="AI13" i="14"/>
  <c r="AJ13" i="14"/>
  <c r="AB14" i="14"/>
  <c r="AD14" i="14"/>
  <c r="AE14" i="14"/>
  <c r="AF14" i="14"/>
  <c r="AG14" i="14"/>
  <c r="AH14" i="14"/>
  <c r="AI14" i="14"/>
  <c r="AJ14" i="14"/>
  <c r="AB15" i="14"/>
  <c r="AD15" i="14"/>
  <c r="AE15" i="14"/>
  <c r="AF15" i="14"/>
  <c r="AG15" i="14"/>
  <c r="AH15" i="14"/>
  <c r="AI15" i="14"/>
  <c r="AJ15" i="14"/>
  <c r="AB16" i="14"/>
  <c r="AD16" i="14"/>
  <c r="AE16" i="14"/>
  <c r="AF16" i="14"/>
  <c r="AG16" i="14"/>
  <c r="AH16" i="14"/>
  <c r="AI16" i="14"/>
  <c r="AJ16" i="14"/>
  <c r="AB17" i="14"/>
  <c r="AD17" i="14"/>
  <c r="AE17" i="14"/>
  <c r="AF17" i="14"/>
  <c r="AG17" i="14"/>
  <c r="AH17" i="14"/>
  <c r="AI17" i="14"/>
  <c r="AJ17" i="14"/>
  <c r="AB18" i="14"/>
  <c r="AD18" i="14"/>
  <c r="AE18" i="14"/>
  <c r="AF18" i="14"/>
  <c r="AG18" i="14"/>
  <c r="AH18" i="14"/>
  <c r="AI18" i="14"/>
  <c r="AJ18" i="14"/>
  <c r="AB19" i="14"/>
  <c r="AD19" i="14"/>
  <c r="AE19" i="14"/>
  <c r="AF19" i="14"/>
  <c r="AG19" i="14"/>
  <c r="AH19" i="14"/>
  <c r="AI19" i="14"/>
  <c r="AJ19" i="14"/>
  <c r="AB20" i="14"/>
  <c r="AD20" i="14"/>
  <c r="AE20" i="14"/>
  <c r="AF20" i="14"/>
  <c r="AG20" i="14"/>
  <c r="AH20" i="14"/>
  <c r="AI20" i="14"/>
  <c r="AJ20" i="14"/>
  <c r="AB21" i="14"/>
  <c r="AD21" i="14"/>
  <c r="AE21" i="14"/>
  <c r="AF21" i="14"/>
  <c r="AG21" i="14"/>
  <c r="AH21" i="14"/>
  <c r="AI21" i="14"/>
  <c r="AJ21" i="14"/>
  <c r="Z2" i="14" l="1"/>
  <c r="AA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AR67" i="14" l="1"/>
  <c r="AQ67" i="14"/>
  <c r="AP67" i="14"/>
  <c r="A42" i="14"/>
  <c r="A64" i="14" s="1"/>
  <c r="AI64" i="14" s="1"/>
  <c r="AV41" i="14"/>
  <c r="AT41" i="14"/>
  <c r="AV40" i="14"/>
  <c r="AT40" i="14"/>
  <c r="AV39" i="14"/>
  <c r="AT39" i="14"/>
  <c r="AV38" i="14"/>
  <c r="AT38" i="14"/>
  <c r="AV37" i="14"/>
  <c r="AT37" i="14"/>
  <c r="AV36" i="14"/>
  <c r="AT36" i="14"/>
  <c r="AV35" i="14"/>
  <c r="AT35" i="14"/>
  <c r="AV34" i="14"/>
  <c r="AT34" i="14"/>
  <c r="AV33" i="14"/>
  <c r="AT33" i="14"/>
  <c r="AV32" i="14"/>
  <c r="AT32" i="14"/>
  <c r="AV31" i="14"/>
  <c r="AT31" i="14"/>
  <c r="AV30" i="14"/>
  <c r="AT30" i="14"/>
  <c r="AV29" i="14"/>
  <c r="AT29" i="14"/>
  <c r="AV28" i="14"/>
  <c r="AT28" i="14"/>
  <c r="AV27" i="14"/>
  <c r="AT27" i="14"/>
  <c r="AV26" i="14"/>
  <c r="AT26" i="14"/>
  <c r="AV25" i="14"/>
  <c r="AT25" i="14"/>
  <c r="AV24" i="14"/>
  <c r="AT24" i="14"/>
  <c r="AV23" i="14"/>
  <c r="AT23" i="14"/>
  <c r="AR23" i="14"/>
  <c r="AQ23" i="14"/>
  <c r="AP23" i="14"/>
  <c r="AV22" i="14"/>
  <c r="AT22" i="14"/>
  <c r="AV21" i="14"/>
  <c r="AT21" i="14"/>
  <c r="AM21" i="14"/>
  <c r="AL21" i="14"/>
  <c r="AK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AV20" i="14"/>
  <c r="AT20" i="14"/>
  <c r="AM20" i="14"/>
  <c r="AL20" i="14"/>
  <c r="AK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AO42" i="14" s="1"/>
  <c r="AV19" i="14"/>
  <c r="AT19" i="14"/>
  <c r="AM19" i="14"/>
  <c r="AL19" i="14"/>
  <c r="AK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AO41" i="14" s="1"/>
  <c r="AV18" i="14"/>
  <c r="AT18" i="14"/>
  <c r="AM18" i="14"/>
  <c r="AL18" i="14"/>
  <c r="AK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AO40" i="14" s="1"/>
  <c r="AV17" i="14"/>
  <c r="AT17" i="14"/>
  <c r="AM17" i="14"/>
  <c r="AL17" i="14"/>
  <c r="AK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AO39" i="14" s="1"/>
  <c r="AV16" i="14"/>
  <c r="AT16" i="14"/>
  <c r="AM16" i="14"/>
  <c r="AL16" i="14"/>
  <c r="AK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AO38" i="14" s="1"/>
  <c r="AV15" i="14"/>
  <c r="AT15" i="14"/>
  <c r="AM15" i="14"/>
  <c r="AL15" i="14"/>
  <c r="AK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AO37" i="14" s="1"/>
  <c r="AV14" i="14"/>
  <c r="AT14" i="14"/>
  <c r="AM14" i="14"/>
  <c r="AL14" i="14"/>
  <c r="AK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AO36" i="14" s="1"/>
  <c r="AV13" i="14"/>
  <c r="AT13" i="14"/>
  <c r="AM13" i="14"/>
  <c r="AL13" i="14"/>
  <c r="AK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AO35" i="14" s="1"/>
  <c r="AV12" i="14"/>
  <c r="AT12" i="14"/>
  <c r="AM12" i="14"/>
  <c r="AL12" i="14"/>
  <c r="AK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AO34" i="14" s="1"/>
  <c r="AV11" i="14"/>
  <c r="AT11" i="14"/>
  <c r="AM11" i="14"/>
  <c r="AL11" i="14"/>
  <c r="AK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AO33" i="14" s="1"/>
  <c r="AV10" i="14"/>
  <c r="AT10" i="14"/>
  <c r="AM10" i="14"/>
  <c r="AL10" i="14"/>
  <c r="AK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AO32" i="14" s="1"/>
  <c r="AV9" i="14"/>
  <c r="AT9" i="14"/>
  <c r="AM9" i="14"/>
  <c r="AL9" i="14"/>
  <c r="AK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AO31" i="14" s="1"/>
  <c r="AV8" i="14"/>
  <c r="AT8" i="14"/>
  <c r="AM8" i="14"/>
  <c r="AL8" i="14"/>
  <c r="AK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AO30" i="14" s="1"/>
  <c r="AV7" i="14"/>
  <c r="AT7" i="14"/>
  <c r="AM7" i="14"/>
  <c r="AL7" i="14"/>
  <c r="AK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AO29" i="14" s="1"/>
  <c r="AV6" i="14"/>
  <c r="AT6" i="14"/>
  <c r="AM6" i="14"/>
  <c r="AL6" i="14"/>
  <c r="AK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AO28" i="14" s="1"/>
  <c r="AV5" i="14"/>
  <c r="AT5" i="14"/>
  <c r="AM5" i="14"/>
  <c r="AL5" i="14"/>
  <c r="AK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AO27" i="14" s="1"/>
  <c r="AV4" i="14"/>
  <c r="AT4" i="14"/>
  <c r="AM4" i="14"/>
  <c r="AL4" i="14"/>
  <c r="AK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AO26" i="14" s="1"/>
  <c r="AV3" i="14"/>
  <c r="AT3" i="14"/>
  <c r="AM3" i="14"/>
  <c r="AL3" i="14"/>
  <c r="AK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O25" i="14" s="1"/>
  <c r="AV2" i="14"/>
  <c r="AT2" i="14"/>
  <c r="AM2" i="14"/>
  <c r="AL2" i="14"/>
  <c r="AK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R67" i="22"/>
  <c r="AQ67" i="22"/>
  <c r="AP67" i="22"/>
  <c r="AV41" i="22"/>
  <c r="AT41" i="22"/>
  <c r="AV40" i="22"/>
  <c r="AT40" i="22"/>
  <c r="AV39" i="22"/>
  <c r="AT39" i="22"/>
  <c r="AV38" i="22"/>
  <c r="AT38" i="22"/>
  <c r="AV37" i="22"/>
  <c r="AT37" i="22"/>
  <c r="AV36" i="22"/>
  <c r="AT36" i="22"/>
  <c r="AV35" i="22"/>
  <c r="AT35" i="22"/>
  <c r="AV34" i="22"/>
  <c r="AT34" i="22"/>
  <c r="AV33" i="22"/>
  <c r="AT33" i="22"/>
  <c r="AV32" i="22"/>
  <c r="AT32" i="22"/>
  <c r="AV31" i="22"/>
  <c r="AT31" i="22"/>
  <c r="AV30" i="22"/>
  <c r="AT30" i="22"/>
  <c r="AV29" i="22"/>
  <c r="AT29" i="22"/>
  <c r="AV28" i="22"/>
  <c r="AT28" i="22"/>
  <c r="AV27" i="22"/>
  <c r="AT27" i="22"/>
  <c r="AV26" i="22"/>
  <c r="AT26" i="22"/>
  <c r="AV25" i="22"/>
  <c r="AT25" i="22"/>
  <c r="AV24" i="22"/>
  <c r="AT24" i="22"/>
  <c r="AV23" i="22"/>
  <c r="AT23" i="22"/>
  <c r="AR23" i="22"/>
  <c r="AQ23" i="22"/>
  <c r="AP23" i="22"/>
  <c r="AV22" i="22"/>
  <c r="AT22" i="22"/>
  <c r="AV21" i="22"/>
  <c r="AT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A43" i="22" s="1"/>
  <c r="A65" i="22" s="1"/>
  <c r="I65" i="22" s="1"/>
  <c r="AV20" i="22"/>
  <c r="AT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V19" i="22"/>
  <c r="AT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V18" i="22"/>
  <c r="AT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V17" i="22"/>
  <c r="AT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V16" i="22"/>
  <c r="AT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V15" i="22"/>
  <c r="AT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V14" i="22"/>
  <c r="AT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V13" i="22"/>
  <c r="AT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V12" i="22"/>
  <c r="AT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V11" i="22"/>
  <c r="AT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V10" i="22"/>
  <c r="AT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V9" i="22"/>
  <c r="AT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V8" i="22"/>
  <c r="AT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V7" i="22"/>
  <c r="AT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V6" i="22"/>
  <c r="AT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V5" i="22"/>
  <c r="AT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V4" i="22"/>
  <c r="AT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V3" i="22"/>
  <c r="AT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V2" i="22"/>
  <c r="AT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J45" i="33"/>
  <c r="J44" i="33"/>
  <c r="J43" i="33"/>
  <c r="J42" i="33"/>
  <c r="J41" i="33"/>
  <c r="G41" i="33"/>
  <c r="E41" i="33"/>
  <c r="J40" i="33"/>
  <c r="G40" i="33"/>
  <c r="E40" i="33"/>
  <c r="J39" i="33"/>
  <c r="G39" i="33"/>
  <c r="E39" i="33"/>
  <c r="J38" i="33"/>
  <c r="G38" i="33"/>
  <c r="E38" i="33"/>
  <c r="J37" i="33"/>
  <c r="G37" i="33"/>
  <c r="E37" i="33"/>
  <c r="J36" i="33"/>
  <c r="G36" i="33"/>
  <c r="E36" i="33"/>
  <c r="J35" i="33"/>
  <c r="G35" i="33"/>
  <c r="E35" i="33"/>
  <c r="J34" i="33"/>
  <c r="G34" i="33"/>
  <c r="E34" i="33"/>
  <c r="J33" i="33"/>
  <c r="G33" i="33"/>
  <c r="E33" i="33"/>
  <c r="J32" i="33"/>
  <c r="G32" i="33"/>
  <c r="E32" i="33"/>
  <c r="J31" i="33"/>
  <c r="G31" i="33"/>
  <c r="E31" i="33"/>
  <c r="J30" i="33"/>
  <c r="G30" i="33"/>
  <c r="E30" i="33"/>
  <c r="J29" i="33"/>
  <c r="G29" i="33"/>
  <c r="E29" i="33"/>
  <c r="J28" i="33"/>
  <c r="G28" i="33"/>
  <c r="E28" i="33"/>
  <c r="J27" i="33"/>
  <c r="G27" i="33"/>
  <c r="E27" i="33"/>
  <c r="J26" i="33"/>
  <c r="G26" i="33"/>
  <c r="E26" i="33"/>
  <c r="G25" i="33"/>
  <c r="E25" i="33"/>
  <c r="G24" i="33"/>
  <c r="E24" i="33"/>
  <c r="G23" i="33"/>
  <c r="E23" i="33"/>
  <c r="J22" i="33"/>
  <c r="G22" i="33"/>
  <c r="E22" i="33"/>
  <c r="J21" i="33"/>
  <c r="G21" i="33"/>
  <c r="E21" i="33"/>
  <c r="A21" i="33"/>
  <c r="J20" i="33"/>
  <c r="G20" i="33"/>
  <c r="E20" i="33"/>
  <c r="A20" i="33"/>
  <c r="J19" i="33"/>
  <c r="G19" i="33"/>
  <c r="E19" i="33"/>
  <c r="A19" i="33"/>
  <c r="J18" i="33"/>
  <c r="G18" i="33"/>
  <c r="E18" i="33"/>
  <c r="A18" i="33"/>
  <c r="J17" i="33"/>
  <c r="G17" i="33"/>
  <c r="E17" i="33"/>
  <c r="A17" i="33"/>
  <c r="J16" i="33"/>
  <c r="G16" i="33"/>
  <c r="E16" i="33"/>
  <c r="A16" i="33"/>
  <c r="J15" i="33"/>
  <c r="G15" i="33"/>
  <c r="E15" i="33"/>
  <c r="A15" i="33"/>
  <c r="J14" i="33"/>
  <c r="G14" i="33"/>
  <c r="E14" i="33"/>
  <c r="A14" i="33"/>
  <c r="J13" i="33"/>
  <c r="G13" i="33"/>
  <c r="E13" i="33"/>
  <c r="A13" i="33"/>
  <c r="J12" i="33"/>
  <c r="G12" i="33"/>
  <c r="E12" i="33"/>
  <c r="A12" i="33"/>
  <c r="J11" i="33"/>
  <c r="G11" i="33"/>
  <c r="E11" i="33"/>
  <c r="A11" i="33"/>
  <c r="J10" i="33"/>
  <c r="G10" i="33"/>
  <c r="E10" i="33"/>
  <c r="A10" i="33"/>
  <c r="J9" i="33"/>
  <c r="G9" i="33"/>
  <c r="E9" i="33"/>
  <c r="A9" i="33"/>
  <c r="J8" i="33"/>
  <c r="G8" i="33"/>
  <c r="E8" i="33"/>
  <c r="A8" i="33"/>
  <c r="J7" i="33"/>
  <c r="G7" i="33"/>
  <c r="E7" i="33"/>
  <c r="A7" i="33"/>
  <c r="J6" i="33"/>
  <c r="G6" i="33"/>
  <c r="E6" i="33"/>
  <c r="A6" i="33"/>
  <c r="J5" i="33"/>
  <c r="G5" i="33"/>
  <c r="E5" i="33"/>
  <c r="A5" i="33"/>
  <c r="J4" i="33"/>
  <c r="G4" i="33"/>
  <c r="E4" i="33"/>
  <c r="A4" i="33"/>
  <c r="J3" i="33"/>
  <c r="G3" i="33"/>
  <c r="E3" i="33"/>
  <c r="A3" i="33"/>
  <c r="G2" i="33"/>
  <c r="E2" i="33"/>
  <c r="A2" i="33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L21" i="31"/>
  <c r="Q21" i="31"/>
  <c r="D21" i="31"/>
  <c r="G20" i="31"/>
  <c r="D20" i="31"/>
  <c r="L19" i="31"/>
  <c r="M19" i="31" s="1"/>
  <c r="G19" i="31"/>
  <c r="H19" i="31" s="1"/>
  <c r="D19" i="31"/>
  <c r="Q18" i="31"/>
  <c r="G18" i="31"/>
  <c r="H18" i="31" s="1"/>
  <c r="D18" i="31"/>
  <c r="L17" i="31"/>
  <c r="Q17" i="31"/>
  <c r="D17" i="31"/>
  <c r="L16" i="31"/>
  <c r="M16" i="31" s="1"/>
  <c r="G16" i="31"/>
  <c r="D16" i="31"/>
  <c r="L15" i="31"/>
  <c r="M15" i="31" s="1"/>
  <c r="D15" i="31"/>
  <c r="G14" i="31"/>
  <c r="H14" i="31" s="1"/>
  <c r="D14" i="31"/>
  <c r="L13" i="31"/>
  <c r="Q13" i="31"/>
  <c r="D13" i="31"/>
  <c r="L12" i="31"/>
  <c r="M12" i="31" s="1"/>
  <c r="Q12" i="31"/>
  <c r="G12" i="31"/>
  <c r="D12" i="31"/>
  <c r="L11" i="31"/>
  <c r="M11" i="31" s="1"/>
  <c r="G11" i="31"/>
  <c r="H11" i="31" s="1"/>
  <c r="D11" i="31"/>
  <c r="Q10" i="31"/>
  <c r="G10" i="31"/>
  <c r="H10" i="31" s="1"/>
  <c r="D10" i="31"/>
  <c r="L9" i="31"/>
  <c r="D9" i="31"/>
  <c r="L8" i="31"/>
  <c r="M8" i="31" s="1"/>
  <c r="D8" i="31"/>
  <c r="L7" i="31"/>
  <c r="M7" i="31" s="1"/>
  <c r="G7" i="31"/>
  <c r="D7" i="31"/>
  <c r="G6" i="31"/>
  <c r="H6" i="31" s="1"/>
  <c r="D6" i="31"/>
  <c r="L5" i="31"/>
  <c r="Q5" i="31"/>
  <c r="D5" i="31"/>
  <c r="L4" i="31"/>
  <c r="M4" i="31" s="1"/>
  <c r="G4" i="31"/>
  <c r="D4" i="31"/>
  <c r="L3" i="31"/>
  <c r="M3" i="31" s="1"/>
  <c r="G3" i="31"/>
  <c r="H3" i="31" s="1"/>
  <c r="D3" i="31"/>
  <c r="Q2" i="31"/>
  <c r="H2" i="31"/>
  <c r="D2" i="31"/>
  <c r="C64" i="14" l="1"/>
  <c r="A28" i="14"/>
  <c r="A50" i="14" s="1"/>
  <c r="V50" i="14" s="1"/>
  <c r="A39" i="14"/>
  <c r="A61" i="14" s="1"/>
  <c r="B61" i="14" s="1"/>
  <c r="A36" i="14"/>
  <c r="A58" i="14" s="1"/>
  <c r="P58" i="14" s="1"/>
  <c r="R64" i="14"/>
  <c r="G64" i="14"/>
  <c r="K64" i="14"/>
  <c r="O64" i="14"/>
  <c r="S64" i="14"/>
  <c r="W64" i="14"/>
  <c r="AL64" i="14"/>
  <c r="A27" i="14"/>
  <c r="A49" i="14" s="1"/>
  <c r="H49" i="14" s="1"/>
  <c r="A35" i="14"/>
  <c r="A57" i="14" s="1"/>
  <c r="AF57" i="14" s="1"/>
  <c r="A38" i="14"/>
  <c r="A60" i="14" s="1"/>
  <c r="AC60" i="14" s="1"/>
  <c r="J61" i="14"/>
  <c r="N61" i="14"/>
  <c r="AK61" i="14"/>
  <c r="D64" i="14"/>
  <c r="H64" i="14"/>
  <c r="L64" i="14"/>
  <c r="P64" i="14"/>
  <c r="T64" i="14"/>
  <c r="X64" i="14"/>
  <c r="AM64" i="14"/>
  <c r="A24" i="14"/>
  <c r="A46" i="14" s="1"/>
  <c r="V46" i="14" s="1"/>
  <c r="A32" i="14"/>
  <c r="A54" i="14" s="1"/>
  <c r="X54" i="14" s="1"/>
  <c r="D65" i="22"/>
  <c r="H65" i="22"/>
  <c r="L65" i="22"/>
  <c r="P65" i="22"/>
  <c r="T65" i="22"/>
  <c r="X65" i="22"/>
  <c r="AB65" i="22"/>
  <c r="AF65" i="22"/>
  <c r="AJ65" i="22"/>
  <c r="O61" i="14"/>
  <c r="A31" i="14"/>
  <c r="A53" i="14" s="1"/>
  <c r="AH53" i="14" s="1"/>
  <c r="A40" i="14"/>
  <c r="A62" i="14" s="1"/>
  <c r="AI62" i="14" s="1"/>
  <c r="AO72" i="14"/>
  <c r="AI50" i="14"/>
  <c r="AE50" i="14"/>
  <c r="AA50" i="14"/>
  <c r="A72" i="14"/>
  <c r="A94" i="14" s="1"/>
  <c r="A116" i="14" s="1"/>
  <c r="AJ50" i="14"/>
  <c r="AD50" i="14"/>
  <c r="AH50" i="14"/>
  <c r="AC50" i="14"/>
  <c r="Z50" i="14"/>
  <c r="AF50" i="14"/>
  <c r="AB50" i="14"/>
  <c r="F50" i="14"/>
  <c r="AG50" i="14"/>
  <c r="J50" i="14"/>
  <c r="AL50" i="14"/>
  <c r="Q50" i="14"/>
  <c r="AD49" i="14"/>
  <c r="L50" i="14"/>
  <c r="P50" i="14"/>
  <c r="AI46" i="14"/>
  <c r="AE46" i="14"/>
  <c r="AG46" i="14"/>
  <c r="AL46" i="14"/>
  <c r="E50" i="14"/>
  <c r="U50" i="14"/>
  <c r="AJ53" i="14"/>
  <c r="AG53" i="14"/>
  <c r="AF62" i="14"/>
  <c r="P46" i="14"/>
  <c r="AM46" i="14"/>
  <c r="D50" i="14"/>
  <c r="T50" i="14"/>
  <c r="AM50" i="14"/>
  <c r="V53" i="14"/>
  <c r="AO43" i="22"/>
  <c r="Y46" i="14"/>
  <c r="I50" i="14"/>
  <c r="Y50" i="14"/>
  <c r="O53" i="14"/>
  <c r="AH61" i="14"/>
  <c r="AD61" i="14"/>
  <c r="AG61" i="14"/>
  <c r="AC61" i="14"/>
  <c r="AI61" i="14"/>
  <c r="AA61" i="14"/>
  <c r="G61" i="14"/>
  <c r="AD65" i="22"/>
  <c r="B50" i="14"/>
  <c r="N50" i="14"/>
  <c r="R50" i="14"/>
  <c r="D57" i="14"/>
  <c r="A26" i="14"/>
  <c r="A48" i="14" s="1"/>
  <c r="A30" i="14"/>
  <c r="A52" i="14" s="1"/>
  <c r="AK52" i="14" s="1"/>
  <c r="A34" i="14"/>
  <c r="A56" i="14" s="1"/>
  <c r="P56" i="14" s="1"/>
  <c r="Z60" i="14"/>
  <c r="AG64" i="14"/>
  <c r="AC64" i="14"/>
  <c r="AJ64" i="14"/>
  <c r="AF64" i="14"/>
  <c r="AB64" i="14"/>
  <c r="AO86" i="14"/>
  <c r="AE64" i="14"/>
  <c r="AD64" i="14"/>
  <c r="A86" i="14"/>
  <c r="A108" i="14" s="1"/>
  <c r="A130" i="14" s="1"/>
  <c r="AA64" i="14"/>
  <c r="Z64" i="14"/>
  <c r="J64" i="14"/>
  <c r="H50" i="14"/>
  <c r="X50" i="14"/>
  <c r="P52" i="14"/>
  <c r="AO76" i="14"/>
  <c r="AC54" i="14"/>
  <c r="U46" i="14"/>
  <c r="M50" i="14"/>
  <c r="Y52" i="14"/>
  <c r="AL53" i="14"/>
  <c r="AM61" i="14"/>
  <c r="C46" i="14"/>
  <c r="S46" i="14"/>
  <c r="W46" i="14"/>
  <c r="C50" i="14"/>
  <c r="G50" i="14"/>
  <c r="K50" i="14"/>
  <c r="O50" i="14"/>
  <c r="S50" i="14"/>
  <c r="W50" i="14"/>
  <c r="K52" i="14"/>
  <c r="AL52" i="14"/>
  <c r="G54" i="14"/>
  <c r="S56" i="14"/>
  <c r="M61" i="14"/>
  <c r="Q61" i="14"/>
  <c r="K62" i="14"/>
  <c r="A43" i="14"/>
  <c r="A65" i="14" s="1"/>
  <c r="U65" i="14" s="1"/>
  <c r="AO43" i="14"/>
  <c r="A25" i="14"/>
  <c r="A47" i="14" s="1"/>
  <c r="B47" i="14" s="1"/>
  <c r="A29" i="14"/>
  <c r="A51" i="14" s="1"/>
  <c r="L51" i="14" s="1"/>
  <c r="A33" i="14"/>
  <c r="A55" i="14" s="1"/>
  <c r="A37" i="14"/>
  <c r="A59" i="14" s="1"/>
  <c r="B59" i="14" s="1"/>
  <c r="A41" i="14"/>
  <c r="A63" i="14" s="1"/>
  <c r="R63" i="14" s="1"/>
  <c r="W61" i="14"/>
  <c r="B64" i="14"/>
  <c r="AH64" i="14"/>
  <c r="M60" i="14"/>
  <c r="C61" i="14"/>
  <c r="K61" i="14"/>
  <c r="M62" i="14"/>
  <c r="O63" i="14"/>
  <c r="E64" i="14"/>
  <c r="I64" i="14"/>
  <c r="M64" i="14"/>
  <c r="Q64" i="14"/>
  <c r="U64" i="14"/>
  <c r="Y64" i="14"/>
  <c r="J60" i="14"/>
  <c r="L61" i="14"/>
  <c r="T61" i="14"/>
  <c r="N62" i="14"/>
  <c r="L63" i="14"/>
  <c r="F64" i="14"/>
  <c r="N64" i="14"/>
  <c r="V64" i="14"/>
  <c r="AK64" i="14"/>
  <c r="Q9" i="31"/>
  <c r="Q20" i="31"/>
  <c r="F20" i="59"/>
  <c r="F42" i="59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G55" i="22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S60" i="22"/>
  <c r="E62" i="22"/>
  <c r="I62" i="22"/>
  <c r="Y62" i="22"/>
  <c r="AC62" i="22"/>
  <c r="B65" i="22"/>
  <c r="F65" i="22"/>
  <c r="J65" i="22"/>
  <c r="N65" i="22"/>
  <c r="R65" i="22"/>
  <c r="V65" i="22"/>
  <c r="Z65" i="22"/>
  <c r="AH65" i="22"/>
  <c r="AL65" i="22"/>
  <c r="R58" i="22"/>
  <c r="J62" i="22"/>
  <c r="R62" i="22"/>
  <c r="AH62" i="22"/>
  <c r="AL62" i="22"/>
  <c r="C65" i="22"/>
  <c r="G65" i="22"/>
  <c r="K65" i="22"/>
  <c r="O65" i="22"/>
  <c r="S65" i="22"/>
  <c r="W65" i="22"/>
  <c r="AA65" i="22"/>
  <c r="AE65" i="22"/>
  <c r="AI65" i="22"/>
  <c r="AM65" i="22"/>
  <c r="E31" i="59"/>
  <c r="F10" i="59"/>
  <c r="E35" i="59"/>
  <c r="F36" i="59"/>
  <c r="E17" i="59"/>
  <c r="P18" i="31"/>
  <c r="P20" i="31"/>
  <c r="F12" i="59"/>
  <c r="F2" i="59"/>
  <c r="P4" i="31"/>
  <c r="F28" i="59"/>
  <c r="P12" i="31"/>
  <c r="F18" i="59"/>
  <c r="F8" i="59"/>
  <c r="E33" i="59"/>
  <c r="F16" i="59"/>
  <c r="H7" i="31"/>
  <c r="P5" i="31"/>
  <c r="F4" i="59"/>
  <c r="F38" i="59"/>
  <c r="F34" i="59"/>
  <c r="E41" i="59"/>
  <c r="E5" i="59"/>
  <c r="E13" i="59"/>
  <c r="E21" i="59"/>
  <c r="F24" i="59"/>
  <c r="E27" i="59"/>
  <c r="E39" i="59"/>
  <c r="F40" i="59"/>
  <c r="E43" i="59"/>
  <c r="F26" i="59"/>
  <c r="F30" i="59"/>
  <c r="E37" i="59"/>
  <c r="P16" i="31"/>
  <c r="E25" i="59"/>
  <c r="M5" i="31"/>
  <c r="Q7" i="31"/>
  <c r="P8" i="31"/>
  <c r="P9" i="31"/>
  <c r="P10" i="31"/>
  <c r="Q15" i="31"/>
  <c r="E20" i="59"/>
  <c r="P7" i="31"/>
  <c r="H8" i="31"/>
  <c r="M13" i="31"/>
  <c r="G15" i="31"/>
  <c r="H15" i="31" s="1"/>
  <c r="Q16" i="31"/>
  <c r="L20" i="31"/>
  <c r="M20" i="31" s="1"/>
  <c r="P21" i="31"/>
  <c r="E2" i="59"/>
  <c r="E8" i="59"/>
  <c r="E10" i="59"/>
  <c r="E16" i="59"/>
  <c r="E18" i="59"/>
  <c r="E30" i="59"/>
  <c r="F35" i="59"/>
  <c r="Q8" i="31"/>
  <c r="P13" i="31"/>
  <c r="P17" i="31"/>
  <c r="F9" i="59"/>
  <c r="F17" i="59"/>
  <c r="E26" i="59"/>
  <c r="F31" i="59"/>
  <c r="E42" i="59"/>
  <c r="E4" i="59"/>
  <c r="F7" i="59"/>
  <c r="E9" i="59"/>
  <c r="E12" i="59"/>
  <c r="F15" i="59"/>
  <c r="F27" i="59"/>
  <c r="E29" i="59"/>
  <c r="F32" i="59"/>
  <c r="E38" i="59"/>
  <c r="F43" i="59"/>
  <c r="G43" i="59" s="1"/>
  <c r="T21" i="31" s="1"/>
  <c r="U21" i="31" s="1"/>
  <c r="K22" i="31"/>
  <c r="Q4" i="31"/>
  <c r="P15" i="31"/>
  <c r="H16" i="31"/>
  <c r="M21" i="31"/>
  <c r="F5" i="59"/>
  <c r="F13" i="59"/>
  <c r="F21" i="59"/>
  <c r="E34" i="59"/>
  <c r="F39" i="59"/>
  <c r="G5" i="31"/>
  <c r="Q6" i="31"/>
  <c r="G13" i="31"/>
  <c r="H13" i="31" s="1"/>
  <c r="Q14" i="31"/>
  <c r="O22" i="31"/>
  <c r="E3" i="59"/>
  <c r="E11" i="59"/>
  <c r="E19" i="59"/>
  <c r="N22" i="31"/>
  <c r="P2" i="31"/>
  <c r="L14" i="31"/>
  <c r="M14" i="31" s="1"/>
  <c r="F22" i="31"/>
  <c r="G21" i="31"/>
  <c r="H21" i="31" s="1"/>
  <c r="P3" i="31"/>
  <c r="L6" i="31"/>
  <c r="M6" i="31" s="1"/>
  <c r="P11" i="31"/>
  <c r="P19" i="31"/>
  <c r="F6" i="59"/>
  <c r="F14" i="59"/>
  <c r="F25" i="59"/>
  <c r="E28" i="59"/>
  <c r="F33" i="59"/>
  <c r="E36" i="59"/>
  <c r="F41" i="59"/>
  <c r="G9" i="31"/>
  <c r="H9" i="31" s="1"/>
  <c r="G17" i="31"/>
  <c r="H17" i="31" s="1"/>
  <c r="E7" i="59"/>
  <c r="E15" i="59"/>
  <c r="J22" i="31"/>
  <c r="L2" i="31"/>
  <c r="E22" i="31"/>
  <c r="Q3" i="31"/>
  <c r="H4" i="31"/>
  <c r="P6" i="31"/>
  <c r="M9" i="31"/>
  <c r="L10" i="31"/>
  <c r="M10" i="31" s="1"/>
  <c r="Q11" i="31"/>
  <c r="H12" i="31"/>
  <c r="P14" i="31"/>
  <c r="M17" i="31"/>
  <c r="L18" i="31"/>
  <c r="M18" i="31" s="1"/>
  <c r="Q19" i="31"/>
  <c r="H20" i="31"/>
  <c r="F3" i="59"/>
  <c r="E6" i="59"/>
  <c r="F11" i="59"/>
  <c r="E14" i="59"/>
  <c r="F19" i="59"/>
  <c r="E24" i="59"/>
  <c r="F29" i="59"/>
  <c r="E32" i="59"/>
  <c r="F37" i="59"/>
  <c r="E40" i="59"/>
  <c r="I22" i="31"/>
  <c r="G20" i="59" l="1"/>
  <c r="R20" i="31" s="1"/>
  <c r="T49" i="14"/>
  <c r="AB49" i="14"/>
  <c r="Q49" i="14"/>
  <c r="U49" i="14"/>
  <c r="J49" i="14"/>
  <c r="AJ49" i="14"/>
  <c r="I49" i="14"/>
  <c r="V49" i="14"/>
  <c r="P49" i="14"/>
  <c r="B49" i="14"/>
  <c r="W49" i="14"/>
  <c r="AC49" i="14"/>
  <c r="AM49" i="14"/>
  <c r="AA49" i="14"/>
  <c r="AH49" i="14"/>
  <c r="L49" i="14"/>
  <c r="E49" i="14"/>
  <c r="K49" i="14"/>
  <c r="N49" i="14"/>
  <c r="D49" i="14"/>
  <c r="AL49" i="14"/>
  <c r="AK49" i="14"/>
  <c r="S49" i="14"/>
  <c r="M49" i="14"/>
  <c r="C49" i="14"/>
  <c r="AG49" i="14"/>
  <c r="AF49" i="14"/>
  <c r="A71" i="14"/>
  <c r="A93" i="14" s="1"/>
  <c r="A115" i="14" s="1"/>
  <c r="Y49" i="14"/>
  <c r="F49" i="14"/>
  <c r="O49" i="14"/>
  <c r="R49" i="14"/>
  <c r="G49" i="14"/>
  <c r="AI49" i="14"/>
  <c r="X49" i="14"/>
  <c r="AE49" i="14"/>
  <c r="Z49" i="14"/>
  <c r="AO71" i="14"/>
  <c r="Z56" i="22"/>
  <c r="C54" i="14"/>
  <c r="A76" i="14"/>
  <c r="A98" i="14" s="1"/>
  <c r="A120" i="14" s="1"/>
  <c r="T56" i="14"/>
  <c r="V54" i="14"/>
  <c r="Q53" i="14"/>
  <c r="Z53" i="14"/>
  <c r="AH58" i="14"/>
  <c r="Z62" i="22"/>
  <c r="F62" i="22"/>
  <c r="D63" i="22"/>
  <c r="U62" i="22"/>
  <c r="D61" i="14"/>
  <c r="AL61" i="14"/>
  <c r="U60" i="14"/>
  <c r="Q56" i="14"/>
  <c r="Y61" i="14"/>
  <c r="I61" i="14"/>
  <c r="S54" i="14"/>
  <c r="Y53" i="14"/>
  <c r="K46" i="14"/>
  <c r="N54" i="14"/>
  <c r="U54" i="14"/>
  <c r="AA54" i="14"/>
  <c r="R53" i="14"/>
  <c r="T46" i="14"/>
  <c r="AJ60" i="14"/>
  <c r="X53" i="14"/>
  <c r="N46" i="14"/>
  <c r="AE61" i="14"/>
  <c r="AB61" i="14"/>
  <c r="A83" i="14"/>
  <c r="A105" i="14" s="1"/>
  <c r="A127" i="14" s="1"/>
  <c r="AO83" i="14"/>
  <c r="AA53" i="14"/>
  <c r="A75" i="14"/>
  <c r="A97" i="14" s="1"/>
  <c r="A119" i="14" s="1"/>
  <c r="AB46" i="14"/>
  <c r="A68" i="14"/>
  <c r="A90" i="14" s="1"/>
  <c r="A112" i="14" s="1"/>
  <c r="V61" i="14"/>
  <c r="F61" i="14"/>
  <c r="X61" i="14"/>
  <c r="AD52" i="22"/>
  <c r="B60" i="14"/>
  <c r="E60" i="14"/>
  <c r="W54" i="14"/>
  <c r="AH54" i="14"/>
  <c r="AH60" i="14"/>
  <c r="Y63" i="22"/>
  <c r="V62" i="22"/>
  <c r="B62" i="22"/>
  <c r="AK62" i="22"/>
  <c r="M62" i="22"/>
  <c r="R60" i="14"/>
  <c r="S61" i="14"/>
  <c r="Q60" i="14"/>
  <c r="U61" i="14"/>
  <c r="E61" i="14"/>
  <c r="O54" i="14"/>
  <c r="I53" i="14"/>
  <c r="G46" i="14"/>
  <c r="M54" i="14"/>
  <c r="AB54" i="14"/>
  <c r="AI54" i="14"/>
  <c r="B53" i="14"/>
  <c r="H61" i="14"/>
  <c r="P61" i="14"/>
  <c r="T53" i="14"/>
  <c r="J46" i="14"/>
  <c r="AF61" i="14"/>
  <c r="AJ61" i="14"/>
  <c r="Z61" i="14"/>
  <c r="S53" i="14"/>
  <c r="AF54" i="14"/>
  <c r="G53" i="14"/>
  <c r="AC53" i="14"/>
  <c r="AO75" i="14"/>
  <c r="AC46" i="14"/>
  <c r="Z46" i="14"/>
  <c r="R61" i="14"/>
  <c r="AK50" i="14"/>
  <c r="G36" i="59"/>
  <c r="T14" i="31" s="1"/>
  <c r="U14" i="31" s="1"/>
  <c r="Y22" i="31"/>
  <c r="V22" i="31"/>
  <c r="G18" i="59"/>
  <c r="R18" i="31" s="1"/>
  <c r="S18" i="31" s="1"/>
  <c r="G31" i="59"/>
  <c r="T9" i="31" s="1"/>
  <c r="U9" i="31" s="1"/>
  <c r="G17" i="59"/>
  <c r="R17" i="31" s="1"/>
  <c r="S17" i="31" s="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AM63" i="14"/>
  <c r="D63" i="14"/>
  <c r="J62" i="14"/>
  <c r="N58" i="14"/>
  <c r="K63" i="14"/>
  <c r="E62" i="14"/>
  <c r="M56" i="14"/>
  <c r="Y65" i="14"/>
  <c r="AL62" i="14"/>
  <c r="G62" i="14"/>
  <c r="S58" i="14"/>
  <c r="K56" i="14"/>
  <c r="AJ57" i="14"/>
  <c r="L56" i="14"/>
  <c r="T58" i="14"/>
  <c r="AJ62" i="14"/>
  <c r="AI58" i="14"/>
  <c r="AC58" i="22"/>
  <c r="I63" i="22"/>
  <c r="AH58" i="22"/>
  <c r="B58" i="22"/>
  <c r="T63" i="22"/>
  <c r="L59" i="22"/>
  <c r="L50" i="22"/>
  <c r="X65" i="14"/>
  <c r="T63" i="14"/>
  <c r="AK62" i="14"/>
  <c r="F62" i="14"/>
  <c r="AK56" i="14"/>
  <c r="AL63" i="14"/>
  <c r="G63" i="14"/>
  <c r="Y56" i="14"/>
  <c r="I56" i="14"/>
  <c r="M65" i="14"/>
  <c r="W62" i="14"/>
  <c r="C62" i="14"/>
  <c r="C58" i="14"/>
  <c r="C56" i="14"/>
  <c r="AD57" i="14"/>
  <c r="AM62" i="14"/>
  <c r="AD62" i="14"/>
  <c r="Y58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V62" i="14"/>
  <c r="W65" i="14"/>
  <c r="W63" i="14"/>
  <c r="U62" i="14"/>
  <c r="U56" i="14"/>
  <c r="E56" i="14"/>
  <c r="AM57" i="14"/>
  <c r="S62" i="14"/>
  <c r="M57" i="14"/>
  <c r="Y62" i="14"/>
  <c r="H62" i="14"/>
  <c r="I62" i="14"/>
  <c r="AJ58" i="14"/>
  <c r="E54" i="14"/>
  <c r="O61" i="22"/>
  <c r="T60" i="22"/>
  <c r="AI60" i="22"/>
  <c r="K60" i="22"/>
  <c r="AD60" i="22"/>
  <c r="J60" i="22"/>
  <c r="T59" i="14"/>
  <c r="J58" i="14"/>
  <c r="W57" i="14"/>
  <c r="O58" i="14"/>
  <c r="Y57" i="14"/>
  <c r="I57" i="14"/>
  <c r="AA57" i="14"/>
  <c r="AC57" i="14"/>
  <c r="AH57" i="14"/>
  <c r="M58" i="14"/>
  <c r="AK58" i="14"/>
  <c r="U58" i="14"/>
  <c r="D58" i="14"/>
  <c r="AG58" i="14"/>
  <c r="AC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V58" i="14"/>
  <c r="F58" i="14"/>
  <c r="O65" i="14"/>
  <c r="AL57" i="14"/>
  <c r="G57" i="14"/>
  <c r="I65" i="14"/>
  <c r="AL58" i="14"/>
  <c r="K58" i="14"/>
  <c r="U57" i="14"/>
  <c r="E57" i="14"/>
  <c r="AI57" i="14"/>
  <c r="AG57" i="14"/>
  <c r="A79" i="14"/>
  <c r="A101" i="14" s="1"/>
  <c r="A123" i="14" s="1"/>
  <c r="AM58" i="14"/>
  <c r="D56" i="14"/>
  <c r="T57" i="14"/>
  <c r="AE57" i="14"/>
  <c r="E58" i="14"/>
  <c r="Q58" i="14"/>
  <c r="AF58" i="14"/>
  <c r="Z58" i="14"/>
  <c r="AA58" i="14"/>
  <c r="X58" i="14"/>
  <c r="C57" i="14"/>
  <c r="AK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R58" i="14"/>
  <c r="B58" i="14"/>
  <c r="G65" i="14"/>
  <c r="E65" i="14"/>
  <c r="W58" i="14"/>
  <c r="G58" i="14"/>
  <c r="Q57" i="14"/>
  <c r="O57" i="14"/>
  <c r="AB57" i="14"/>
  <c r="Z57" i="14"/>
  <c r="AO79" i="14"/>
  <c r="L58" i="14"/>
  <c r="L57" i="14"/>
  <c r="I58" i="14"/>
  <c r="AB58" i="14"/>
  <c r="AD58" i="14"/>
  <c r="AE58" i="14"/>
  <c r="V57" i="14"/>
  <c r="H62" i="22"/>
  <c r="L58" i="22"/>
  <c r="Q60" i="22"/>
  <c r="O58" i="22"/>
  <c r="AA52" i="22"/>
  <c r="Q63" i="14"/>
  <c r="W51" i="14"/>
  <c r="G47" i="14"/>
  <c r="P47" i="14"/>
  <c r="C47" i="14"/>
  <c r="V63" i="14"/>
  <c r="W56" i="14"/>
  <c r="H54" i="14"/>
  <c r="E53" i="14"/>
  <c r="S62" i="22"/>
  <c r="I60" i="22"/>
  <c r="I51" i="14"/>
  <c r="AM56" i="14"/>
  <c r="L46" i="14"/>
  <c r="W50" i="22"/>
  <c r="AG46" i="22"/>
  <c r="I46" i="22"/>
  <c r="X46" i="22"/>
  <c r="O59" i="14"/>
  <c r="AK63" i="14"/>
  <c r="B56" i="14"/>
  <c r="AJ62" i="22"/>
  <c r="U60" i="22"/>
  <c r="S56" i="22"/>
  <c r="Y46" i="22"/>
  <c r="E46" i="22"/>
  <c r="S47" i="14"/>
  <c r="H56" i="14"/>
  <c r="P59" i="14"/>
  <c r="G59" i="14"/>
  <c r="AE60" i="14"/>
  <c r="C60" i="14"/>
  <c r="S60" i="14"/>
  <c r="F60" i="14"/>
  <c r="D60" i="14"/>
  <c r="T60" i="14"/>
  <c r="G60" i="14"/>
  <c r="W60" i="14"/>
  <c r="V60" i="14"/>
  <c r="H60" i="14"/>
  <c r="X60" i="14"/>
  <c r="AF60" i="14"/>
  <c r="AI60" i="14"/>
  <c r="AD60" i="14"/>
  <c r="I60" i="14"/>
  <c r="Y60" i="14"/>
  <c r="AK60" i="14"/>
  <c r="N60" i="14"/>
  <c r="K60" i="14"/>
  <c r="AL60" i="14"/>
  <c r="L60" i="14"/>
  <c r="AM60" i="14"/>
  <c r="AG60" i="14"/>
  <c r="AB60" i="14"/>
  <c r="AA60" i="14"/>
  <c r="V59" i="14"/>
  <c r="K59" i="14"/>
  <c r="D59" i="14"/>
  <c r="AM59" i="14"/>
  <c r="I59" i="14"/>
  <c r="X48" i="14"/>
  <c r="AM48" i="14"/>
  <c r="Y48" i="14"/>
  <c r="P64" i="22"/>
  <c r="S64" i="22"/>
  <c r="Q51" i="22"/>
  <c r="M51" i="22"/>
  <c r="Y59" i="14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S65" i="14"/>
  <c r="AK65" i="14"/>
  <c r="B65" i="14"/>
  <c r="Q65" i="14"/>
  <c r="AL65" i="14"/>
  <c r="H65" i="14"/>
  <c r="Q59" i="14"/>
  <c r="AL48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W59" i="14"/>
  <c r="J63" i="14"/>
  <c r="M63" i="14"/>
  <c r="C63" i="14"/>
  <c r="S63" i="14"/>
  <c r="H63" i="14"/>
  <c r="X63" i="14"/>
  <c r="O47" i="14"/>
  <c r="T47" i="14"/>
  <c r="F47" i="14"/>
  <c r="D47" i="14"/>
  <c r="X47" i="14"/>
  <c r="Y47" i="14"/>
  <c r="J47" i="14"/>
  <c r="H47" i="14"/>
  <c r="U63" i="14"/>
  <c r="M47" i="14"/>
  <c r="C65" i="14"/>
  <c r="R65" i="14"/>
  <c r="AO82" i="14"/>
  <c r="X52" i="14"/>
  <c r="E52" i="14"/>
  <c r="H52" i="14"/>
  <c r="I52" i="14"/>
  <c r="AM52" i="14"/>
  <c r="V52" i="14"/>
  <c r="D52" i="14"/>
  <c r="AE62" i="14"/>
  <c r="Z62" i="14"/>
  <c r="AB62" i="14"/>
  <c r="Q62" i="14"/>
  <c r="D62" i="14"/>
  <c r="AA62" i="14"/>
  <c r="AO84" i="14"/>
  <c r="A84" i="14"/>
  <c r="A106" i="14" s="1"/>
  <c r="A128" i="14" s="1"/>
  <c r="L62" i="14"/>
  <c r="T62" i="14"/>
  <c r="O62" i="14"/>
  <c r="B62" i="14"/>
  <c r="R62" i="14"/>
  <c r="P62" i="14"/>
  <c r="AH62" i="14"/>
  <c r="AC62" i="14"/>
  <c r="AG62" i="14"/>
  <c r="X62" i="14"/>
  <c r="Z54" i="14"/>
  <c r="L54" i="14"/>
  <c r="AM54" i="14"/>
  <c r="I54" i="14"/>
  <c r="Q54" i="14"/>
  <c r="B54" i="14"/>
  <c r="P54" i="14"/>
  <c r="Y54" i="14"/>
  <c r="F54" i="14"/>
  <c r="AE54" i="14"/>
  <c r="AG54" i="14"/>
  <c r="K54" i="14"/>
  <c r="AL54" i="14"/>
  <c r="AD54" i="14"/>
  <c r="D54" i="14"/>
  <c r="T54" i="14"/>
  <c r="J54" i="14"/>
  <c r="AJ54" i="14"/>
  <c r="R54" i="14"/>
  <c r="P60" i="14"/>
  <c r="AK54" i="14"/>
  <c r="W53" i="14"/>
  <c r="P53" i="14"/>
  <c r="H46" i="14"/>
  <c r="L53" i="14"/>
  <c r="L60" i="22"/>
  <c r="M53" i="14"/>
  <c r="Q51" i="14"/>
  <c r="O46" i="14"/>
  <c r="E46" i="14"/>
  <c r="J53" i="14"/>
  <c r="P57" i="14"/>
  <c r="J56" i="14"/>
  <c r="H53" i="14"/>
  <c r="AM51" i="14"/>
  <c r="C53" i="14"/>
  <c r="I46" i="14"/>
  <c r="N53" i="14"/>
  <c r="D46" i="14"/>
  <c r="AB53" i="14"/>
  <c r="AM53" i="14"/>
  <c r="AI53" i="14"/>
  <c r="AD53" i="14"/>
  <c r="M46" i="14"/>
  <c r="B46" i="14"/>
  <c r="AD46" i="14"/>
  <c r="AF46" i="14"/>
  <c r="AO68" i="14"/>
  <c r="G56" i="14"/>
  <c r="K53" i="14"/>
  <c r="R57" i="14"/>
  <c r="B57" i="14"/>
  <c r="AK53" i="14"/>
  <c r="X57" i="14"/>
  <c r="D53" i="14"/>
  <c r="AK46" i="14"/>
  <c r="F53" i="14"/>
  <c r="AF53" i="14"/>
  <c r="U53" i="14"/>
  <c r="AE53" i="14"/>
  <c r="F46" i="14"/>
  <c r="AH46" i="14"/>
  <c r="AJ46" i="14"/>
  <c r="AA46" i="14"/>
  <c r="S57" i="14"/>
  <c r="Q46" i="14"/>
  <c r="R46" i="14"/>
  <c r="N57" i="14"/>
  <c r="X46" i="14"/>
  <c r="H57" i="14"/>
  <c r="P49" i="22"/>
  <c r="D49" i="22"/>
  <c r="AH49" i="22"/>
  <c r="Z54" i="22"/>
  <c r="V49" i="22"/>
  <c r="C49" i="22"/>
  <c r="AO77" i="14"/>
  <c r="A77" i="14"/>
  <c r="A99" i="14" s="1"/>
  <c r="A121" i="14" s="1"/>
  <c r="AJ55" i="14"/>
  <c r="AF55" i="14"/>
  <c r="AB55" i="14"/>
  <c r="AI55" i="14"/>
  <c r="AE55" i="14"/>
  <c r="AH55" i="14"/>
  <c r="AA55" i="14"/>
  <c r="AG55" i="14"/>
  <c r="Z55" i="14"/>
  <c r="AC55" i="14"/>
  <c r="AL55" i="14"/>
  <c r="C55" i="14"/>
  <c r="AD55" i="14"/>
  <c r="Y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AJ51" i="14"/>
  <c r="AF51" i="14"/>
  <c r="AB51" i="14"/>
  <c r="AH51" i="14"/>
  <c r="AC51" i="14"/>
  <c r="AG51" i="14"/>
  <c r="AA51" i="14"/>
  <c r="AD51" i="14"/>
  <c r="Y51" i="14"/>
  <c r="U51" i="14"/>
  <c r="Z51" i="14"/>
  <c r="AI51" i="14"/>
  <c r="AE51" i="14"/>
  <c r="Q55" i="14"/>
  <c r="M51" i="14"/>
  <c r="W48" i="14"/>
  <c r="K51" i="14"/>
  <c r="Q48" i="14"/>
  <c r="R51" i="14"/>
  <c r="L48" i="14"/>
  <c r="AM55" i="14"/>
  <c r="L55" i="14"/>
  <c r="X51" i="14"/>
  <c r="H51" i="14"/>
  <c r="AK48" i="14"/>
  <c r="B48" i="14"/>
  <c r="O55" i="14"/>
  <c r="AL51" i="14"/>
  <c r="E48" i="14"/>
  <c r="V51" i="14"/>
  <c r="S51" i="14"/>
  <c r="I55" i="14"/>
  <c r="O48" i="14"/>
  <c r="AK59" i="14"/>
  <c r="AK55" i="14"/>
  <c r="AK51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X59" i="14"/>
  <c r="H59" i="14"/>
  <c r="S59" i="14"/>
  <c r="C59" i="14"/>
  <c r="AO85" i="14"/>
  <c r="AJ63" i="14"/>
  <c r="AF63" i="14"/>
  <c r="AB63" i="14"/>
  <c r="A85" i="14"/>
  <c r="A107" i="14" s="1"/>
  <c r="A129" i="14" s="1"/>
  <c r="AI63" i="14"/>
  <c r="AE63" i="14"/>
  <c r="AA63" i="14"/>
  <c r="AD63" i="14"/>
  <c r="AC63" i="14"/>
  <c r="AH63" i="14"/>
  <c r="AG63" i="14"/>
  <c r="Y63" i="14"/>
  <c r="Z63" i="14"/>
  <c r="AO69" i="14"/>
  <c r="A69" i="14"/>
  <c r="A91" i="14" s="1"/>
  <c r="A113" i="14" s="1"/>
  <c r="AJ47" i="14"/>
  <c r="AF47" i="14"/>
  <c r="AB47" i="14"/>
  <c r="AI47" i="14"/>
  <c r="AD47" i="14"/>
  <c r="AH47" i="14"/>
  <c r="AC47" i="14"/>
  <c r="Z47" i="14"/>
  <c r="AE47" i="14"/>
  <c r="AA47" i="14"/>
  <c r="AG47" i="14"/>
  <c r="U47" i="14"/>
  <c r="AL47" i="14"/>
  <c r="Q47" i="14"/>
  <c r="AO87" i="14"/>
  <c r="AH65" i="14"/>
  <c r="AD65" i="14"/>
  <c r="Z65" i="14"/>
  <c r="A87" i="14"/>
  <c r="A109" i="14" s="1"/>
  <c r="A131" i="14" s="1"/>
  <c r="AG65" i="14"/>
  <c r="AC65" i="14"/>
  <c r="AJ65" i="14"/>
  <c r="AF65" i="14"/>
  <c r="AI65" i="14"/>
  <c r="AE65" i="14"/>
  <c r="T65" i="14"/>
  <c r="D65" i="14"/>
  <c r="AM65" i="14"/>
  <c r="AA65" i="14"/>
  <c r="K65" i="14"/>
  <c r="L65" i="14"/>
  <c r="AB65" i="14"/>
  <c r="E63" i="14"/>
  <c r="M59" i="14"/>
  <c r="E55" i="14"/>
  <c r="O52" i="14"/>
  <c r="K48" i="14"/>
  <c r="I47" i="14"/>
  <c r="K55" i="14"/>
  <c r="M52" i="14"/>
  <c r="I48" i="14"/>
  <c r="J65" i="14"/>
  <c r="F63" i="14"/>
  <c r="R59" i="14"/>
  <c r="B51" i="14"/>
  <c r="R47" i="14"/>
  <c r="AO78" i="14"/>
  <c r="AG56" i="14"/>
  <c r="AC56" i="14"/>
  <c r="AJ56" i="14"/>
  <c r="AF56" i="14"/>
  <c r="AB56" i="14"/>
  <c r="AI56" i="14"/>
  <c r="AA56" i="14"/>
  <c r="AH56" i="14"/>
  <c r="Z56" i="14"/>
  <c r="AD56" i="14"/>
  <c r="V56" i="14"/>
  <c r="AE56" i="14"/>
  <c r="A78" i="14"/>
  <c r="A100" i="14" s="1"/>
  <c r="A122" i="14" s="1"/>
  <c r="AL56" i="14"/>
  <c r="F56" i="14"/>
  <c r="O56" i="14"/>
  <c r="R56" i="14"/>
  <c r="X55" i="14"/>
  <c r="H55" i="14"/>
  <c r="J52" i="14"/>
  <c r="T51" i="14"/>
  <c r="D51" i="14"/>
  <c r="V48" i="14"/>
  <c r="AM47" i="14"/>
  <c r="L47" i="14"/>
  <c r="U52" i="14"/>
  <c r="G51" i="14"/>
  <c r="W47" i="14"/>
  <c r="V65" i="14"/>
  <c r="N63" i="14"/>
  <c r="V55" i="14"/>
  <c r="F51" i="14"/>
  <c r="P48" i="14"/>
  <c r="W55" i="14"/>
  <c r="O51" i="14"/>
  <c r="K47" i="14"/>
  <c r="W52" i="14"/>
  <c r="E47" i="14"/>
  <c r="R55" i="14"/>
  <c r="N51" i="14"/>
  <c r="AK47" i="14"/>
  <c r="M55" i="14"/>
  <c r="N56" i="14"/>
  <c r="I61" i="22"/>
  <c r="AJ61" i="22"/>
  <c r="D61" i="22"/>
  <c r="AA49" i="22"/>
  <c r="U55" i="14"/>
  <c r="AO70" i="14"/>
  <c r="AG48" i="14"/>
  <c r="AC48" i="14"/>
  <c r="A70" i="14"/>
  <c r="A92" i="14" s="1"/>
  <c r="A114" i="14" s="1"/>
  <c r="AH48" i="14"/>
  <c r="AB48" i="14"/>
  <c r="AF48" i="14"/>
  <c r="AA48" i="14"/>
  <c r="AD48" i="14"/>
  <c r="N48" i="14"/>
  <c r="J48" i="14"/>
  <c r="AJ48" i="14"/>
  <c r="Z48" i="14"/>
  <c r="AI48" i="14"/>
  <c r="C48" i="14"/>
  <c r="AE48" i="14"/>
  <c r="H48" i="14"/>
  <c r="S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J59" i="14"/>
  <c r="AF59" i="14"/>
  <c r="AB59" i="14"/>
  <c r="A81" i="14"/>
  <c r="A103" i="14" s="1"/>
  <c r="A125" i="14" s="1"/>
  <c r="AI59" i="14"/>
  <c r="AE59" i="14"/>
  <c r="AA59" i="14"/>
  <c r="AH59" i="14"/>
  <c r="Z59" i="14"/>
  <c r="AG59" i="14"/>
  <c r="AD59" i="14"/>
  <c r="AC59" i="14"/>
  <c r="U59" i="14"/>
  <c r="AL59" i="14"/>
  <c r="E59" i="14"/>
  <c r="G48" i="14"/>
  <c r="AO74" i="14"/>
  <c r="A74" i="14"/>
  <c r="A96" i="14" s="1"/>
  <c r="A118" i="14" s="1"/>
  <c r="AG52" i="14"/>
  <c r="AC52" i="14"/>
  <c r="AF52" i="14"/>
  <c r="AA52" i="14"/>
  <c r="AJ52" i="14"/>
  <c r="AE52" i="14"/>
  <c r="Z52" i="14"/>
  <c r="AH52" i="14"/>
  <c r="AB52" i="14"/>
  <c r="G52" i="14"/>
  <c r="AI52" i="14"/>
  <c r="C52" i="14"/>
  <c r="AD52" i="14"/>
  <c r="R52" i="14"/>
  <c r="N52" i="14"/>
  <c r="T55" i="14"/>
  <c r="D55" i="14"/>
  <c r="F52" i="14"/>
  <c r="P51" i="14"/>
  <c r="R48" i="14"/>
  <c r="Q52" i="14"/>
  <c r="U48" i="14"/>
  <c r="N65" i="14"/>
  <c r="B63" i="14"/>
  <c r="N59" i="14"/>
  <c r="X56" i="14"/>
  <c r="J55" i="14"/>
  <c r="T52" i="14"/>
  <c r="N47" i="14"/>
  <c r="S55" i="14"/>
  <c r="C51" i="14"/>
  <c r="I63" i="14"/>
  <c r="S52" i="14"/>
  <c r="J59" i="14"/>
  <c r="N55" i="14"/>
  <c r="L52" i="14"/>
  <c r="J51" i="14"/>
  <c r="T48" i="14"/>
  <c r="V47" i="14"/>
  <c r="E51" i="14"/>
  <c r="B52" i="14"/>
  <c r="G42" i="59"/>
  <c r="T20" i="31" s="1"/>
  <c r="U20" i="31" s="1"/>
  <c r="P22" i="31"/>
  <c r="AB22" i="31" s="1"/>
  <c r="AC22" i="31" s="1"/>
  <c r="G35" i="59"/>
  <c r="T13" i="31" s="1"/>
  <c r="U13" i="31" s="1"/>
  <c r="G10" i="59"/>
  <c r="R10" i="31" s="1"/>
  <c r="S10" i="31" s="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S20" i="31"/>
  <c r="G12" i="59"/>
  <c r="R12" i="31" s="1"/>
  <c r="S12" i="31" s="1"/>
  <c r="G27" i="59"/>
  <c r="T5" i="31" s="1"/>
  <c r="U5" i="31" s="1"/>
  <c r="G26" i="59"/>
  <c r="T4" i="31" s="1"/>
  <c r="U4" i="31" s="1"/>
  <c r="G8" i="59"/>
  <c r="R8" i="31" s="1"/>
  <c r="S8" i="31" s="1"/>
  <c r="G11" i="59"/>
  <c r="R11" i="31" s="1"/>
  <c r="S11" i="31" s="1"/>
  <c r="G33" i="59"/>
  <c r="T11" i="31" s="1"/>
  <c r="U11" i="31" s="1"/>
  <c r="G29" i="59"/>
  <c r="T7" i="31" s="1"/>
  <c r="U7" i="31" s="1"/>
  <c r="G2" i="59"/>
  <c r="R2" i="31" s="1"/>
  <c r="S2" i="31" s="1"/>
  <c r="G24" i="59"/>
  <c r="T2" i="31" s="1"/>
  <c r="U2" i="31" s="1"/>
  <c r="G28" i="59"/>
  <c r="T6" i="31" s="1"/>
  <c r="U6" i="31" s="1"/>
  <c r="G38" i="59"/>
  <c r="T16" i="31" s="1"/>
  <c r="U16" i="31" s="1"/>
  <c r="G41" i="59"/>
  <c r="T19" i="31" s="1"/>
  <c r="U19" i="31" s="1"/>
  <c r="G15" i="59"/>
  <c r="R15" i="31" s="1"/>
  <c r="S15" i="31" s="1"/>
  <c r="G21" i="59"/>
  <c r="R21" i="31" s="1"/>
  <c r="S21" i="31" s="1"/>
  <c r="G16" i="59"/>
  <c r="R16" i="31" s="1"/>
  <c r="S16" i="31" s="1"/>
  <c r="G37" i="59"/>
  <c r="T15" i="31" s="1"/>
  <c r="U15" i="31" s="1"/>
  <c r="G19" i="59"/>
  <c r="R19" i="31" s="1"/>
  <c r="S19" i="31" s="1"/>
  <c r="G25" i="59"/>
  <c r="T3" i="31" s="1"/>
  <c r="U3" i="31" s="1"/>
  <c r="G30" i="59"/>
  <c r="T8" i="31" s="1"/>
  <c r="U8" i="31" s="1"/>
  <c r="G32" i="59"/>
  <c r="T10" i="31" s="1"/>
  <c r="G40" i="59"/>
  <c r="T18" i="31" s="1"/>
  <c r="U18" i="31" s="1"/>
  <c r="G34" i="59"/>
  <c r="T12" i="31" s="1"/>
  <c r="U12" i="31" s="1"/>
  <c r="G4" i="59"/>
  <c r="R4" i="31" s="1"/>
  <c r="S4" i="31" s="1"/>
  <c r="Q22" i="31"/>
  <c r="G13" i="59"/>
  <c r="R13" i="31" s="1"/>
  <c r="S13" i="31" s="1"/>
  <c r="G7" i="59"/>
  <c r="R7" i="31" s="1"/>
  <c r="S7" i="31" s="1"/>
  <c r="G39" i="59"/>
  <c r="T17" i="31" s="1"/>
  <c r="U17" i="31" s="1"/>
  <c r="G5" i="59"/>
  <c r="R5" i="31" s="1"/>
  <c r="S5" i="31" s="1"/>
  <c r="G14" i="59"/>
  <c r="R14" i="31" s="1"/>
  <c r="S14" i="31" s="1"/>
  <c r="G9" i="59"/>
  <c r="R9" i="31" s="1"/>
  <c r="S9" i="31" s="1"/>
  <c r="G22" i="31"/>
  <c r="G3" i="59"/>
  <c r="R3" i="31" s="1"/>
  <c r="L22" i="31"/>
  <c r="G6" i="59"/>
  <c r="R6" i="31" s="1"/>
  <c r="H5" i="31"/>
  <c r="M2" i="31"/>
  <c r="T22" i="31" l="1"/>
  <c r="U22" i="31" s="1"/>
  <c r="U10" i="31"/>
  <c r="H22" i="31"/>
  <c r="M22" i="31"/>
  <c r="S6" i="31"/>
  <c r="R22" i="31"/>
  <c r="S22" i="31" s="1"/>
  <c r="S3" i="31"/>
  <c r="W2" i="31" l="1"/>
  <c r="X2" i="31" s="1"/>
  <c r="W22" i="31"/>
  <c r="X22" i="31" s="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C2" i="31" l="1"/>
  <c r="C2" i="33" s="1"/>
  <c r="AA20" i="31"/>
  <c r="AB20" i="31"/>
  <c r="B20" i="33" s="1"/>
  <c r="AA10" i="31"/>
  <c r="AB10" i="31"/>
  <c r="B10" i="33" s="1"/>
  <c r="X15" i="31"/>
  <c r="AC15" i="31"/>
  <c r="AC16" i="31"/>
  <c r="X16" i="31"/>
  <c r="AA12" i="31"/>
  <c r="AB12" i="31"/>
  <c r="B12" i="33" s="1"/>
  <c r="AA8" i="31"/>
  <c r="AB8" i="31"/>
  <c r="B8" i="33" s="1"/>
  <c r="AA15" i="31"/>
  <c r="AB15" i="31"/>
  <c r="B15" i="33" s="1"/>
  <c r="X3" i="31"/>
  <c r="AC3" i="31"/>
  <c r="AC10" i="31"/>
  <c r="X10" i="31"/>
  <c r="X8" i="31"/>
  <c r="AC8" i="31"/>
  <c r="AA5" i="31"/>
  <c r="AB5" i="31"/>
  <c r="B5" i="33" s="1"/>
  <c r="AA17" i="31"/>
  <c r="AB17" i="31"/>
  <c r="B17" i="33" s="1"/>
  <c r="AA13" i="31"/>
  <c r="AB13" i="31"/>
  <c r="B13" i="33" s="1"/>
  <c r="AA18" i="31"/>
  <c r="AB18" i="31"/>
  <c r="B18" i="33" s="1"/>
  <c r="AA7" i="31"/>
  <c r="AB7" i="31"/>
  <c r="B7" i="33" s="1"/>
  <c r="AC9" i="31"/>
  <c r="X9" i="31"/>
  <c r="X6" i="31"/>
  <c r="AC6" i="31"/>
  <c r="X12" i="31"/>
  <c r="AC12" i="31"/>
  <c r="X4" i="31"/>
  <c r="AC4" i="31"/>
  <c r="AA21" i="31"/>
  <c r="AB21" i="31"/>
  <c r="B21" i="33" s="1"/>
  <c r="AA4" i="31"/>
  <c r="AB4" i="31"/>
  <c r="B4" i="33" s="1"/>
  <c r="AA2" i="31"/>
  <c r="AB2" i="31"/>
  <c r="AA3" i="31"/>
  <c r="AB3" i="31"/>
  <c r="B3" i="33" s="1"/>
  <c r="AA19" i="31"/>
  <c r="AB19" i="31"/>
  <c r="B19" i="33" s="1"/>
  <c r="AC11" i="31"/>
  <c r="X11" i="31"/>
  <c r="X19" i="31"/>
  <c r="AC19" i="31"/>
  <c r="AC18" i="31"/>
  <c r="X18" i="31"/>
  <c r="AC20" i="31"/>
  <c r="X20" i="31"/>
  <c r="AC5" i="31"/>
  <c r="X5" i="31"/>
  <c r="AA6" i="31"/>
  <c r="AB6" i="31"/>
  <c r="B6" i="33" s="1"/>
  <c r="AA14" i="31"/>
  <c r="AB14" i="31"/>
  <c r="B14" i="33" s="1"/>
  <c r="AA9" i="31"/>
  <c r="AB9" i="31"/>
  <c r="B9" i="33" s="1"/>
  <c r="AA11" i="31"/>
  <c r="AB11" i="31"/>
  <c r="B11" i="33" s="1"/>
  <c r="AA16" i="31"/>
  <c r="AB16" i="31"/>
  <c r="B16" i="33" s="1"/>
  <c r="X17" i="31"/>
  <c r="AC17" i="31"/>
  <c r="AC14" i="31"/>
  <c r="X14" i="31"/>
  <c r="X7" i="31"/>
  <c r="AC7" i="31"/>
  <c r="AC21" i="31"/>
  <c r="X21" i="31"/>
  <c r="AC13" i="31"/>
  <c r="X13" i="31"/>
  <c r="B16" i="34" l="1"/>
  <c r="H16" i="33"/>
  <c r="H36" i="33"/>
  <c r="B9" i="34"/>
  <c r="H9" i="33"/>
  <c r="H29" i="33"/>
  <c r="B6" i="34"/>
  <c r="H26" i="33"/>
  <c r="H6" i="33"/>
  <c r="C19" i="33"/>
  <c r="E19" i="34" s="1"/>
  <c r="AI19" i="31"/>
  <c r="B19" i="34"/>
  <c r="H39" i="33"/>
  <c r="H19" i="33"/>
  <c r="B2" i="33"/>
  <c r="B21" i="34"/>
  <c r="H41" i="33"/>
  <c r="H21" i="33"/>
  <c r="C12" i="33"/>
  <c r="E12" i="34" s="1"/>
  <c r="AI12" i="31"/>
  <c r="B18" i="34"/>
  <c r="H38" i="33"/>
  <c r="H18" i="33"/>
  <c r="B17" i="34"/>
  <c r="H37" i="33"/>
  <c r="H17" i="33"/>
  <c r="C8" i="33"/>
  <c r="AI8" i="31"/>
  <c r="AI3" i="31"/>
  <c r="C3" i="33"/>
  <c r="B8" i="34"/>
  <c r="H28" i="33"/>
  <c r="H8" i="33"/>
  <c r="B10" i="34"/>
  <c r="H30" i="33"/>
  <c r="H10" i="33"/>
  <c r="E2" i="34"/>
  <c r="F22" i="33"/>
  <c r="F2" i="33"/>
  <c r="C21" i="33"/>
  <c r="AI21" i="31"/>
  <c r="C14" i="33"/>
  <c r="E14" i="34" s="1"/>
  <c r="AI14" i="31"/>
  <c r="C20" i="33"/>
  <c r="E20" i="34" s="1"/>
  <c r="AI20" i="31"/>
  <c r="C9" i="33"/>
  <c r="E9" i="34" s="1"/>
  <c r="AI9" i="31"/>
  <c r="C16" i="33"/>
  <c r="AI16" i="31"/>
  <c r="B20" i="34"/>
  <c r="H20" i="33"/>
  <c r="H40" i="33"/>
  <c r="AI7" i="31"/>
  <c r="C7" i="33"/>
  <c r="C17" i="33"/>
  <c r="AI17" i="31"/>
  <c r="B11" i="34"/>
  <c r="H31" i="33"/>
  <c r="H11" i="33"/>
  <c r="B14" i="34"/>
  <c r="H34" i="33"/>
  <c r="H14" i="33"/>
  <c r="B3" i="34"/>
  <c r="H23" i="33"/>
  <c r="H3" i="33"/>
  <c r="B4" i="34"/>
  <c r="H24" i="33"/>
  <c r="H4" i="33"/>
  <c r="AI4" i="31"/>
  <c r="C4" i="33"/>
  <c r="C6" i="33"/>
  <c r="AI6" i="31"/>
  <c r="B7" i="34"/>
  <c r="H27" i="33"/>
  <c r="H7" i="33"/>
  <c r="B13" i="34"/>
  <c r="H13" i="33"/>
  <c r="H33" i="33"/>
  <c r="B5" i="34"/>
  <c r="H25" i="33"/>
  <c r="H5" i="33"/>
  <c r="B15" i="34"/>
  <c r="H35" i="33"/>
  <c r="H15" i="33"/>
  <c r="B12" i="34"/>
  <c r="H32" i="33"/>
  <c r="H12" i="33"/>
  <c r="AI15" i="31"/>
  <c r="C15" i="33"/>
  <c r="E15" i="34" s="1"/>
  <c r="AI2" i="31"/>
  <c r="C13" i="33"/>
  <c r="AI13" i="31"/>
  <c r="C5" i="33"/>
  <c r="AI5" i="31"/>
  <c r="C18" i="33"/>
  <c r="E18" i="34" s="1"/>
  <c r="AI18" i="31"/>
  <c r="C11" i="33"/>
  <c r="AI11" i="31"/>
  <c r="C10" i="33"/>
  <c r="AI10" i="31"/>
  <c r="E16" i="34" l="1"/>
  <c r="E13" i="34"/>
  <c r="E17" i="34"/>
  <c r="E8" i="34"/>
  <c r="E21" i="34"/>
  <c r="E7" i="34"/>
  <c r="E11" i="34"/>
  <c r="AI22" i="31"/>
  <c r="AI39" i="33"/>
  <c r="T44" i="33"/>
  <c r="AC38" i="33"/>
  <c r="N37" i="33"/>
  <c r="AN34" i="33"/>
  <c r="P35" i="33"/>
  <c r="AD30" i="33"/>
  <c r="AL28" i="33"/>
  <c r="Z42" i="33"/>
  <c r="AF41" i="33"/>
  <c r="AR40" i="33"/>
  <c r="R33" i="33"/>
  <c r="AK32" i="33"/>
  <c r="AV31" i="33"/>
  <c r="V29" i="33"/>
  <c r="AP27" i="33"/>
  <c r="AT26" i="33"/>
  <c r="X43" i="33"/>
  <c r="L45" i="33"/>
  <c r="K44" i="33"/>
  <c r="AL43" i="33"/>
  <c r="AP42" i="33"/>
  <c r="AA39" i="33"/>
  <c r="R38" i="33"/>
  <c r="P41" i="33"/>
  <c r="AH36" i="33"/>
  <c r="AG32" i="33"/>
  <c r="T30" i="33"/>
  <c r="M28" i="33"/>
  <c r="AV45" i="33"/>
  <c r="AC40" i="33"/>
  <c r="X33" i="33"/>
  <c r="AR31" i="33"/>
  <c r="AJ27" i="33"/>
  <c r="AD26" i="33"/>
  <c r="AQ44" i="33"/>
  <c r="AU43" i="33"/>
  <c r="AE41" i="33"/>
  <c r="AL42" i="33"/>
  <c r="AF40" i="33"/>
  <c r="S39" i="33"/>
  <c r="AI35" i="33"/>
  <c r="O30" i="33"/>
  <c r="AN45" i="33"/>
  <c r="X34" i="33"/>
  <c r="AB36" i="33"/>
  <c r="AK28" i="33"/>
  <c r="L26" i="33"/>
  <c r="N27" i="33"/>
  <c r="V33" i="33"/>
  <c r="AS29" i="33"/>
  <c r="Z38" i="33"/>
  <c r="U32" i="33"/>
  <c r="E4" i="34"/>
  <c r="F24" i="33"/>
  <c r="Z12" i="33" s="1"/>
  <c r="F4" i="33"/>
  <c r="X19" i="33" s="1"/>
  <c r="W44" i="33"/>
  <c r="M45" i="33"/>
  <c r="Y43" i="33"/>
  <c r="AD41" i="33"/>
  <c r="AH40" i="33"/>
  <c r="AG35" i="33"/>
  <c r="T42" i="33"/>
  <c r="AO39" i="33"/>
  <c r="R37" i="33"/>
  <c r="AR32" i="33"/>
  <c r="AC36" i="33"/>
  <c r="K26" i="33"/>
  <c r="Z31" i="33"/>
  <c r="P30" i="33"/>
  <c r="AT29" i="33"/>
  <c r="AV28" i="33"/>
  <c r="AM27" i="33"/>
  <c r="AP34" i="33"/>
  <c r="AA40" i="33"/>
  <c r="AU39" i="33"/>
  <c r="AL45" i="33"/>
  <c r="V44" i="33"/>
  <c r="Q42" i="33"/>
  <c r="S37" i="33"/>
  <c r="AQ36" i="33"/>
  <c r="O32" i="33"/>
  <c r="K31" i="33"/>
  <c r="AE29" i="33"/>
  <c r="AG38" i="33"/>
  <c r="AB41" i="33"/>
  <c r="AH33" i="33"/>
  <c r="X28" i="33"/>
  <c r="U34" i="33"/>
  <c r="M30" i="33"/>
  <c r="AN27" i="33"/>
  <c r="AJ26" i="33"/>
  <c r="AS43" i="33"/>
  <c r="F7" i="33"/>
  <c r="F27" i="33"/>
  <c r="F29" i="33"/>
  <c r="F9" i="33"/>
  <c r="F34" i="33"/>
  <c r="AG8" i="33" s="1"/>
  <c r="F14" i="33"/>
  <c r="W4" i="33" s="1"/>
  <c r="K15" i="33"/>
  <c r="E3" i="34"/>
  <c r="F3" i="33"/>
  <c r="AK18" i="33" s="1"/>
  <c r="F23" i="33"/>
  <c r="AS9" i="33" s="1"/>
  <c r="AU44" i="33"/>
  <c r="AO43" i="33"/>
  <c r="AM39" i="33"/>
  <c r="W34" i="33"/>
  <c r="AE31" i="33"/>
  <c r="AI29" i="33"/>
  <c r="Q45" i="33"/>
  <c r="AF36" i="33"/>
  <c r="AB35" i="33"/>
  <c r="AK26" i="33"/>
  <c r="Z30" i="33"/>
  <c r="Y42" i="33"/>
  <c r="AS40" i="33"/>
  <c r="U38" i="33"/>
  <c r="AP28" i="33"/>
  <c r="S27" i="33"/>
  <c r="P37" i="33"/>
  <c r="N32" i="33"/>
  <c r="L33" i="33"/>
  <c r="AI40" i="33"/>
  <c r="AD45" i="33"/>
  <c r="AT44" i="33"/>
  <c r="AH43" i="33"/>
  <c r="Y41" i="33"/>
  <c r="O37" i="33"/>
  <c r="W31" i="33"/>
  <c r="AA29" i="33"/>
  <c r="AQ28" i="33"/>
  <c r="AR35" i="33"/>
  <c r="L34" i="33"/>
  <c r="AC27" i="33"/>
  <c r="AF39" i="33"/>
  <c r="AV33" i="33"/>
  <c r="AO32" i="33"/>
  <c r="R30" i="33"/>
  <c r="AM26" i="33"/>
  <c r="T38" i="33"/>
  <c r="AJ36" i="33"/>
  <c r="N44" i="33"/>
  <c r="AT43" i="33"/>
  <c r="AD42" i="33"/>
  <c r="Z40" i="33"/>
  <c r="AI33" i="33"/>
  <c r="AL35" i="33"/>
  <c r="AC34" i="33"/>
  <c r="AV37" i="33"/>
  <c r="AN31" i="33"/>
  <c r="AP29" i="33"/>
  <c r="AK27" i="33"/>
  <c r="T28" i="33"/>
  <c r="AR41" i="33"/>
  <c r="R32" i="33"/>
  <c r="AF38" i="33"/>
  <c r="L36" i="33"/>
  <c r="X30" i="33"/>
  <c r="V26" i="33"/>
  <c r="P39" i="33"/>
  <c r="K42" i="33"/>
  <c r="Z45" i="33"/>
  <c r="X44" i="33"/>
  <c r="AE39" i="33"/>
  <c r="AU37" i="33"/>
  <c r="AQ32" i="33"/>
  <c r="AH38" i="33"/>
  <c r="AS41" i="33"/>
  <c r="AK35" i="33"/>
  <c r="M31" i="33"/>
  <c r="AB34" i="33"/>
  <c r="AG30" i="33"/>
  <c r="V27" i="33"/>
  <c r="S28" i="33"/>
  <c r="U43" i="33"/>
  <c r="AL29" i="33"/>
  <c r="O26" i="33"/>
  <c r="AN33" i="33"/>
  <c r="Q36" i="33"/>
  <c r="F31" i="33"/>
  <c r="R11" i="33" s="1"/>
  <c r="F11" i="33"/>
  <c r="N7" i="33" s="1"/>
  <c r="E5" i="34"/>
  <c r="F25" i="33"/>
  <c r="F5" i="33"/>
  <c r="F35" i="33"/>
  <c r="AJ12" i="33" s="1"/>
  <c r="F15" i="33"/>
  <c r="AR20" i="33" s="1"/>
  <c r="O45" i="33"/>
  <c r="AA42" i="33"/>
  <c r="K41" i="33"/>
  <c r="AG43" i="33"/>
  <c r="S38" i="33"/>
  <c r="AE35" i="33"/>
  <c r="AU33" i="33"/>
  <c r="M34" i="33"/>
  <c r="AH39" i="33"/>
  <c r="AN37" i="33"/>
  <c r="AS31" i="33"/>
  <c r="AQ27" i="33"/>
  <c r="AB26" i="33"/>
  <c r="Q30" i="33"/>
  <c r="V36" i="33"/>
  <c r="X32" i="33"/>
  <c r="U44" i="33"/>
  <c r="AL40" i="33"/>
  <c r="AJ28" i="33"/>
  <c r="AI44" i="33"/>
  <c r="W43" i="33"/>
  <c r="O42" i="33"/>
  <c r="AQ41" i="33"/>
  <c r="AU40" i="33"/>
  <c r="AE38" i="33"/>
  <c r="S35" i="33"/>
  <c r="AM33" i="33"/>
  <c r="AB45" i="33"/>
  <c r="AO34" i="33"/>
  <c r="L32" i="33"/>
  <c r="U26" i="33"/>
  <c r="N36" i="33"/>
  <c r="AS30" i="33"/>
  <c r="Q31" i="33"/>
  <c r="AF28" i="33"/>
  <c r="Z27" i="33"/>
  <c r="AK39" i="33"/>
  <c r="AA45" i="33"/>
  <c r="R43" i="33"/>
  <c r="AT41" i="33"/>
  <c r="AC42" i="33"/>
  <c r="X38" i="33"/>
  <c r="AJ37" i="33"/>
  <c r="AP36" i="33"/>
  <c r="V40" i="33"/>
  <c r="T34" i="33"/>
  <c r="AF33" i="33"/>
  <c r="P29" i="33"/>
  <c r="AR28" i="33"/>
  <c r="L44" i="33"/>
  <c r="AN35" i="33"/>
  <c r="AV32" i="33"/>
  <c r="AL26" i="33"/>
  <c r="N31" i="33"/>
  <c r="AD39" i="33"/>
  <c r="AL44" i="33"/>
  <c r="AU36" i="33"/>
  <c r="O34" i="33"/>
  <c r="AA33" i="33"/>
  <c r="AQ30" i="33"/>
  <c r="S29" i="33"/>
  <c r="AF45" i="33"/>
  <c r="AN43" i="33"/>
  <c r="V39" i="33"/>
  <c r="L35" i="33"/>
  <c r="AB32" i="33"/>
  <c r="Q28" i="33"/>
  <c r="U41" i="33"/>
  <c r="AJ31" i="33"/>
  <c r="AI26" i="33"/>
  <c r="N40" i="33"/>
  <c r="X27" i="33"/>
  <c r="AE45" i="33"/>
  <c r="AQ40" i="33"/>
  <c r="W39" i="33"/>
  <c r="O35" i="33"/>
  <c r="K34" i="33"/>
  <c r="S33" i="33"/>
  <c r="AU30" i="33"/>
  <c r="AM29" i="33"/>
  <c r="AO42" i="33"/>
  <c r="AK36" i="33"/>
  <c r="AH41" i="33"/>
  <c r="AG37" i="33"/>
  <c r="Y28" i="33"/>
  <c r="Q27" i="33"/>
  <c r="AS26" i="33"/>
  <c r="AB38" i="33"/>
  <c r="M43" i="33"/>
  <c r="U31" i="33"/>
  <c r="V43" i="33"/>
  <c r="AQ37" i="33"/>
  <c r="K29" i="33"/>
  <c r="AC44" i="33"/>
  <c r="AN42" i="33"/>
  <c r="T40" i="33"/>
  <c r="AR45" i="33"/>
  <c r="AD38" i="33"/>
  <c r="M36" i="33"/>
  <c r="R31" i="33"/>
  <c r="AJ30" i="33"/>
  <c r="AV35" i="33"/>
  <c r="AH32" i="33"/>
  <c r="O28" i="33"/>
  <c r="AL34" i="33"/>
  <c r="AG33" i="33"/>
  <c r="AT27" i="33"/>
  <c r="AA26" i="33"/>
  <c r="S43" i="33"/>
  <c r="AQ39" i="33"/>
  <c r="AH44" i="33"/>
  <c r="W35" i="33"/>
  <c r="AU34" i="33"/>
  <c r="K33" i="33"/>
  <c r="AE32" i="33"/>
  <c r="AM30" i="33"/>
  <c r="O29" i="33"/>
  <c r="U42" i="33"/>
  <c r="M38" i="33"/>
  <c r="AO26" i="33"/>
  <c r="AS28" i="33"/>
  <c r="AA27" i="33"/>
  <c r="AJ40" i="33"/>
  <c r="AB37" i="33"/>
  <c r="Q41" i="33"/>
  <c r="AG36" i="33"/>
  <c r="Y31" i="33"/>
  <c r="S45" i="33"/>
  <c r="AH42" i="33"/>
  <c r="U40" i="33"/>
  <c r="AU31" i="33"/>
  <c r="AI28" i="33"/>
  <c r="AB44" i="33"/>
  <c r="AN38" i="33"/>
  <c r="AS35" i="33"/>
  <c r="Z33" i="33"/>
  <c r="Q26" i="33"/>
  <c r="AK30" i="33"/>
  <c r="X36" i="33"/>
  <c r="L29" i="33"/>
  <c r="V41" i="33"/>
  <c r="AL37" i="33"/>
  <c r="P34" i="33"/>
  <c r="AE27" i="33"/>
  <c r="F39" i="33"/>
  <c r="M21" i="33" s="1"/>
  <c r="F19" i="33"/>
  <c r="AI45" i="33"/>
  <c r="O44" i="33"/>
  <c r="Z43" i="33"/>
  <c r="AB42" i="33"/>
  <c r="AM37" i="33"/>
  <c r="AE36" i="33"/>
  <c r="S32" i="33"/>
  <c r="W30" i="33"/>
  <c r="AU29" i="33"/>
  <c r="L41" i="33"/>
  <c r="AS39" i="33"/>
  <c r="AK38" i="33"/>
  <c r="U28" i="33"/>
  <c r="Q34" i="33"/>
  <c r="AF27" i="33"/>
  <c r="Y40" i="33"/>
  <c r="N35" i="33"/>
  <c r="AQ26" i="33"/>
  <c r="AO31" i="33"/>
  <c r="AI42" i="33"/>
  <c r="AD43" i="33"/>
  <c r="T41" i="33"/>
  <c r="AA35" i="33"/>
  <c r="W29" i="33"/>
  <c r="AV34" i="33"/>
  <c r="AO27" i="33"/>
  <c r="N38" i="33"/>
  <c r="AJ45" i="33"/>
  <c r="AC37" i="33"/>
  <c r="Y33" i="33"/>
  <c r="P32" i="33"/>
  <c r="R39" i="33"/>
  <c r="AT28" i="33"/>
  <c r="AF31" i="33"/>
  <c r="AR36" i="33"/>
  <c r="AP26" i="33"/>
  <c r="AE40" i="33"/>
  <c r="AA37" i="33"/>
  <c r="AI36" i="33"/>
  <c r="AU35" i="33"/>
  <c r="S31" i="33"/>
  <c r="AF42" i="33"/>
  <c r="Q44" i="33"/>
  <c r="X41" i="33"/>
  <c r="V38" i="33"/>
  <c r="AL32" i="33"/>
  <c r="U27" i="33"/>
  <c r="AB30" i="33"/>
  <c r="N29" i="33"/>
  <c r="L28" i="33"/>
  <c r="AN26" i="33"/>
  <c r="AJ34" i="33"/>
  <c r="AS33" i="33"/>
  <c r="AI41" i="33"/>
  <c r="W40" i="33"/>
  <c r="AP45" i="33"/>
  <c r="AD44" i="33"/>
  <c r="AM32" i="33"/>
  <c r="Y37" i="33"/>
  <c r="L43" i="33"/>
  <c r="AK42" i="33"/>
  <c r="AO36" i="33"/>
  <c r="N39" i="33"/>
  <c r="Z28" i="33"/>
  <c r="T31" i="33"/>
  <c r="AR30" i="33"/>
  <c r="AT38" i="33"/>
  <c r="AF34" i="33"/>
  <c r="AV26" i="33"/>
  <c r="AC33" i="33"/>
  <c r="R35" i="33"/>
  <c r="AE44" i="33"/>
  <c r="K43" i="33"/>
  <c r="AQ42" i="33"/>
  <c r="O41" i="33"/>
  <c r="AS45" i="33"/>
  <c r="AG39" i="33"/>
  <c r="AH34" i="33"/>
  <c r="X35" i="33"/>
  <c r="U33" i="33"/>
  <c r="Z29" i="33"/>
  <c r="M37" i="33"/>
  <c r="AK31" i="33"/>
  <c r="AU26" i="33"/>
  <c r="AB27" i="33"/>
  <c r="Q38" i="33"/>
  <c r="V30" i="33"/>
  <c r="AN32" i="33"/>
  <c r="AE43" i="33"/>
  <c r="AU42" i="33"/>
  <c r="S41" i="33"/>
  <c r="AK45" i="33"/>
  <c r="AM38" i="33"/>
  <c r="O36" i="33"/>
  <c r="K30" i="33"/>
  <c r="AQ29" i="33"/>
  <c r="AO40" i="33"/>
  <c r="AS34" i="33"/>
  <c r="Z37" i="33"/>
  <c r="Q32" i="33"/>
  <c r="W26" i="33"/>
  <c r="AG44" i="33"/>
  <c r="U39" i="33"/>
  <c r="Y35" i="33"/>
  <c r="M33" i="33"/>
  <c r="AB28" i="33"/>
  <c r="S42" i="33"/>
  <c r="AU41" i="33"/>
  <c r="AM40" i="33"/>
  <c r="N45" i="33"/>
  <c r="W38" i="33"/>
  <c r="AI37" i="33"/>
  <c r="AB43" i="33"/>
  <c r="Q39" i="33"/>
  <c r="Y30" i="33"/>
  <c r="U29" i="33"/>
  <c r="AK34" i="33"/>
  <c r="Z32" i="33"/>
  <c r="P31" i="33"/>
  <c r="AE28" i="33"/>
  <c r="AO35" i="33"/>
  <c r="AF26" i="33"/>
  <c r="AS36" i="33"/>
  <c r="AP33" i="33"/>
  <c r="L27" i="33"/>
  <c r="F36" i="33"/>
  <c r="AF21" i="33" s="1"/>
  <c r="F16" i="33"/>
  <c r="AL4" i="33" s="1"/>
  <c r="F40" i="33"/>
  <c r="F20" i="33"/>
  <c r="AA18" i="33" s="1"/>
  <c r="F41" i="33"/>
  <c r="Q20" i="33" s="1"/>
  <c r="F21" i="33"/>
  <c r="AU45" i="33"/>
  <c r="AQ43" i="33"/>
  <c r="L42" i="33"/>
  <c r="O38" i="33"/>
  <c r="AI32" i="33"/>
  <c r="S30" i="33"/>
  <c r="AK44" i="33"/>
  <c r="AB40" i="33"/>
  <c r="Z39" i="33"/>
  <c r="X31" i="33"/>
  <c r="AF29" i="33"/>
  <c r="AS27" i="33"/>
  <c r="V37" i="33"/>
  <c r="Q33" i="33"/>
  <c r="AN36" i="33"/>
  <c r="AE26" i="33"/>
  <c r="AL41" i="33"/>
  <c r="U35" i="33"/>
  <c r="N28" i="33"/>
  <c r="R45" i="33"/>
  <c r="V42" i="33"/>
  <c r="N41" i="33"/>
  <c r="P40" i="33"/>
  <c r="AI34" i="33"/>
  <c r="AL39" i="33"/>
  <c r="AT33" i="33"/>
  <c r="AF43" i="33"/>
  <c r="AR38" i="33"/>
  <c r="L37" i="33"/>
  <c r="AJ44" i="33"/>
  <c r="AV27" i="33"/>
  <c r="X29" i="33"/>
  <c r="AN28" i="33"/>
  <c r="AP35" i="33"/>
  <c r="T26" i="33"/>
  <c r="AC30" i="33"/>
  <c r="AT45" i="33"/>
  <c r="AV44" i="33"/>
  <c r="O39" i="33"/>
  <c r="W37" i="33"/>
  <c r="AM36" i="33"/>
  <c r="AQ34" i="33"/>
  <c r="AA30" i="33"/>
  <c r="AD40" i="33"/>
  <c r="AC31" i="33"/>
  <c r="Y38" i="33"/>
  <c r="T35" i="33"/>
  <c r="M32" i="33"/>
  <c r="AR26" i="33"/>
  <c r="AJ33" i="33"/>
  <c r="AG29" i="33"/>
  <c r="K28" i="33"/>
  <c r="R27" i="33"/>
  <c r="AM45" i="33"/>
  <c r="AA43" i="33"/>
  <c r="AJ41" i="33"/>
  <c r="AQ38" i="33"/>
  <c r="W33" i="33"/>
  <c r="O31" i="33"/>
  <c r="T37" i="33"/>
  <c r="Y44" i="33"/>
  <c r="AT34" i="33"/>
  <c r="K27" i="33"/>
  <c r="AH26" i="33"/>
  <c r="AV39" i="33"/>
  <c r="AC32" i="33"/>
  <c r="AR29" i="33"/>
  <c r="AO28" i="33"/>
  <c r="R42" i="33"/>
  <c r="AD36" i="33"/>
  <c r="K45" i="33"/>
  <c r="AP44" i="33"/>
  <c r="AA38" i="33"/>
  <c r="AG41" i="33"/>
  <c r="AN40" i="33"/>
  <c r="T39" i="33"/>
  <c r="M27" i="33"/>
  <c r="AJ43" i="33"/>
  <c r="R36" i="33"/>
  <c r="V31" i="33"/>
  <c r="AT32" i="33"/>
  <c r="P26" i="33"/>
  <c r="AH35" i="33"/>
  <c r="AC29" i="33"/>
  <c r="AV42" i="33"/>
  <c r="AD28" i="33"/>
  <c r="AL30" i="33"/>
  <c r="X37" i="33"/>
  <c r="E10" i="34"/>
  <c r="F30" i="33"/>
  <c r="F10" i="33"/>
  <c r="L8" i="33" s="1"/>
  <c r="F38" i="33"/>
  <c r="AQ10" i="33" s="1"/>
  <c r="F18" i="33"/>
  <c r="AP17" i="33" s="1"/>
  <c r="F33" i="33"/>
  <c r="AH7" i="33" s="1"/>
  <c r="F13" i="33"/>
  <c r="AM43" i="33"/>
  <c r="AJ42" i="33"/>
  <c r="K39" i="33"/>
  <c r="AU38" i="33"/>
  <c r="AQ35" i="33"/>
  <c r="AE33" i="33"/>
  <c r="AA32" i="33"/>
  <c r="AS44" i="33"/>
  <c r="Q40" i="33"/>
  <c r="AO29" i="33"/>
  <c r="AH37" i="33"/>
  <c r="Y34" i="33"/>
  <c r="AB31" i="33"/>
  <c r="O27" i="33"/>
  <c r="S26" i="33"/>
  <c r="W28" i="33"/>
  <c r="AG45" i="33"/>
  <c r="U30" i="33"/>
  <c r="M41" i="33"/>
  <c r="AM41" i="33"/>
  <c r="AP43" i="33"/>
  <c r="K36" i="33"/>
  <c r="W32" i="33"/>
  <c r="Z34" i="33"/>
  <c r="AG28" i="33"/>
  <c r="Y26" i="33"/>
  <c r="AR44" i="33"/>
  <c r="P45" i="33"/>
  <c r="AC35" i="33"/>
  <c r="AV30" i="33"/>
  <c r="AH29" i="33"/>
  <c r="AD27" i="33"/>
  <c r="AT31" i="33"/>
  <c r="AO38" i="33"/>
  <c r="M42" i="33"/>
  <c r="R40" i="33"/>
  <c r="AK37" i="33"/>
  <c r="T33" i="33"/>
  <c r="W42" i="33"/>
  <c r="P44" i="33"/>
  <c r="K35" i="33"/>
  <c r="AM34" i="33"/>
  <c r="AC43" i="33"/>
  <c r="R41" i="33"/>
  <c r="M40" i="33"/>
  <c r="AV36" i="33"/>
  <c r="AO33" i="33"/>
  <c r="AG26" i="33"/>
  <c r="Y45" i="33"/>
  <c r="T29" i="33"/>
  <c r="AA28" i="33"/>
  <c r="AR37" i="33"/>
  <c r="AH27" i="33"/>
  <c r="AT39" i="33"/>
  <c r="AP30" i="33"/>
  <c r="AD32" i="33"/>
  <c r="E6" i="34"/>
  <c r="F26" i="33"/>
  <c r="AD14" i="33" s="1"/>
  <c r="F6" i="33"/>
  <c r="AI43" i="33"/>
  <c r="R44" i="33"/>
  <c r="W36" i="33"/>
  <c r="AM35" i="33"/>
  <c r="AA31" i="33"/>
  <c r="T45" i="33"/>
  <c r="P42" i="33"/>
  <c r="AP41" i="33"/>
  <c r="L39" i="33"/>
  <c r="AO30" i="33"/>
  <c r="AC26" i="33"/>
  <c r="AF37" i="33"/>
  <c r="AD33" i="33"/>
  <c r="AV38" i="33"/>
  <c r="N34" i="33"/>
  <c r="AR27" i="33"/>
  <c r="Y32" i="33"/>
  <c r="AJ29" i="33"/>
  <c r="AT40" i="33"/>
  <c r="W45" i="33"/>
  <c r="AR42" i="33"/>
  <c r="AK40" i="33"/>
  <c r="AI31" i="33"/>
  <c r="AM28" i="33"/>
  <c r="AO44" i="33"/>
  <c r="T43" i="33"/>
  <c r="AV41" i="33"/>
  <c r="AT37" i="33"/>
  <c r="P36" i="33"/>
  <c r="Y27" i="33"/>
  <c r="Z26" i="33"/>
  <c r="N33" i="33"/>
  <c r="AP32" i="33"/>
  <c r="AF30" i="33"/>
  <c r="AC39" i="33"/>
  <c r="R29" i="33"/>
  <c r="L38" i="33"/>
  <c r="AD34" i="33"/>
  <c r="F37" i="33"/>
  <c r="Y16" i="33" s="1"/>
  <c r="F17" i="33"/>
  <c r="AU5" i="33" s="1"/>
  <c r="AH45" i="33"/>
  <c r="AT42" i="33"/>
  <c r="AR39" i="33"/>
  <c r="K37" i="33"/>
  <c r="AA34" i="33"/>
  <c r="O33" i="33"/>
  <c r="AQ31" i="33"/>
  <c r="V35" i="33"/>
  <c r="T36" i="33"/>
  <c r="AG27" i="33"/>
  <c r="M26" i="33"/>
  <c r="AN30" i="33"/>
  <c r="AJ32" i="33"/>
  <c r="AD29" i="33"/>
  <c r="X40" i="33"/>
  <c r="AC41" i="33"/>
  <c r="AL38" i="33"/>
  <c r="AC5" i="33"/>
  <c r="T9" i="33"/>
  <c r="AA44" i="33"/>
  <c r="AC45" i="33"/>
  <c r="AV40" i="33"/>
  <c r="K32" i="33"/>
  <c r="AM31" i="33"/>
  <c r="P43" i="33"/>
  <c r="AO37" i="33"/>
  <c r="AD35" i="33"/>
  <c r="AR33" i="33"/>
  <c r="AT30" i="33"/>
  <c r="AP38" i="33"/>
  <c r="M29" i="33"/>
  <c r="R26" i="33"/>
  <c r="AJ39" i="33"/>
  <c r="Y36" i="33"/>
  <c r="AH28" i="33"/>
  <c r="T27" i="33"/>
  <c r="AG42" i="33"/>
  <c r="F28" i="33"/>
  <c r="S13" i="33" s="1"/>
  <c r="F8" i="33"/>
  <c r="S44" i="33"/>
  <c r="K40" i="33"/>
  <c r="N43" i="33"/>
  <c r="AE30" i="33"/>
  <c r="AN41" i="33"/>
  <c r="AS38" i="33"/>
  <c r="Z36" i="33"/>
  <c r="Q35" i="33"/>
  <c r="M39" i="33"/>
  <c r="AG34" i="33"/>
  <c r="V32" i="33"/>
  <c r="AK29" i="33"/>
  <c r="AP37" i="33"/>
  <c r="AL31" i="33"/>
  <c r="X26" i="33"/>
  <c r="P28" i="33"/>
  <c r="F32" i="33"/>
  <c r="F12" i="33"/>
  <c r="B2" i="34"/>
  <c r="H22" i="33"/>
  <c r="AV43" i="33" s="1"/>
  <c r="H2" i="33"/>
  <c r="AN29" i="33" s="1"/>
  <c r="AE42" i="33"/>
  <c r="AN44" i="33"/>
  <c r="S34" i="33"/>
  <c r="AU32" i="33"/>
  <c r="AK43" i="33"/>
  <c r="Z41" i="33"/>
  <c r="AB39" i="33"/>
  <c r="U36" i="33"/>
  <c r="X45" i="33"/>
  <c r="L40" i="33"/>
  <c r="P38" i="33"/>
  <c r="AL33" i="33"/>
  <c r="AS37" i="33"/>
  <c r="AI27" i="33"/>
  <c r="AP31" i="33"/>
  <c r="N26" i="33"/>
  <c r="Q29" i="33"/>
  <c r="AF35" i="33"/>
  <c r="V28" i="33"/>
  <c r="AO22" i="33" l="1"/>
  <c r="AT13" i="33"/>
  <c r="AV6" i="33"/>
  <c r="AM19" i="33"/>
  <c r="AI15" i="33"/>
  <c r="AU27" i="33"/>
  <c r="U14" i="33"/>
  <c r="AE11" i="33"/>
  <c r="AB33" i="33"/>
  <c r="AR34" i="33"/>
  <c r="Y29" i="33"/>
  <c r="V22" i="33"/>
  <c r="AK33" i="33"/>
  <c r="V34" i="33"/>
  <c r="AD31" i="33"/>
  <c r="AA36" i="33"/>
  <c r="AL36" i="33"/>
  <c r="S40" i="33"/>
  <c r="P27" i="33"/>
  <c r="AP39" i="33"/>
  <c r="M35" i="33"/>
  <c r="AS42" i="33"/>
  <c r="AJ38" i="33"/>
  <c r="AG40" i="33"/>
  <c r="N42" i="33"/>
  <c r="L30" i="33"/>
  <c r="P10" i="33"/>
  <c r="O43" i="33"/>
  <c r="AM44" i="33"/>
  <c r="X39" i="33"/>
  <c r="Z44" i="33"/>
  <c r="AE37" i="33"/>
  <c r="AB6" i="33"/>
  <c r="AN16" i="33"/>
  <c r="AT35" i="33"/>
  <c r="O17" i="33"/>
  <c r="AH31" i="33"/>
  <c r="U45" i="33"/>
  <c r="W41" i="33"/>
  <c r="R28" i="33"/>
  <c r="AO41" i="33"/>
  <c r="AQ45" i="33"/>
  <c r="AF32" i="33"/>
  <c r="AI30" i="33"/>
  <c r="Q37" i="33"/>
  <c r="AW26" i="33"/>
  <c r="X20" i="33"/>
  <c r="N14" i="33"/>
  <c r="P12" i="33"/>
  <c r="R10" i="33"/>
  <c r="AK9" i="33"/>
  <c r="AV8" i="33"/>
  <c r="V6" i="33"/>
  <c r="Z19" i="33"/>
  <c r="AF18" i="33"/>
  <c r="AR17" i="33"/>
  <c r="L22" i="33"/>
  <c r="AC15" i="33"/>
  <c r="AI16" i="33"/>
  <c r="AN11" i="33"/>
  <c r="AD7" i="33"/>
  <c r="T21" i="33"/>
  <c r="AP4" i="33"/>
  <c r="AL5" i="33"/>
  <c r="AT3" i="33"/>
  <c r="AH18" i="33"/>
  <c r="AK13" i="33"/>
  <c r="K11" i="33"/>
  <c r="AU7" i="33"/>
  <c r="Y5" i="33"/>
  <c r="AE22" i="33"/>
  <c r="AB15" i="33"/>
  <c r="AG14" i="33"/>
  <c r="O12" i="33"/>
  <c r="AM6" i="33"/>
  <c r="AS3" i="33"/>
  <c r="W16" i="33"/>
  <c r="U8" i="33"/>
  <c r="M20" i="33"/>
  <c r="S10" i="33"/>
  <c r="Q4" i="33"/>
  <c r="AO19" i="33"/>
  <c r="AQ17" i="33"/>
  <c r="Z21" i="33"/>
  <c r="AH6" i="33"/>
  <c r="AG5" i="33"/>
  <c r="AP20" i="33"/>
  <c r="R17" i="33"/>
  <c r="AK14" i="33"/>
  <c r="K13" i="33"/>
  <c r="Z11" i="33"/>
  <c r="W9" i="33"/>
  <c r="AR21" i="33"/>
  <c r="AM18" i="33"/>
  <c r="T10" i="33"/>
  <c r="AV7" i="33"/>
  <c r="AO15" i="33"/>
  <c r="AT8" i="33"/>
  <c r="AC12" i="33"/>
  <c r="P22" i="33"/>
  <c r="AD4" i="33"/>
  <c r="M19" i="33"/>
  <c r="Y3" i="33"/>
  <c r="AO21" i="33"/>
  <c r="T20" i="33"/>
  <c r="AK17" i="33"/>
  <c r="AT14" i="33"/>
  <c r="N10" i="33"/>
  <c r="R6" i="33"/>
  <c r="AV18" i="33"/>
  <c r="L15" i="33"/>
  <c r="P13" i="33"/>
  <c r="AD11" i="33"/>
  <c r="AF7" i="33"/>
  <c r="AM5" i="33"/>
  <c r="AR19" i="33"/>
  <c r="AP9" i="33"/>
  <c r="AI8" i="33"/>
  <c r="AC16" i="33"/>
  <c r="Z3" i="33"/>
  <c r="W22" i="33"/>
  <c r="Y4" i="33"/>
  <c r="AT18" i="33"/>
  <c r="AN12" i="33"/>
  <c r="AI7" i="33"/>
  <c r="X15" i="33"/>
  <c r="AF10" i="33"/>
  <c r="AA22" i="33"/>
  <c r="AD16" i="33"/>
  <c r="AJ14" i="33"/>
  <c r="T11" i="33"/>
  <c r="AV9" i="33"/>
  <c r="P6" i="33"/>
  <c r="AR5" i="33"/>
  <c r="AL3" i="33"/>
  <c r="AC19" i="33"/>
  <c r="N8" i="33"/>
  <c r="V17" i="33"/>
  <c r="R20" i="33"/>
  <c r="AP13" i="33"/>
  <c r="L21" i="33"/>
  <c r="AS22" i="33"/>
  <c r="AQ19" i="33"/>
  <c r="X12" i="33"/>
  <c r="Z6" i="33"/>
  <c r="AB4" i="33"/>
  <c r="AU3" i="33"/>
  <c r="AG16" i="33"/>
  <c r="Q15" i="33"/>
  <c r="AE21" i="33"/>
  <c r="U10" i="33"/>
  <c r="V7" i="33"/>
  <c r="S17" i="33"/>
  <c r="AL13" i="33"/>
  <c r="AK8" i="33"/>
  <c r="O18" i="33"/>
  <c r="M14" i="33"/>
  <c r="AH11" i="33"/>
  <c r="AN9" i="33"/>
  <c r="K20" i="33"/>
  <c r="Q22" i="33"/>
  <c r="AS17" i="33"/>
  <c r="AB12" i="33"/>
  <c r="W11" i="33"/>
  <c r="Y19" i="33"/>
  <c r="AM16" i="33"/>
  <c r="P14" i="33"/>
  <c r="AF13" i="33"/>
  <c r="U15" i="33"/>
  <c r="AE8" i="33"/>
  <c r="Z7" i="33"/>
  <c r="AO20" i="33"/>
  <c r="AU21" i="33"/>
  <c r="L10" i="33"/>
  <c r="N9" i="33"/>
  <c r="AI6" i="33"/>
  <c r="S4" i="33"/>
  <c r="AK3" i="33"/>
  <c r="AP5" i="33"/>
  <c r="Y21" i="33"/>
  <c r="AG17" i="33"/>
  <c r="AV16" i="33"/>
  <c r="AQ15" i="33"/>
  <c r="AC9" i="33"/>
  <c r="AO5" i="33"/>
  <c r="AD13" i="33"/>
  <c r="R19" i="33"/>
  <c r="AR6" i="33"/>
  <c r="AH3" i="33"/>
  <c r="AT11" i="33"/>
  <c r="O8" i="33"/>
  <c r="AA20" i="33"/>
  <c r="AJ18" i="33"/>
  <c r="T14" i="33"/>
  <c r="M12" i="33"/>
  <c r="K4" i="33"/>
  <c r="AM22" i="33"/>
  <c r="W10" i="33"/>
  <c r="AB20" i="33"/>
  <c r="S19" i="33"/>
  <c r="W15" i="33"/>
  <c r="AS13" i="33"/>
  <c r="AP10" i="33"/>
  <c r="P8" i="33"/>
  <c r="L4" i="33"/>
  <c r="AM17" i="33"/>
  <c r="Q16" i="33"/>
  <c r="N22" i="33"/>
  <c r="AU18" i="33"/>
  <c r="AK11" i="33"/>
  <c r="AO12" i="33"/>
  <c r="U6" i="33"/>
  <c r="AI14" i="33"/>
  <c r="Z9" i="33"/>
  <c r="Y7" i="33"/>
  <c r="AF3" i="33"/>
  <c r="AE5" i="33"/>
  <c r="T12" i="33"/>
  <c r="AQ11" i="33"/>
  <c r="M9" i="33"/>
  <c r="AA7" i="33"/>
  <c r="AV21" i="33"/>
  <c r="W14" i="33"/>
  <c r="AM13" i="33"/>
  <c r="AG6" i="33"/>
  <c r="R4" i="33"/>
  <c r="O16" i="33"/>
  <c r="AJ10" i="33"/>
  <c r="AR3" i="33"/>
  <c r="AT22" i="33"/>
  <c r="N19" i="33"/>
  <c r="AO18" i="33"/>
  <c r="AC8" i="33"/>
  <c r="K5" i="33"/>
  <c r="AD17" i="33"/>
  <c r="Y15" i="33"/>
  <c r="U21" i="33"/>
  <c r="AA19" i="33"/>
  <c r="S15" i="33"/>
  <c r="O22" i="33"/>
  <c r="K18" i="33"/>
  <c r="AE12" i="33"/>
  <c r="Q7" i="33"/>
  <c r="AU10" i="33"/>
  <c r="AB3" i="33"/>
  <c r="AL17" i="33"/>
  <c r="M11" i="33"/>
  <c r="AQ4" i="33"/>
  <c r="V13" i="33"/>
  <c r="AG20" i="33"/>
  <c r="AH16" i="33"/>
  <c r="AS8" i="33"/>
  <c r="X9" i="33"/>
  <c r="AN14" i="33"/>
  <c r="AJ5" i="33"/>
  <c r="M22" i="33"/>
  <c r="AD18" i="33"/>
  <c r="R14" i="33"/>
  <c r="AC13" i="33"/>
  <c r="AT6" i="33"/>
  <c r="K3" i="33"/>
  <c r="AH17" i="33"/>
  <c r="AP11" i="33"/>
  <c r="AK10" i="33"/>
  <c r="AR9" i="33"/>
  <c r="AM4" i="33"/>
  <c r="W21" i="33"/>
  <c r="P7" i="33"/>
  <c r="Z8" i="33"/>
  <c r="Y20" i="33"/>
  <c r="AV5" i="33"/>
  <c r="AG12" i="33"/>
  <c r="T19" i="33"/>
  <c r="AO16" i="33"/>
  <c r="AP18" i="33"/>
  <c r="L16" i="33"/>
  <c r="AD10" i="33"/>
  <c r="Y9" i="33"/>
  <c r="AR4" i="33"/>
  <c r="T22" i="33"/>
  <c r="P19" i="33"/>
  <c r="R21" i="33"/>
  <c r="AA8" i="33"/>
  <c r="AC3" i="33"/>
  <c r="AI20" i="33"/>
  <c r="W13" i="33"/>
  <c r="N11" i="33"/>
  <c r="AT17" i="33"/>
  <c r="AJ6" i="33"/>
  <c r="AV15" i="33"/>
  <c r="AM12" i="33"/>
  <c r="AO7" i="33"/>
  <c r="AF14" i="33"/>
  <c r="AC22" i="33"/>
  <c r="P20" i="33"/>
  <c r="AJ16" i="33"/>
  <c r="Y13" i="33"/>
  <c r="T4" i="33"/>
  <c r="AA21" i="33"/>
  <c r="AG19" i="33"/>
  <c r="AV17" i="33"/>
  <c r="R3" i="33"/>
  <c r="AP15" i="33"/>
  <c r="AD12" i="33"/>
  <c r="K9" i="33"/>
  <c r="W18" i="33"/>
  <c r="AT7" i="33"/>
  <c r="AH5" i="33"/>
  <c r="AO14" i="33"/>
  <c r="AR10" i="33"/>
  <c r="AM8" i="33"/>
  <c r="M6" i="33"/>
  <c r="AV20" i="33"/>
  <c r="AR16" i="33"/>
  <c r="AA11" i="33"/>
  <c r="AD6" i="33"/>
  <c r="AL15" i="33"/>
  <c r="AT19" i="33"/>
  <c r="AQ8" i="33"/>
  <c r="M3" i="33"/>
  <c r="AH22" i="33"/>
  <c r="O10" i="33"/>
  <c r="R5" i="33"/>
  <c r="X17" i="33"/>
  <c r="AG4" i="33"/>
  <c r="AC18" i="33"/>
  <c r="AJ9" i="33"/>
  <c r="V12" i="33"/>
  <c r="AN7" i="33"/>
  <c r="K14" i="33"/>
  <c r="T13" i="33"/>
  <c r="AJ20" i="33"/>
  <c r="T16" i="33"/>
  <c r="AA15" i="33"/>
  <c r="AV19" i="33"/>
  <c r="AG18" i="33"/>
  <c r="X14" i="33"/>
  <c r="R13" i="33"/>
  <c r="V8" i="33"/>
  <c r="AL7" i="33"/>
  <c r="AD5" i="33"/>
  <c r="M4" i="33"/>
  <c r="AN17" i="33"/>
  <c r="AH12" i="33"/>
  <c r="K22" i="33"/>
  <c r="AP21" i="33"/>
  <c r="AR11" i="33"/>
  <c r="AT9" i="33"/>
  <c r="AC6" i="33"/>
  <c r="P3" i="33"/>
  <c r="AF20" i="33"/>
  <c r="N18" i="33"/>
  <c r="AI11" i="33"/>
  <c r="AT10" i="33"/>
  <c r="AV4" i="33"/>
  <c r="AL16" i="33"/>
  <c r="AR15" i="33"/>
  <c r="L14" i="33"/>
  <c r="AP12" i="33"/>
  <c r="AN5" i="33"/>
  <c r="AJ21" i="33"/>
  <c r="R22" i="33"/>
  <c r="V19" i="33"/>
  <c r="P17" i="33"/>
  <c r="AD8" i="33"/>
  <c r="AA13" i="33"/>
  <c r="T3" i="33"/>
  <c r="AC7" i="33"/>
  <c r="X6" i="33"/>
  <c r="AG22" i="33"/>
  <c r="AS21" i="33"/>
  <c r="Q17" i="33"/>
  <c r="AU15" i="33"/>
  <c r="AH14" i="33"/>
  <c r="AB8" i="33"/>
  <c r="S3" i="33"/>
  <c r="K16" i="33"/>
  <c r="Y11" i="33"/>
  <c r="AE10" i="33"/>
  <c r="AA9" i="33"/>
  <c r="AJ19" i="33"/>
  <c r="U7" i="33"/>
  <c r="W5" i="33"/>
  <c r="AO6" i="33"/>
  <c r="M18" i="33"/>
  <c r="AQ12" i="33"/>
  <c r="O4" i="33"/>
  <c r="AM20" i="33"/>
  <c r="AC21" i="33"/>
  <c r="X16" i="33"/>
  <c r="M13" i="33"/>
  <c r="AV12" i="33"/>
  <c r="AA3" i="33"/>
  <c r="AN19" i="33"/>
  <c r="T17" i="33"/>
  <c r="AD15" i="33"/>
  <c r="AH9" i="33"/>
  <c r="V20" i="33"/>
  <c r="AQ14" i="33"/>
  <c r="K6" i="33"/>
  <c r="AJ7" i="33"/>
  <c r="AR22" i="33"/>
  <c r="AG10" i="33"/>
  <c r="R8" i="33"/>
  <c r="AL11" i="33"/>
  <c r="O5" i="33"/>
  <c r="AT4" i="33"/>
  <c r="AE19" i="33"/>
  <c r="Z18" i="33"/>
  <c r="AB16" i="33"/>
  <c r="U13" i="33"/>
  <c r="AF12" i="33"/>
  <c r="S11" i="33"/>
  <c r="AL10" i="33"/>
  <c r="AK20" i="33"/>
  <c r="L17" i="33"/>
  <c r="P15" i="33"/>
  <c r="AS14" i="33"/>
  <c r="Q6" i="33"/>
  <c r="AP8" i="33"/>
  <c r="X22" i="33"/>
  <c r="AU9" i="33"/>
  <c r="V5" i="33"/>
  <c r="AN21" i="33"/>
  <c r="AI4" i="33"/>
  <c r="N3" i="33"/>
  <c r="AG13" i="33"/>
  <c r="AU11" i="33"/>
  <c r="AM7" i="33"/>
  <c r="AS5" i="33"/>
  <c r="U19" i="33"/>
  <c r="AQ16" i="33"/>
  <c r="AB14" i="33"/>
  <c r="K10" i="33"/>
  <c r="Q18" i="33"/>
  <c r="S20" i="33"/>
  <c r="W12" i="33"/>
  <c r="AE9" i="33"/>
  <c r="Y8" i="33"/>
  <c r="AA4" i="33"/>
  <c r="M15" i="33"/>
  <c r="AO3" i="33"/>
  <c r="AH21" i="33"/>
  <c r="AJ17" i="33"/>
  <c r="O6" i="33"/>
  <c r="L20" i="33"/>
  <c r="AO13" i="33"/>
  <c r="T8" i="33"/>
  <c r="P4" i="33"/>
  <c r="AP22" i="33"/>
  <c r="AK19" i="33"/>
  <c r="W17" i="33"/>
  <c r="AF11" i="33"/>
  <c r="AM9" i="33"/>
  <c r="AR7" i="33"/>
  <c r="AD21" i="33"/>
  <c r="AC10" i="33"/>
  <c r="N16" i="33"/>
  <c r="R12" i="33"/>
  <c r="AT15" i="33"/>
  <c r="AI18" i="33"/>
  <c r="Y14" i="33"/>
  <c r="AV3" i="33"/>
  <c r="Z5" i="33"/>
  <c r="AH10" i="33"/>
  <c r="AN4" i="33"/>
  <c r="V21" i="33"/>
  <c r="AG15" i="33"/>
  <c r="AS20" i="33"/>
  <c r="AA17" i="33"/>
  <c r="U11" i="33"/>
  <c r="K8" i="33"/>
  <c r="X5" i="33"/>
  <c r="Q19" i="33"/>
  <c r="AQ13" i="33"/>
  <c r="O9" i="33"/>
  <c r="AE6" i="33"/>
  <c r="AB18" i="33"/>
  <c r="AU16" i="33"/>
  <c r="S14" i="33"/>
  <c r="M7" i="33"/>
  <c r="AJ3" i="33"/>
  <c r="AL22" i="33"/>
  <c r="AN20" i="33"/>
  <c r="L12" i="33"/>
  <c r="O11" i="33"/>
  <c r="AJ8" i="33"/>
  <c r="AQ7" i="33"/>
  <c r="Q5" i="33"/>
  <c r="X4" i="33"/>
  <c r="AI3" i="33"/>
  <c r="AL21" i="33"/>
  <c r="U18" i="33"/>
  <c r="V16" i="33"/>
  <c r="N17" i="33"/>
  <c r="AE14" i="33"/>
  <c r="AU13" i="33"/>
  <c r="AA10" i="33"/>
  <c r="AB9" i="33"/>
  <c r="AS19" i="33"/>
  <c r="AF22" i="33"/>
  <c r="S6" i="33"/>
  <c r="Y17" i="33"/>
  <c r="W7" i="33"/>
  <c r="U5" i="33"/>
  <c r="AF4" i="33"/>
  <c r="AQ3" i="33"/>
  <c r="Z20" i="33"/>
  <c r="AM14" i="33"/>
  <c r="AI22" i="33"/>
  <c r="L18" i="33"/>
  <c r="AK15" i="33"/>
  <c r="O21" i="33"/>
  <c r="AS16" i="33"/>
  <c r="AE13" i="33"/>
  <c r="N12" i="33"/>
  <c r="AU6" i="33"/>
  <c r="AO8" i="33"/>
  <c r="AB19" i="33"/>
  <c r="Q11" i="33"/>
  <c r="S9" i="33"/>
  <c r="V45" i="33"/>
  <c r="Q43" i="33"/>
  <c r="AP40" i="33"/>
  <c r="K38" i="33"/>
  <c r="S36" i="33"/>
  <c r="AE34" i="33"/>
  <c r="AU28" i="33"/>
  <c r="X42" i="33"/>
  <c r="P33" i="33"/>
  <c r="M44" i="33"/>
  <c r="AB29" i="33"/>
  <c r="AW29" i="33" s="1"/>
  <c r="AL27" i="33"/>
  <c r="U37" i="33"/>
  <c r="Z35" i="33"/>
  <c r="AS32" i="33"/>
  <c r="AH30" i="33"/>
  <c r="AK41" i="33"/>
  <c r="AN39" i="33"/>
  <c r="AG31" i="33"/>
  <c r="U22" i="33"/>
  <c r="AP14" i="33"/>
  <c r="AE7" i="33"/>
  <c r="AN18" i="33"/>
  <c r="AS15" i="33"/>
  <c r="Z13" i="33"/>
  <c r="AL8" i="33"/>
  <c r="X3" i="33"/>
  <c r="N20" i="33"/>
  <c r="K17" i="33"/>
  <c r="V9" i="33"/>
  <c r="AK6" i="33"/>
  <c r="S21" i="33"/>
  <c r="AG11" i="33"/>
  <c r="AB10" i="33"/>
  <c r="Q12" i="33"/>
  <c r="P5" i="33"/>
  <c r="AU4" i="33"/>
  <c r="M16" i="33"/>
  <c r="Y22" i="33"/>
  <c r="W19" i="33"/>
  <c r="R18" i="33"/>
  <c r="M17" i="33"/>
  <c r="AM11" i="33"/>
  <c r="P21" i="33"/>
  <c r="AR14" i="33"/>
  <c r="AT16" i="33"/>
  <c r="AH4" i="33"/>
  <c r="AC20" i="33"/>
  <c r="AJ15" i="33"/>
  <c r="AO10" i="33"/>
  <c r="AP7" i="33"/>
  <c r="AG3" i="33"/>
  <c r="T6" i="33"/>
  <c r="AA5" i="33"/>
  <c r="AV13" i="33"/>
  <c r="AD9" i="33"/>
  <c r="K12" i="33"/>
  <c r="O19" i="33"/>
  <c r="AE15" i="33"/>
  <c r="AQ18" i="33"/>
  <c r="N13" i="33"/>
  <c r="AB22" i="33"/>
  <c r="W20" i="33"/>
  <c r="L9" i="33"/>
  <c r="Q8" i="33"/>
  <c r="AU17" i="33"/>
  <c r="AK16" i="33"/>
  <c r="S12" i="33"/>
  <c r="AO11" i="33"/>
  <c r="AI21" i="33"/>
  <c r="Y6" i="33"/>
  <c r="AS7" i="33"/>
  <c r="AF5" i="33"/>
  <c r="U3" i="33"/>
  <c r="Z4" i="33"/>
  <c r="AM10" i="33"/>
  <c r="AF16" i="33"/>
  <c r="AR12" i="33"/>
  <c r="AO9" i="33"/>
  <c r="AM3" i="33"/>
  <c r="AT21" i="33"/>
  <c r="Y18" i="33"/>
  <c r="AI17" i="33"/>
  <c r="AV10" i="33"/>
  <c r="AC4" i="33"/>
  <c r="O14" i="33"/>
  <c r="AA6" i="33"/>
  <c r="AH20" i="33"/>
  <c r="T15" i="33"/>
  <c r="AJ13" i="33"/>
  <c r="L11" i="33"/>
  <c r="AQ5" i="33"/>
  <c r="AD22" i="33"/>
  <c r="W8" i="33"/>
  <c r="R7" i="33"/>
  <c r="P16" i="33"/>
  <c r="AN8" i="33"/>
  <c r="AP6" i="33"/>
  <c r="R9" i="33"/>
  <c r="AD19" i="33"/>
  <c r="Z17" i="33"/>
  <c r="V3" i="33"/>
  <c r="N21" i="33"/>
  <c r="AV14" i="33"/>
  <c r="AC11" i="33"/>
  <c r="AR18" i="33"/>
  <c r="AI10" i="33"/>
  <c r="X7" i="33"/>
  <c r="T5" i="33"/>
  <c r="AT20" i="33"/>
  <c r="AF15" i="33"/>
  <c r="L13" i="33"/>
  <c r="AL12" i="33"/>
  <c r="AK4" i="33"/>
  <c r="K19" i="33"/>
  <c r="Q13" i="33"/>
  <c r="AL6" i="33"/>
  <c r="O3" i="33"/>
  <c r="Z22" i="33"/>
  <c r="U20" i="33"/>
  <c r="X21" i="33"/>
  <c r="AE16" i="33"/>
  <c r="AK12" i="33"/>
  <c r="AG7" i="33"/>
  <c r="S5" i="33"/>
  <c r="AS18" i="33"/>
  <c r="AQ9" i="33"/>
  <c r="V4" i="33"/>
  <c r="AN10" i="33"/>
  <c r="AH15" i="33"/>
  <c r="AU14" i="33"/>
  <c r="AB11" i="33"/>
  <c r="M8" i="33"/>
  <c r="AM42" i="33"/>
  <c r="AA41" i="33"/>
  <c r="O40" i="33"/>
  <c r="AF44" i="33"/>
  <c r="AI38" i="33"/>
  <c r="AQ33" i="33"/>
  <c r="AO45" i="33"/>
  <c r="AD37" i="33"/>
  <c r="R34" i="33"/>
  <c r="N30" i="33"/>
  <c r="AV29" i="33"/>
  <c r="AC28" i="33"/>
  <c r="AT36" i="33"/>
  <c r="T32" i="33"/>
  <c r="AR43" i="33"/>
  <c r="W27" i="33"/>
  <c r="AJ35" i="33"/>
  <c r="Y39" i="33"/>
  <c r="L31" i="33"/>
  <c r="AC17" i="33"/>
  <c r="AG9" i="33"/>
  <c r="AR8" i="33"/>
  <c r="M5" i="33"/>
  <c r="AJ4" i="33"/>
  <c r="K21" i="33"/>
  <c r="AP19" i="33"/>
  <c r="P18" i="33"/>
  <c r="AA16" i="33"/>
  <c r="AL20" i="33"/>
  <c r="AV22" i="33"/>
  <c r="AT12" i="33"/>
  <c r="T7" i="33"/>
  <c r="X10" i="33"/>
  <c r="R15" i="33"/>
  <c r="AN6" i="33"/>
  <c r="AD3" i="33"/>
  <c r="V11" i="33"/>
  <c r="AH13" i="33"/>
  <c r="AK21" i="33"/>
  <c r="AL18" i="33"/>
  <c r="O15" i="33"/>
  <c r="V14" i="33"/>
  <c r="X8" i="33"/>
  <c r="S7" i="33"/>
  <c r="AE3" i="33"/>
  <c r="AU22" i="33"/>
  <c r="AB17" i="33"/>
  <c r="AN13" i="33"/>
  <c r="L19" i="33"/>
  <c r="U12" i="33"/>
  <c r="N5" i="33"/>
  <c r="AS4" i="33"/>
  <c r="AQ20" i="33"/>
  <c r="AF6" i="33"/>
  <c r="AI9" i="33"/>
  <c r="Z16" i="33"/>
  <c r="Q10" i="33"/>
  <c r="AI19" i="33"/>
  <c r="AF8" i="33"/>
  <c r="AJ22" i="33"/>
  <c r="AM21" i="33"/>
  <c r="AD20" i="33"/>
  <c r="R16" i="33"/>
  <c r="AV11" i="33"/>
  <c r="L7" i="33"/>
  <c r="W6" i="33"/>
  <c r="AT5" i="33"/>
  <c r="N15" i="33"/>
  <c r="AC14" i="33"/>
  <c r="AR13" i="33"/>
  <c r="Y10" i="33"/>
  <c r="P9" i="33"/>
  <c r="AA12" i="33"/>
  <c r="AP3" i="33"/>
  <c r="AO4" i="33"/>
  <c r="T18" i="33"/>
  <c r="V18" i="33"/>
  <c r="U17" i="33"/>
  <c r="AL14" i="33"/>
  <c r="Z10" i="33"/>
  <c r="X13" i="33"/>
  <c r="P11" i="33"/>
  <c r="L6" i="33"/>
  <c r="AI5" i="33"/>
  <c r="S22" i="33"/>
  <c r="AF9" i="33"/>
  <c r="AU8" i="33"/>
  <c r="AB21" i="33"/>
  <c r="AS12" i="33"/>
  <c r="AK7" i="33"/>
  <c r="Q3" i="33"/>
  <c r="AP16" i="33"/>
  <c r="AE4" i="33"/>
  <c r="AH19" i="33"/>
  <c r="AN15" i="33"/>
  <c r="Q21" i="33"/>
  <c r="N6" i="33"/>
  <c r="O20" i="33"/>
  <c r="AF19" i="33"/>
  <c r="V15" i="33"/>
  <c r="AI13" i="33"/>
  <c r="AQ22" i="33"/>
  <c r="AU12" i="33"/>
  <c r="AB7" i="33"/>
  <c r="AN3" i="33"/>
  <c r="X18" i="33"/>
  <c r="AJ11" i="33"/>
  <c r="AL9" i="33"/>
  <c r="AA14" i="33"/>
  <c r="L5" i="33"/>
  <c r="AE17" i="33"/>
  <c r="AS10" i="33"/>
  <c r="S8" i="33"/>
  <c r="U4" i="33"/>
  <c r="AK22" i="33"/>
  <c r="AG21" i="33"/>
  <c r="AU19" i="33"/>
  <c r="AO17" i="33"/>
  <c r="AM15" i="33"/>
  <c r="Z14" i="33"/>
  <c r="Q9" i="33"/>
  <c r="K7" i="33"/>
  <c r="W3" i="33"/>
  <c r="AE20" i="33"/>
  <c r="S18" i="33"/>
  <c r="Y12" i="33"/>
  <c r="AQ6" i="33"/>
  <c r="AB5" i="33"/>
  <c r="U16" i="33"/>
  <c r="O13" i="33"/>
  <c r="AS11" i="33"/>
  <c r="M10" i="33"/>
  <c r="AH8" i="33"/>
  <c r="V10" i="33"/>
  <c r="U9" i="33"/>
  <c r="O7" i="33"/>
  <c r="AK5" i="33"/>
  <c r="AQ21" i="33"/>
  <c r="AU20" i="33"/>
  <c r="Q14" i="33"/>
  <c r="AN22" i="33"/>
  <c r="AL19" i="33"/>
  <c r="AE18" i="33"/>
  <c r="AF17" i="33"/>
  <c r="L3" i="33"/>
  <c r="Z15" i="33"/>
  <c r="AB13" i="33"/>
  <c r="AI12" i="33"/>
  <c r="X11" i="33"/>
  <c r="S16" i="33"/>
  <c r="N4" i="33"/>
  <c r="AS6" i="33"/>
  <c r="C20" i="34" l="1"/>
  <c r="D20" i="34" s="1"/>
  <c r="AW28" i="33"/>
  <c r="F4" i="34" s="1"/>
  <c r="G4" i="34" s="1"/>
  <c r="F2" i="34"/>
  <c r="G2" i="34" s="1"/>
  <c r="AU2" i="14" s="1"/>
  <c r="AW34" i="33"/>
  <c r="AW32" i="33"/>
  <c r="AW41" i="33"/>
  <c r="F17" i="34" s="1"/>
  <c r="G17" i="34" s="1"/>
  <c r="AW30" i="33"/>
  <c r="AW27" i="33"/>
  <c r="F3" i="34" s="1"/>
  <c r="G3" i="34" s="1"/>
  <c r="AW33" i="33"/>
  <c r="F9" i="34" s="1"/>
  <c r="G9" i="34" s="1"/>
  <c r="AW36" i="33"/>
  <c r="AW31" i="33"/>
  <c r="F7" i="34" s="1"/>
  <c r="G7" i="34" s="1"/>
  <c r="AW40" i="33"/>
  <c r="F16" i="34" s="1"/>
  <c r="G16" i="34" s="1"/>
  <c r="F11" i="34"/>
  <c r="G11" i="34" s="1"/>
  <c r="AW43" i="33"/>
  <c r="AW45" i="33"/>
  <c r="F21" i="34" s="1"/>
  <c r="G21" i="34" s="1"/>
  <c r="AW42" i="33"/>
  <c r="AW38" i="33"/>
  <c r="F14" i="34" s="1"/>
  <c r="G14" i="34" s="1"/>
  <c r="AW15" i="33"/>
  <c r="C14" i="34" s="1"/>
  <c r="AW37" i="33"/>
  <c r="AW39" i="33"/>
  <c r="AW16" i="33"/>
  <c r="C15" i="34" s="1"/>
  <c r="D15" i="34" s="1"/>
  <c r="AW18" i="33"/>
  <c r="AW19" i="33"/>
  <c r="C18" i="34" s="1"/>
  <c r="D18" i="34" s="1"/>
  <c r="AW8" i="33"/>
  <c r="AW11" i="33"/>
  <c r="AW22" i="33"/>
  <c r="AW9" i="33"/>
  <c r="AW3" i="33"/>
  <c r="AW7" i="33"/>
  <c r="AW6" i="33"/>
  <c r="C5" i="34" s="1"/>
  <c r="D5" i="34" s="1"/>
  <c r="AW4" i="33"/>
  <c r="C3" i="34" s="1"/>
  <c r="D3" i="34" s="1"/>
  <c r="AW20" i="33"/>
  <c r="C19" i="34" s="1"/>
  <c r="D19" i="34" s="1"/>
  <c r="AW17" i="33"/>
  <c r="AW10" i="33"/>
  <c r="C9" i="34" s="1"/>
  <c r="D9" i="34" s="1"/>
  <c r="AW14" i="33"/>
  <c r="AW5" i="33"/>
  <c r="AW13" i="33"/>
  <c r="C12" i="34" s="1"/>
  <c r="D12" i="34" s="1"/>
  <c r="F5" i="34"/>
  <c r="G5" i="34" l="1"/>
  <c r="H5" i="34" s="1"/>
  <c r="AU22" i="14"/>
  <c r="AA80" i="14" s="1"/>
  <c r="AU2" i="22"/>
  <c r="AU22" i="22"/>
  <c r="D14" i="34"/>
  <c r="AW34" i="14" s="1"/>
  <c r="C7" i="34"/>
  <c r="D7" i="34" s="1"/>
  <c r="AW27" i="14" s="1"/>
  <c r="F15" i="34"/>
  <c r="G15" i="34" s="1"/>
  <c r="AU15" i="14" s="1"/>
  <c r="F20" i="34"/>
  <c r="G20" i="34" s="1"/>
  <c r="AU40" i="22" s="1"/>
  <c r="F10" i="34"/>
  <c r="G10" i="34" s="1"/>
  <c r="AU30" i="14" s="1"/>
  <c r="F19" i="34"/>
  <c r="G19" i="34" s="1"/>
  <c r="AU39" i="14" s="1"/>
  <c r="D86" i="14" s="1"/>
  <c r="F18" i="34"/>
  <c r="G18" i="34" s="1"/>
  <c r="AU18" i="22" s="1"/>
  <c r="F13" i="34"/>
  <c r="G13" i="34" s="1"/>
  <c r="AU33" i="14" s="1"/>
  <c r="AL86" i="14" s="1"/>
  <c r="F12" i="34"/>
  <c r="G12" i="34" s="1"/>
  <c r="AU12" i="14" s="1"/>
  <c r="AH83" i="14" s="1"/>
  <c r="F8" i="34"/>
  <c r="G8" i="34" s="1"/>
  <c r="AU28" i="14" s="1"/>
  <c r="J78" i="14" s="1"/>
  <c r="C4" i="34"/>
  <c r="D4" i="34" s="1"/>
  <c r="AU31" i="22"/>
  <c r="C16" i="34"/>
  <c r="C21" i="34"/>
  <c r="AU21" i="22"/>
  <c r="AU16" i="22"/>
  <c r="C11" i="34"/>
  <c r="C6" i="34"/>
  <c r="C17" i="34"/>
  <c r="AU7" i="14"/>
  <c r="I83" i="14" s="1"/>
  <c r="F6" i="34"/>
  <c r="C8" i="34"/>
  <c r="C13" i="34"/>
  <c r="C2" i="34"/>
  <c r="D2" i="34" s="1"/>
  <c r="AW2" i="22" s="1"/>
  <c r="C10" i="34"/>
  <c r="AU17" i="14"/>
  <c r="AL70" i="14" s="1"/>
  <c r="AU17" i="22"/>
  <c r="AU23" i="14"/>
  <c r="C70" i="14" s="1"/>
  <c r="AU3" i="22"/>
  <c r="AU3" i="14"/>
  <c r="AH77" i="14" s="1"/>
  <c r="AU23" i="22"/>
  <c r="AU4" i="14"/>
  <c r="AU24" i="14"/>
  <c r="H86" i="14" s="1"/>
  <c r="AU24" i="22"/>
  <c r="AU4" i="22"/>
  <c r="AU36" i="22"/>
  <c r="AU9" i="22"/>
  <c r="AU9" i="14"/>
  <c r="AU29" i="22"/>
  <c r="AU29" i="14"/>
  <c r="AU14" i="14"/>
  <c r="AU34" i="14"/>
  <c r="V76" i="14" s="1"/>
  <c r="H9" i="34"/>
  <c r="AU34" i="22"/>
  <c r="AU14" i="22"/>
  <c r="AW19" i="14"/>
  <c r="AW19" i="22"/>
  <c r="AW39" i="22"/>
  <c r="AW39" i="14"/>
  <c r="AW20" i="14"/>
  <c r="AW20" i="22"/>
  <c r="AW40" i="14"/>
  <c r="AW40" i="22"/>
  <c r="AW3" i="14"/>
  <c r="AW3" i="22"/>
  <c r="AW23" i="22"/>
  <c r="AW23" i="14"/>
  <c r="AW12" i="14"/>
  <c r="AW12" i="22"/>
  <c r="AW32" i="14"/>
  <c r="AW32" i="22"/>
  <c r="F85" i="14"/>
  <c r="AH87" i="14"/>
  <c r="AW5" i="22"/>
  <c r="AW5" i="14"/>
  <c r="AW25" i="14"/>
  <c r="AW25" i="22"/>
  <c r="AW9" i="22"/>
  <c r="AW29" i="14"/>
  <c r="AW29" i="22"/>
  <c r="AW9" i="14"/>
  <c r="AW18" i="14"/>
  <c r="AW38" i="22"/>
  <c r="AW18" i="22"/>
  <c r="AW38" i="14"/>
  <c r="T70" i="14"/>
  <c r="AW15" i="14"/>
  <c r="AW15" i="22"/>
  <c r="J70" i="22" s="1"/>
  <c r="AW35" i="14"/>
  <c r="AW35" i="22"/>
  <c r="B80" i="14"/>
  <c r="H3" i="34"/>
  <c r="AB75" i="14" l="1"/>
  <c r="AU15" i="22"/>
  <c r="T37" i="22" s="1"/>
  <c r="K74" i="14"/>
  <c r="K6" i="57" s="1"/>
  <c r="AW14" i="22"/>
  <c r="D84" i="22" s="1"/>
  <c r="AW22" i="14"/>
  <c r="U24" i="14" s="1"/>
  <c r="AU8" i="14"/>
  <c r="V81" i="14" s="1"/>
  <c r="V8" i="57" s="1"/>
  <c r="AW2" i="14"/>
  <c r="H24" i="14" s="1"/>
  <c r="H20" i="34"/>
  <c r="AU20" i="14"/>
  <c r="F69" i="14" s="1"/>
  <c r="H2" i="34"/>
  <c r="AU40" i="14"/>
  <c r="S77" i="14" s="1"/>
  <c r="AW34" i="22"/>
  <c r="AU25" i="14"/>
  <c r="N76" i="14" s="1"/>
  <c r="AU12" i="22"/>
  <c r="B34" i="22" s="1"/>
  <c r="AU25" i="22"/>
  <c r="X27" i="22" s="1"/>
  <c r="H12" i="34"/>
  <c r="AW22" i="22"/>
  <c r="AG81" i="22" s="1"/>
  <c r="H14" i="34"/>
  <c r="AU32" i="22"/>
  <c r="AA34" i="22" s="1"/>
  <c r="AU5" i="14"/>
  <c r="R74" i="14" s="1"/>
  <c r="AU10" i="14"/>
  <c r="D82" i="14" s="1"/>
  <c r="D9" i="57" s="1"/>
  <c r="AW14" i="14"/>
  <c r="AA36" i="14" s="1"/>
  <c r="AU33" i="22"/>
  <c r="R35" i="22" s="1"/>
  <c r="AU5" i="22"/>
  <c r="Z27" i="22" s="1"/>
  <c r="AU20" i="22"/>
  <c r="AF42" i="22" s="1"/>
  <c r="AU28" i="22"/>
  <c r="E30" i="22" s="1"/>
  <c r="AU38" i="14"/>
  <c r="Q72" i="14" s="1"/>
  <c r="P71" i="14"/>
  <c r="AW27" i="22"/>
  <c r="E38" i="22" s="1"/>
  <c r="AU38" i="22"/>
  <c r="J40" i="22" s="1"/>
  <c r="AU8" i="22"/>
  <c r="X30" i="22" s="1"/>
  <c r="AU32" i="14"/>
  <c r="V75" i="14" s="1"/>
  <c r="AU19" i="14"/>
  <c r="W74" i="14" s="1"/>
  <c r="AU18" i="14"/>
  <c r="AG82" i="14" s="1"/>
  <c r="AU35" i="14"/>
  <c r="AJ86" i="14" s="1"/>
  <c r="AW7" i="22"/>
  <c r="U68" i="22" s="1"/>
  <c r="H18" i="34"/>
  <c r="AU35" i="22"/>
  <c r="AH37" i="22" s="1"/>
  <c r="H15" i="34"/>
  <c r="AU30" i="22"/>
  <c r="AB32" i="22" s="1"/>
  <c r="AU10" i="22"/>
  <c r="AG32" i="22" s="1"/>
  <c r="Z36" i="14"/>
  <c r="B77" i="14"/>
  <c r="AU13" i="22"/>
  <c r="AE35" i="22" s="1"/>
  <c r="M36" i="14"/>
  <c r="H19" i="34"/>
  <c r="AU13" i="14"/>
  <c r="G86" i="14" s="1"/>
  <c r="AU19" i="22"/>
  <c r="J41" i="22" s="1"/>
  <c r="AU39" i="22"/>
  <c r="D41" i="22" s="1"/>
  <c r="G6" i="34"/>
  <c r="AU26" i="22" s="1"/>
  <c r="D16" i="34"/>
  <c r="AW16" i="22" s="1"/>
  <c r="AW7" i="14"/>
  <c r="Z29" i="14" s="1"/>
  <c r="D10" i="34"/>
  <c r="AW30" i="14" s="1"/>
  <c r="P32" i="14" s="1"/>
  <c r="D13" i="34"/>
  <c r="AW13" i="14" s="1"/>
  <c r="D17" i="34"/>
  <c r="AW17" i="22" s="1"/>
  <c r="D11" i="34"/>
  <c r="AW11" i="14" s="1"/>
  <c r="D8" i="34"/>
  <c r="AW8" i="14" s="1"/>
  <c r="D6" i="34"/>
  <c r="AW26" i="14" s="1"/>
  <c r="D21" i="34"/>
  <c r="AW41" i="14" s="1"/>
  <c r="AI85" i="14"/>
  <c r="AM78" i="14"/>
  <c r="Z80" i="14"/>
  <c r="AU11" i="14"/>
  <c r="H82" i="14" s="1"/>
  <c r="AU31" i="14"/>
  <c r="R41" i="14" s="1"/>
  <c r="AU37" i="14"/>
  <c r="K76" i="14" s="1"/>
  <c r="F82" i="14"/>
  <c r="AG72" i="14"/>
  <c r="AE81" i="14"/>
  <c r="AU16" i="14"/>
  <c r="AC69" i="14" s="1"/>
  <c r="L79" i="14"/>
  <c r="AW4" i="14"/>
  <c r="E26" i="14" s="1"/>
  <c r="AW24" i="14"/>
  <c r="H4" i="34"/>
  <c r="AW4" i="22"/>
  <c r="AA38" i="22" s="1"/>
  <c r="AW24" i="22"/>
  <c r="AG80" i="22" s="1"/>
  <c r="AJ82" i="14"/>
  <c r="AU27" i="22"/>
  <c r="AU36" i="14"/>
  <c r="N78" i="14"/>
  <c r="W78" i="14"/>
  <c r="AU11" i="22"/>
  <c r="AU37" i="22"/>
  <c r="O39" i="22" s="1"/>
  <c r="AI79" i="14"/>
  <c r="AF87" i="14"/>
  <c r="AK78" i="14"/>
  <c r="AA84" i="14"/>
  <c r="M80" i="14"/>
  <c r="AU41" i="14"/>
  <c r="N77" i="14" s="1"/>
  <c r="AU41" i="22"/>
  <c r="AU21" i="14"/>
  <c r="V87" i="14"/>
  <c r="J77" i="14"/>
  <c r="Z76" i="14"/>
  <c r="AU7" i="22"/>
  <c r="H7" i="34"/>
  <c r="AL77" i="14"/>
  <c r="AU27" i="14"/>
  <c r="AD75" i="14" s="1"/>
  <c r="S72" i="14"/>
  <c r="X73" i="14"/>
  <c r="AL82" i="14"/>
  <c r="R79" i="14"/>
  <c r="Y72" i="14"/>
  <c r="P84" i="14"/>
  <c r="AB68" i="14"/>
  <c r="T86" i="14"/>
  <c r="K71" i="14"/>
  <c r="AJ74" i="14"/>
  <c r="O84" i="14"/>
  <c r="AD85" i="14"/>
  <c r="AB83" i="14"/>
  <c r="E74" i="14"/>
  <c r="Q77" i="14"/>
  <c r="AD76" i="14"/>
  <c r="M87" i="14"/>
  <c r="AG70" i="14"/>
  <c r="M70" i="14"/>
  <c r="E85" i="14"/>
  <c r="Y71" i="14"/>
  <c r="W71" i="14"/>
  <c r="AF71" i="14"/>
  <c r="N69" i="14"/>
  <c r="J73" i="14"/>
  <c r="AG41" i="14"/>
  <c r="Y84" i="14"/>
  <c r="D84" i="14"/>
  <c r="C69" i="14"/>
  <c r="U69" i="14"/>
  <c r="I82" i="14"/>
  <c r="I9" i="57" s="1"/>
  <c r="Q76" i="14"/>
  <c r="AF80" i="14"/>
  <c r="T77" i="14"/>
  <c r="AD83" i="14"/>
  <c r="AD10" i="57" s="1"/>
  <c r="AG85" i="14"/>
  <c r="AK73" i="14"/>
  <c r="G87" i="14"/>
  <c r="Z70" i="14"/>
  <c r="H68" i="14"/>
  <c r="AG81" i="14"/>
  <c r="O78" i="14"/>
  <c r="J87" i="14"/>
  <c r="H79" i="14"/>
  <c r="AC79" i="14"/>
  <c r="AB72" i="14"/>
  <c r="O76" i="14"/>
  <c r="E69" i="14"/>
  <c r="J81" i="14"/>
  <c r="Q80" i="14"/>
  <c r="Q7" i="57" s="1"/>
  <c r="Q75" i="14"/>
  <c r="M83" i="14"/>
  <c r="F81" i="14"/>
  <c r="T73" i="14"/>
  <c r="D74" i="14"/>
  <c r="E84" i="14"/>
  <c r="AD78" i="14"/>
  <c r="R72" i="14"/>
  <c r="R5" i="57" s="1"/>
  <c r="X71" i="14"/>
  <c r="AF83" i="14"/>
  <c r="AM86" i="14"/>
  <c r="AL85" i="14"/>
  <c r="AL11" i="57" s="1"/>
  <c r="AH86" i="14"/>
  <c r="Z77" i="14"/>
  <c r="AJ71" i="14"/>
  <c r="R71" i="14"/>
  <c r="E87" i="14"/>
  <c r="AE74" i="14"/>
  <c r="AG83" i="14"/>
  <c r="AG83" i="22"/>
  <c r="AF72" i="22"/>
  <c r="AJ71" i="22"/>
  <c r="R73" i="14"/>
  <c r="T68" i="14"/>
  <c r="AJ87" i="22"/>
  <c r="AH84" i="22"/>
  <c r="AB74" i="14"/>
  <c r="AF75" i="22"/>
  <c r="AI79" i="22"/>
  <c r="AD77" i="14"/>
  <c r="P74" i="14"/>
  <c r="P6" i="57" s="1"/>
  <c r="X81" i="14"/>
  <c r="U75" i="14"/>
  <c r="AC78" i="14"/>
  <c r="V86" i="14"/>
  <c r="V12" i="57" s="1"/>
  <c r="AE76" i="14"/>
  <c r="Z82" i="14"/>
  <c r="AE73" i="14"/>
  <c r="T80" i="14"/>
  <c r="M71" i="14"/>
  <c r="Z81" i="14"/>
  <c r="W83" i="14"/>
  <c r="AC70" i="14"/>
  <c r="R78" i="14"/>
  <c r="AI83" i="22"/>
  <c r="AF80" i="22"/>
  <c r="AG79" i="22"/>
  <c r="AJ80" i="22"/>
  <c r="AG87" i="22"/>
  <c r="AI72" i="22"/>
  <c r="AH77" i="22"/>
  <c r="AJ86" i="22"/>
  <c r="AI81" i="22"/>
  <c r="AH73" i="22"/>
  <c r="AG68" i="22"/>
  <c r="L77" i="14"/>
  <c r="AI77" i="22"/>
  <c r="AG77" i="22"/>
  <c r="AI80" i="22"/>
  <c r="AI85" i="22"/>
  <c r="AH75" i="22"/>
  <c r="AJ84" i="22"/>
  <c r="AF76" i="22"/>
  <c r="AH83" i="22"/>
  <c r="AH71" i="22"/>
  <c r="AF83" i="22"/>
  <c r="AF73" i="22"/>
  <c r="AJ81" i="22"/>
  <c r="AH80" i="22"/>
  <c r="AI70" i="22"/>
  <c r="AG82" i="22"/>
  <c r="AJ74" i="22"/>
  <c r="AH87" i="22"/>
  <c r="AH81" i="22"/>
  <c r="AF86" i="22"/>
  <c r="AG73" i="22"/>
  <c r="AJ78" i="22"/>
  <c r="AJ68" i="22"/>
  <c r="AF84" i="22"/>
  <c r="AG76" i="22"/>
  <c r="AF81" i="22"/>
  <c r="T87" i="14"/>
  <c r="D71" i="14"/>
  <c r="AD73" i="14"/>
  <c r="Y82" i="14"/>
  <c r="AI31" i="14"/>
  <c r="I68" i="14"/>
  <c r="B74" i="14"/>
  <c r="AI75" i="14"/>
  <c r="Q83" i="14"/>
  <c r="D27" i="14"/>
  <c r="AG80" i="14"/>
  <c r="X84" i="14"/>
  <c r="N83" i="14"/>
  <c r="N10" i="57" s="1"/>
  <c r="Y83" i="14"/>
  <c r="W81" i="14"/>
  <c r="M68" i="14"/>
  <c r="N68" i="14"/>
  <c r="P72" i="14"/>
  <c r="Y85" i="14"/>
  <c r="AM75" i="14"/>
  <c r="AH70" i="14"/>
  <c r="N80" i="14"/>
  <c r="N7" i="57" s="1"/>
  <c r="AD82" i="14"/>
  <c r="AB76" i="14"/>
  <c r="Q74" i="14"/>
  <c r="H81" i="14"/>
  <c r="T69" i="14"/>
  <c r="P83" i="14"/>
  <c r="I72" i="14"/>
  <c r="I5" i="57" s="1"/>
  <c r="AM79" i="14"/>
  <c r="C25" i="14"/>
  <c r="W68" i="14"/>
  <c r="L71" i="14"/>
  <c r="AL83" i="14"/>
  <c r="G69" i="14"/>
  <c r="B79" i="14"/>
  <c r="AM85" i="14"/>
  <c r="AJ83" i="14"/>
  <c r="F31" i="14"/>
  <c r="C85" i="14"/>
  <c r="M77" i="14"/>
  <c r="AK84" i="14"/>
  <c r="H34" i="14"/>
  <c r="B84" i="14"/>
  <c r="R76" i="14"/>
  <c r="AA74" i="14"/>
  <c r="AA6" i="57" s="1"/>
  <c r="F68" i="14"/>
  <c r="J70" i="14"/>
  <c r="AM77" i="14"/>
  <c r="U85" i="14"/>
  <c r="S75" i="14"/>
  <c r="AG68" i="14"/>
  <c r="S68" i="14"/>
  <c r="Y74" i="14"/>
  <c r="C72" i="14"/>
  <c r="Z72" i="14"/>
  <c r="J72" i="14"/>
  <c r="L86" i="14"/>
  <c r="D78" i="14"/>
  <c r="L87" i="14"/>
  <c r="AD86" i="14"/>
  <c r="AF69" i="14"/>
  <c r="O80" i="14"/>
  <c r="AK82" i="14"/>
  <c r="E70" i="14"/>
  <c r="E4" i="57" s="1"/>
  <c r="AI78" i="14"/>
  <c r="Z84" i="14"/>
  <c r="G71" i="14"/>
  <c r="O36" i="14"/>
  <c r="E76" i="14"/>
  <c r="W79" i="14"/>
  <c r="K87" i="14"/>
  <c r="Z85" i="14"/>
  <c r="Z11" i="57" s="1"/>
  <c r="D37" i="14"/>
  <c r="F87" i="14"/>
  <c r="F75" i="14"/>
  <c r="K78" i="14"/>
  <c r="AK69" i="14"/>
  <c r="Y80" i="14"/>
  <c r="L85" i="14"/>
  <c r="AH74" i="14"/>
  <c r="H78" i="14"/>
  <c r="J86" i="14"/>
  <c r="T79" i="14"/>
  <c r="I81" i="14"/>
  <c r="AE77" i="14"/>
  <c r="AC82" i="14"/>
  <c r="O81" i="14"/>
  <c r="AL69" i="14"/>
  <c r="C81" i="14"/>
  <c r="G84" i="14"/>
  <c r="H75" i="14"/>
  <c r="H72" i="14"/>
  <c r="AG87" i="14"/>
  <c r="W76" i="14"/>
  <c r="AI81" i="14"/>
  <c r="U71" i="14"/>
  <c r="I70" i="14"/>
  <c r="AH79" i="14"/>
  <c r="AC73" i="14"/>
  <c r="Q73" i="14"/>
  <c r="Y86" i="14"/>
  <c r="Z69" i="14"/>
  <c r="AM70" i="14"/>
  <c r="L84" i="14"/>
  <c r="L78" i="14"/>
  <c r="AB85" i="14"/>
  <c r="D77" i="14"/>
  <c r="AG76" i="14"/>
  <c r="P73" i="14"/>
  <c r="AJ79" i="14"/>
  <c r="N75" i="14"/>
  <c r="X82" i="14"/>
  <c r="X9" i="57" s="1"/>
  <c r="F77" i="14"/>
  <c r="E86" i="14"/>
  <c r="P77" i="14"/>
  <c r="AJ76" i="14"/>
  <c r="Y73" i="14"/>
  <c r="W85" i="14"/>
  <c r="AH84" i="14"/>
  <c r="Z75" i="14"/>
  <c r="AC77" i="14"/>
  <c r="AB87" i="14"/>
  <c r="X86" i="14"/>
  <c r="AF82" i="14"/>
  <c r="H74" i="14"/>
  <c r="AK75" i="14"/>
  <c r="U73" i="14"/>
  <c r="H80" i="14"/>
  <c r="S69" i="14"/>
  <c r="AI83" i="14"/>
  <c r="AI10" i="57" s="1"/>
  <c r="K70" i="14"/>
  <c r="D75" i="14"/>
  <c r="B72" i="14"/>
  <c r="T72" i="14"/>
  <c r="T4" i="57" s="1"/>
  <c r="G82" i="14"/>
  <c r="AL68" i="14"/>
  <c r="AJ87" i="14"/>
  <c r="J82" i="14"/>
  <c r="AJ84" i="14"/>
  <c r="I79" i="14"/>
  <c r="G72" i="14"/>
  <c r="AI74" i="14"/>
  <c r="P85" i="14"/>
  <c r="S79" i="14"/>
  <c r="AA82" i="14"/>
  <c r="Q86" i="14"/>
  <c r="N81" i="14"/>
  <c r="B75" i="14"/>
  <c r="L73" i="14"/>
  <c r="F70" i="14"/>
  <c r="D81" i="14"/>
  <c r="B68" i="14"/>
  <c r="AD69" i="14"/>
  <c r="AF81" i="14"/>
  <c r="AB78" i="14"/>
  <c r="P70" i="14"/>
  <c r="U80" i="14"/>
  <c r="B71" i="14"/>
  <c r="R68" i="14"/>
  <c r="AJ80" i="14"/>
  <c r="V72" i="14"/>
  <c r="B82" i="14"/>
  <c r="O69" i="14"/>
  <c r="AM84" i="14"/>
  <c r="B87" i="14"/>
  <c r="K85" i="14"/>
  <c r="W87" i="14"/>
  <c r="F76" i="14"/>
  <c r="AL78" i="14"/>
  <c r="AI76" i="14"/>
  <c r="AG86" i="14"/>
  <c r="AE82" i="14"/>
  <c r="Z73" i="14"/>
  <c r="G68" i="14"/>
  <c r="D69" i="14"/>
  <c r="AI84" i="14"/>
  <c r="J71" i="14"/>
  <c r="S74" i="14"/>
  <c r="V79" i="14"/>
  <c r="O79" i="14"/>
  <c r="AC72" i="14"/>
  <c r="AC5" i="57" s="1"/>
  <c r="T81" i="14"/>
  <c r="AC86" i="14"/>
  <c r="R75" i="14"/>
  <c r="AL71" i="14"/>
  <c r="H76" i="14"/>
  <c r="P82" i="14"/>
  <c r="X80" i="14"/>
  <c r="L76" i="14"/>
  <c r="Z87" i="14"/>
  <c r="AA68" i="14"/>
  <c r="N72" i="14"/>
  <c r="W69" i="14"/>
  <c r="F86" i="14"/>
  <c r="S83" i="14"/>
  <c r="J74" i="14"/>
  <c r="AD79" i="14"/>
  <c r="V71" i="14"/>
  <c r="Y75" i="14"/>
  <c r="R82" i="14"/>
  <c r="R9" i="57" s="1"/>
  <c r="AB80" i="14"/>
  <c r="AF73" i="14"/>
  <c r="V78" i="14"/>
  <c r="S84" i="14"/>
  <c r="B73" i="14"/>
  <c r="AJ85" i="14"/>
  <c r="AE69" i="14"/>
  <c r="H84" i="14"/>
  <c r="N87" i="14"/>
  <c r="AK79" i="14"/>
  <c r="AJ41" i="14"/>
  <c r="AF36" i="14"/>
  <c r="AB41" i="14"/>
  <c r="AI34" i="14"/>
  <c r="AI40" i="14"/>
  <c r="AD29" i="14"/>
  <c r="AE25" i="14"/>
  <c r="AD42" i="14"/>
  <c r="AB34" i="14"/>
  <c r="AC42" i="14"/>
  <c r="AJ27" i="14"/>
  <c r="AC34" i="14"/>
  <c r="AB31" i="14"/>
  <c r="AF29" i="14"/>
  <c r="AH42" i="14"/>
  <c r="AD25" i="14"/>
  <c r="AE27" i="14"/>
  <c r="AJ40" i="14"/>
  <c r="AI37" i="14"/>
  <c r="AF27" i="14"/>
  <c r="AF25" i="14"/>
  <c r="AD41" i="14"/>
  <c r="AG42" i="14"/>
  <c r="AF37" i="14"/>
  <c r="AE37" i="14"/>
  <c r="AH40" i="14"/>
  <c r="AI41" i="14"/>
  <c r="AD34" i="14"/>
  <c r="AG37" i="14"/>
  <c r="R81" i="14"/>
  <c r="O75" i="14"/>
  <c r="D70" i="14"/>
  <c r="G83" i="14"/>
  <c r="AE71" i="14"/>
  <c r="AI73" i="14"/>
  <c r="AK77" i="14"/>
  <c r="U68" i="14"/>
  <c r="K72" i="14"/>
  <c r="K5" i="57" s="1"/>
  <c r="B86" i="14"/>
  <c r="M76" i="14"/>
  <c r="L83" i="22"/>
  <c r="AL78" i="22"/>
  <c r="H70" i="22"/>
  <c r="H26" i="22"/>
  <c r="L39" i="22"/>
  <c r="F41" i="14"/>
  <c r="J71" i="22"/>
  <c r="M81" i="22"/>
  <c r="Y42" i="14"/>
  <c r="Z41" i="14"/>
  <c r="AM26" i="22"/>
  <c r="Y38" i="22"/>
  <c r="G72" i="22"/>
  <c r="N34" i="14"/>
  <c r="L34" i="14"/>
  <c r="Q36" i="14"/>
  <c r="L42" i="14"/>
  <c r="U36" i="14"/>
  <c r="B36" i="14"/>
  <c r="N42" i="22"/>
  <c r="Y82" i="22"/>
  <c r="Q73" i="22"/>
  <c r="AM70" i="22"/>
  <c r="N86" i="22"/>
  <c r="N25" i="14"/>
  <c r="T25" i="14"/>
  <c r="R29" i="14"/>
  <c r="T42" i="14"/>
  <c r="Z40" i="14"/>
  <c r="X42" i="14"/>
  <c r="U41" i="14"/>
  <c r="P27" i="14"/>
  <c r="X36" i="14"/>
  <c r="Z31" i="14"/>
  <c r="Y41" i="14"/>
  <c r="C41" i="14"/>
  <c r="AM34" i="14"/>
  <c r="D42" i="14"/>
  <c r="AM42" i="14"/>
  <c r="AL41" i="14"/>
  <c r="B42" i="14"/>
  <c r="E40" i="14"/>
  <c r="F42" i="14"/>
  <c r="O40" i="14"/>
  <c r="I37" i="14"/>
  <c r="AK34" i="14"/>
  <c r="G40" i="14"/>
  <c r="K34" i="14"/>
  <c r="AM31" i="14"/>
  <c r="O31" i="14"/>
  <c r="K27" i="14"/>
  <c r="G27" i="14"/>
  <c r="W27" i="14"/>
  <c r="F37" i="14"/>
  <c r="R37" i="14"/>
  <c r="W37" i="14"/>
  <c r="C37" i="14"/>
  <c r="X27" i="14"/>
  <c r="E42" i="14"/>
  <c r="J29" i="14"/>
  <c r="AL42" i="14"/>
  <c r="E25" i="14"/>
  <c r="AK29" i="14"/>
  <c r="J37" i="14"/>
  <c r="R27" i="14"/>
  <c r="Z25" i="14"/>
  <c r="W25" i="14"/>
  <c r="Q42" i="14"/>
  <c r="L40" i="14"/>
  <c r="S40" i="14"/>
  <c r="U27" i="14"/>
  <c r="L41" i="14"/>
  <c r="X37" i="14"/>
  <c r="D40" i="14"/>
  <c r="B78" i="22"/>
  <c r="AB79" i="22"/>
  <c r="K75" i="22"/>
  <c r="I82" i="22"/>
  <c r="U69" i="22"/>
  <c r="AM72" i="22"/>
  <c r="Q76" i="22"/>
  <c r="X70" i="22"/>
  <c r="AF36" i="22"/>
  <c r="I38" i="22"/>
  <c r="AK73" i="22"/>
  <c r="P68" i="22"/>
  <c r="P24" i="22"/>
  <c r="X26" i="22"/>
  <c r="K31" i="22"/>
  <c r="U25" i="22"/>
  <c r="B74" i="22"/>
  <c r="Y70" i="22"/>
  <c r="K69" i="22"/>
  <c r="Y26" i="22"/>
  <c r="T87" i="22"/>
  <c r="X84" i="22"/>
  <c r="K25" i="22"/>
  <c r="G85" i="22"/>
  <c r="AD73" i="22"/>
  <c r="X40" i="22"/>
  <c r="B7" i="57"/>
  <c r="AD68" i="22"/>
  <c r="I72" i="22"/>
  <c r="N73" i="22"/>
  <c r="P83" i="22"/>
  <c r="T69" i="22"/>
  <c r="AA78" i="22"/>
  <c r="AK86" i="22"/>
  <c r="AD24" i="22"/>
  <c r="Y85" i="22"/>
  <c r="T25" i="22"/>
  <c r="AK42" i="22"/>
  <c r="N31" i="14"/>
  <c r="H31" i="14"/>
  <c r="S31" i="14"/>
  <c r="Q31" i="14"/>
  <c r="L27" i="14"/>
  <c r="M27" i="14"/>
  <c r="V27" i="14"/>
  <c r="J27" i="14"/>
  <c r="AL27" i="14"/>
  <c r="Y27" i="14"/>
  <c r="B27" i="14"/>
  <c r="V74" i="22"/>
  <c r="D80" i="22"/>
  <c r="L40" i="22"/>
  <c r="AL76" i="22"/>
  <c r="P73" i="22"/>
  <c r="S79" i="22"/>
  <c r="AD72" i="22"/>
  <c r="L84" i="22"/>
  <c r="D36" i="22"/>
  <c r="J85" i="22"/>
  <c r="H83" i="22"/>
  <c r="H39" i="22"/>
  <c r="Q24" i="22"/>
  <c r="I71" i="22"/>
  <c r="AB82" i="22"/>
  <c r="AB38" i="22"/>
  <c r="C80" i="22"/>
  <c r="Q68" i="22"/>
  <c r="C36" i="22"/>
  <c r="U76" i="22"/>
  <c r="T81" i="22"/>
  <c r="G78" i="22"/>
  <c r="Y31" i="14"/>
  <c r="F68" i="22"/>
  <c r="AB77" i="22"/>
  <c r="AB33" i="22"/>
  <c r="F24" i="22"/>
  <c r="S76" i="22"/>
  <c r="AL79" i="22"/>
  <c r="Y36" i="22"/>
  <c r="D73" i="22"/>
  <c r="Y80" i="22"/>
  <c r="H78" i="22"/>
  <c r="J26" i="22"/>
  <c r="B84" i="22"/>
  <c r="Q87" i="22"/>
  <c r="Q43" i="22"/>
  <c r="F85" i="22"/>
  <c r="C26" i="22"/>
  <c r="C70" i="22"/>
  <c r="AE24" i="22"/>
  <c r="R79" i="22"/>
  <c r="AC74" i="22"/>
  <c r="O83" i="22"/>
  <c r="Z78" i="22"/>
  <c r="E71" i="22"/>
  <c r="AE68" i="22"/>
  <c r="M76" i="22"/>
  <c r="D70" i="22"/>
  <c r="AA69" i="22"/>
  <c r="B42" i="22"/>
  <c r="B86" i="22"/>
  <c r="T82" i="22"/>
  <c r="AE71" i="22"/>
  <c r="X74" i="22"/>
  <c r="AA25" i="22"/>
  <c r="D26" i="22"/>
  <c r="T38" i="22"/>
  <c r="AA71" i="22"/>
  <c r="Z85" i="22"/>
  <c r="W79" i="22"/>
  <c r="AG39" i="22"/>
  <c r="AA7" i="57"/>
  <c r="AA40" i="14"/>
  <c r="AM40" i="14"/>
  <c r="Y40" i="14"/>
  <c r="AK40" i="14"/>
  <c r="D31" i="14"/>
  <c r="AK31" i="14"/>
  <c r="R31" i="14"/>
  <c r="B31" i="14"/>
  <c r="U31" i="14"/>
  <c r="P40" i="14"/>
  <c r="V73" i="22"/>
  <c r="W78" i="22"/>
  <c r="AB24" i="22"/>
  <c r="J25" i="22"/>
  <c r="G79" i="22"/>
  <c r="Z71" i="22"/>
  <c r="C75" i="22"/>
  <c r="S77" i="22"/>
  <c r="N76" i="22"/>
  <c r="Q72" i="22"/>
  <c r="AB68" i="22"/>
  <c r="L36" i="22"/>
  <c r="J69" i="22"/>
  <c r="H87" i="22"/>
  <c r="C31" i="22"/>
  <c r="L80" i="22"/>
  <c r="E74" i="22"/>
  <c r="J84" i="22"/>
  <c r="P72" i="22"/>
  <c r="N36" i="22"/>
  <c r="V70" i="22"/>
  <c r="E87" i="22"/>
  <c r="L71" i="22"/>
  <c r="AD38" i="22"/>
  <c r="V26" i="22"/>
  <c r="AD82" i="22"/>
  <c r="N80" i="22"/>
  <c r="Q74" i="22"/>
  <c r="E43" i="22"/>
  <c r="AB76" i="22"/>
  <c r="R34" i="14"/>
  <c r="T72" i="22"/>
  <c r="AI36" i="22"/>
  <c r="AM25" i="22"/>
  <c r="AM69" i="22"/>
  <c r="I87" i="22"/>
  <c r="AA86" i="22"/>
  <c r="AK75" i="22"/>
  <c r="AK31" i="22"/>
  <c r="I43" i="22"/>
  <c r="G82" i="22"/>
  <c r="G38" i="22"/>
  <c r="R83" i="22"/>
  <c r="T70" i="22"/>
  <c r="AA77" i="22"/>
  <c r="Z36" i="22"/>
  <c r="T26" i="22"/>
  <c r="AH31" i="22"/>
  <c r="Z80" i="22"/>
  <c r="T29" i="14"/>
  <c r="AC39" i="22"/>
  <c r="AC83" i="22"/>
  <c r="C84" i="22"/>
  <c r="C40" i="22"/>
  <c r="H31" i="22"/>
  <c r="M79" i="22"/>
  <c r="S38" i="22"/>
  <c r="S82" i="22"/>
  <c r="O73" i="22"/>
  <c r="W71" i="22"/>
  <c r="L77" i="22"/>
  <c r="H75" i="22"/>
  <c r="AG24" i="22"/>
  <c r="AK70" i="22"/>
  <c r="R33" i="22"/>
  <c r="Z84" i="22"/>
  <c r="U85" i="22"/>
  <c r="R77" i="22"/>
  <c r="I81" i="22"/>
  <c r="E80" i="22"/>
  <c r="E36" i="22"/>
  <c r="AK26" i="22"/>
  <c r="J82" i="22"/>
  <c r="M72" i="22"/>
  <c r="AB73" i="22"/>
  <c r="B85" i="22"/>
  <c r="AL68" i="22"/>
  <c r="O33" i="22"/>
  <c r="L31" i="22"/>
  <c r="AL24" i="22"/>
  <c r="J38" i="22"/>
  <c r="L75" i="22"/>
  <c r="AC78" i="22"/>
  <c r="Y76" i="22"/>
  <c r="O77" i="22"/>
  <c r="U26" i="22"/>
  <c r="G68" i="22"/>
  <c r="G24" i="22"/>
  <c r="U70" i="22"/>
  <c r="AA85" i="22"/>
  <c r="O79" i="22"/>
  <c r="D25" i="22"/>
  <c r="T71" i="22"/>
  <c r="D69" i="22"/>
  <c r="AC82" i="22"/>
  <c r="H72" i="22"/>
  <c r="S24" i="22"/>
  <c r="AE79" i="22"/>
  <c r="S68" i="22"/>
  <c r="AC38" i="22"/>
  <c r="X85" i="22"/>
  <c r="Y81" i="22"/>
  <c r="AK85" i="22"/>
  <c r="I74" i="22"/>
  <c r="K26" i="22"/>
  <c r="Q38" i="22"/>
  <c r="E86" i="22"/>
  <c r="K70" i="22"/>
  <c r="AC77" i="22"/>
  <c r="AE73" i="22"/>
  <c r="Z75" i="22"/>
  <c r="U84" i="22"/>
  <c r="C78" i="22"/>
  <c r="E42" i="22"/>
  <c r="Q82" i="22"/>
  <c r="Z31" i="22"/>
  <c r="U40" i="22"/>
  <c r="AI39" i="22"/>
  <c r="W34" i="14"/>
  <c r="G25" i="14"/>
  <c r="AM41" i="14"/>
  <c r="O34" i="14"/>
  <c r="AE76" i="22"/>
  <c r="E24" i="22"/>
  <c r="G80" i="22"/>
  <c r="G36" i="22"/>
  <c r="W77" i="22"/>
  <c r="E68" i="22"/>
  <c r="N37" i="14"/>
  <c r="Y29" i="14"/>
  <c r="H37" i="14"/>
  <c r="X71" i="22"/>
  <c r="AM42" i="22"/>
  <c r="AM86" i="22"/>
  <c r="U82" i="22"/>
  <c r="K33" i="22"/>
  <c r="I69" i="22"/>
  <c r="F81" i="22"/>
  <c r="U38" i="22"/>
  <c r="K77" i="22"/>
  <c r="I25" i="22"/>
  <c r="E41" i="14"/>
  <c r="AL25" i="14"/>
  <c r="K41" i="14"/>
  <c r="AL34" i="14"/>
  <c r="N81" i="22"/>
  <c r="AL72" i="22"/>
  <c r="Q86" i="22"/>
  <c r="D85" i="22"/>
  <c r="J75" i="22"/>
  <c r="J31" i="22"/>
  <c r="V87" i="22"/>
  <c r="L73" i="22"/>
  <c r="V43" i="22"/>
  <c r="Q42" i="22"/>
  <c r="AJ24" i="22"/>
  <c r="AD74" i="22"/>
  <c r="AK36" i="22"/>
  <c r="AM68" i="22"/>
  <c r="E81" i="22"/>
  <c r="P79" i="22"/>
  <c r="C85" i="22"/>
  <c r="AG43" i="22"/>
  <c r="AM24" i="22"/>
  <c r="AK80" i="22"/>
  <c r="V34" i="14"/>
  <c r="H40" i="14"/>
  <c r="Z37" i="14"/>
  <c r="B71" i="22"/>
  <c r="U36" i="22"/>
  <c r="AK25" i="22"/>
  <c r="K82" i="22"/>
  <c r="X31" i="22"/>
  <c r="R68" i="22"/>
  <c r="X75" i="22"/>
  <c r="O81" i="22"/>
  <c r="R24" i="22"/>
  <c r="AC76" i="22"/>
  <c r="M85" i="22"/>
  <c r="AK69" i="22"/>
  <c r="F26" i="22"/>
  <c r="F70" i="22"/>
  <c r="U80" i="22"/>
  <c r="K38" i="22"/>
  <c r="O76" i="22"/>
  <c r="AE87" i="22"/>
  <c r="AL85" i="22"/>
  <c r="F72" i="22"/>
  <c r="H79" i="22"/>
  <c r="W82" i="22"/>
  <c r="V83" i="22"/>
  <c r="AE43" i="22"/>
  <c r="W38" i="22"/>
  <c r="F78" i="22"/>
  <c r="D75" i="22"/>
  <c r="Q79" i="22"/>
  <c r="X86" i="22"/>
  <c r="H74" i="22"/>
  <c r="AB87" i="22"/>
  <c r="P33" i="22"/>
  <c r="Y73" i="22"/>
  <c r="L81" i="22"/>
  <c r="D31" i="22"/>
  <c r="X42" i="22"/>
  <c r="P77" i="22"/>
  <c r="AK25" i="14"/>
  <c r="O37" i="14"/>
  <c r="M33" i="22"/>
  <c r="M77" i="22"/>
  <c r="AA74" i="22"/>
  <c r="K78" i="22"/>
  <c r="AE72" i="22"/>
  <c r="R76" i="22"/>
  <c r="X25" i="22"/>
  <c r="X69" i="22"/>
  <c r="G76" i="22"/>
  <c r="AC79" i="22"/>
  <c r="Z26" i="22"/>
  <c r="Y84" i="22"/>
  <c r="W74" i="22"/>
  <c r="Z70" i="22"/>
  <c r="M83" i="22"/>
  <c r="C71" i="22"/>
  <c r="B40" i="14"/>
  <c r="D25" i="14"/>
  <c r="W41" i="14"/>
  <c r="S25" i="14"/>
  <c r="T37" i="14"/>
  <c r="O25" i="14"/>
  <c r="J34" i="14"/>
  <c r="P41" i="14"/>
  <c r="Z86" i="22"/>
  <c r="AL82" i="22"/>
  <c r="W26" i="22"/>
  <c r="H73" i="22"/>
  <c r="E78" i="22"/>
  <c r="S87" i="22"/>
  <c r="W70" i="22"/>
  <c r="AL38" i="22"/>
  <c r="Z42" i="22"/>
  <c r="S43" i="22"/>
  <c r="J86" i="22"/>
  <c r="O24" i="22"/>
  <c r="AE39" i="22"/>
  <c r="S75" i="22"/>
  <c r="AJ36" i="22"/>
  <c r="V72" i="22"/>
  <c r="AL25" i="22"/>
  <c r="AL69" i="22"/>
  <c r="O68" i="22"/>
  <c r="S31" i="22"/>
  <c r="AE83" i="22"/>
  <c r="AD79" i="22"/>
  <c r="W69" i="22"/>
  <c r="V78" i="22"/>
  <c r="F86" i="22"/>
  <c r="J74" i="22"/>
  <c r="W25" i="22"/>
  <c r="N72" i="22"/>
  <c r="P29" i="14"/>
  <c r="AC87" i="22"/>
  <c r="S39" i="22"/>
  <c r="S83" i="22"/>
  <c r="R82" i="22"/>
  <c r="R38" i="22"/>
  <c r="O70" i="22"/>
  <c r="AC43" i="22"/>
  <c r="F74" i="22"/>
  <c r="O26" i="22"/>
  <c r="H42" i="14"/>
  <c r="U25" i="14"/>
  <c r="X40" i="14"/>
  <c r="F69" i="22"/>
  <c r="D83" i="22"/>
  <c r="AA84" i="22"/>
  <c r="P76" i="22"/>
  <c r="D39" i="22"/>
  <c r="S73" i="22"/>
  <c r="AL80" i="22"/>
  <c r="V31" i="22"/>
  <c r="AH33" i="22"/>
  <c r="AL36" i="22"/>
  <c r="V75" i="22"/>
  <c r="AA40" i="22"/>
  <c r="R74" i="22"/>
  <c r="F25" i="22"/>
  <c r="B69" i="22"/>
  <c r="D77" i="22"/>
  <c r="AM81" i="22"/>
  <c r="N31" i="22"/>
  <c r="I40" i="22"/>
  <c r="I84" i="22"/>
  <c r="T74" i="22"/>
  <c r="D33" i="22"/>
  <c r="AH36" i="22"/>
  <c r="AD87" i="22"/>
  <c r="B25" i="22"/>
  <c r="N75" i="22"/>
  <c r="K79" i="22"/>
  <c r="P87" i="22"/>
  <c r="AM78" i="22"/>
  <c r="N40" i="22"/>
  <c r="N84" i="22"/>
  <c r="Y25" i="22"/>
  <c r="K71" i="22"/>
  <c r="AD76" i="22"/>
  <c r="B33" i="22"/>
  <c r="Y69" i="22"/>
  <c r="AF31" i="22"/>
  <c r="B77" i="22"/>
  <c r="M82" i="22"/>
  <c r="AC68" i="22"/>
  <c r="AM74" i="22"/>
  <c r="R87" i="22"/>
  <c r="M38" i="22"/>
  <c r="AC24" i="22"/>
  <c r="U81" i="22"/>
  <c r="T84" i="22"/>
  <c r="Z72" i="22"/>
  <c r="AI26" i="22"/>
  <c r="AK83" i="22"/>
  <c r="O36" i="22"/>
  <c r="O80" i="22"/>
  <c r="AE77" i="22"/>
  <c r="W31" i="22"/>
  <c r="W75" i="22"/>
  <c r="C86" i="22"/>
  <c r="D34" i="14"/>
  <c r="J42" i="14"/>
  <c r="V42" i="14"/>
  <c r="B80" i="22"/>
  <c r="AG38" i="22"/>
  <c r="M87" i="22"/>
  <c r="AB83" i="22"/>
  <c r="B36" i="22"/>
  <c r="D86" i="22"/>
  <c r="AG4" i="57" l="1"/>
  <c r="AG124" i="22"/>
  <c r="Z71" i="14"/>
  <c r="Z3" i="57" s="1"/>
  <c r="AI78" i="22"/>
  <c r="AL71" i="22"/>
  <c r="AG26" i="22"/>
  <c r="C81" i="22"/>
  <c r="I77" i="14"/>
  <c r="AG70" i="22"/>
  <c r="P38" i="22"/>
  <c r="P104" i="22" s="1"/>
  <c r="R72" i="22"/>
  <c r="AJ85" i="22"/>
  <c r="F33" i="22"/>
  <c r="AB74" i="22"/>
  <c r="Y75" i="22"/>
  <c r="AA24" i="22"/>
  <c r="L42" i="22"/>
  <c r="L37" i="22"/>
  <c r="E37" i="22"/>
  <c r="P35" i="22"/>
  <c r="L80" i="14"/>
  <c r="L7" i="57" s="1"/>
  <c r="N37" i="22"/>
  <c r="AM37" i="22"/>
  <c r="AI37" i="22"/>
  <c r="Y37" i="22"/>
  <c r="AD83" i="22"/>
  <c r="AB127" i="22" s="1"/>
  <c r="S34" i="14"/>
  <c r="R24" i="14"/>
  <c r="Q41" i="14"/>
  <c r="Q11" i="61" s="1"/>
  <c r="D41" i="14"/>
  <c r="D11" i="61" s="1"/>
  <c r="Y31" i="22"/>
  <c r="H76" i="22"/>
  <c r="AI34" i="22"/>
  <c r="AA68" i="22"/>
  <c r="F77" i="22"/>
  <c r="T79" i="22"/>
  <c r="O123" i="22" s="1"/>
  <c r="N25" i="22"/>
  <c r="N69" i="22"/>
  <c r="N24" i="14"/>
  <c r="W87" i="22"/>
  <c r="AG24" i="14"/>
  <c r="D42" i="22"/>
  <c r="P82" i="22"/>
  <c r="P126" i="22" s="1"/>
  <c r="L86" i="22"/>
  <c r="J73" i="22"/>
  <c r="J29" i="22"/>
  <c r="H26" i="14"/>
  <c r="O42" i="22"/>
  <c r="J31" i="14"/>
  <c r="F75" i="22"/>
  <c r="AD86" i="22"/>
  <c r="AA24" i="14"/>
  <c r="AH36" i="14"/>
  <c r="W82" i="14"/>
  <c r="W9" i="57" s="1"/>
  <c r="V73" i="14"/>
  <c r="R83" i="14"/>
  <c r="C32" i="22"/>
  <c r="C27" i="14"/>
  <c r="N27" i="14"/>
  <c r="AC81" i="14"/>
  <c r="AC8" i="57" s="1"/>
  <c r="AF84" i="14"/>
  <c r="C71" i="14"/>
  <c r="C3" i="57" s="1"/>
  <c r="V83" i="14"/>
  <c r="V10" i="57" s="1"/>
  <c r="K24" i="14"/>
  <c r="Q85" i="14"/>
  <c r="Q11" i="57" s="1"/>
  <c r="AC71" i="14"/>
  <c r="AC3" i="57" s="1"/>
  <c r="O72" i="14"/>
  <c r="O116" i="14" s="1"/>
  <c r="C82" i="14"/>
  <c r="C9" i="57" s="1"/>
  <c r="C42" i="22"/>
  <c r="L43" i="22"/>
  <c r="G25" i="22"/>
  <c r="AD30" i="22"/>
  <c r="E40" i="22"/>
  <c r="I42" i="14"/>
  <c r="I12" i="61" s="1"/>
  <c r="I24" i="14"/>
  <c r="AI24" i="14"/>
  <c r="AB24" i="14"/>
  <c r="AL79" i="14"/>
  <c r="AH123" i="14" s="1"/>
  <c r="P87" i="14"/>
  <c r="AJ37" i="22"/>
  <c r="M29" i="14"/>
  <c r="F34" i="22"/>
  <c r="X25" i="14"/>
  <c r="X2" i="61" s="1"/>
  <c r="G24" i="14"/>
  <c r="AD24" i="14"/>
  <c r="AJ34" i="14"/>
  <c r="J75" i="14"/>
  <c r="T74" i="14"/>
  <c r="T6" i="57" s="1"/>
  <c r="X34" i="14"/>
  <c r="F40" i="14"/>
  <c r="U37" i="14"/>
  <c r="U8" i="61" s="1"/>
  <c r="N42" i="14"/>
  <c r="N12" i="61" s="1"/>
  <c r="AJ25" i="14"/>
  <c r="AJ2" i="61" s="1"/>
  <c r="AC27" i="14"/>
  <c r="C78" i="14"/>
  <c r="I86" i="14"/>
  <c r="E130" i="14" s="1"/>
  <c r="AH76" i="14"/>
  <c r="O37" i="22"/>
  <c r="AF40" i="22"/>
  <c r="V37" i="14"/>
  <c r="V8" i="61" s="1"/>
  <c r="Y40" i="22"/>
  <c r="D40" i="22"/>
  <c r="AA31" i="14"/>
  <c r="E24" i="14"/>
  <c r="S80" i="14"/>
  <c r="S7" i="57" s="1"/>
  <c r="S36" i="14"/>
  <c r="S7" i="61" s="1"/>
  <c r="K68" i="14"/>
  <c r="M73" i="14"/>
  <c r="AL87" i="14"/>
  <c r="J30" i="22"/>
  <c r="F37" i="22"/>
  <c r="W34" i="22"/>
  <c r="H34" i="22"/>
  <c r="N36" i="14"/>
  <c r="N7" i="61" s="1"/>
  <c r="U83" i="14"/>
  <c r="U10" i="57" s="1"/>
  <c r="X78" i="14"/>
  <c r="AE70" i="14"/>
  <c r="AE4" i="57" s="1"/>
  <c r="AJ69" i="14"/>
  <c r="AJ2" i="57" s="1"/>
  <c r="AF78" i="22"/>
  <c r="F34" i="14"/>
  <c r="AJ30" i="22"/>
  <c r="X31" i="14"/>
  <c r="O24" i="14"/>
  <c r="Z34" i="14"/>
  <c r="C80" i="14"/>
  <c r="C7" i="57" s="1"/>
  <c r="AC87" i="14"/>
  <c r="Q34" i="14"/>
  <c r="AM34" i="22"/>
  <c r="AM25" i="14"/>
  <c r="L27" i="22"/>
  <c r="W24" i="14"/>
  <c r="B24" i="14"/>
  <c r="U76" i="14"/>
  <c r="AG73" i="14"/>
  <c r="AM69" i="14"/>
  <c r="AM2" i="57" s="1"/>
  <c r="AL24" i="14"/>
  <c r="S24" i="14"/>
  <c r="H83" i="14"/>
  <c r="H10" i="57" s="1"/>
  <c r="AK85" i="14"/>
  <c r="AK11" i="57" s="1"/>
  <c r="D73" i="14"/>
  <c r="Z78" i="14"/>
  <c r="M24" i="14"/>
  <c r="N40" i="14"/>
  <c r="AH31" i="14"/>
  <c r="Q78" i="14"/>
  <c r="X75" i="14"/>
  <c r="AC83" i="14"/>
  <c r="AC10" i="57" s="1"/>
  <c r="E81" i="14"/>
  <c r="E8" i="57" s="1"/>
  <c r="B78" i="14"/>
  <c r="H17" i="34"/>
  <c r="K37" i="14"/>
  <c r="H35" i="22"/>
  <c r="B34" i="14"/>
  <c r="O35" i="22"/>
  <c r="F24" i="14"/>
  <c r="T24" i="14"/>
  <c r="AK41" i="14"/>
  <c r="AG27" i="14"/>
  <c r="AG71" i="14"/>
  <c r="Q82" i="14"/>
  <c r="Q9" i="57" s="1"/>
  <c r="AC76" i="14"/>
  <c r="E37" i="14"/>
  <c r="E8" i="61" s="1"/>
  <c r="AI72" i="14"/>
  <c r="AI5" i="57" s="1"/>
  <c r="V70" i="14"/>
  <c r="V4" i="57" s="1"/>
  <c r="AE87" i="14"/>
  <c r="I74" i="14"/>
  <c r="I6" i="57" s="1"/>
  <c r="N84" i="14"/>
  <c r="Q24" i="14"/>
  <c r="Z27" i="14"/>
  <c r="U93" i="14" s="1"/>
  <c r="AC31" i="14"/>
  <c r="Q68" i="14"/>
  <c r="K82" i="14"/>
  <c r="K9" i="57" s="1"/>
  <c r="K57" i="57" s="1"/>
  <c r="K79" i="14"/>
  <c r="G79" i="14"/>
  <c r="J42" i="22"/>
  <c r="I26" i="22"/>
  <c r="AB84" i="22"/>
  <c r="R34" i="22"/>
  <c r="AA41" i="14"/>
  <c r="AA11" i="61" s="1"/>
  <c r="AK77" i="22"/>
  <c r="AC37" i="14"/>
  <c r="Q87" i="14"/>
  <c r="S78" i="14"/>
  <c r="V36" i="14"/>
  <c r="AK81" i="22"/>
  <c r="AF125" i="22" s="1"/>
  <c r="AJ42" i="22"/>
  <c r="F42" i="22"/>
  <c r="L87" i="22"/>
  <c r="AG37" i="22"/>
  <c r="C72" i="22"/>
  <c r="K74" i="22"/>
  <c r="AB31" i="22"/>
  <c r="AA85" i="14"/>
  <c r="AA11" i="57" s="1"/>
  <c r="AJ70" i="14"/>
  <c r="AJ4" i="57" s="1"/>
  <c r="X38" i="22"/>
  <c r="X82" i="22"/>
  <c r="AM85" i="22"/>
  <c r="J40" i="14"/>
  <c r="I40" i="14"/>
  <c r="AK42" i="14"/>
  <c r="AE41" i="14"/>
  <c r="AE85" i="14"/>
  <c r="AE11" i="57" s="1"/>
  <c r="S82" i="14"/>
  <c r="S9" i="57" s="1"/>
  <c r="AF72" i="14"/>
  <c r="AF5" i="57" s="1"/>
  <c r="S87" i="14"/>
  <c r="AA77" i="14"/>
  <c r="U72" i="14"/>
  <c r="U5" i="57" s="1"/>
  <c r="AI69" i="14"/>
  <c r="G12" i="57"/>
  <c r="AW37" i="14"/>
  <c r="M39" i="14" s="1"/>
  <c r="AJ36" i="14"/>
  <c r="D79" i="14"/>
  <c r="AF77" i="14"/>
  <c r="AA75" i="14"/>
  <c r="F84" i="14"/>
  <c r="S30" i="22"/>
  <c r="M32" i="22"/>
  <c r="AA35" i="22"/>
  <c r="AI35" i="22"/>
  <c r="X36" i="22"/>
  <c r="I35" i="22"/>
  <c r="AA41" i="22"/>
  <c r="Q79" i="14"/>
  <c r="AM72" i="14"/>
  <c r="AM5" i="57" s="1"/>
  <c r="AG35" i="22"/>
  <c r="AE38" i="22"/>
  <c r="Z76" i="22"/>
  <c r="K87" i="22"/>
  <c r="W31" i="14"/>
  <c r="J27" i="22"/>
  <c r="AB82" i="14"/>
  <c r="AB9" i="57" s="1"/>
  <c r="AE72" i="14"/>
  <c r="AE5" i="57" s="1"/>
  <c r="R6" i="57"/>
  <c r="J69" i="14"/>
  <c r="J2" i="57" s="1"/>
  <c r="G27" i="22"/>
  <c r="Q75" i="22"/>
  <c r="AK41" i="22"/>
  <c r="G41" i="14"/>
  <c r="G11" i="61" s="1"/>
  <c r="G80" i="14"/>
  <c r="G7" i="57" s="1"/>
  <c r="M79" i="14"/>
  <c r="AH86" i="22"/>
  <c r="AM41" i="22"/>
  <c r="H32" i="22"/>
  <c r="AK40" i="22"/>
  <c r="Q35" i="22"/>
  <c r="O32" i="22"/>
  <c r="U75" i="22"/>
  <c r="U119" i="22" s="1"/>
  <c r="AA42" i="14"/>
  <c r="V76" i="22"/>
  <c r="K35" i="22"/>
  <c r="AE25" i="22"/>
  <c r="V71" i="22"/>
  <c r="E34" i="14"/>
  <c r="O78" i="22"/>
  <c r="AC35" i="22"/>
  <c r="B79" i="22"/>
  <c r="AK84" i="22"/>
  <c r="B27" i="22"/>
  <c r="D29" i="14"/>
  <c r="Q39" i="22"/>
  <c r="Z37" i="22"/>
  <c r="AC72" i="22"/>
  <c r="AF25" i="22"/>
  <c r="AH41" i="22"/>
  <c r="U31" i="22"/>
  <c r="P24" i="14"/>
  <c r="S74" i="22"/>
  <c r="AI36" i="14"/>
  <c r="AI7" i="61" s="1"/>
  <c r="AC24" i="14"/>
  <c r="W75" i="14"/>
  <c r="W119" i="14" s="1"/>
  <c r="C84" i="14"/>
  <c r="B128" i="14" s="1"/>
  <c r="T84" i="14"/>
  <c r="AK83" i="14"/>
  <c r="AF127" i="14" s="1"/>
  <c r="AI80" i="14"/>
  <c r="AD87" i="14"/>
  <c r="AH81" i="14"/>
  <c r="I79" i="22"/>
  <c r="AF69" i="22"/>
  <c r="O77" i="14"/>
  <c r="L121" i="14" s="1"/>
  <c r="E78" i="14"/>
  <c r="Z86" i="14"/>
  <c r="Z12" i="57" s="1"/>
  <c r="AD43" i="14"/>
  <c r="X73" i="22"/>
  <c r="G71" i="22"/>
  <c r="P32" i="22"/>
  <c r="S84" i="22"/>
  <c r="D81" i="22"/>
  <c r="AF32" i="22"/>
  <c r="S29" i="14"/>
  <c r="Q31" i="22"/>
  <c r="M41" i="22"/>
  <c r="M26" i="22"/>
  <c r="AE82" i="22"/>
  <c r="Y32" i="22"/>
  <c r="K72" i="22"/>
  <c r="E27" i="22"/>
  <c r="G41" i="22"/>
  <c r="AM37" i="14"/>
  <c r="Q29" i="14"/>
  <c r="Z42" i="14"/>
  <c r="Z12" i="61" s="1"/>
  <c r="B68" i="22"/>
  <c r="G36" i="14"/>
  <c r="G7" i="61" s="1"/>
  <c r="I87" i="14"/>
  <c r="I131" i="14" s="1"/>
  <c r="K69" i="14"/>
  <c r="K2" i="57" s="1"/>
  <c r="P68" i="14"/>
  <c r="AM33" i="22"/>
  <c r="X80" i="22"/>
  <c r="E85" i="22"/>
  <c r="B129" i="22" s="1"/>
  <c r="E41" i="22"/>
  <c r="P27" i="22"/>
  <c r="X29" i="14"/>
  <c r="R32" i="22"/>
  <c r="AH27" i="22"/>
  <c r="AM77" i="22"/>
  <c r="K25" i="14"/>
  <c r="K2" i="61" s="1"/>
  <c r="C41" i="22"/>
  <c r="Q83" i="22"/>
  <c r="M70" i="22"/>
  <c r="Z81" i="22"/>
  <c r="AC70" i="22"/>
  <c r="T27" i="22"/>
  <c r="W27" i="22"/>
  <c r="Z32" i="22"/>
  <c r="C40" i="14"/>
  <c r="K43" i="22"/>
  <c r="AL77" i="22"/>
  <c r="L85" i="22"/>
  <c r="Y41" i="22"/>
  <c r="J25" i="14"/>
  <c r="J2" i="61" s="1"/>
  <c r="B24" i="22"/>
  <c r="H29" i="14"/>
  <c r="AH37" i="14"/>
  <c r="B41" i="14"/>
  <c r="B11" i="61" s="1"/>
  <c r="B85" i="14"/>
  <c r="B11" i="57" s="1"/>
  <c r="T40" i="14"/>
  <c r="Y70" i="14"/>
  <c r="Y4" i="57" s="1"/>
  <c r="AF76" i="14"/>
  <c r="AD120" i="14" s="1"/>
  <c r="E71" i="14"/>
  <c r="E3" i="57" s="1"/>
  <c r="L41" i="22"/>
  <c r="S40" i="22"/>
  <c r="O34" i="22"/>
  <c r="H30" i="22"/>
  <c r="B40" i="22"/>
  <c r="AA25" i="14"/>
  <c r="AA2" i="61" s="1"/>
  <c r="M37" i="22"/>
  <c r="AG36" i="14"/>
  <c r="AB36" i="14"/>
  <c r="AI70" i="14"/>
  <c r="AI4" i="57" s="1"/>
  <c r="AM74" i="14"/>
  <c r="AM6" i="57" s="1"/>
  <c r="Y36" i="14"/>
  <c r="Y7" i="61" s="1"/>
  <c r="AL36" i="14"/>
  <c r="AU6" i="14"/>
  <c r="N85" i="14" s="1"/>
  <c r="N11" i="57" s="1"/>
  <c r="U37" i="22"/>
  <c r="AM30" i="22"/>
  <c r="AA80" i="22"/>
  <c r="AA36" i="22"/>
  <c r="R70" i="22"/>
  <c r="D37" i="22"/>
  <c r="P71" i="22"/>
  <c r="W30" i="22"/>
  <c r="I70" i="22"/>
  <c r="J36" i="22"/>
  <c r="AH40" i="22"/>
  <c r="R78" i="22"/>
  <c r="L37" i="14"/>
  <c r="L8" i="61" s="1"/>
  <c r="Z34" i="22"/>
  <c r="L31" i="14"/>
  <c r="N83" i="22"/>
  <c r="F25" i="14"/>
  <c r="O29" i="14"/>
  <c r="C42" i="14"/>
  <c r="U42" i="14"/>
  <c r="C34" i="14"/>
  <c r="AF37" i="22"/>
  <c r="AK36" i="14"/>
  <c r="AK7" i="61" s="1"/>
  <c r="AL34" i="22"/>
  <c r="AJ40" i="22"/>
  <c r="AF40" i="14"/>
  <c r="AJ37" i="14"/>
  <c r="AJ8" i="61" s="1"/>
  <c r="T82" i="14"/>
  <c r="T9" i="57" s="1"/>
  <c r="AE24" i="14"/>
  <c r="I71" i="14"/>
  <c r="I3" i="57" s="1"/>
  <c r="AJ81" i="14"/>
  <c r="AJ8" i="57" s="1"/>
  <c r="U70" i="14"/>
  <c r="U4" i="57" s="1"/>
  <c r="AD72" i="14"/>
  <c r="AD5" i="57" s="1"/>
  <c r="L81" i="14"/>
  <c r="H36" i="14"/>
  <c r="H7" i="61" s="1"/>
  <c r="AH80" i="14"/>
  <c r="AH7" i="57" s="1"/>
  <c r="D85" i="14"/>
  <c r="D11" i="57" s="1"/>
  <c r="AG79" i="14"/>
  <c r="AG123" i="14" s="1"/>
  <c r="X85" i="14"/>
  <c r="N71" i="14"/>
  <c r="N3" i="57" s="1"/>
  <c r="C86" i="14"/>
  <c r="B130" i="14" s="1"/>
  <c r="U86" i="14"/>
  <c r="U12" i="57" s="1"/>
  <c r="X72" i="14"/>
  <c r="X5" i="57" s="1"/>
  <c r="AK80" i="14"/>
  <c r="AK7" i="57" s="1"/>
  <c r="F79" i="14"/>
  <c r="AI77" i="14"/>
  <c r="AJ78" i="14"/>
  <c r="U81" i="14"/>
  <c r="AD68" i="14"/>
  <c r="AG9" i="57"/>
  <c r="K77" i="14"/>
  <c r="AK86" i="14"/>
  <c r="AK12" i="57" s="1"/>
  <c r="Q69" i="14"/>
  <c r="Q2" i="57" s="1"/>
  <c r="L36" i="14"/>
  <c r="AL80" i="14"/>
  <c r="AL7" i="57" s="1"/>
  <c r="AW26" i="22"/>
  <c r="AF41" i="22" s="1"/>
  <c r="AU6" i="22"/>
  <c r="Q28" i="22" s="1"/>
  <c r="T40" i="22"/>
  <c r="B30" i="22"/>
  <c r="T36" i="14"/>
  <c r="T7" i="61" s="1"/>
  <c r="AA69" i="14"/>
  <c r="AA2" i="57" s="1"/>
  <c r="AB73" i="14"/>
  <c r="AB117" i="14" s="1"/>
  <c r="E68" i="14"/>
  <c r="T30" i="22"/>
  <c r="R30" i="22"/>
  <c r="AH42" i="22"/>
  <c r="G69" i="22"/>
  <c r="I27" i="14"/>
  <c r="E84" i="22"/>
  <c r="AL40" i="14"/>
  <c r="AH106" i="14" s="1"/>
  <c r="AE32" i="22"/>
  <c r="AB30" i="22"/>
  <c r="AD42" i="22"/>
  <c r="Z40" i="22"/>
  <c r="I37" i="22"/>
  <c r="U73" i="22"/>
  <c r="AA42" i="22"/>
  <c r="AJ34" i="22"/>
  <c r="K31" i="14"/>
  <c r="C37" i="22"/>
  <c r="P25" i="22"/>
  <c r="N39" i="22"/>
  <c r="Q25" i="14"/>
  <c r="AA34" i="14"/>
  <c r="C29" i="14"/>
  <c r="AB75" i="22"/>
  <c r="X41" i="14"/>
  <c r="W107" i="14" s="1"/>
  <c r="V79" i="22"/>
  <c r="AG31" i="14"/>
  <c r="AB29" i="14"/>
  <c r="N86" i="14"/>
  <c r="N12" i="57" s="1"/>
  <c r="M72" i="14"/>
  <c r="L75" i="14"/>
  <c r="Y76" i="14"/>
  <c r="I84" i="14"/>
  <c r="AB77" i="14"/>
  <c r="X69" i="14"/>
  <c r="X2" i="57" s="1"/>
  <c r="O73" i="14"/>
  <c r="R87" i="14"/>
  <c r="AA87" i="14"/>
  <c r="P79" i="14"/>
  <c r="AA78" i="14"/>
  <c r="AG75" i="14"/>
  <c r="AI68" i="14"/>
  <c r="G76" i="14"/>
  <c r="K75" i="14"/>
  <c r="AD74" i="14"/>
  <c r="AD6" i="57" s="1"/>
  <c r="H70" i="14"/>
  <c r="H4" i="57" s="1"/>
  <c r="AC74" i="14"/>
  <c r="AC6" i="57" s="1"/>
  <c r="H13" i="34"/>
  <c r="AW6" i="14"/>
  <c r="Q28" i="14" s="1"/>
  <c r="Q5" i="61" s="1"/>
  <c r="D83" i="14"/>
  <c r="D10" i="57" s="1"/>
  <c r="K30" i="22"/>
  <c r="K27" i="22"/>
  <c r="AL27" i="22"/>
  <c r="AD35" i="22"/>
  <c r="E34" i="22"/>
  <c r="C27" i="22"/>
  <c r="B35" i="22"/>
  <c r="AJ27" i="22"/>
  <c r="I30" i="22"/>
  <c r="M35" i="22"/>
  <c r="U40" i="14"/>
  <c r="I27" i="22"/>
  <c r="G34" i="22"/>
  <c r="V30" i="22"/>
  <c r="V24" i="14"/>
  <c r="M41" i="14"/>
  <c r="AA29" i="14"/>
  <c r="I80" i="14"/>
  <c r="I7" i="57" s="1"/>
  <c r="AI25" i="14"/>
  <c r="AI2" i="61" s="1"/>
  <c r="AJ68" i="14"/>
  <c r="K81" i="14"/>
  <c r="K8" i="57" s="1"/>
  <c r="M85" i="14"/>
  <c r="M11" i="57" s="1"/>
  <c r="AE84" i="14"/>
  <c r="O68" i="14"/>
  <c r="V68" i="14"/>
  <c r="R112" i="14" s="1"/>
  <c r="Q5" i="57"/>
  <c r="F78" i="14"/>
  <c r="AI76" i="22"/>
  <c r="S85" i="14"/>
  <c r="S11" i="57" s="1"/>
  <c r="C87" i="14"/>
  <c r="AL84" i="14"/>
  <c r="AH128" i="14" s="1"/>
  <c r="L74" i="14"/>
  <c r="L6" i="57" s="1"/>
  <c r="F72" i="14"/>
  <c r="F5" i="57" s="1"/>
  <c r="V80" i="14"/>
  <c r="V7" i="57" s="1"/>
  <c r="H73" i="14"/>
  <c r="H87" i="14"/>
  <c r="H12" i="57" s="1"/>
  <c r="Y81" i="14"/>
  <c r="Y8" i="57" s="1"/>
  <c r="U82" i="14"/>
  <c r="AF75" i="14"/>
  <c r="C73" i="14"/>
  <c r="AE68" i="14"/>
  <c r="H16" i="34"/>
  <c r="K83" i="14"/>
  <c r="K10" i="57" s="1"/>
  <c r="K58" i="57" s="1"/>
  <c r="AW17" i="14"/>
  <c r="AE39" i="14" s="1"/>
  <c r="AE10" i="61" s="1"/>
  <c r="AH75" i="14"/>
  <c r="AW8" i="22"/>
  <c r="O72" i="22" s="1"/>
  <c r="AW21" i="22"/>
  <c r="AE42" i="22" s="1"/>
  <c r="Q30" i="22"/>
  <c r="AA27" i="22"/>
  <c r="AE27" i="22"/>
  <c r="AC30" i="22"/>
  <c r="AL35" i="22"/>
  <c r="AB35" i="22"/>
  <c r="Y37" i="14"/>
  <c r="Y8" i="61" s="1"/>
  <c r="J41" i="14"/>
  <c r="J11" i="61" s="1"/>
  <c r="I36" i="14"/>
  <c r="I7" i="61" s="1"/>
  <c r="AE40" i="14"/>
  <c r="AJ24" i="14"/>
  <c r="O70" i="14"/>
  <c r="O4" i="57" s="1"/>
  <c r="L70" i="14"/>
  <c r="L4" i="57" s="1"/>
  <c r="AK74" i="14"/>
  <c r="AK6" i="57" s="1"/>
  <c r="AA73" i="14"/>
  <c r="AL72" i="14"/>
  <c r="AL5" i="57" s="1"/>
  <c r="D80" i="14"/>
  <c r="D7" i="57" s="1"/>
  <c r="X77" i="14"/>
  <c r="AJ12" i="57"/>
  <c r="U84" i="14"/>
  <c r="V74" i="14"/>
  <c r="V6" i="57" s="1"/>
  <c r="AC75" i="14"/>
  <c r="AM76" i="14"/>
  <c r="AE79" i="14"/>
  <c r="AH71" i="14"/>
  <c r="W77" i="14"/>
  <c r="B69" i="14"/>
  <c r="B2" i="57" s="1"/>
  <c r="M82" i="14"/>
  <c r="M9" i="57" s="1"/>
  <c r="I69" i="14"/>
  <c r="I2" i="57" s="1"/>
  <c r="X70" i="14"/>
  <c r="X4" i="57" s="1"/>
  <c r="X45" i="57" s="1"/>
  <c r="AW36" i="14"/>
  <c r="W38" i="14" s="1"/>
  <c r="AW37" i="22"/>
  <c r="E35" i="22" s="1"/>
  <c r="H21" i="34"/>
  <c r="F30" i="22"/>
  <c r="V34" i="22"/>
  <c r="K34" i="22"/>
  <c r="AA30" i="22"/>
  <c r="T27" i="14"/>
  <c r="T93" i="14" s="1"/>
  <c r="C34" i="22"/>
  <c r="AC34" i="22"/>
  <c r="T35" i="22"/>
  <c r="I25" i="14"/>
  <c r="I2" i="61" s="1"/>
  <c r="W35" i="22"/>
  <c r="G42" i="14"/>
  <c r="S41" i="14"/>
  <c r="D36" i="14"/>
  <c r="D7" i="61" s="1"/>
  <c r="B25" i="14"/>
  <c r="AJ42" i="14"/>
  <c r="AF42" i="14"/>
  <c r="AF12" i="61" s="1"/>
  <c r="AH27" i="14"/>
  <c r="AF31" i="14"/>
  <c r="AF86" i="14"/>
  <c r="AF12" i="57" s="1"/>
  <c r="F74" i="14"/>
  <c r="F6" i="57" s="1"/>
  <c r="T71" i="14"/>
  <c r="T3" i="57" s="1"/>
  <c r="J85" i="14"/>
  <c r="J11" i="57" s="1"/>
  <c r="AL76" i="14"/>
  <c r="E83" i="14"/>
  <c r="E10" i="57" s="1"/>
  <c r="N82" i="14"/>
  <c r="N9" i="57" s="1"/>
  <c r="AE83" i="14"/>
  <c r="AE127" i="14" s="1"/>
  <c r="C36" i="14"/>
  <c r="C7" i="61" s="1"/>
  <c r="S73" i="14"/>
  <c r="AW16" i="14"/>
  <c r="AE38" i="14" s="1"/>
  <c r="AE9" i="61" s="1"/>
  <c r="AW36" i="22"/>
  <c r="W86" i="22" s="1"/>
  <c r="V35" i="22"/>
  <c r="H71" i="22"/>
  <c r="AM87" i="22"/>
  <c r="O86" i="22"/>
  <c r="G34" i="14"/>
  <c r="E80" i="14"/>
  <c r="E7" i="57" s="1"/>
  <c r="AM68" i="14"/>
  <c r="AH73" i="14"/>
  <c r="AH85" i="22"/>
  <c r="C75" i="14"/>
  <c r="W70" i="14"/>
  <c r="W4" i="57" s="1"/>
  <c r="P76" i="14"/>
  <c r="K120" i="14" s="1"/>
  <c r="V32" i="22"/>
  <c r="AA79" i="22"/>
  <c r="M30" i="22"/>
  <c r="T83" i="22"/>
  <c r="AC32" i="22"/>
  <c r="H27" i="22"/>
  <c r="P69" i="22"/>
  <c r="W6" i="57"/>
  <c r="Y68" i="22"/>
  <c r="AI32" i="22"/>
  <c r="U41" i="22"/>
  <c r="M37" i="14"/>
  <c r="N34" i="22"/>
  <c r="U24" i="22"/>
  <c r="AM43" i="22"/>
  <c r="AL33" i="22"/>
  <c r="W72" i="22"/>
  <c r="U32" i="22"/>
  <c r="AL32" i="22"/>
  <c r="S35" i="22"/>
  <c r="V31" i="14"/>
  <c r="Q32" i="22"/>
  <c r="E27" i="14"/>
  <c r="E3" i="61" s="1"/>
  <c r="N29" i="14"/>
  <c r="AI30" i="22"/>
  <c r="X74" i="14"/>
  <c r="AE29" i="14"/>
  <c r="AG77" i="14"/>
  <c r="AC68" i="14"/>
  <c r="AK70" i="14"/>
  <c r="AK4" i="57" s="1"/>
  <c r="S76" i="14"/>
  <c r="N73" i="14"/>
  <c r="AA86" i="14"/>
  <c r="AA12" i="57" s="1"/>
  <c r="G85" i="14"/>
  <c r="G11" i="57" s="1"/>
  <c r="AI74" i="22"/>
  <c r="AG86" i="22"/>
  <c r="AJ82" i="22"/>
  <c r="AB79" i="14"/>
  <c r="Y69" i="14"/>
  <c r="Y2" i="57" s="1"/>
  <c r="AW21" i="14"/>
  <c r="L43" i="14" s="1"/>
  <c r="M74" i="22"/>
  <c r="F41" i="22"/>
  <c r="S32" i="22"/>
  <c r="AA71" i="14"/>
  <c r="AA3" i="57" s="1"/>
  <c r="AK37" i="22"/>
  <c r="AI41" i="22"/>
  <c r="I83" i="22"/>
  <c r="AD32" i="22"/>
  <c r="R26" i="22"/>
  <c r="Y24" i="22"/>
  <c r="AE69" i="22"/>
  <c r="AJ41" i="22"/>
  <c r="V27" i="22"/>
  <c r="AD75" i="22"/>
  <c r="AD31" i="22"/>
  <c r="G32" i="22"/>
  <c r="T39" i="22"/>
  <c r="AL41" i="22"/>
  <c r="AF34" i="22"/>
  <c r="AB40" i="22"/>
  <c r="G77" i="22"/>
  <c r="AC26" i="22"/>
  <c r="J80" i="22"/>
  <c r="F87" i="22"/>
  <c r="AG42" i="22"/>
  <c r="AJ38" i="22"/>
  <c r="N32" i="22"/>
  <c r="G35" i="22"/>
  <c r="N78" i="22"/>
  <c r="C31" i="14"/>
  <c r="C76" i="22"/>
  <c r="Y25" i="14"/>
  <c r="Y2" i="61" s="1"/>
  <c r="AA27" i="14"/>
  <c r="V29" i="14"/>
  <c r="AM24" i="14"/>
  <c r="E82" i="22"/>
  <c r="AH29" i="14"/>
  <c r="AI29" i="14"/>
  <c r="G78" i="14"/>
  <c r="M81" i="14"/>
  <c r="M8" i="57" s="1"/>
  <c r="L83" i="14"/>
  <c r="E36" i="14"/>
  <c r="R77" i="14"/>
  <c r="AM81" i="14"/>
  <c r="AM8" i="57" s="1"/>
  <c r="J84" i="14"/>
  <c r="O83" i="14"/>
  <c r="M127" i="14" s="1"/>
  <c r="AW41" i="22"/>
  <c r="AJ75" i="22" s="1"/>
  <c r="AH30" i="14"/>
  <c r="AJ30" i="14"/>
  <c r="AE30" i="14"/>
  <c r="AE6" i="61" s="1"/>
  <c r="K30" i="14"/>
  <c r="F30" i="14"/>
  <c r="F6" i="61" s="1"/>
  <c r="V30" i="14"/>
  <c r="X30" i="14"/>
  <c r="X6" i="61" s="1"/>
  <c r="AM28" i="22"/>
  <c r="AD28" i="22"/>
  <c r="AF28" i="22"/>
  <c r="R28" i="22"/>
  <c r="Z28" i="22"/>
  <c r="G28" i="22"/>
  <c r="K28" i="22"/>
  <c r="V28" i="22"/>
  <c r="I28" i="22"/>
  <c r="P28" i="22"/>
  <c r="M28" i="22"/>
  <c r="AU26" i="14"/>
  <c r="AM71" i="14" s="1"/>
  <c r="AM3" i="57" s="1"/>
  <c r="E72" i="14"/>
  <c r="E5" i="57" s="1"/>
  <c r="E41" i="57" s="1"/>
  <c r="AW33" i="22"/>
  <c r="R31" i="22" s="1"/>
  <c r="AW33" i="14"/>
  <c r="J35" i="14" s="1"/>
  <c r="AW13" i="22"/>
  <c r="AG71" i="22" s="1"/>
  <c r="U28" i="14"/>
  <c r="B29" i="14"/>
  <c r="X41" i="22"/>
  <c r="B41" i="22"/>
  <c r="AW31" i="14"/>
  <c r="D33" i="14" s="1"/>
  <c r="U29" i="14"/>
  <c r="Z41" i="22"/>
  <c r="L29" i="14"/>
  <c r="AG29" i="14"/>
  <c r="AC29" i="14"/>
  <c r="AW31" i="22"/>
  <c r="AH69" i="22" s="1"/>
  <c r="AI75" i="22"/>
  <c r="AJ79" i="22"/>
  <c r="T73" i="22"/>
  <c r="Q80" i="22"/>
  <c r="H84" i="22"/>
  <c r="AE81" i="22"/>
  <c r="AE125" i="22" s="1"/>
  <c r="AL70" i="22"/>
  <c r="H40" i="22"/>
  <c r="AC42" i="22"/>
  <c r="AL26" i="22"/>
  <c r="B72" i="22"/>
  <c r="F82" i="22"/>
  <c r="AW11" i="22"/>
  <c r="C39" i="22" s="1"/>
  <c r="AW10" i="14"/>
  <c r="F32" i="14" s="1"/>
  <c r="AW6" i="22"/>
  <c r="AA39" i="22" s="1"/>
  <c r="AW30" i="22"/>
  <c r="E26" i="22" s="1"/>
  <c r="H11" i="34"/>
  <c r="H6" i="34"/>
  <c r="H10" i="34"/>
  <c r="AW10" i="22"/>
  <c r="AE41" i="22" s="1"/>
  <c r="AG33" i="14"/>
  <c r="J33" i="14"/>
  <c r="S33" i="14"/>
  <c r="T33" i="14"/>
  <c r="W33" i="14"/>
  <c r="AI33" i="14"/>
  <c r="AC33" i="14"/>
  <c r="L33" i="14"/>
  <c r="AK33" i="14"/>
  <c r="AA33" i="14"/>
  <c r="Q33" i="14"/>
  <c r="N33" i="14"/>
  <c r="AM33" i="14"/>
  <c r="AE33" i="14"/>
  <c r="AI35" i="14"/>
  <c r="V35" i="14"/>
  <c r="L35" i="14"/>
  <c r="AG35" i="14"/>
  <c r="AE35" i="14"/>
  <c r="I35" i="14"/>
  <c r="Q35" i="14"/>
  <c r="K35" i="14"/>
  <c r="AC35" i="14"/>
  <c r="AM35" i="14"/>
  <c r="S35" i="14"/>
  <c r="G35" i="14"/>
  <c r="AK35" i="14"/>
  <c r="AH72" i="22"/>
  <c r="Z74" i="22"/>
  <c r="V33" i="22"/>
  <c r="B26" i="22"/>
  <c r="AE36" i="22"/>
  <c r="AK32" i="22"/>
  <c r="I85" i="22"/>
  <c r="I41" i="22"/>
  <c r="Z30" i="22"/>
  <c r="Q37" i="22"/>
  <c r="K86" i="22"/>
  <c r="AE80" i="22"/>
  <c r="AE124" i="22" s="1"/>
  <c r="U34" i="22"/>
  <c r="X24" i="22"/>
  <c r="AC25" i="22"/>
  <c r="G75" i="22"/>
  <c r="AC69" i="22"/>
  <c r="G31" i="22"/>
  <c r="AF79" i="22"/>
  <c r="AB123" i="22" s="1"/>
  <c r="K42" i="22"/>
  <c r="U78" i="22"/>
  <c r="E73" i="22"/>
  <c r="S71" i="22"/>
  <c r="AH28" i="22"/>
  <c r="AF35" i="22"/>
  <c r="AM83" i="22"/>
  <c r="M84" i="22"/>
  <c r="M40" i="22"/>
  <c r="Q81" i="22"/>
  <c r="O87" i="22"/>
  <c r="O131" i="22" s="1"/>
  <c r="B70" i="22"/>
  <c r="V77" i="22"/>
  <c r="AK76" i="22"/>
  <c r="X68" i="22"/>
  <c r="S27" i="22"/>
  <c r="AE37" i="22"/>
  <c r="Q36" i="22"/>
  <c r="Y30" i="22"/>
  <c r="Y74" i="22"/>
  <c r="W76" i="22"/>
  <c r="W32" i="22"/>
  <c r="L34" i="22"/>
  <c r="S69" i="22"/>
  <c r="F38" i="22"/>
  <c r="S30" i="14"/>
  <c r="S6" i="61" s="1"/>
  <c r="D30" i="14"/>
  <c r="D6" i="61" s="1"/>
  <c r="I30" i="14"/>
  <c r="AC30" i="14"/>
  <c r="AC6" i="61" s="1"/>
  <c r="AG85" i="22"/>
  <c r="Z33" i="22"/>
  <c r="AJ35" i="22"/>
  <c r="L78" i="22"/>
  <c r="D71" i="22"/>
  <c r="AI31" i="22"/>
  <c r="D27" i="22"/>
  <c r="Q30" i="14"/>
  <c r="Q6" i="61" s="1"/>
  <c r="J87" i="22"/>
  <c r="B28" i="22"/>
  <c r="N68" i="22"/>
  <c r="N112" i="22" s="1"/>
  <c r="N24" i="22"/>
  <c r="N90" i="22" s="1"/>
  <c r="Z77" i="22"/>
  <c r="S25" i="22"/>
  <c r="AG41" i="22"/>
  <c r="AC86" i="22"/>
  <c r="AA30" i="14"/>
  <c r="Z7" i="57"/>
  <c r="AW28" i="22"/>
  <c r="N33" i="22" s="1"/>
  <c r="AW28" i="14"/>
  <c r="N30" i="14" s="1"/>
  <c r="N6" i="61" s="1"/>
  <c r="H8" i="34"/>
  <c r="Q12" i="61"/>
  <c r="AJ11" i="61"/>
  <c r="AL11" i="61"/>
  <c r="C11" i="61"/>
  <c r="F11" i="61"/>
  <c r="AK11" i="61"/>
  <c r="Y11" i="61"/>
  <c r="AG12" i="61"/>
  <c r="AD39" i="22"/>
  <c r="E12" i="61"/>
  <c r="Z11" i="61"/>
  <c r="AM11" i="61"/>
  <c r="L11" i="61"/>
  <c r="AA72" i="14"/>
  <c r="E79" i="14"/>
  <c r="M39" i="22"/>
  <c r="AF39" i="22"/>
  <c r="F26" i="14"/>
  <c r="F4" i="61" s="1"/>
  <c r="U11" i="61"/>
  <c r="AG26" i="14"/>
  <c r="AD11" i="61"/>
  <c r="AK39" i="22"/>
  <c r="M31" i="14"/>
  <c r="AC12" i="61"/>
  <c r="C4" i="57"/>
  <c r="AE31" i="14"/>
  <c r="T76" i="14"/>
  <c r="AJ43" i="14"/>
  <c r="Y10" i="57"/>
  <c r="S42" i="14"/>
  <c r="AK24" i="14"/>
  <c r="AB25" i="14"/>
  <c r="C83" i="14"/>
  <c r="J79" i="14"/>
  <c r="M40" i="14"/>
  <c r="S86" i="14"/>
  <c r="S12" i="57" s="1"/>
  <c r="R28" i="14"/>
  <c r="Y87" i="14"/>
  <c r="AI27" i="14"/>
  <c r="L69" i="14"/>
  <c r="L2" i="57" s="1"/>
  <c r="M28" i="14"/>
  <c r="AC85" i="14"/>
  <c r="AC11" i="57" s="1"/>
  <c r="L25" i="14"/>
  <c r="L2" i="61" s="1"/>
  <c r="W40" i="14"/>
  <c r="AH34" i="14"/>
  <c r="AH78" i="14"/>
  <c r="C77" i="14"/>
  <c r="V84" i="14"/>
  <c r="AG34" i="14"/>
  <c r="Q70" i="14"/>
  <c r="Q4" i="57" s="1"/>
  <c r="Q81" i="14"/>
  <c r="Q8" i="57" s="1"/>
  <c r="I85" i="14"/>
  <c r="I10" i="57" s="1"/>
  <c r="G29" i="14"/>
  <c r="AM80" i="14"/>
  <c r="AM7" i="57" s="1"/>
  <c r="AE36" i="14"/>
  <c r="P28" i="14"/>
  <c r="P5" i="61" s="1"/>
  <c r="Q37" i="14"/>
  <c r="Q8" i="61" s="1"/>
  <c r="AA37" i="14"/>
  <c r="AM36" i="14"/>
  <c r="AC25" i="14"/>
  <c r="AC2" i="61" s="1"/>
  <c r="AE75" i="14"/>
  <c r="AG78" i="14"/>
  <c r="AA81" i="14"/>
  <c r="AA8" i="57" s="1"/>
  <c r="AA80" i="57" s="1"/>
  <c r="N74" i="14"/>
  <c r="N6" i="57" s="1"/>
  <c r="AI71" i="14"/>
  <c r="AI3" i="57" s="1"/>
  <c r="S27" i="14"/>
  <c r="AC41" i="14"/>
  <c r="AC11" i="61" s="1"/>
  <c r="G73" i="14"/>
  <c r="AK68" i="14"/>
  <c r="W84" i="14"/>
  <c r="F43" i="14"/>
  <c r="W43" i="14"/>
  <c r="U27" i="22"/>
  <c r="Y43" i="14"/>
  <c r="H43" i="14"/>
  <c r="H12" i="61" s="1"/>
  <c r="O43" i="14"/>
  <c r="AF43" i="14"/>
  <c r="O40" i="22"/>
  <c r="J43" i="14"/>
  <c r="T43" i="14"/>
  <c r="T12" i="61" s="1"/>
  <c r="AB43" i="14"/>
  <c r="AH43" i="14"/>
  <c r="AM26" i="14"/>
  <c r="D68" i="14"/>
  <c r="X26" i="14"/>
  <c r="B38" i="22"/>
  <c r="W33" i="22"/>
  <c r="Q33" i="22"/>
  <c r="D34" i="22"/>
  <c r="AL43" i="14"/>
  <c r="X81" i="22"/>
  <c r="V86" i="22"/>
  <c r="H86" i="22"/>
  <c r="H42" i="22"/>
  <c r="C43" i="14"/>
  <c r="AA43" i="14"/>
  <c r="I12" i="57"/>
  <c r="D78" i="22"/>
  <c r="B82" i="22"/>
  <c r="J81" i="22"/>
  <c r="P30" i="22"/>
  <c r="M43" i="14"/>
  <c r="P43" i="14"/>
  <c r="R43" i="14"/>
  <c r="J26" i="14"/>
  <c r="Z26" i="14"/>
  <c r="AC26" i="14"/>
  <c r="AC4" i="61" s="1"/>
  <c r="AE26" i="14"/>
  <c r="AE4" i="61" s="1"/>
  <c r="AD80" i="14"/>
  <c r="I73" i="14"/>
  <c r="AB69" i="14"/>
  <c r="M75" i="14"/>
  <c r="P81" i="14"/>
  <c r="AM82" i="14"/>
  <c r="I39" i="22"/>
  <c r="AH39" i="22"/>
  <c r="L26" i="14"/>
  <c r="L4" i="61" s="1"/>
  <c r="R39" i="22"/>
  <c r="AM39" i="22"/>
  <c r="P39" i="22"/>
  <c r="W26" i="14"/>
  <c r="W3" i="61" s="1"/>
  <c r="E35" i="14"/>
  <c r="V40" i="14"/>
  <c r="AL26" i="14"/>
  <c r="AL3" i="61" s="1"/>
  <c r="O41" i="14"/>
  <c r="AK27" i="14"/>
  <c r="AK2" i="61" s="1"/>
  <c r="D26" i="14"/>
  <c r="D3" i="61" s="1"/>
  <c r="AK71" i="14"/>
  <c r="AK3" i="57" s="1"/>
  <c r="U74" i="14"/>
  <c r="U6" i="57" s="1"/>
  <c r="AB39" i="22"/>
  <c r="I29" i="14"/>
  <c r="V39" i="22"/>
  <c r="Y26" i="14"/>
  <c r="Y3" i="61" s="1"/>
  <c r="Q26" i="14"/>
  <c r="C33" i="14"/>
  <c r="W41" i="22"/>
  <c r="T26" i="14"/>
  <c r="T4" i="61" s="1"/>
  <c r="P37" i="14"/>
  <c r="P31" i="14"/>
  <c r="R42" i="14"/>
  <c r="R11" i="61" s="1"/>
  <c r="U30" i="14"/>
  <c r="AI26" i="14"/>
  <c r="AF24" i="14"/>
  <c r="AJ26" i="14"/>
  <c r="AJ3" i="61" s="1"/>
  <c r="AD36" i="14"/>
  <c r="G70" i="14"/>
  <c r="AF68" i="14"/>
  <c r="R86" i="14"/>
  <c r="O85" i="14"/>
  <c r="X87" i="14"/>
  <c r="W86" i="14"/>
  <c r="L72" i="14"/>
  <c r="P80" i="14"/>
  <c r="P7" i="57" s="1"/>
  <c r="AI87" i="14"/>
  <c r="D76" i="14"/>
  <c r="AL75" i="14"/>
  <c r="AG40" i="14"/>
  <c r="AJ29" i="14"/>
  <c r="Y78" i="14"/>
  <c r="AG84" i="14"/>
  <c r="AG128" i="14" s="1"/>
  <c r="P36" i="14"/>
  <c r="W42" i="14"/>
  <c r="W11" i="61" s="1"/>
  <c r="AL31" i="14"/>
  <c r="N79" i="14"/>
  <c r="C30" i="14"/>
  <c r="T41" i="14"/>
  <c r="R25" i="14"/>
  <c r="R2" i="61" s="1"/>
  <c r="N35" i="14"/>
  <c r="H33" i="14"/>
  <c r="AD81" i="14"/>
  <c r="J24" i="14"/>
  <c r="AJ73" i="14"/>
  <c r="F83" i="14"/>
  <c r="R69" i="14"/>
  <c r="AB71" i="14"/>
  <c r="Y34" i="14"/>
  <c r="AH26" i="14"/>
  <c r="G26" i="14"/>
  <c r="M26" i="14"/>
  <c r="M3" i="61" s="1"/>
  <c r="O26" i="14"/>
  <c r="U26" i="14"/>
  <c r="U4" i="61" s="1"/>
  <c r="K26" i="14"/>
  <c r="AK26" i="14"/>
  <c r="P26" i="14"/>
  <c r="P4" i="61" s="1"/>
  <c r="V26" i="14"/>
  <c r="Q77" i="22"/>
  <c r="L79" i="22"/>
  <c r="H77" i="14"/>
  <c r="AI33" i="22"/>
  <c r="L33" i="22"/>
  <c r="AE33" i="22"/>
  <c r="AA33" i="22"/>
  <c r="AK33" i="22"/>
  <c r="S33" i="22"/>
  <c r="AI40" i="22"/>
  <c r="S72" i="22"/>
  <c r="T68" i="22"/>
  <c r="Z25" i="22"/>
  <c r="J37" i="22"/>
  <c r="AC73" i="22"/>
  <c r="AC117" i="22" s="1"/>
  <c r="Y27" i="22"/>
  <c r="T24" i="22"/>
  <c r="AL83" i="22"/>
  <c r="W85" i="22"/>
  <c r="Z69" i="22"/>
  <c r="AI84" i="22"/>
  <c r="AG36" i="22"/>
  <c r="N87" i="22"/>
  <c r="N43" i="22"/>
  <c r="AL39" i="22"/>
  <c r="AE30" i="22"/>
  <c r="AJ32" i="22"/>
  <c r="F31" i="22"/>
  <c r="AJ72" i="14"/>
  <c r="AJ5" i="57" s="1"/>
  <c r="U87" i="14"/>
  <c r="AB86" i="14"/>
  <c r="F36" i="14"/>
  <c r="K84" i="14"/>
  <c r="AD26" i="14"/>
  <c r="AD4" i="61" s="1"/>
  <c r="X35" i="14"/>
  <c r="V82" i="14"/>
  <c r="B81" i="14"/>
  <c r="I76" i="14"/>
  <c r="AB42" i="14"/>
  <c r="F80" i="14"/>
  <c r="R85" i="14"/>
  <c r="R11" i="57" s="1"/>
  <c r="X79" i="14"/>
  <c r="AD70" i="14"/>
  <c r="AH25" i="14"/>
  <c r="AF30" i="14"/>
  <c r="O27" i="14"/>
  <c r="K40" i="14"/>
  <c r="AL73" i="14"/>
  <c r="AL29" i="14"/>
  <c r="AF74" i="14"/>
  <c r="AF6" i="57" s="1"/>
  <c r="P75" i="14"/>
  <c r="M34" i="14"/>
  <c r="J100" i="14" s="1"/>
  <c r="D24" i="14"/>
  <c r="AC33" i="22"/>
  <c r="AE74" i="22"/>
  <c r="L35" i="22"/>
  <c r="G33" i="22"/>
  <c r="AG33" i="22"/>
  <c r="I26" i="14"/>
  <c r="C26" i="14"/>
  <c r="Y71" i="22"/>
  <c r="B37" i="14"/>
  <c r="B8" i="61" s="1"/>
  <c r="AB27" i="14"/>
  <c r="AD37" i="14"/>
  <c r="Z83" i="14"/>
  <c r="AH69" i="14"/>
  <c r="AH2" i="57" s="1"/>
  <c r="AA70" i="14"/>
  <c r="O71" i="14"/>
  <c r="X28" i="14"/>
  <c r="X5" i="61" s="1"/>
  <c r="V28" i="14"/>
  <c r="G28" i="14"/>
  <c r="O28" i="14"/>
  <c r="K28" i="14"/>
  <c r="K5" i="61" s="1"/>
  <c r="B28" i="14"/>
  <c r="B5" i="61" s="1"/>
  <c r="AM28" i="14"/>
  <c r="AD28" i="14"/>
  <c r="AD5" i="61" s="1"/>
  <c r="AB28" i="14"/>
  <c r="AB5" i="61" s="1"/>
  <c r="Z28" i="14"/>
  <c r="AF28" i="14"/>
  <c r="E28" i="14"/>
  <c r="E5" i="61" s="1"/>
  <c r="I28" i="14"/>
  <c r="I5" i="61" s="1"/>
  <c r="AA26" i="14"/>
  <c r="AA4" i="61" s="1"/>
  <c r="M78" i="14"/>
  <c r="AJ76" i="22"/>
  <c r="T85" i="14"/>
  <c r="S5" i="57"/>
  <c r="AB5" i="57"/>
  <c r="R70" i="14"/>
  <c r="AJ9" i="57"/>
  <c r="G31" i="14"/>
  <c r="B26" i="14"/>
  <c r="B3" i="61" s="1"/>
  <c r="K42" i="14"/>
  <c r="K11" i="61" s="1"/>
  <c r="U34" i="14"/>
  <c r="I41" i="14"/>
  <c r="AH72" i="14"/>
  <c r="M84" i="14"/>
  <c r="V77" i="14"/>
  <c r="AF79" i="14"/>
  <c r="B70" i="14"/>
  <c r="B4" i="57" s="1"/>
  <c r="S71" i="14"/>
  <c r="E73" i="14"/>
  <c r="Z74" i="14"/>
  <c r="Z6" i="57" s="1"/>
  <c r="K86" i="14"/>
  <c r="AE80" i="14"/>
  <c r="X68" i="14"/>
  <c r="E29" i="14"/>
  <c r="X24" i="14"/>
  <c r="AH28" i="14"/>
  <c r="AM83" i="14"/>
  <c r="AK76" i="14"/>
  <c r="O87" i="14"/>
  <c r="U78" i="14"/>
  <c r="G75" i="14"/>
  <c r="P86" i="14"/>
  <c r="AL2" i="57"/>
  <c r="AL30" i="14"/>
  <c r="Y32" i="14"/>
  <c r="Y33" i="14"/>
  <c r="AH24" i="14"/>
  <c r="AA76" i="14"/>
  <c r="T32" i="14"/>
  <c r="AJ31" i="14"/>
  <c r="F29" i="14"/>
  <c r="M25" i="14"/>
  <c r="M2" i="61" s="1"/>
  <c r="E32" i="14"/>
  <c r="AK32" i="14"/>
  <c r="P42" i="14"/>
  <c r="P11" i="61" s="1"/>
  <c r="AD32" i="14"/>
  <c r="J83" i="14"/>
  <c r="J10" i="57" s="1"/>
  <c r="W10" i="57"/>
  <c r="H32" i="14"/>
  <c r="R32" i="14"/>
  <c r="AD71" i="14"/>
  <c r="AF70" i="14"/>
  <c r="R26" i="14"/>
  <c r="R3" i="61" s="1"/>
  <c r="C35" i="14"/>
  <c r="Y24" i="14"/>
  <c r="AB40" i="14"/>
  <c r="AF26" i="14"/>
  <c r="AF3" i="61" s="1"/>
  <c r="AB37" i="14"/>
  <c r="AH68" i="14"/>
  <c r="W80" i="14"/>
  <c r="H71" i="14"/>
  <c r="Y68" i="14"/>
  <c r="O86" i="14"/>
  <c r="O12" i="57" s="1"/>
  <c r="R84" i="14"/>
  <c r="AJ75" i="14"/>
  <c r="AF29" i="22"/>
  <c r="V42" i="22"/>
  <c r="G83" i="22"/>
  <c r="AA82" i="22"/>
  <c r="X37" i="22"/>
  <c r="C25" i="22"/>
  <c r="AD29" i="22"/>
  <c r="B76" i="14"/>
  <c r="Z79" i="14"/>
  <c r="AI82" i="14"/>
  <c r="AI9" i="57" s="1"/>
  <c r="AH29" i="22"/>
  <c r="AD33" i="22"/>
  <c r="E32" i="22"/>
  <c r="B6" i="57"/>
  <c r="K85" i="22"/>
  <c r="AC40" i="14"/>
  <c r="B32" i="14"/>
  <c r="AK78" i="22"/>
  <c r="R73" i="22"/>
  <c r="N117" i="22" s="1"/>
  <c r="AM31" i="22"/>
  <c r="M7" i="57"/>
  <c r="AK28" i="14"/>
  <c r="AK5" i="61" s="1"/>
  <c r="AB29" i="22"/>
  <c r="AK34" i="22"/>
  <c r="R40" i="14"/>
  <c r="G39" i="22"/>
  <c r="P29" i="22"/>
  <c r="AM75" i="22"/>
  <c r="I24" i="22"/>
  <c r="I68" i="22"/>
  <c r="AK29" i="22"/>
  <c r="M32" i="14"/>
  <c r="H41" i="14"/>
  <c r="W43" i="22"/>
  <c r="AD27" i="14"/>
  <c r="AD2" i="61" s="1"/>
  <c r="AH32" i="14"/>
  <c r="AB32" i="14"/>
  <c r="D72" i="14"/>
  <c r="AH4" i="57"/>
  <c r="W36" i="14"/>
  <c r="W7" i="61" s="1"/>
  <c r="O82" i="14"/>
  <c r="E82" i="14"/>
  <c r="C76" i="14"/>
  <c r="AH79" i="22"/>
  <c r="G77" i="14"/>
  <c r="AC84" i="14"/>
  <c r="H85" i="14"/>
  <c r="H11" i="57" s="1"/>
  <c r="AB81" i="14"/>
  <c r="H29" i="22"/>
  <c r="Y29" i="22"/>
  <c r="C69" i="22"/>
  <c r="AD77" i="22"/>
  <c r="M36" i="22"/>
  <c r="AF87" i="22"/>
  <c r="AC131" i="22" s="1"/>
  <c r="L68" i="14"/>
  <c r="O84" i="22"/>
  <c r="E29" i="22"/>
  <c r="G33" i="14"/>
  <c r="T34" i="14"/>
  <c r="AB28" i="22"/>
  <c r="AB72" i="22"/>
  <c r="U71" i="22"/>
  <c r="AH35" i="22"/>
  <c r="T29" i="22"/>
  <c r="G32" i="14"/>
  <c r="O29" i="22"/>
  <c r="R29" i="22"/>
  <c r="E76" i="22"/>
  <c r="P74" i="22"/>
  <c r="W32" i="14"/>
  <c r="M80" i="22"/>
  <c r="K41" i="22"/>
  <c r="AM32" i="14"/>
  <c r="O32" i="14"/>
  <c r="AK37" i="14"/>
  <c r="AK8" i="61" s="1"/>
  <c r="Z32" i="14"/>
  <c r="K36" i="14"/>
  <c r="AF32" i="14"/>
  <c r="T78" i="14"/>
  <c r="C79" i="14"/>
  <c r="Y77" i="14"/>
  <c r="AL74" i="14"/>
  <c r="AB84" i="14"/>
  <c r="M69" i="14"/>
  <c r="F73" i="14"/>
  <c r="J68" i="14"/>
  <c r="C74" i="14"/>
  <c r="L29" i="22"/>
  <c r="Z9" i="57"/>
  <c r="AG29" i="22"/>
  <c r="AE29" i="22"/>
  <c r="H43" i="22"/>
  <c r="AG25" i="14"/>
  <c r="I78" i="14"/>
  <c r="G74" i="14"/>
  <c r="K80" i="14"/>
  <c r="AM73" i="14"/>
  <c r="R43" i="22"/>
  <c r="P43" i="22"/>
  <c r="Q27" i="14"/>
  <c r="O43" i="22"/>
  <c r="F43" i="22"/>
  <c r="S37" i="14"/>
  <c r="S8" i="61" s="1"/>
  <c r="AJ43" i="22"/>
  <c r="AF43" i="22"/>
  <c r="AH43" i="22"/>
  <c r="I34" i="14"/>
  <c r="V41" i="14"/>
  <c r="L24" i="14"/>
  <c r="S81" i="14"/>
  <c r="N2" i="57"/>
  <c r="N22" i="57" s="1"/>
  <c r="U77" i="14"/>
  <c r="V85" i="14"/>
  <c r="V11" i="57" s="1"/>
  <c r="N70" i="14"/>
  <c r="J43" i="22"/>
  <c r="T43" i="22"/>
  <c r="M43" i="22"/>
  <c r="AD43" i="22"/>
  <c r="AB43" i="22"/>
  <c r="AM29" i="14"/>
  <c r="E31" i="14"/>
  <c r="N26" i="14"/>
  <c r="I8" i="57"/>
  <c r="AE42" i="14"/>
  <c r="E75" i="14"/>
  <c r="AE86" i="14"/>
  <c r="AK72" i="14"/>
  <c r="AK5" i="57" s="1"/>
  <c r="AG69" i="14"/>
  <c r="Q71" i="14"/>
  <c r="X29" i="22"/>
  <c r="U29" i="22"/>
  <c r="V29" i="22"/>
  <c r="D29" i="22"/>
  <c r="N29" i="22"/>
  <c r="Q29" i="22"/>
  <c r="AD11" i="57"/>
  <c r="J4" i="57"/>
  <c r="Y5" i="57"/>
  <c r="D6" i="57"/>
  <c r="M3" i="57"/>
  <c r="AB6" i="57"/>
  <c r="S29" i="22"/>
  <c r="AC29" i="22"/>
  <c r="AJ10" i="57"/>
  <c r="R10" i="57"/>
  <c r="Z4" i="57"/>
  <c r="AJ6" i="57"/>
  <c r="X83" i="14"/>
  <c r="AA35" i="14"/>
  <c r="W72" i="14"/>
  <c r="M74" i="14"/>
  <c r="T83" i="14"/>
  <c r="AA79" i="14"/>
  <c r="M30" i="14"/>
  <c r="AM87" i="14"/>
  <c r="AH41" i="14"/>
  <c r="AD31" i="14"/>
  <c r="P69" i="14"/>
  <c r="AB10" i="57"/>
  <c r="J80" i="14"/>
  <c r="AK81" i="14"/>
  <c r="AK8" i="57" s="1"/>
  <c r="H27" i="14"/>
  <c r="AF34" i="14"/>
  <c r="P25" i="14"/>
  <c r="P2" i="61" s="1"/>
  <c r="O42" i="14"/>
  <c r="AF78" i="14"/>
  <c r="J36" i="14"/>
  <c r="J7" i="61" s="1"/>
  <c r="AH85" i="14"/>
  <c r="T12" i="57"/>
  <c r="E6" i="57"/>
  <c r="C2" i="57"/>
  <c r="H5" i="57"/>
  <c r="Y3" i="57"/>
  <c r="T8" i="61"/>
  <c r="AM12" i="57"/>
  <c r="AG7" i="57"/>
  <c r="E2" i="57"/>
  <c r="E16" i="57" s="1"/>
  <c r="AG8" i="57"/>
  <c r="H8" i="57"/>
  <c r="E11" i="57"/>
  <c r="AF2" i="57"/>
  <c r="AA9" i="57"/>
  <c r="P4" i="57"/>
  <c r="U7" i="57"/>
  <c r="AE6" i="57"/>
  <c r="W11" i="57"/>
  <c r="P10" i="57"/>
  <c r="Y7" i="57"/>
  <c r="Y11" i="57"/>
  <c r="M10" i="57"/>
  <c r="AF7" i="57"/>
  <c r="M4" i="57"/>
  <c r="S2" i="57"/>
  <c r="V5" i="57"/>
  <c r="V138" i="57" s="1"/>
  <c r="AF10" i="57"/>
  <c r="AD12" i="57"/>
  <c r="B3" i="57"/>
  <c r="E12" i="57"/>
  <c r="AJ7" i="57"/>
  <c r="N5" i="57"/>
  <c r="AG10" i="57"/>
  <c r="T2" i="57"/>
  <c r="B12" i="57"/>
  <c r="AL3" i="57"/>
  <c r="F8" i="57"/>
  <c r="AB11" i="57"/>
  <c r="Q12" i="57"/>
  <c r="I4" i="57"/>
  <c r="AF9" i="57"/>
  <c r="F4" i="57"/>
  <c r="Z2" i="57"/>
  <c r="AD9" i="57"/>
  <c r="Q6" i="57"/>
  <c r="AJ11" i="57"/>
  <c r="D4" i="57"/>
  <c r="L3" i="57"/>
  <c r="AG11" i="57"/>
  <c r="L11" i="57"/>
  <c r="C11" i="57"/>
  <c r="Y12" i="57"/>
  <c r="G10" i="57"/>
  <c r="B5" i="57"/>
  <c r="AH6" i="57"/>
  <c r="T7" i="57"/>
  <c r="W2" i="57"/>
  <c r="C5" i="57"/>
  <c r="AI6" i="57"/>
  <c r="D8" i="57"/>
  <c r="J8" i="57"/>
  <c r="J6" i="57"/>
  <c r="T5" i="57"/>
  <c r="AB7" i="57"/>
  <c r="F12" i="57"/>
  <c r="B9" i="57"/>
  <c r="AC9" i="57"/>
  <c r="G5" i="57"/>
  <c r="AK9" i="57"/>
  <c r="S6" i="57"/>
  <c r="Y9" i="57"/>
  <c r="S10" i="57"/>
  <c r="K11" i="57"/>
  <c r="Z8" i="57"/>
  <c r="P5" i="57"/>
  <c r="O7" i="57"/>
  <c r="AM11" i="57"/>
  <c r="J12" i="57"/>
  <c r="AM4" i="57"/>
  <c r="X12" i="57"/>
  <c r="X108" i="57" s="1"/>
  <c r="AH12" i="57"/>
  <c r="X3" i="57"/>
  <c r="AK2" i="57"/>
  <c r="G2" i="57"/>
  <c r="D2" i="61"/>
  <c r="D8" i="61"/>
  <c r="I8" i="61"/>
  <c r="R8" i="57"/>
  <c r="AG8" i="61"/>
  <c r="O8" i="57"/>
  <c r="AL2" i="61"/>
  <c r="AF3" i="57"/>
  <c r="C8" i="57"/>
  <c r="AI8" i="57"/>
  <c r="W8" i="57"/>
  <c r="U3" i="57"/>
  <c r="P3" i="57"/>
  <c r="J3" i="57"/>
  <c r="AI8" i="61"/>
  <c r="N8" i="57"/>
  <c r="AJ3" i="57"/>
  <c r="S2" i="61"/>
  <c r="AF8" i="57"/>
  <c r="AC2" i="57"/>
  <c r="V3" i="57"/>
  <c r="AL4" i="57"/>
  <c r="AL10" i="57"/>
  <c r="AL9" i="57"/>
  <c r="AL12" i="57"/>
  <c r="K3" i="57"/>
  <c r="G3" i="57"/>
  <c r="X8" i="57"/>
  <c r="J9" i="57"/>
  <c r="H7" i="57"/>
  <c r="U11" i="57"/>
  <c r="AE9" i="57"/>
  <c r="Z5" i="57"/>
  <c r="P9" i="57"/>
  <c r="L12" i="57"/>
  <c r="AG12" i="57"/>
  <c r="AE2" i="57"/>
  <c r="AG5" i="57"/>
  <c r="F2" i="57"/>
  <c r="X7" i="57"/>
  <c r="H9" i="57"/>
  <c r="D3" i="57"/>
  <c r="P11" i="57"/>
  <c r="Y6" i="57"/>
  <c r="R3" i="57"/>
  <c r="AE8" i="57"/>
  <c r="Q10" i="57"/>
  <c r="U2" i="57"/>
  <c r="AC4" i="57"/>
  <c r="F11" i="57"/>
  <c r="W3" i="57"/>
  <c r="J5" i="57"/>
  <c r="H6" i="57"/>
  <c r="AE3" i="57"/>
  <c r="O2" i="57"/>
  <c r="AC12" i="57"/>
  <c r="AD2" i="57"/>
  <c r="T8" i="57"/>
  <c r="G9" i="57"/>
  <c r="K4" i="57"/>
  <c r="D2" i="57"/>
  <c r="Q7" i="61"/>
  <c r="X3" i="61"/>
  <c r="N8" i="61"/>
  <c r="U7" i="61"/>
  <c r="E11" i="61"/>
  <c r="F12" i="61"/>
  <c r="U92" i="22"/>
  <c r="Y12" i="61"/>
  <c r="AE2" i="61"/>
  <c r="AF7" i="61"/>
  <c r="AF8" i="61"/>
  <c r="T92" i="22"/>
  <c r="T114" i="22"/>
  <c r="AG11" i="61"/>
  <c r="M120" i="22"/>
  <c r="N2" i="61"/>
  <c r="C2" i="61"/>
  <c r="U2" i="61"/>
  <c r="AF124" i="22"/>
  <c r="L12" i="61"/>
  <c r="B12" i="61"/>
  <c r="V12" i="61"/>
  <c r="AB120" i="22"/>
  <c r="H8" i="61"/>
  <c r="W2" i="61"/>
  <c r="AF2" i="61"/>
  <c r="G2" i="61"/>
  <c r="U114" i="22"/>
  <c r="AA7" i="61"/>
  <c r="Z2" i="61"/>
  <c r="C8" i="61"/>
  <c r="AD12" i="61"/>
  <c r="M7" i="61"/>
  <c r="O7" i="61"/>
  <c r="N120" i="22"/>
  <c r="X8" i="61"/>
  <c r="O8" i="61"/>
  <c r="E2" i="61"/>
  <c r="T2" i="61"/>
  <c r="AG129" i="22" l="1"/>
  <c r="AH129" i="22"/>
  <c r="AG106" i="14"/>
  <c r="AG100" i="14"/>
  <c r="AH100" i="14"/>
  <c r="AG112" i="14"/>
  <c r="AH112" i="14"/>
  <c r="AG122" i="14"/>
  <c r="AH122" i="14"/>
  <c r="AH119" i="14"/>
  <c r="AG120" i="14"/>
  <c r="AH120" i="14"/>
  <c r="AH127" i="14"/>
  <c r="AH3" i="57"/>
  <c r="AH28" i="57" s="1"/>
  <c r="AH115" i="14"/>
  <c r="AH8" i="57"/>
  <c r="AH91" i="57" s="1"/>
  <c r="AI2" i="57"/>
  <c r="AI99" i="57" s="1"/>
  <c r="AH113" i="14"/>
  <c r="AH10" i="57"/>
  <c r="AH116" i="57" s="1"/>
  <c r="AH129" i="14"/>
  <c r="AH5" i="57"/>
  <c r="AH51" i="57" s="1"/>
  <c r="AH116" i="14"/>
  <c r="AH114" i="14"/>
  <c r="AH117" i="14"/>
  <c r="AI7" i="57"/>
  <c r="AI104" i="57" s="1"/>
  <c r="AH124" i="14"/>
  <c r="AH118" i="14"/>
  <c r="AG129" i="14"/>
  <c r="AG127" i="14"/>
  <c r="AG2" i="57"/>
  <c r="AG21" i="57" s="1"/>
  <c r="AG113" i="14"/>
  <c r="AG119" i="14"/>
  <c r="AG3" i="57"/>
  <c r="AG28" i="57" s="1"/>
  <c r="AG115" i="14"/>
  <c r="AG124" i="14"/>
  <c r="AC117" i="14"/>
  <c r="AG117" i="14"/>
  <c r="AG116" i="14"/>
  <c r="AG114" i="14"/>
  <c r="AG107" i="22"/>
  <c r="AH107" i="22"/>
  <c r="AH92" i="14"/>
  <c r="AH97" i="14"/>
  <c r="AF102" i="22"/>
  <c r="AG102" i="22"/>
  <c r="AH5" i="61"/>
  <c r="AH11" i="61"/>
  <c r="AH107" i="14"/>
  <c r="AH90" i="14"/>
  <c r="AH95" i="14"/>
  <c r="AH2" i="61"/>
  <c r="AH91" i="14"/>
  <c r="AH8" i="61"/>
  <c r="AH12" i="61"/>
  <c r="AH102" i="14"/>
  <c r="AG92" i="14"/>
  <c r="AG7" i="61"/>
  <c r="AG84" i="61" s="1"/>
  <c r="AG102" i="14"/>
  <c r="AG3" i="61"/>
  <c r="AG136" i="61" s="1"/>
  <c r="AG93" i="14"/>
  <c r="AG95" i="14"/>
  <c r="AG97" i="14"/>
  <c r="AG90" i="14"/>
  <c r="AG2" i="61"/>
  <c r="AG24" i="61" s="1"/>
  <c r="AG91" i="14"/>
  <c r="AG107" i="14"/>
  <c r="U115" i="14"/>
  <c r="Z117" i="14"/>
  <c r="I121" i="14"/>
  <c r="AC127" i="22"/>
  <c r="AD127" i="22"/>
  <c r="G24" i="57"/>
  <c r="D130" i="14"/>
  <c r="U97" i="22"/>
  <c r="G130" i="14"/>
  <c r="M117" i="14"/>
  <c r="O5" i="57"/>
  <c r="O41" i="57" s="1"/>
  <c r="N116" i="14"/>
  <c r="X97" i="14"/>
  <c r="K93" i="14"/>
  <c r="Q117" i="14"/>
  <c r="M116" i="14"/>
  <c r="I93" i="14"/>
  <c r="AE120" i="14"/>
  <c r="AC120" i="14"/>
  <c r="C130" i="14"/>
  <c r="F116" i="14"/>
  <c r="F28" i="22"/>
  <c r="AB120" i="14"/>
  <c r="AK10" i="57"/>
  <c r="AK82" i="57" s="1"/>
  <c r="C12" i="57"/>
  <c r="C138" i="57" s="1"/>
  <c r="AF120" i="14"/>
  <c r="S55" i="57"/>
  <c r="V38" i="14"/>
  <c r="V9" i="61" s="1"/>
  <c r="AF128" i="14"/>
  <c r="R69" i="57"/>
  <c r="W28" i="22"/>
  <c r="AD121" i="14"/>
  <c r="B106" i="14"/>
  <c r="D108" i="14"/>
  <c r="D106" i="14"/>
  <c r="E54" i="57"/>
  <c r="W97" i="14"/>
  <c r="T115" i="14"/>
  <c r="E116" i="14"/>
  <c r="AI28" i="22"/>
  <c r="S28" i="22"/>
  <c r="N28" i="22"/>
  <c r="AA120" i="14"/>
  <c r="T78" i="22"/>
  <c r="M25" i="22"/>
  <c r="P121" i="14"/>
  <c r="AE28" i="22"/>
  <c r="H28" i="22"/>
  <c r="T28" i="22"/>
  <c r="B38" i="14"/>
  <c r="B9" i="61" s="1"/>
  <c r="AE131" i="14"/>
  <c r="Q112" i="14"/>
  <c r="P116" i="14"/>
  <c r="P112" i="14"/>
  <c r="O121" i="14"/>
  <c r="U66" i="57"/>
  <c r="Q116" i="14"/>
  <c r="K8" i="61"/>
  <c r="K56" i="61" s="1"/>
  <c r="F90" i="14"/>
  <c r="K101" i="57"/>
  <c r="F126" i="14"/>
  <c r="K130" i="57"/>
  <c r="S38" i="14"/>
  <c r="S9" i="61" s="1"/>
  <c r="O127" i="22"/>
  <c r="B91" i="14"/>
  <c r="R90" i="14"/>
  <c r="P90" i="14"/>
  <c r="H103" i="14"/>
  <c r="E106" i="14"/>
  <c r="U53" i="57"/>
  <c r="F123" i="14"/>
  <c r="Y33" i="22"/>
  <c r="Y99" i="22" s="1"/>
  <c r="V93" i="14"/>
  <c r="V97" i="14"/>
  <c r="AC131" i="14"/>
  <c r="D28" i="22"/>
  <c r="O38" i="14"/>
  <c r="O9" i="61" s="1"/>
  <c r="E38" i="14"/>
  <c r="E9" i="61" s="1"/>
  <c r="E102" i="61" s="1"/>
  <c r="AK38" i="14"/>
  <c r="AK9" i="61" s="1"/>
  <c r="AK130" i="61" s="1"/>
  <c r="AL28" i="22"/>
  <c r="AH24" i="22"/>
  <c r="AF26" i="22"/>
  <c r="D123" i="14"/>
  <c r="N112" i="14"/>
  <c r="G39" i="14"/>
  <c r="G10" i="61" s="1"/>
  <c r="F29" i="22"/>
  <c r="S112" i="14"/>
  <c r="Q38" i="14"/>
  <c r="Q9" i="61" s="1"/>
  <c r="Q105" i="61" s="1"/>
  <c r="M38" i="14"/>
  <c r="M9" i="61" s="1"/>
  <c r="AA90" i="14"/>
  <c r="C28" i="22"/>
  <c r="AC28" i="22"/>
  <c r="C79" i="22"/>
  <c r="AD27" i="22"/>
  <c r="B100" i="14"/>
  <c r="W28" i="14"/>
  <c r="W5" i="61" s="1"/>
  <c r="W51" i="61" s="1"/>
  <c r="Y119" i="14"/>
  <c r="U97" i="14"/>
  <c r="E39" i="14"/>
  <c r="E10" i="61" s="1"/>
  <c r="E114" i="61" s="1"/>
  <c r="X39" i="14"/>
  <c r="X10" i="61" s="1"/>
  <c r="X114" i="61" s="1"/>
  <c r="V81" i="22"/>
  <c r="D35" i="22"/>
  <c r="C100" i="14"/>
  <c r="O39" i="14"/>
  <c r="O10" i="61" s="1"/>
  <c r="AH25" i="22"/>
  <c r="Z121" i="14"/>
  <c r="W129" i="14"/>
  <c r="V115" i="14"/>
  <c r="AD39" i="14"/>
  <c r="AD10" i="61" s="1"/>
  <c r="AD131" i="61" s="1"/>
  <c r="U39" i="14"/>
  <c r="U10" i="61" s="1"/>
  <c r="U94" i="61" s="1"/>
  <c r="P39" i="14"/>
  <c r="P10" i="61" s="1"/>
  <c r="P113" i="61" s="1"/>
  <c r="R39" i="14"/>
  <c r="R10" i="61" s="1"/>
  <c r="R34" i="61" s="1"/>
  <c r="AE10" i="57"/>
  <c r="AE22" i="57" s="1"/>
  <c r="AB39" i="14"/>
  <c r="AB10" i="61" s="1"/>
  <c r="AK39" i="14"/>
  <c r="AK10" i="61" s="1"/>
  <c r="V39" i="14"/>
  <c r="V10" i="61" s="1"/>
  <c r="M10" i="61"/>
  <c r="M111" i="61" s="1"/>
  <c r="B2" i="61"/>
  <c r="B135" i="61" s="1"/>
  <c r="AM39" i="14"/>
  <c r="AM10" i="61" s="1"/>
  <c r="AF39" i="14"/>
  <c r="AF10" i="61" s="1"/>
  <c r="AF34" i="61" s="1"/>
  <c r="K39" i="14"/>
  <c r="K10" i="61" s="1"/>
  <c r="K58" i="61" s="1"/>
  <c r="I39" i="14"/>
  <c r="I10" i="61" s="1"/>
  <c r="I120" i="61" s="1"/>
  <c r="AH39" i="14"/>
  <c r="C39" i="14"/>
  <c r="C10" i="61" s="1"/>
  <c r="C22" i="61" s="1"/>
  <c r="H125" i="14"/>
  <c r="I125" i="14"/>
  <c r="L90" i="14"/>
  <c r="AJ38" i="14"/>
  <c r="AJ9" i="61" s="1"/>
  <c r="R38" i="14"/>
  <c r="R9" i="61" s="1"/>
  <c r="R33" i="61" s="1"/>
  <c r="L8" i="57"/>
  <c r="L44" i="57" s="1"/>
  <c r="AB127" i="14"/>
  <c r="AC127" i="14"/>
  <c r="B107" i="14"/>
  <c r="U119" i="14"/>
  <c r="AH26" i="22"/>
  <c r="O90" i="14"/>
  <c r="V119" i="14"/>
  <c r="I86" i="22"/>
  <c r="P80" i="22"/>
  <c r="L124" i="22" s="1"/>
  <c r="B113" i="14"/>
  <c r="M90" i="14"/>
  <c r="C38" i="14"/>
  <c r="C9" i="61" s="1"/>
  <c r="C93" i="61" s="1"/>
  <c r="D79" i="22"/>
  <c r="C38" i="22"/>
  <c r="R25" i="22"/>
  <c r="AL42" i="22"/>
  <c r="L125" i="14"/>
  <c r="I103" i="14"/>
  <c r="W18" i="57"/>
  <c r="AD38" i="14"/>
  <c r="AD9" i="61" s="1"/>
  <c r="AD21" i="61" s="1"/>
  <c r="T38" i="14"/>
  <c r="Y72" i="22"/>
  <c r="X119" i="14"/>
  <c r="N90" i="14"/>
  <c r="AC121" i="14"/>
  <c r="Y28" i="22"/>
  <c r="AE26" i="22"/>
  <c r="C107" i="14"/>
  <c r="AL43" i="22"/>
  <c r="Y34" i="22"/>
  <c r="V122" i="14"/>
  <c r="F76" i="22"/>
  <c r="AD117" i="14"/>
  <c r="L117" i="14"/>
  <c r="Y117" i="14"/>
  <c r="P38" i="14"/>
  <c r="P9" i="61" s="1"/>
  <c r="P130" i="61" s="1"/>
  <c r="J103" i="14"/>
  <c r="AD127" i="14"/>
  <c r="AB38" i="14"/>
  <c r="AB9" i="61" s="1"/>
  <c r="AA38" i="14"/>
  <c r="AA9" i="61" s="1"/>
  <c r="AA21" i="61" s="1"/>
  <c r="M29" i="22"/>
  <c r="L95" i="22" s="1"/>
  <c r="AH32" i="22"/>
  <c r="AA70" i="22"/>
  <c r="V114" i="22" s="1"/>
  <c r="AD34" i="22"/>
  <c r="J24" i="22"/>
  <c r="R75" i="22"/>
  <c r="AL86" i="22"/>
  <c r="F39" i="22"/>
  <c r="AJ73" i="22"/>
  <c r="H68" i="22"/>
  <c r="AF38" i="22"/>
  <c r="AB104" i="22" s="1"/>
  <c r="M8" i="61"/>
  <c r="M32" i="61" s="1"/>
  <c r="Z87" i="22"/>
  <c r="Z43" i="14"/>
  <c r="N43" i="14"/>
  <c r="AF103" i="22"/>
  <c r="AF70" i="22"/>
  <c r="R84" i="22"/>
  <c r="T34" i="22"/>
  <c r="N98" i="22"/>
  <c r="N127" i="22"/>
  <c r="N121" i="14"/>
  <c r="O123" i="14"/>
  <c r="G26" i="22"/>
  <c r="B92" i="22" s="1"/>
  <c r="G74" i="22"/>
  <c r="F118" i="22" s="1"/>
  <c r="AC40" i="22"/>
  <c r="X106" i="22" s="1"/>
  <c r="AB102" i="57"/>
  <c r="J97" i="14"/>
  <c r="P95" i="14"/>
  <c r="AJ70" i="22"/>
  <c r="AG31" i="22"/>
  <c r="D82" i="22"/>
  <c r="AK72" i="22"/>
  <c r="AJ39" i="22"/>
  <c r="AF105" i="22" s="1"/>
  <c r="M121" i="14"/>
  <c r="Y126" i="14"/>
  <c r="C128" i="14"/>
  <c r="N95" i="14"/>
  <c r="O95" i="14"/>
  <c r="AB126" i="14"/>
  <c r="J121" i="14"/>
  <c r="E108" i="14"/>
  <c r="AB131" i="14"/>
  <c r="W126" i="14"/>
  <c r="X126" i="14"/>
  <c r="Z126" i="14"/>
  <c r="AB130" i="57"/>
  <c r="O41" i="22"/>
  <c r="D112" i="14"/>
  <c r="L95" i="14"/>
  <c r="X11" i="61"/>
  <c r="X71" i="61" s="1"/>
  <c r="AA126" i="14"/>
  <c r="AB81" i="57"/>
  <c r="P81" i="22"/>
  <c r="L125" i="22" s="1"/>
  <c r="F100" i="14"/>
  <c r="AJ12" i="61"/>
  <c r="AJ141" i="61" s="1"/>
  <c r="AA131" i="14"/>
  <c r="W118" i="14"/>
  <c r="AC37" i="22"/>
  <c r="AD26" i="22"/>
  <c r="I32" i="22"/>
  <c r="D24" i="22"/>
  <c r="K40" i="22"/>
  <c r="J106" i="22" s="1"/>
  <c r="V36" i="22"/>
  <c r="AA95" i="14"/>
  <c r="K39" i="22"/>
  <c r="K105" i="22" s="1"/>
  <c r="AI29" i="22"/>
  <c r="AD95" i="22" s="1"/>
  <c r="U42" i="22"/>
  <c r="M34" i="22"/>
  <c r="U43" i="22"/>
  <c r="Q109" i="22" s="1"/>
  <c r="AI24" i="22"/>
  <c r="AL40" i="22"/>
  <c r="AL29" i="22"/>
  <c r="R41" i="22"/>
  <c r="M78" i="22"/>
  <c r="F79" i="22"/>
  <c r="AE85" i="22"/>
  <c r="AI68" i="22"/>
  <c r="AJ28" i="22"/>
  <c r="I76" i="22"/>
  <c r="D68" i="22"/>
  <c r="K84" i="22"/>
  <c r="I128" i="22" s="1"/>
  <c r="K83" i="22"/>
  <c r="K127" i="22" s="1"/>
  <c r="AF30" i="22"/>
  <c r="AA96" i="22" s="1"/>
  <c r="AG75" i="22"/>
  <c r="AA43" i="22"/>
  <c r="AA109" i="22" s="1"/>
  <c r="Q25" i="22"/>
  <c r="P91" i="22" s="1"/>
  <c r="V38" i="22"/>
  <c r="S104" i="22" s="1"/>
  <c r="AL73" i="22"/>
  <c r="O27" i="22"/>
  <c r="F35" i="22"/>
  <c r="X72" i="22"/>
  <c r="N27" i="22"/>
  <c r="Q69" i="22"/>
  <c r="D38" i="22"/>
  <c r="AJ26" i="22"/>
  <c r="F36" i="22"/>
  <c r="B102" i="22" s="1"/>
  <c r="B81" i="22"/>
  <c r="AD70" i="22"/>
  <c r="AB42" i="22"/>
  <c r="AA108" i="22" s="1"/>
  <c r="Z83" i="22"/>
  <c r="R85" i="22"/>
  <c r="U87" i="22"/>
  <c r="R131" i="22" s="1"/>
  <c r="F80" i="22"/>
  <c r="B124" i="22" s="1"/>
  <c r="S34" i="22"/>
  <c r="I77" i="22"/>
  <c r="O71" i="22"/>
  <c r="AJ72" i="22"/>
  <c r="P31" i="22"/>
  <c r="X35" i="22"/>
  <c r="Z39" i="22"/>
  <c r="Z105" i="22" s="1"/>
  <c r="AB86" i="22"/>
  <c r="B37" i="22"/>
  <c r="V82" i="22"/>
  <c r="R126" i="22" s="1"/>
  <c r="P75" i="22"/>
  <c r="S78" i="22"/>
  <c r="T33" i="22"/>
  <c r="O99" i="22" s="1"/>
  <c r="K43" i="14"/>
  <c r="Z95" i="14"/>
  <c r="Q129" i="61"/>
  <c r="H131" i="22"/>
  <c r="B43" i="14"/>
  <c r="AK43" i="22"/>
  <c r="H114" i="14"/>
  <c r="I3" i="61"/>
  <c r="I27" i="61" s="1"/>
  <c r="AB70" i="22"/>
  <c r="S131" i="14"/>
  <c r="Y131" i="14"/>
  <c r="AE34" i="14"/>
  <c r="AC100" i="14" s="1"/>
  <c r="G115" i="22"/>
  <c r="V25" i="22"/>
  <c r="U91" i="22" s="1"/>
  <c r="AF124" i="14"/>
  <c r="W73" i="14"/>
  <c r="R117" i="14" s="1"/>
  <c r="M98" i="22"/>
  <c r="X76" i="22"/>
  <c r="U120" i="22" s="1"/>
  <c r="AI86" i="14"/>
  <c r="AH130" i="14" s="1"/>
  <c r="R33" i="14"/>
  <c r="O112" i="14"/>
  <c r="E131" i="14"/>
  <c r="F131" i="14"/>
  <c r="P34" i="22"/>
  <c r="L82" i="14"/>
  <c r="J126" i="14" s="1"/>
  <c r="S26" i="14"/>
  <c r="N92" i="14" s="1"/>
  <c r="E77" i="14"/>
  <c r="E121" i="14" s="1"/>
  <c r="E33" i="14"/>
  <c r="F27" i="14"/>
  <c r="AI39" i="14"/>
  <c r="AI10" i="61" s="1"/>
  <c r="Z24" i="14"/>
  <c r="Z90" i="14" s="1"/>
  <c r="P107" i="14"/>
  <c r="F39" i="14"/>
  <c r="F10" i="61" s="1"/>
  <c r="F120" i="61" s="1"/>
  <c r="Y39" i="14"/>
  <c r="Y10" i="61" s="1"/>
  <c r="Y34" i="61" s="1"/>
  <c r="G144" i="57"/>
  <c r="AB26" i="14"/>
  <c r="AL37" i="14"/>
  <c r="AL8" i="61" s="1"/>
  <c r="AL32" i="61" s="1"/>
  <c r="U114" i="14"/>
  <c r="H131" i="14"/>
  <c r="G93" i="14"/>
  <c r="R80" i="22"/>
  <c r="P78" i="22"/>
  <c r="AA83" i="14"/>
  <c r="AG74" i="14"/>
  <c r="U79" i="14"/>
  <c r="S123" i="14" s="1"/>
  <c r="B83" i="14"/>
  <c r="B10" i="57" s="1"/>
  <c r="B115" i="57" s="1"/>
  <c r="S39" i="14"/>
  <c r="O126" i="14"/>
  <c r="S86" i="22"/>
  <c r="AA73" i="22"/>
  <c r="AA117" i="22" s="1"/>
  <c r="Q95" i="14"/>
  <c r="X118" i="14"/>
  <c r="AA123" i="22"/>
  <c r="AE107" i="22"/>
  <c r="T125" i="14"/>
  <c r="B107" i="22"/>
  <c r="C122" i="14"/>
  <c r="M127" i="22"/>
  <c r="U125" i="14"/>
  <c r="AJ23" i="61"/>
  <c r="X32" i="22"/>
  <c r="M42" i="22"/>
  <c r="J108" i="22" s="1"/>
  <c r="D87" i="14"/>
  <c r="B131" i="14" s="1"/>
  <c r="F33" i="14"/>
  <c r="AJ39" i="14"/>
  <c r="AD40" i="14"/>
  <c r="Z106" i="14" s="1"/>
  <c r="AH38" i="22"/>
  <c r="I75" i="22"/>
  <c r="F119" i="22" s="1"/>
  <c r="V115" i="22"/>
  <c r="AC75" i="22"/>
  <c r="AC31" i="22"/>
  <c r="Z131" i="14"/>
  <c r="AB116" i="14"/>
  <c r="G131" i="14"/>
  <c r="P117" i="14"/>
  <c r="O10" i="57"/>
  <c r="O116" i="57" s="1"/>
  <c r="U8" i="57"/>
  <c r="U68" i="57" s="1"/>
  <c r="U35" i="22"/>
  <c r="Q101" i="22" s="1"/>
  <c r="M86" i="22"/>
  <c r="U79" i="22"/>
  <c r="R123" i="22" s="1"/>
  <c r="AM71" i="22"/>
  <c r="AC36" i="14"/>
  <c r="Z102" i="14" s="1"/>
  <c r="J76" i="14"/>
  <c r="F120" i="14" s="1"/>
  <c r="D39" i="14"/>
  <c r="L127" i="22"/>
  <c r="N127" i="14"/>
  <c r="B129" i="14"/>
  <c r="L28" i="57"/>
  <c r="B83" i="22"/>
  <c r="K29" i="22"/>
  <c r="Z68" i="22"/>
  <c r="AD40" i="22"/>
  <c r="I31" i="22"/>
  <c r="E77" i="22"/>
  <c r="O30" i="22"/>
  <c r="Q84" i="14"/>
  <c r="H69" i="14"/>
  <c r="D113" i="14" s="1"/>
  <c r="D43" i="14"/>
  <c r="D12" i="61" s="1"/>
  <c r="D139" i="61" s="1"/>
  <c r="AL81" i="14"/>
  <c r="AL8" i="57" s="1"/>
  <c r="AL95" i="57" s="1"/>
  <c r="F71" i="14"/>
  <c r="AI42" i="14"/>
  <c r="I75" i="14"/>
  <c r="I119" i="14" s="1"/>
  <c r="S70" i="14"/>
  <c r="Q114" i="14" s="1"/>
  <c r="C24" i="14"/>
  <c r="Z39" i="14"/>
  <c r="Z10" i="61" s="1"/>
  <c r="Z111" i="61" s="1"/>
  <c r="C68" i="14"/>
  <c r="C112" i="14" s="1"/>
  <c r="W39" i="14"/>
  <c r="W10" i="61" s="1"/>
  <c r="L39" i="14"/>
  <c r="L10" i="61" s="1"/>
  <c r="L143" i="61" s="1"/>
  <c r="Y121" i="14"/>
  <c r="G73" i="22"/>
  <c r="X77" i="22"/>
  <c r="M123" i="14"/>
  <c r="U72" i="22"/>
  <c r="S11" i="61"/>
  <c r="S127" i="61" s="1"/>
  <c r="N120" i="14"/>
  <c r="T114" i="14"/>
  <c r="M112" i="14"/>
  <c r="X6" i="57"/>
  <c r="X69" i="57" s="1"/>
  <c r="K73" i="22"/>
  <c r="O74" i="22"/>
  <c r="Z24" i="22"/>
  <c r="AK87" i="14"/>
  <c r="AF131" i="14" s="1"/>
  <c r="AA39" i="14"/>
  <c r="AA10" i="61" s="1"/>
  <c r="AA111" i="61" s="1"/>
  <c r="AC80" i="14"/>
  <c r="AC7" i="57" s="1"/>
  <c r="P34" i="14"/>
  <c r="L100" i="14" s="1"/>
  <c r="V69" i="14"/>
  <c r="V2" i="57" s="1"/>
  <c r="V111" i="57" s="1"/>
  <c r="J32" i="14"/>
  <c r="H25" i="14"/>
  <c r="D91" i="14" s="1"/>
  <c r="K33" i="14"/>
  <c r="C106" i="14"/>
  <c r="AA121" i="14"/>
  <c r="G81" i="22"/>
  <c r="V69" i="22"/>
  <c r="V113" i="22" s="1"/>
  <c r="AH82" i="22"/>
  <c r="R36" i="22"/>
  <c r="AK87" i="22"/>
  <c r="E33" i="22"/>
  <c r="H118" i="14"/>
  <c r="T39" i="14"/>
  <c r="G37" i="22"/>
  <c r="AJ77" i="14"/>
  <c r="AG121" i="14" s="1"/>
  <c r="P78" i="14"/>
  <c r="N122" i="14" s="1"/>
  <c r="R80" i="14"/>
  <c r="Q40" i="14"/>
  <c r="N106" i="14" s="1"/>
  <c r="O74" i="14"/>
  <c r="O118" i="14" s="1"/>
  <c r="Z68" i="14"/>
  <c r="AN68" i="14" s="1"/>
  <c r="AR68" i="14" s="1"/>
  <c r="N41" i="14"/>
  <c r="Y79" i="14"/>
  <c r="W123" i="14" s="1"/>
  <c r="T75" i="14"/>
  <c r="P119" i="14" s="1"/>
  <c r="AE78" i="14"/>
  <c r="AA122" i="14" s="1"/>
  <c r="M86" i="14"/>
  <c r="I130" i="14" s="1"/>
  <c r="AM27" i="14"/>
  <c r="AH93" i="14" s="1"/>
  <c r="Q39" i="14"/>
  <c r="H39" i="14"/>
  <c r="AH33" i="14"/>
  <c r="AD84" i="22"/>
  <c r="E28" i="22"/>
  <c r="V24" i="22"/>
  <c r="Q90" i="22" s="1"/>
  <c r="J79" i="22"/>
  <c r="AA12" i="61"/>
  <c r="AA24" i="61" s="1"/>
  <c r="AJ33" i="14"/>
  <c r="M42" i="14"/>
  <c r="M12" i="61" s="1"/>
  <c r="V25" i="14"/>
  <c r="AD84" i="14"/>
  <c r="I31" i="14"/>
  <c r="F97" i="14" s="1"/>
  <c r="U33" i="14"/>
  <c r="AL33" i="14"/>
  <c r="AD33" i="14"/>
  <c r="AG30" i="14"/>
  <c r="J39" i="14"/>
  <c r="J10" i="61" s="1"/>
  <c r="J119" i="61" s="1"/>
  <c r="M33" i="14"/>
  <c r="AA29" i="22"/>
  <c r="AA95" i="22" s="1"/>
  <c r="B39" i="22"/>
  <c r="AB26" i="22"/>
  <c r="AF85" i="14"/>
  <c r="AF129" i="14" s="1"/>
  <c r="Q78" i="22"/>
  <c r="B124" i="14"/>
  <c r="H82" i="22"/>
  <c r="E126" i="22" s="1"/>
  <c r="AA37" i="22"/>
  <c r="W84" i="22"/>
  <c r="W128" i="22" s="1"/>
  <c r="L69" i="22"/>
  <c r="L70" i="22"/>
  <c r="H114" i="22" s="1"/>
  <c r="G42" i="22"/>
  <c r="K37" i="22"/>
  <c r="C87" i="22"/>
  <c r="V68" i="22"/>
  <c r="Q112" i="22" s="1"/>
  <c r="X33" i="22"/>
  <c r="U28" i="22"/>
  <c r="W29" i="14"/>
  <c r="N39" i="14"/>
  <c r="N10" i="61" s="1"/>
  <c r="N94" i="61" s="1"/>
  <c r="I36" i="22"/>
  <c r="S41" i="22"/>
  <c r="N82" i="22"/>
  <c r="AE115" i="14"/>
  <c r="AA101" i="22"/>
  <c r="K127" i="14"/>
  <c r="AD95" i="14"/>
  <c r="AB98" i="22"/>
  <c r="B122" i="14"/>
  <c r="E128" i="14"/>
  <c r="AE103" i="14"/>
  <c r="C108" i="14"/>
  <c r="V33" i="14"/>
  <c r="Z33" i="14"/>
  <c r="O33" i="14"/>
  <c r="G81" i="14"/>
  <c r="C43" i="22"/>
  <c r="K29" i="14"/>
  <c r="G95" i="14" s="1"/>
  <c r="AF41" i="14"/>
  <c r="AF107" i="14" s="1"/>
  <c r="U35" i="14"/>
  <c r="O30" i="14"/>
  <c r="AF85" i="22"/>
  <c r="AF129" i="22" s="1"/>
  <c r="N30" i="22"/>
  <c r="G86" i="22"/>
  <c r="Y108" i="14"/>
  <c r="S42" i="22"/>
  <c r="N74" i="22"/>
  <c r="AE31" i="22"/>
  <c r="W40" i="22"/>
  <c r="C83" i="22"/>
  <c r="W100" i="14"/>
  <c r="L26" i="22"/>
  <c r="E83" i="22"/>
  <c r="AK74" i="22"/>
  <c r="E39" i="22"/>
  <c r="Q34" i="22"/>
  <c r="AI25" i="22"/>
  <c r="AC39" i="14"/>
  <c r="AC10" i="61" s="1"/>
  <c r="AC120" i="61" s="1"/>
  <c r="AL39" i="14"/>
  <c r="AL10" i="61" s="1"/>
  <c r="AL112" i="61" s="1"/>
  <c r="AK30" i="22"/>
  <c r="Q26" i="22"/>
  <c r="W91" i="14"/>
  <c r="AF107" i="22"/>
  <c r="AB121" i="14"/>
  <c r="O101" i="22"/>
  <c r="P126" i="14"/>
  <c r="G93" i="22"/>
  <c r="O117" i="14"/>
  <c r="X95" i="14"/>
  <c r="J125" i="14"/>
  <c r="R36" i="14"/>
  <c r="Q102" i="14" s="1"/>
  <c r="K73" i="14"/>
  <c r="H117" i="14" s="1"/>
  <c r="AH82" i="14"/>
  <c r="G37" i="14"/>
  <c r="AB70" i="14"/>
  <c r="AB4" i="57" s="1"/>
  <c r="AB45" i="57" s="1"/>
  <c r="B39" i="14"/>
  <c r="AA8" i="61"/>
  <c r="AA92" i="61" s="1"/>
  <c r="X33" i="14"/>
  <c r="B33" i="14"/>
  <c r="B7" i="61" s="1"/>
  <c r="B31" i="61" s="1"/>
  <c r="I33" i="14"/>
  <c r="AB33" i="14"/>
  <c r="AF33" i="14"/>
  <c r="X76" i="14"/>
  <c r="X120" i="14" s="1"/>
  <c r="AM27" i="22"/>
  <c r="AH38" i="14"/>
  <c r="AA81" i="22"/>
  <c r="AE84" i="22"/>
  <c r="AM76" i="22"/>
  <c r="AG27" i="22"/>
  <c r="E72" i="22"/>
  <c r="T76" i="22"/>
  <c r="Q120" i="22" s="1"/>
  <c r="L116" i="14"/>
  <c r="N38" i="22"/>
  <c r="S85" i="22"/>
  <c r="AM32" i="22"/>
  <c r="I80" i="22"/>
  <c r="AE40" i="22"/>
  <c r="E114" i="14"/>
  <c r="AG39" i="14"/>
  <c r="T31" i="14"/>
  <c r="AC95" i="14"/>
  <c r="U33" i="22"/>
  <c r="AE86" i="22"/>
  <c r="AC130" i="22" s="1"/>
  <c r="L68" i="22"/>
  <c r="V41" i="22"/>
  <c r="V107" i="22" s="1"/>
  <c r="AI38" i="22"/>
  <c r="I78" i="22"/>
  <c r="D122" i="22" s="1"/>
  <c r="Q71" i="22"/>
  <c r="K80" i="22"/>
  <c r="J124" i="22" s="1"/>
  <c r="V85" i="22"/>
  <c r="E75" i="22"/>
  <c r="C119" i="22" s="1"/>
  <c r="Q27" i="22"/>
  <c r="N26" i="22"/>
  <c r="AM73" i="22"/>
  <c r="I34" i="22"/>
  <c r="D100" i="22" s="1"/>
  <c r="K36" i="22"/>
  <c r="J102" i="22" s="1"/>
  <c r="AK28" i="22"/>
  <c r="N70" i="22"/>
  <c r="L24" i="22"/>
  <c r="G30" i="22"/>
  <c r="AE28" i="14"/>
  <c r="AE5" i="61" s="1"/>
  <c r="AE17" i="61" s="1"/>
  <c r="H28" i="14"/>
  <c r="H5" i="61" s="1"/>
  <c r="H60" i="61" s="1"/>
  <c r="AA28" i="14"/>
  <c r="AA5" i="61" s="1"/>
  <c r="AA41" i="61" s="1"/>
  <c r="AG28" i="14"/>
  <c r="D28" i="14"/>
  <c r="D5" i="61" s="1"/>
  <c r="D51" i="61" s="1"/>
  <c r="AC28" i="14"/>
  <c r="T28" i="14"/>
  <c r="T5" i="61" s="1"/>
  <c r="T138" i="61" s="1"/>
  <c r="AL28" i="14"/>
  <c r="AL5" i="61" s="1"/>
  <c r="J28" i="14"/>
  <c r="J5" i="61" s="1"/>
  <c r="J126" i="61" s="1"/>
  <c r="L28" i="14"/>
  <c r="B108" i="14"/>
  <c r="AE125" i="14"/>
  <c r="S116" i="14"/>
  <c r="AH78" i="22"/>
  <c r="O85" i="22"/>
  <c r="AF24" i="22"/>
  <c r="E79" i="22"/>
  <c r="H35" i="14"/>
  <c r="G101" i="14" s="1"/>
  <c r="X83" i="22"/>
  <c r="S81" i="22"/>
  <c r="X39" i="22"/>
  <c r="AC84" i="22"/>
  <c r="X128" i="22" s="1"/>
  <c r="AI82" i="22"/>
  <c r="S32" i="14"/>
  <c r="V32" i="14"/>
  <c r="AC43" i="14"/>
  <c r="AG43" i="14"/>
  <c r="E43" i="14"/>
  <c r="AE43" i="14"/>
  <c r="V43" i="14"/>
  <c r="U43" i="14"/>
  <c r="AI43" i="14"/>
  <c r="G43" i="14"/>
  <c r="AG84" i="22"/>
  <c r="L72" i="22"/>
  <c r="AB27" i="22"/>
  <c r="W93" i="22" s="1"/>
  <c r="N35" i="22"/>
  <c r="J68" i="22"/>
  <c r="W42" i="22"/>
  <c r="P36" i="22"/>
  <c r="AA26" i="22"/>
  <c r="N79" i="22"/>
  <c r="M123" i="22" s="1"/>
  <c r="F83" i="22"/>
  <c r="AG40" i="22"/>
  <c r="C74" i="22"/>
  <c r="R69" i="22"/>
  <c r="AD81" i="22"/>
  <c r="AD125" i="22" s="1"/>
  <c r="AB71" i="22"/>
  <c r="T41" i="22"/>
  <c r="D32" i="22"/>
  <c r="AI87" i="22"/>
  <c r="AL31" i="22"/>
  <c r="C30" i="22"/>
  <c r="F38" i="14"/>
  <c r="F9" i="61" s="1"/>
  <c r="N38" i="14"/>
  <c r="L38" i="14"/>
  <c r="L9" i="61" s="1"/>
  <c r="AL38" i="14"/>
  <c r="AL9" i="61" s="1"/>
  <c r="AL21" i="61" s="1"/>
  <c r="AH76" i="22"/>
  <c r="V37" i="22"/>
  <c r="U83" i="22"/>
  <c r="P127" i="22" s="1"/>
  <c r="S80" i="22"/>
  <c r="AJ69" i="22"/>
  <c r="AA31" i="22"/>
  <c r="AC27" i="22"/>
  <c r="Q41" i="22"/>
  <c r="AF33" i="22"/>
  <c r="AC99" i="22" s="1"/>
  <c r="AF77" i="22"/>
  <c r="X78" i="22"/>
  <c r="M73" i="22"/>
  <c r="K24" i="22"/>
  <c r="X34" i="22"/>
  <c r="U39" i="22"/>
  <c r="P105" i="22" s="1"/>
  <c r="Q85" i="22"/>
  <c r="F84" i="22"/>
  <c r="C82" i="22"/>
  <c r="K68" i="22"/>
  <c r="AC71" i="22"/>
  <c r="AA75" i="22"/>
  <c r="W119" i="22" s="1"/>
  <c r="U103" i="14"/>
  <c r="Y95" i="14"/>
  <c r="M95" i="14"/>
  <c r="G12" i="61"/>
  <c r="G144" i="61" s="1"/>
  <c r="Q90" i="14"/>
  <c r="T103" i="14"/>
  <c r="L120" i="14"/>
  <c r="M120" i="14"/>
  <c r="I115" i="14"/>
  <c r="D128" i="14"/>
  <c r="AA117" i="14"/>
  <c r="X11" i="57"/>
  <c r="X47" i="57" s="1"/>
  <c r="U9" i="57"/>
  <c r="U142" i="57" s="1"/>
  <c r="N117" i="14"/>
  <c r="K121" i="14"/>
  <c r="AD66" i="57"/>
  <c r="AI38" i="14"/>
  <c r="AI9" i="61" s="1"/>
  <c r="D38" i="14"/>
  <c r="AG38" i="14"/>
  <c r="AK71" i="22"/>
  <c r="X87" i="22"/>
  <c r="M31" i="22"/>
  <c r="B29" i="22"/>
  <c r="AK27" i="22"/>
  <c r="AL87" i="22"/>
  <c r="AF68" i="22"/>
  <c r="AB112" i="22" s="1"/>
  <c r="C77" i="22"/>
  <c r="AB25" i="22"/>
  <c r="X91" i="22" s="1"/>
  <c r="F40" i="22"/>
  <c r="AK43" i="14"/>
  <c r="AK12" i="61" s="1"/>
  <c r="AK60" i="61" s="1"/>
  <c r="I42" i="22"/>
  <c r="AG25" i="22"/>
  <c r="S37" i="22"/>
  <c r="AF97" i="14"/>
  <c r="T85" i="22"/>
  <c r="AJ28" i="14"/>
  <c r="AJ138" i="57"/>
  <c r="H77" i="22"/>
  <c r="D76" i="22"/>
  <c r="H33" i="22"/>
  <c r="D30" i="22"/>
  <c r="O69" i="22"/>
  <c r="B73" i="22"/>
  <c r="C28" i="14"/>
  <c r="C5" i="61" s="1"/>
  <c r="Y28" i="14"/>
  <c r="Y5" i="61" s="1"/>
  <c r="Y59" i="61" s="1"/>
  <c r="AI28" i="14"/>
  <c r="AI5" i="61" s="1"/>
  <c r="AI43" i="22"/>
  <c r="Q43" i="14"/>
  <c r="AM36" i="22"/>
  <c r="AH102" i="22" s="1"/>
  <c r="AI71" i="22"/>
  <c r="Q70" i="22"/>
  <c r="J35" i="22"/>
  <c r="AC41" i="22"/>
  <c r="AK24" i="22"/>
  <c r="L25" i="22"/>
  <c r="T32" i="22"/>
  <c r="AG34" i="22"/>
  <c r="G29" i="22"/>
  <c r="AI27" i="22"/>
  <c r="AE75" i="22"/>
  <c r="Y87" i="22"/>
  <c r="H38" i="22"/>
  <c r="AC85" i="22"/>
  <c r="AG78" i="22"/>
  <c r="AM80" i="22"/>
  <c r="AH124" i="22" s="1"/>
  <c r="AK68" i="22"/>
  <c r="Y43" i="22"/>
  <c r="S43" i="14"/>
  <c r="AD35" i="14"/>
  <c r="AH35" i="14"/>
  <c r="R35" i="14"/>
  <c r="AB35" i="14"/>
  <c r="R42" i="22"/>
  <c r="AH34" i="22"/>
  <c r="AH100" i="22" s="1"/>
  <c r="AM82" i="22"/>
  <c r="K76" i="22"/>
  <c r="U74" i="22"/>
  <c r="U118" i="22" s="1"/>
  <c r="K32" i="22"/>
  <c r="U30" i="22"/>
  <c r="R96" i="22" s="1"/>
  <c r="M75" i="22"/>
  <c r="V40" i="22"/>
  <c r="X43" i="22"/>
  <c r="P37" i="22"/>
  <c r="L103" i="22" s="1"/>
  <c r="R86" i="22"/>
  <c r="AA72" i="22"/>
  <c r="AM38" i="22"/>
  <c r="AB69" i="22"/>
  <c r="C33" i="22"/>
  <c r="AF102" i="14"/>
  <c r="AA123" i="14"/>
  <c r="V84" i="22"/>
  <c r="D35" i="14"/>
  <c r="AD80" i="22"/>
  <c r="AD124" i="22" s="1"/>
  <c r="AM29" i="22"/>
  <c r="U77" i="22"/>
  <c r="T80" i="22"/>
  <c r="J33" i="22"/>
  <c r="J99" i="22" s="1"/>
  <c r="AF82" i="22"/>
  <c r="M27" i="22"/>
  <c r="H93" i="22" s="1"/>
  <c r="O25" i="22"/>
  <c r="AB41" i="22"/>
  <c r="Z43" i="22"/>
  <c r="P40" i="22"/>
  <c r="AH70" i="22"/>
  <c r="W37" i="22"/>
  <c r="AD78" i="22"/>
  <c r="J77" i="22"/>
  <c r="W81" i="22"/>
  <c r="AJ83" i="22"/>
  <c r="AH127" i="22" s="1"/>
  <c r="F32" i="22"/>
  <c r="AB85" i="22"/>
  <c r="X117" i="14"/>
  <c r="Y38" i="14"/>
  <c r="Y9" i="61" s="1"/>
  <c r="H38" i="14"/>
  <c r="J38" i="14"/>
  <c r="J9" i="61" s="1"/>
  <c r="J130" i="61" s="1"/>
  <c r="AM43" i="14"/>
  <c r="AM12" i="61" s="1"/>
  <c r="AM132" i="61" s="1"/>
  <c r="I73" i="22"/>
  <c r="AJ29" i="22"/>
  <c r="L28" i="22"/>
  <c r="AA28" i="22"/>
  <c r="Z35" i="22"/>
  <c r="Z101" i="22" s="1"/>
  <c r="AJ25" i="22"/>
  <c r="S36" i="22"/>
  <c r="AD36" i="22"/>
  <c r="AD102" i="22" s="1"/>
  <c r="E31" i="22"/>
  <c r="C97" i="22" s="1"/>
  <c r="O28" i="22"/>
  <c r="B32" i="22"/>
  <c r="G70" i="22"/>
  <c r="AG69" i="22"/>
  <c r="H115" i="14"/>
  <c r="B76" i="22"/>
  <c r="Z79" i="22"/>
  <c r="Z123" i="22" s="1"/>
  <c r="AE70" i="22"/>
  <c r="I29" i="22"/>
  <c r="AD37" i="22"/>
  <c r="Y78" i="22"/>
  <c r="AL75" i="22"/>
  <c r="AH119" i="22" s="1"/>
  <c r="H121" i="14"/>
  <c r="X115" i="14"/>
  <c r="M71" i="22"/>
  <c r="H115" i="22" s="1"/>
  <c r="P84" i="22"/>
  <c r="H24" i="22"/>
  <c r="X43" i="14"/>
  <c r="S28" i="14"/>
  <c r="N28" i="14"/>
  <c r="N5" i="61" s="1"/>
  <c r="N60" i="61" s="1"/>
  <c r="F28" i="14"/>
  <c r="X116" i="14"/>
  <c r="I43" i="14"/>
  <c r="E122" i="14"/>
  <c r="AL7" i="61"/>
  <c r="AL76" i="61" s="1"/>
  <c r="AB7" i="61"/>
  <c r="AB78" i="61" s="1"/>
  <c r="AH6" i="61"/>
  <c r="AF119" i="14"/>
  <c r="R126" i="14"/>
  <c r="K129" i="14"/>
  <c r="V106" i="14"/>
  <c r="N105" i="22"/>
  <c r="J119" i="14"/>
  <c r="V103" i="14"/>
  <c r="L7" i="61"/>
  <c r="L77" i="61" s="1"/>
  <c r="W103" i="14"/>
  <c r="AL19" i="57"/>
  <c r="AF123" i="14"/>
  <c r="AF117" i="14"/>
  <c r="L102" i="14"/>
  <c r="C12" i="61"/>
  <c r="C140" i="61" s="1"/>
  <c r="AE103" i="22"/>
  <c r="AG28" i="22"/>
  <c r="X28" i="22"/>
  <c r="AL84" i="22"/>
  <c r="C73" i="22"/>
  <c r="V114" i="14"/>
  <c r="U38" i="14"/>
  <c r="G38" i="14"/>
  <c r="Z38" i="14"/>
  <c r="P33" i="14"/>
  <c r="AA32" i="22"/>
  <c r="AJ31" i="22"/>
  <c r="AH97" i="22" s="1"/>
  <c r="Y77" i="22"/>
  <c r="O82" i="22"/>
  <c r="O126" i="22" s="1"/>
  <c r="B100" i="22"/>
  <c r="W36" i="22"/>
  <c r="C35" i="22"/>
  <c r="P86" i="22"/>
  <c r="F73" i="22"/>
  <c r="J83" i="22"/>
  <c r="M24" i="22"/>
  <c r="AK38" i="22"/>
  <c r="AA118" i="14"/>
  <c r="AA87" i="22"/>
  <c r="U86" i="22"/>
  <c r="L30" i="22"/>
  <c r="V80" i="22"/>
  <c r="I38" i="14"/>
  <c r="I9" i="61" s="1"/>
  <c r="AC38" i="14"/>
  <c r="AC9" i="61" s="1"/>
  <c r="X38" i="14"/>
  <c r="X9" i="61" s="1"/>
  <c r="AF38" i="14"/>
  <c r="AF74" i="22"/>
  <c r="M69" i="22"/>
  <c r="AA76" i="22"/>
  <c r="W80" i="22"/>
  <c r="AB37" i="22"/>
  <c r="AL74" i="22"/>
  <c r="D72" i="22"/>
  <c r="H85" i="22"/>
  <c r="E129" i="22" s="1"/>
  <c r="O38" i="22"/>
  <c r="O104" i="22" s="1"/>
  <c r="R93" i="14"/>
  <c r="O120" i="14"/>
  <c r="AH68" i="22"/>
  <c r="AH30" i="22"/>
  <c r="AB95" i="14"/>
  <c r="C29" i="22"/>
  <c r="N71" i="22"/>
  <c r="I33" i="22"/>
  <c r="L74" i="22"/>
  <c r="AC81" i="22"/>
  <c r="D102" i="14"/>
  <c r="AH3" i="61"/>
  <c r="AM38" i="14"/>
  <c r="AM9" i="61" s="1"/>
  <c r="K38" i="14"/>
  <c r="AL30" i="22"/>
  <c r="AD71" i="22"/>
  <c r="P42" i="22"/>
  <c r="J39" i="22"/>
  <c r="AB81" i="22"/>
  <c r="H41" i="22"/>
  <c r="H107" i="22" s="1"/>
  <c r="R40" i="22"/>
  <c r="AA119" i="14"/>
  <c r="Q59" i="61"/>
  <c r="X79" i="22"/>
  <c r="N79" i="61"/>
  <c r="H80" i="22"/>
  <c r="Y86" i="22"/>
  <c r="V118" i="22"/>
  <c r="Y129" i="14"/>
  <c r="AF100" i="14"/>
  <c r="G30" i="14"/>
  <c r="G6" i="61" s="1"/>
  <c r="W93" i="14"/>
  <c r="D32" i="14"/>
  <c r="Y130" i="14"/>
  <c r="M131" i="22"/>
  <c r="N32" i="14"/>
  <c r="AJ32" i="14"/>
  <c r="AJ6" i="61" s="1"/>
  <c r="AJ127" i="61" s="1"/>
  <c r="K32" i="14"/>
  <c r="K6" i="61" s="1"/>
  <c r="K66" i="61" s="1"/>
  <c r="M103" i="14"/>
  <c r="T35" i="14"/>
  <c r="I32" i="14"/>
  <c r="AJ35" i="14"/>
  <c r="AG32" i="14"/>
  <c r="AE95" i="14"/>
  <c r="Y35" i="14"/>
  <c r="M35" i="14"/>
  <c r="F35" i="14"/>
  <c r="AC119" i="14"/>
  <c r="L127" i="14"/>
  <c r="L10" i="57"/>
  <c r="L46" i="57" s="1"/>
  <c r="Z35" i="14"/>
  <c r="B35" i="14"/>
  <c r="AF35" i="14"/>
  <c r="W35" i="14"/>
  <c r="C32" i="14"/>
  <c r="X32" i="14"/>
  <c r="AA32" i="14"/>
  <c r="AF95" i="14"/>
  <c r="U32" i="14"/>
  <c r="AI32" i="14"/>
  <c r="AC32" i="14"/>
  <c r="X131" i="14"/>
  <c r="AB112" i="14"/>
  <c r="P35" i="14"/>
  <c r="D43" i="22"/>
  <c r="G123" i="14"/>
  <c r="AL35" i="14"/>
  <c r="G128" i="14"/>
  <c r="AE32" i="14"/>
  <c r="Q32" i="14"/>
  <c r="AL32" i="14"/>
  <c r="L32" i="14"/>
  <c r="O35" i="14"/>
  <c r="N84" i="61"/>
  <c r="AI69" i="22"/>
  <c r="K81" i="22"/>
  <c r="I125" i="22" s="1"/>
  <c r="T36" i="22"/>
  <c r="D74" i="22"/>
  <c r="Q127" i="61"/>
  <c r="T77" i="22"/>
  <c r="O121" i="22" s="1"/>
  <c r="R37" i="22"/>
  <c r="O31" i="22"/>
  <c r="E70" i="22"/>
  <c r="AB34" i="22"/>
  <c r="AF27" i="22"/>
  <c r="AD25" i="22"/>
  <c r="Z73" i="22"/>
  <c r="W39" i="22"/>
  <c r="P85" i="22"/>
  <c r="G40" i="22"/>
  <c r="Y42" i="22"/>
  <c r="B87" i="22"/>
  <c r="J28" i="22"/>
  <c r="S115" i="22"/>
  <c r="W29" i="22"/>
  <c r="AD123" i="22"/>
  <c r="Z30" i="14"/>
  <c r="Z6" i="61" s="1"/>
  <c r="Z63" i="61" s="1"/>
  <c r="R81" i="22"/>
  <c r="B43" i="22"/>
  <c r="Z29" i="22"/>
  <c r="W83" i="22"/>
  <c r="P41" i="22"/>
  <c r="AM79" i="22"/>
  <c r="O75" i="22"/>
  <c r="H36" i="22"/>
  <c r="AB78" i="22"/>
  <c r="AF71" i="22"/>
  <c r="AD69" i="22"/>
  <c r="G84" i="22"/>
  <c r="J32" i="22"/>
  <c r="C68" i="22"/>
  <c r="S26" i="22"/>
  <c r="L38" i="22"/>
  <c r="Q40" i="22"/>
  <c r="J76" i="22"/>
  <c r="AI86" i="22"/>
  <c r="AF130" i="22" s="1"/>
  <c r="AJ77" i="22"/>
  <c r="AI42" i="22"/>
  <c r="AF108" i="22" s="1"/>
  <c r="F27" i="22"/>
  <c r="AE34" i="22"/>
  <c r="W73" i="22"/>
  <c r="R117" i="22" s="1"/>
  <c r="Q84" i="22"/>
  <c r="H25" i="22"/>
  <c r="F91" i="22" s="1"/>
  <c r="T75" i="22"/>
  <c r="S70" i="22"/>
  <c r="L82" i="22"/>
  <c r="Y35" i="22"/>
  <c r="AG30" i="22"/>
  <c r="H69" i="22"/>
  <c r="F113" i="22" s="1"/>
  <c r="T31" i="22"/>
  <c r="R97" i="22" s="1"/>
  <c r="N41" i="22"/>
  <c r="AA83" i="22"/>
  <c r="AA127" i="22" s="1"/>
  <c r="AG74" i="22"/>
  <c r="D87" i="22"/>
  <c r="F71" i="22"/>
  <c r="C115" i="22" s="1"/>
  <c r="AE78" i="22"/>
  <c r="AC36" i="22"/>
  <c r="AC80" i="22"/>
  <c r="AJ33" i="22"/>
  <c r="AG99" i="22" s="1"/>
  <c r="N85" i="22"/>
  <c r="I129" i="22" s="1"/>
  <c r="AL37" i="22"/>
  <c r="AG103" i="22" s="1"/>
  <c r="Y79" i="22"/>
  <c r="C24" i="22"/>
  <c r="AL81" i="22"/>
  <c r="AG125" i="22" s="1"/>
  <c r="Y4" i="61"/>
  <c r="Y77" i="61" s="1"/>
  <c r="H123" i="14"/>
  <c r="AD123" i="14"/>
  <c r="Z119" i="14"/>
  <c r="AD119" i="14"/>
  <c r="T118" i="14"/>
  <c r="Q118" i="14"/>
  <c r="AD131" i="14"/>
  <c r="P118" i="14"/>
  <c r="T108" i="14"/>
  <c r="V131" i="14"/>
  <c r="S93" i="22"/>
  <c r="Q132" i="61"/>
  <c r="AK82" i="22"/>
  <c r="AM35" i="22"/>
  <c r="AH74" i="22"/>
  <c r="J72" i="22"/>
  <c r="M68" i="22"/>
  <c r="M112" i="22" s="1"/>
  <c r="Y118" i="22"/>
  <c r="Y96" i="22"/>
  <c r="W96" i="22"/>
  <c r="X118" i="22"/>
  <c r="V96" i="22"/>
  <c r="AD101" i="22"/>
  <c r="Z96" i="22"/>
  <c r="I6" i="61"/>
  <c r="I66" i="61" s="1"/>
  <c r="AI30" i="14"/>
  <c r="T30" i="14"/>
  <c r="T6" i="61" s="1"/>
  <c r="T67" i="61" s="1"/>
  <c r="L30" i="14"/>
  <c r="L6" i="61" s="1"/>
  <c r="L127" i="61" s="1"/>
  <c r="H30" i="14"/>
  <c r="H6" i="61" s="1"/>
  <c r="AM30" i="14"/>
  <c r="AM6" i="61" s="1"/>
  <c r="R30" i="14"/>
  <c r="R6" i="61" s="1"/>
  <c r="AB30" i="14"/>
  <c r="AB6" i="61" s="1"/>
  <c r="AD30" i="14"/>
  <c r="AD6" i="61" s="1"/>
  <c r="AD59" i="61" s="1"/>
  <c r="AK30" i="14"/>
  <c r="AK6" i="61" s="1"/>
  <c r="P30" i="14"/>
  <c r="P6" i="61" s="1"/>
  <c r="P127" i="61" s="1"/>
  <c r="B30" i="14"/>
  <c r="B6" i="61" s="1"/>
  <c r="B91" i="61" s="1"/>
  <c r="W30" i="14"/>
  <c r="Y30" i="14"/>
  <c r="Y6" i="61" s="1"/>
  <c r="Y18" i="61" s="1"/>
  <c r="J30" i="14"/>
  <c r="J6" i="61" s="1"/>
  <c r="E30" i="14"/>
  <c r="E6" i="61" s="1"/>
  <c r="E30" i="61" s="1"/>
  <c r="Q144" i="61"/>
  <c r="W118" i="22"/>
  <c r="X96" i="22"/>
  <c r="AB101" i="22"/>
  <c r="Z38" i="22"/>
  <c r="N77" i="22"/>
  <c r="K121" i="22" s="1"/>
  <c r="B75" i="22"/>
  <c r="AK79" i="22"/>
  <c r="AF123" i="22" s="1"/>
  <c r="AM84" i="22"/>
  <c r="Y83" i="22"/>
  <c r="T42" i="22"/>
  <c r="AB36" i="22"/>
  <c r="G43" i="22"/>
  <c r="E109" i="22" s="1"/>
  <c r="H81" i="22"/>
  <c r="W24" i="22"/>
  <c r="AG72" i="22"/>
  <c r="Z82" i="22"/>
  <c r="Z126" i="22" s="1"/>
  <c r="R71" i="22"/>
  <c r="R115" i="22" s="1"/>
  <c r="H37" i="22"/>
  <c r="AM40" i="22"/>
  <c r="AB80" i="22"/>
  <c r="L32" i="22"/>
  <c r="L98" i="22" s="1"/>
  <c r="R27" i="22"/>
  <c r="R93" i="22" s="1"/>
  <c r="B31" i="22"/>
  <c r="AK35" i="22"/>
  <c r="AF101" i="22" s="1"/>
  <c r="Y39" i="22"/>
  <c r="T86" i="22"/>
  <c r="E69" i="22"/>
  <c r="G87" i="22"/>
  <c r="W68" i="22"/>
  <c r="E25" i="22"/>
  <c r="B91" i="22" s="1"/>
  <c r="L76" i="22"/>
  <c r="L120" i="22" s="1"/>
  <c r="AD41" i="22"/>
  <c r="AD85" i="22"/>
  <c r="J78" i="22"/>
  <c r="J34" i="22"/>
  <c r="AI73" i="22"/>
  <c r="AH117" i="22" s="1"/>
  <c r="P26" i="22"/>
  <c r="P70" i="22"/>
  <c r="C100" i="22"/>
  <c r="S108" i="14"/>
  <c r="X129" i="14"/>
  <c r="S118" i="14"/>
  <c r="E123" i="14"/>
  <c r="AC123" i="14"/>
  <c r="AA112" i="14"/>
  <c r="R131" i="14"/>
  <c r="R118" i="14"/>
  <c r="AB119" i="14"/>
  <c r="AD97" i="14"/>
  <c r="J93" i="14"/>
  <c r="V118" i="14"/>
  <c r="AB123" i="14"/>
  <c r="AE123" i="14"/>
  <c r="Y118" i="14"/>
  <c r="G115" i="14"/>
  <c r="G127" i="14"/>
  <c r="AC101" i="22"/>
  <c r="N140" i="61"/>
  <c r="Q108" i="14"/>
  <c r="G108" i="14"/>
  <c r="AE97" i="14"/>
  <c r="AB90" i="14"/>
  <c r="W122" i="14"/>
  <c r="AF93" i="14"/>
  <c r="S93" i="14"/>
  <c r="AE93" i="14"/>
  <c r="P120" i="14"/>
  <c r="AB117" i="22"/>
  <c r="L131" i="22"/>
  <c r="B4" i="61"/>
  <c r="B53" i="61" s="1"/>
  <c r="U108" i="14"/>
  <c r="V108" i="14"/>
  <c r="S12" i="61"/>
  <c r="Z129" i="14"/>
  <c r="H127" i="14"/>
  <c r="P131" i="14"/>
  <c r="Q131" i="14"/>
  <c r="AJ4" i="61"/>
  <c r="AJ125" i="61" s="1"/>
  <c r="AK3" i="61"/>
  <c r="AK31" i="61" s="1"/>
  <c r="AE101" i="61"/>
  <c r="X93" i="14"/>
  <c r="Q120" i="14"/>
  <c r="P93" i="14"/>
  <c r="C6" i="61"/>
  <c r="C68" i="61" s="1"/>
  <c r="AD112" i="14"/>
  <c r="O4" i="61"/>
  <c r="O89" i="61" s="1"/>
  <c r="AE101" i="22"/>
  <c r="AE102" i="22"/>
  <c r="AK128" i="61"/>
  <c r="N131" i="22"/>
  <c r="J131" i="22"/>
  <c r="AB8" i="61"/>
  <c r="K103" i="14"/>
  <c r="F108" i="14"/>
  <c r="X108" i="14"/>
  <c r="X130" i="14"/>
  <c r="Q93" i="14"/>
  <c r="J106" i="14"/>
  <c r="D83" i="61"/>
  <c r="Z144" i="61"/>
  <c r="L103" i="14"/>
  <c r="K131" i="22"/>
  <c r="I131" i="22"/>
  <c r="R120" i="14"/>
  <c r="AF122" i="14"/>
  <c r="AK59" i="61"/>
  <c r="F92" i="14"/>
  <c r="G5" i="61"/>
  <c r="AI3" i="61"/>
  <c r="AI27" i="61" s="1"/>
  <c r="AK83" i="61"/>
  <c r="G116" i="14"/>
  <c r="AA116" i="14"/>
  <c r="Z97" i="14"/>
  <c r="Y116" i="14"/>
  <c r="AB131" i="22"/>
  <c r="U107" i="14"/>
  <c r="Q107" i="14"/>
  <c r="AB97" i="14"/>
  <c r="AC123" i="22"/>
  <c r="Y97" i="14"/>
  <c r="S107" i="14"/>
  <c r="AC97" i="14"/>
  <c r="K124" i="14"/>
  <c r="N93" i="14"/>
  <c r="V11" i="61"/>
  <c r="M93" i="14"/>
  <c r="AE123" i="22"/>
  <c r="L93" i="14"/>
  <c r="AA97" i="14"/>
  <c r="R107" i="14"/>
  <c r="Y93" i="14"/>
  <c r="Z93" i="14"/>
  <c r="F122" i="14"/>
  <c r="K12" i="57"/>
  <c r="K142" i="57" s="1"/>
  <c r="U122" i="14"/>
  <c r="X103" i="14"/>
  <c r="R4" i="61"/>
  <c r="AF103" i="14"/>
  <c r="AA93" i="14"/>
  <c r="AC116" i="14"/>
  <c r="S127" i="14"/>
  <c r="AA108" i="14"/>
  <c r="D95" i="14"/>
  <c r="AD90" i="14"/>
  <c r="AC93" i="14"/>
  <c r="K90" i="14"/>
  <c r="D122" i="14"/>
  <c r="F130" i="14"/>
  <c r="U129" i="14"/>
  <c r="Z4" i="61"/>
  <c r="V4" i="61"/>
  <c r="V137" i="61" s="1"/>
  <c r="X128" i="14"/>
  <c r="T90" i="14"/>
  <c r="E92" i="14"/>
  <c r="R100" i="14"/>
  <c r="W128" i="14"/>
  <c r="AD102" i="14"/>
  <c r="AC105" i="22"/>
  <c r="AE106" i="61"/>
  <c r="H116" i="14"/>
  <c r="AI75" i="61"/>
  <c r="O105" i="22"/>
  <c r="E90" i="14"/>
  <c r="AA5" i="57"/>
  <c r="AA102" i="57" s="1"/>
  <c r="B122" i="22"/>
  <c r="AD105" i="22"/>
  <c r="K97" i="14"/>
  <c r="M97" i="14"/>
  <c r="U106" i="14"/>
  <c r="G90" i="14"/>
  <c r="T106" i="14"/>
  <c r="D4" i="61"/>
  <c r="D125" i="61" s="1"/>
  <c r="D127" i="61"/>
  <c r="D128" i="61"/>
  <c r="N97" i="14"/>
  <c r="S106" i="14"/>
  <c r="C102" i="14"/>
  <c r="Z116" i="14"/>
  <c r="W115" i="14"/>
  <c r="I113" i="14"/>
  <c r="U128" i="14"/>
  <c r="Q95" i="22"/>
  <c r="AC109" i="22"/>
  <c r="AE103" i="61"/>
  <c r="Z103" i="14"/>
  <c r="AG4" i="61"/>
  <c r="AG48" i="61" s="1"/>
  <c r="G100" i="14"/>
  <c r="AF115" i="14"/>
  <c r="U6" i="61"/>
  <c r="U65" i="61" s="1"/>
  <c r="L132" i="61"/>
  <c r="D100" i="14"/>
  <c r="I123" i="14"/>
  <c r="S128" i="14"/>
  <c r="T128" i="14"/>
  <c r="Z99" i="22"/>
  <c r="H90" i="14"/>
  <c r="L105" i="22"/>
  <c r="J123" i="14"/>
  <c r="K123" i="14"/>
  <c r="M4" i="61"/>
  <c r="M16" i="61" s="1"/>
  <c r="Z132" i="61"/>
  <c r="M105" i="22"/>
  <c r="M129" i="14"/>
  <c r="L129" i="14"/>
  <c r="J129" i="14"/>
  <c r="AF6" i="61"/>
  <c r="AF67" i="61" s="1"/>
  <c r="AK4" i="61"/>
  <c r="AK41" i="61" s="1"/>
  <c r="AM4" i="61"/>
  <c r="AE118" i="61"/>
  <c r="AE116" i="14"/>
  <c r="H3" i="61"/>
  <c r="Z118" i="22"/>
  <c r="X51" i="61"/>
  <c r="T115" i="22"/>
  <c r="AF116" i="14"/>
  <c r="W4" i="61"/>
  <c r="M5" i="61"/>
  <c r="M17" i="61" s="1"/>
  <c r="AE11" i="61"/>
  <c r="AE131" i="61" s="1"/>
  <c r="AE12" i="61"/>
  <c r="Z108" i="14"/>
  <c r="AC108" i="14"/>
  <c r="Z121" i="22"/>
  <c r="G107" i="14"/>
  <c r="D107" i="14"/>
  <c r="B95" i="14"/>
  <c r="L119" i="14"/>
  <c r="K119" i="14"/>
  <c r="N119" i="14"/>
  <c r="F107" i="14"/>
  <c r="AE119" i="14"/>
  <c r="O11" i="61"/>
  <c r="O128" i="61" s="1"/>
  <c r="N108" i="14"/>
  <c r="G118" i="14"/>
  <c r="D118" i="14"/>
  <c r="AC112" i="14"/>
  <c r="O116" i="22"/>
  <c r="N116" i="22"/>
  <c r="M131" i="14"/>
  <c r="L131" i="14"/>
  <c r="Q100" i="14"/>
  <c r="S100" i="14"/>
  <c r="J122" i="14"/>
  <c r="L115" i="14"/>
  <c r="J115" i="14"/>
  <c r="K106" i="14"/>
  <c r="H106" i="14"/>
  <c r="G106" i="14"/>
  <c r="F7" i="57"/>
  <c r="F55" i="57" s="1"/>
  <c r="C124" i="14"/>
  <c r="V93" i="22"/>
  <c r="F106" i="14"/>
  <c r="AC90" i="14"/>
  <c r="K114" i="14"/>
  <c r="F7" i="61"/>
  <c r="H11" i="61"/>
  <c r="B102" i="14"/>
  <c r="AC113" i="14"/>
  <c r="E118" i="14"/>
  <c r="J131" i="14"/>
  <c r="T10" i="57"/>
  <c r="T112" i="57" s="1"/>
  <c r="O127" i="14"/>
  <c r="L114" i="14"/>
  <c r="I114" i="14"/>
  <c r="J114" i="14"/>
  <c r="AD103" i="14"/>
  <c r="Y103" i="14"/>
  <c r="D90" i="14"/>
  <c r="AE91" i="14"/>
  <c r="AD91" i="14"/>
  <c r="AF91" i="14"/>
  <c r="S126" i="14"/>
  <c r="Q126" i="14"/>
  <c r="T93" i="22"/>
  <c r="AC103" i="14"/>
  <c r="K131" i="14"/>
  <c r="I106" i="14"/>
  <c r="E107" i="14"/>
  <c r="O112" i="22"/>
  <c r="AE90" i="14"/>
  <c r="S90" i="14"/>
  <c r="C95" i="14"/>
  <c r="R127" i="14"/>
  <c r="K115" i="14"/>
  <c r="Z120" i="14"/>
  <c r="L97" i="14"/>
  <c r="I90" i="14"/>
  <c r="AN72" i="14"/>
  <c r="AR72" i="14" s="1"/>
  <c r="AM8" i="61"/>
  <c r="AM95" i="61" s="1"/>
  <c r="AM7" i="61"/>
  <c r="AE102" i="14"/>
  <c r="AE7" i="61"/>
  <c r="AE67" i="61" s="1"/>
  <c r="I122" i="14"/>
  <c r="W9" i="61"/>
  <c r="C123" i="14"/>
  <c r="M6" i="61"/>
  <c r="K59" i="61"/>
  <c r="AD8" i="61"/>
  <c r="AD89" i="61" s="1"/>
  <c r="AB105" i="22"/>
  <c r="AM5" i="61"/>
  <c r="C92" i="14"/>
  <c r="AD3" i="61"/>
  <c r="AD52" i="61" s="1"/>
  <c r="O3" i="61"/>
  <c r="AI4" i="61"/>
  <c r="Q4" i="61"/>
  <c r="Q77" i="61" s="1"/>
  <c r="K12" i="61"/>
  <c r="K132" i="61" s="1"/>
  <c r="T11" i="61"/>
  <c r="P115" i="14"/>
  <c r="J112" i="14"/>
  <c r="R106" i="14"/>
  <c r="R128" i="14"/>
  <c r="AL6" i="61"/>
  <c r="J4" i="61"/>
  <c r="T92" i="14"/>
  <c r="AE92" i="14"/>
  <c r="P12" i="61"/>
  <c r="P48" i="61" s="1"/>
  <c r="AC91" i="14"/>
  <c r="N4" i="61"/>
  <c r="N43" i="61" s="1"/>
  <c r="C10" i="57"/>
  <c r="C34" i="57" s="1"/>
  <c r="I11" i="61"/>
  <c r="I132" i="61" s="1"/>
  <c r="R5" i="61"/>
  <c r="V5" i="61"/>
  <c r="B60" i="61"/>
  <c r="B59" i="61"/>
  <c r="AK78" i="61"/>
  <c r="AK126" i="61"/>
  <c r="Q60" i="61"/>
  <c r="L125" i="61"/>
  <c r="Q126" i="61"/>
  <c r="AK56" i="61"/>
  <c r="D123" i="61"/>
  <c r="AD123" i="61"/>
  <c r="Q138" i="61"/>
  <c r="AD53" i="61"/>
  <c r="B126" i="61"/>
  <c r="AK55" i="61"/>
  <c r="E60" i="61"/>
  <c r="AK23" i="61"/>
  <c r="J102" i="14"/>
  <c r="G102" i="14"/>
  <c r="I102" i="14"/>
  <c r="E102" i="14"/>
  <c r="B97" i="14"/>
  <c r="C97" i="14"/>
  <c r="I100" i="14"/>
  <c r="E100" i="14"/>
  <c r="H100" i="14"/>
  <c r="AD7" i="61"/>
  <c r="AD128" i="61" s="1"/>
  <c r="W102" i="14"/>
  <c r="U102" i="14"/>
  <c r="V102" i="14"/>
  <c r="S102" i="14"/>
  <c r="T102" i="14"/>
  <c r="X106" i="14"/>
  <c r="W106" i="14"/>
  <c r="Z5" i="61"/>
  <c r="Z59" i="61" s="1"/>
  <c r="L99" i="22"/>
  <c r="Y100" i="14"/>
  <c r="X100" i="14"/>
  <c r="V100" i="14"/>
  <c r="AE106" i="14"/>
  <c r="AF106" i="14"/>
  <c r="AA105" i="22"/>
  <c r="H102" i="14"/>
  <c r="F2" i="61"/>
  <c r="J109" i="22"/>
  <c r="I109" i="22"/>
  <c r="S103" i="14"/>
  <c r="Q103" i="14"/>
  <c r="N103" i="14"/>
  <c r="R103" i="14"/>
  <c r="H109" i="22"/>
  <c r="O95" i="22"/>
  <c r="M91" i="14"/>
  <c r="J91" i="14"/>
  <c r="L91" i="14"/>
  <c r="I91" i="14"/>
  <c r="AH4" i="61"/>
  <c r="N99" i="22"/>
  <c r="M99" i="22"/>
  <c r="U5" i="61"/>
  <c r="U17" i="61" s="1"/>
  <c r="H92" i="14"/>
  <c r="O103" i="14"/>
  <c r="K91" i="14"/>
  <c r="P91" i="14"/>
  <c r="N91" i="14"/>
  <c r="O91" i="14"/>
  <c r="AJ7" i="61"/>
  <c r="AJ83" i="61" s="1"/>
  <c r="E7" i="61"/>
  <c r="E140" i="61" s="1"/>
  <c r="AC95" i="22"/>
  <c r="M109" i="22"/>
  <c r="K109" i="22"/>
  <c r="X7" i="61"/>
  <c r="AC108" i="22"/>
  <c r="P90" i="22"/>
  <c r="K99" i="22"/>
  <c r="L109" i="22"/>
  <c r="O90" i="22"/>
  <c r="Z91" i="14"/>
  <c r="Y107" i="14"/>
  <c r="X91" i="14"/>
  <c r="X107" i="14"/>
  <c r="AA91" i="14"/>
  <c r="Z107" i="14"/>
  <c r="Y91" i="14"/>
  <c r="AB95" i="22"/>
  <c r="U100" i="14"/>
  <c r="N109" i="22"/>
  <c r="J90" i="14"/>
  <c r="AC92" i="14"/>
  <c r="U93" i="22"/>
  <c r="AB91" i="14"/>
  <c r="AB109" i="22"/>
  <c r="O109" i="22"/>
  <c r="T100" i="14"/>
  <c r="P95" i="22"/>
  <c r="AB103" i="14"/>
  <c r="E95" i="14"/>
  <c r="AB93" i="14"/>
  <c r="I92" i="14"/>
  <c r="AF90" i="14"/>
  <c r="P103" i="14"/>
  <c r="AA103" i="14"/>
  <c r="N95" i="22"/>
  <c r="O93" i="14"/>
  <c r="E117" i="14"/>
  <c r="V121" i="14"/>
  <c r="AB113" i="14"/>
  <c r="AA115" i="14"/>
  <c r="Q125" i="14"/>
  <c r="S129" i="14"/>
  <c r="D120" i="14"/>
  <c r="W130" i="14"/>
  <c r="B118" i="14"/>
  <c r="V116" i="14"/>
  <c r="B117" i="14"/>
  <c r="C117" i="14"/>
  <c r="D117" i="14"/>
  <c r="M119" i="14"/>
  <c r="T116" i="14"/>
  <c r="P127" i="14"/>
  <c r="AE112" i="14"/>
  <c r="G112" i="14"/>
  <c r="P117" i="22"/>
  <c r="Z113" i="14"/>
  <c r="E112" i="14"/>
  <c r="B119" i="14"/>
  <c r="C119" i="14"/>
  <c r="AE117" i="14"/>
  <c r="C114" i="14"/>
  <c r="U116" i="14"/>
  <c r="Q127" i="14"/>
  <c r="F112" i="14"/>
  <c r="C129" i="14"/>
  <c r="R116" i="14"/>
  <c r="L124" i="14"/>
  <c r="AM9" i="57"/>
  <c r="AM101" i="57" s="1"/>
  <c r="AE113" i="14"/>
  <c r="Y120" i="14"/>
  <c r="N130" i="14"/>
  <c r="J12" i="61"/>
  <c r="F118" i="14"/>
  <c r="O117" i="22"/>
  <c r="M116" i="22"/>
  <c r="W121" i="14"/>
  <c r="F114" i="14"/>
  <c r="AB2" i="57"/>
  <c r="AB23" i="57" s="1"/>
  <c r="U115" i="22"/>
  <c r="S130" i="14"/>
  <c r="AD116" i="14"/>
  <c r="P129" i="14"/>
  <c r="O129" i="14"/>
  <c r="Z115" i="14"/>
  <c r="AE8" i="61"/>
  <c r="AE128" i="14"/>
  <c r="Q122" i="14"/>
  <c r="N19" i="57"/>
  <c r="W113" i="14"/>
  <c r="G114" i="14"/>
  <c r="S121" i="14"/>
  <c r="E129" i="14"/>
  <c r="T121" i="14"/>
  <c r="O11" i="57"/>
  <c r="H112" i="14"/>
  <c r="T3" i="61"/>
  <c r="P8" i="61"/>
  <c r="I11" i="57"/>
  <c r="I132" i="57" s="1"/>
  <c r="Z123" i="14"/>
  <c r="I128" i="14"/>
  <c r="V128" i="14"/>
  <c r="M92" i="14"/>
  <c r="D114" i="14"/>
  <c r="AA113" i="14"/>
  <c r="I118" i="14"/>
  <c r="F128" i="14"/>
  <c r="F129" i="14"/>
  <c r="G129" i="14"/>
  <c r="Q121" i="14"/>
  <c r="R121" i="14"/>
  <c r="B120" i="14"/>
  <c r="Y113" i="14"/>
  <c r="X113" i="14"/>
  <c r="I129" i="14"/>
  <c r="D129" i="14"/>
  <c r="G4" i="57"/>
  <c r="U121" i="14"/>
  <c r="P112" i="22"/>
  <c r="AA125" i="14"/>
  <c r="Y125" i="14"/>
  <c r="V125" i="14"/>
  <c r="U126" i="14"/>
  <c r="T126" i="14"/>
  <c r="D124" i="14"/>
  <c r="AF125" i="14"/>
  <c r="K125" i="14"/>
  <c r="Y115" i="14"/>
  <c r="U127" i="14"/>
  <c r="E124" i="14"/>
  <c r="J128" i="14"/>
  <c r="D92" i="14"/>
  <c r="G122" i="14"/>
  <c r="AC3" i="61"/>
  <c r="C118" i="14"/>
  <c r="M125" i="14"/>
  <c r="H128" i="14"/>
  <c r="H122" i="14"/>
  <c r="O5" i="61"/>
  <c r="O90" i="61" s="1"/>
  <c r="R115" i="14"/>
  <c r="S3" i="57"/>
  <c r="S115" i="14"/>
  <c r="F8" i="61"/>
  <c r="F102" i="14"/>
  <c r="AL12" i="61"/>
  <c r="AL24" i="61" s="1"/>
  <c r="AC115" i="14"/>
  <c r="AD3" i="57"/>
  <c r="AD29" i="57" s="1"/>
  <c r="AD115" i="14"/>
  <c r="AA6" i="61"/>
  <c r="O131" i="14"/>
  <c r="N131" i="14"/>
  <c r="AE124" i="14"/>
  <c r="AE7" i="57"/>
  <c r="AE128" i="57" s="1"/>
  <c r="E4" i="61"/>
  <c r="M115" i="14"/>
  <c r="O115" i="14"/>
  <c r="O3" i="57"/>
  <c r="N115" i="14"/>
  <c r="V9" i="57"/>
  <c r="V126" i="14"/>
  <c r="K92" i="14"/>
  <c r="K3" i="61"/>
  <c r="G92" i="14"/>
  <c r="G3" i="61"/>
  <c r="AB115" i="14"/>
  <c r="AB3" i="57"/>
  <c r="AB29" i="57" s="1"/>
  <c r="K116" i="14"/>
  <c r="I116" i="14"/>
  <c r="L5" i="57"/>
  <c r="L78" i="57" s="1"/>
  <c r="J116" i="14"/>
  <c r="V6" i="61"/>
  <c r="Z8" i="61"/>
  <c r="AL4" i="61"/>
  <c r="H4" i="61"/>
  <c r="H137" i="61" s="1"/>
  <c r="P8" i="57"/>
  <c r="P105" i="57" s="1"/>
  <c r="O125" i="14"/>
  <c r="N125" i="14"/>
  <c r="J3" i="61"/>
  <c r="J92" i="14"/>
  <c r="C122" i="22"/>
  <c r="AB12" i="61"/>
  <c r="AB60" i="61" s="1"/>
  <c r="P125" i="14"/>
  <c r="J7" i="57"/>
  <c r="H124" i="14"/>
  <c r="AE12" i="57"/>
  <c r="AE132" i="57" s="1"/>
  <c r="Z130" i="14"/>
  <c r="AB125" i="14"/>
  <c r="W125" i="14"/>
  <c r="Z125" i="14"/>
  <c r="C116" i="14"/>
  <c r="D5" i="57"/>
  <c r="D126" i="57" s="1"/>
  <c r="B116" i="14"/>
  <c r="O9" i="57"/>
  <c r="N126" i="14"/>
  <c r="M126" i="14"/>
  <c r="AA130" i="14"/>
  <c r="AC130" i="14"/>
  <c r="X125" i="14"/>
  <c r="S17" i="57"/>
  <c r="K128" i="14"/>
  <c r="N129" i="14"/>
  <c r="X121" i="14"/>
  <c r="AB104" i="57"/>
  <c r="AB130" i="14"/>
  <c r="L112" i="14"/>
  <c r="K112" i="14"/>
  <c r="F121" i="14"/>
  <c r="AF4" i="57"/>
  <c r="AF41" i="57" s="1"/>
  <c r="AD114" i="14"/>
  <c r="AE114" i="14"/>
  <c r="AF114" i="14"/>
  <c r="I4" i="61"/>
  <c r="I77" i="61" s="1"/>
  <c r="K4" i="61"/>
  <c r="X4" i="61"/>
  <c r="X65" i="61" s="1"/>
  <c r="Z10" i="57"/>
  <c r="Z117" i="57" s="1"/>
  <c r="AF5" i="61"/>
  <c r="AF55" i="61" s="1"/>
  <c r="Q129" i="14"/>
  <c r="R129" i="14"/>
  <c r="B8" i="57"/>
  <c r="L123" i="14"/>
  <c r="N123" i="14"/>
  <c r="P2" i="57"/>
  <c r="P51" i="57" s="1"/>
  <c r="N113" i="14"/>
  <c r="X10" i="57"/>
  <c r="S8" i="57"/>
  <c r="S94" i="57" s="1"/>
  <c r="R125" i="14"/>
  <c r="AM10" i="57"/>
  <c r="AM117" i="57" s="1"/>
  <c r="O12" i="61"/>
  <c r="M2" i="57"/>
  <c r="K113" i="14"/>
  <c r="L113" i="14"/>
  <c r="X12" i="61"/>
  <c r="X141" i="61" s="1"/>
  <c r="T112" i="14"/>
  <c r="M114" i="14"/>
  <c r="T124" i="14"/>
  <c r="V124" i="14"/>
  <c r="U131" i="14"/>
  <c r="T131" i="14"/>
  <c r="F9" i="57"/>
  <c r="F101" i="57" s="1"/>
  <c r="E127" i="14"/>
  <c r="C127" i="14"/>
  <c r="C4" i="61"/>
  <c r="L92" i="14"/>
  <c r="L3" i="61"/>
  <c r="L32" i="61" s="1"/>
  <c r="R12" i="61"/>
  <c r="W12" i="61"/>
  <c r="U124" i="14"/>
  <c r="E126" i="14"/>
  <c r="E9" i="57"/>
  <c r="E57" i="57" s="1"/>
  <c r="D126" i="14"/>
  <c r="B126" i="14"/>
  <c r="C126" i="14"/>
  <c r="D127" i="14"/>
  <c r="S124" i="14"/>
  <c r="W131" i="14"/>
  <c r="B123" i="14"/>
  <c r="J113" i="14"/>
  <c r="O107" i="14"/>
  <c r="AE3" i="61"/>
  <c r="AD113" i="14"/>
  <c r="AF113" i="14"/>
  <c r="AJ52" i="57"/>
  <c r="AB66" i="57"/>
  <c r="M28" i="57"/>
  <c r="F124" i="14"/>
  <c r="I124" i="14"/>
  <c r="G124" i="14"/>
  <c r="O113" i="14"/>
  <c r="B92" i="14"/>
  <c r="U118" i="14"/>
  <c r="AF112" i="14"/>
  <c r="F10" i="57"/>
  <c r="F115" i="57" s="1"/>
  <c r="W108" i="14"/>
  <c r="AA3" i="61"/>
  <c r="P3" i="61"/>
  <c r="AC114" i="14"/>
  <c r="Q117" i="22"/>
  <c r="U12" i="61"/>
  <c r="U141" i="61" s="1"/>
  <c r="AD125" i="14"/>
  <c r="AC125" i="14"/>
  <c r="AD8" i="57"/>
  <c r="AD56" i="57" s="1"/>
  <c r="Y122" i="14"/>
  <c r="X122" i="14"/>
  <c r="T130" i="14"/>
  <c r="AB12" i="57"/>
  <c r="AB120" i="57" s="1"/>
  <c r="M5" i="57"/>
  <c r="M55" i="57" s="1"/>
  <c r="AJ102" i="57"/>
  <c r="AJ108" i="57"/>
  <c r="AJ101" i="57"/>
  <c r="AF4" i="61"/>
  <c r="AF89" i="61" s="1"/>
  <c r="G4" i="61"/>
  <c r="V92" i="14"/>
  <c r="V3" i="61"/>
  <c r="Q3" i="61"/>
  <c r="Q124" i="61" s="1"/>
  <c r="AD124" i="14"/>
  <c r="T107" i="14"/>
  <c r="AD4" i="57"/>
  <c r="AD47" i="57" s="1"/>
  <c r="AD7" i="57"/>
  <c r="T122" i="14"/>
  <c r="R122" i="14"/>
  <c r="S122" i="14"/>
  <c r="T11" i="57"/>
  <c r="T129" i="14"/>
  <c r="AA4" i="57"/>
  <c r="AA45" i="57" s="1"/>
  <c r="AB11" i="61"/>
  <c r="AB108" i="14"/>
  <c r="U92" i="14"/>
  <c r="U3" i="61"/>
  <c r="U88" i="61" s="1"/>
  <c r="R2" i="57"/>
  <c r="W12" i="57"/>
  <c r="W135" i="57" s="1"/>
  <c r="V130" i="14"/>
  <c r="U130" i="14"/>
  <c r="R12" i="57"/>
  <c r="Q130" i="14"/>
  <c r="P7" i="61"/>
  <c r="P78" i="61" s="1"/>
  <c r="Z3" i="61"/>
  <c r="Z124" i="61" s="1"/>
  <c r="R108" i="14"/>
  <c r="R130" i="14"/>
  <c r="C120" i="14"/>
  <c r="AB2" i="61"/>
  <c r="O2" i="61"/>
  <c r="R4" i="57"/>
  <c r="G121" i="14"/>
  <c r="F127" i="14"/>
  <c r="C3" i="61"/>
  <c r="AD92" i="14"/>
  <c r="W83" i="61"/>
  <c r="Z118" i="14"/>
  <c r="K126" i="61"/>
  <c r="N4" i="57"/>
  <c r="S125" i="14"/>
  <c r="B114" i="14"/>
  <c r="I127" i="14"/>
  <c r="AL16" i="57"/>
  <c r="W8" i="61"/>
  <c r="W80" i="61" s="1"/>
  <c r="AL75" i="57"/>
  <c r="H3" i="57"/>
  <c r="H40" i="57" s="1"/>
  <c r="I112" i="14"/>
  <c r="AL17" i="57"/>
  <c r="H93" i="14"/>
  <c r="W5" i="57"/>
  <c r="W54" i="57" s="1"/>
  <c r="W116" i="14"/>
  <c r="R8" i="61"/>
  <c r="AI11" i="57"/>
  <c r="AI47" i="57" s="1"/>
  <c r="K7" i="61"/>
  <c r="H107" i="14"/>
  <c r="M11" i="61"/>
  <c r="M35" i="61" s="1"/>
  <c r="D12" i="57"/>
  <c r="W7" i="57"/>
  <c r="W79" i="57" s="1"/>
  <c r="W124" i="14"/>
  <c r="P12" i="57"/>
  <c r="P72" i="57" s="1"/>
  <c r="P130" i="14"/>
  <c r="M82" i="57"/>
  <c r="B42" i="57"/>
  <c r="O130" i="14"/>
  <c r="N23" i="57"/>
  <c r="K102" i="14"/>
  <c r="G6" i="57"/>
  <c r="P108" i="14"/>
  <c r="P126" i="61"/>
  <c r="J127" i="14"/>
  <c r="AL6" i="57"/>
  <c r="AL18" i="57" s="1"/>
  <c r="AF92" i="14"/>
  <c r="H129" i="14"/>
  <c r="H120" i="57"/>
  <c r="V107" i="14"/>
  <c r="D116" i="14"/>
  <c r="Z21" i="57"/>
  <c r="AD93" i="14"/>
  <c r="AB8" i="57"/>
  <c r="Q2" i="61"/>
  <c r="N20" i="57"/>
  <c r="N3" i="61"/>
  <c r="N15" i="61" s="1"/>
  <c r="Q3" i="57"/>
  <c r="C6" i="57"/>
  <c r="C18" i="57" s="1"/>
  <c r="S3" i="61"/>
  <c r="Q115" i="14"/>
  <c r="M113" i="14"/>
  <c r="AB3" i="61"/>
  <c r="AC18" i="61"/>
  <c r="AC8" i="61"/>
  <c r="AC23" i="61"/>
  <c r="P113" i="14"/>
  <c r="Z42" i="57"/>
  <c r="K7" i="57"/>
  <c r="M44" i="57"/>
  <c r="AC30" i="57"/>
  <c r="N21" i="57"/>
  <c r="N17" i="57"/>
  <c r="O108" i="14"/>
  <c r="T127" i="14"/>
  <c r="V129" i="14"/>
  <c r="J8" i="61"/>
  <c r="M6" i="57"/>
  <c r="M68" i="57" s="1"/>
  <c r="X101" i="57"/>
  <c r="J124" i="14"/>
  <c r="AK137" i="57"/>
  <c r="AF60" i="57"/>
  <c r="AH11" i="57"/>
  <c r="AB126" i="57"/>
  <c r="J139" i="57"/>
  <c r="H132" i="57"/>
  <c r="M125" i="57"/>
  <c r="M77" i="57"/>
  <c r="B140" i="57"/>
  <c r="M119" i="57"/>
  <c r="AC29" i="57"/>
  <c r="B138" i="57"/>
  <c r="X142" i="57"/>
  <c r="J141" i="57"/>
  <c r="AM77" i="57"/>
  <c r="B139" i="57"/>
  <c r="X137" i="57"/>
  <c r="M83" i="57"/>
  <c r="M131" i="57"/>
  <c r="O140" i="57"/>
  <c r="AJ142" i="57"/>
  <c r="AB128" i="57"/>
  <c r="AC52" i="57"/>
  <c r="AJ137" i="57"/>
  <c r="V54" i="57"/>
  <c r="I53" i="57"/>
  <c r="M113" i="57"/>
  <c r="M117" i="57"/>
  <c r="Y101" i="57"/>
  <c r="AD106" i="57"/>
  <c r="M95" i="57"/>
  <c r="J89" i="57"/>
  <c r="M89" i="57"/>
  <c r="T76" i="57"/>
  <c r="H131" i="57"/>
  <c r="M92" i="57"/>
  <c r="G119" i="57"/>
  <c r="Z81" i="57"/>
  <c r="S67" i="57"/>
  <c r="AB127" i="57"/>
  <c r="F137" i="57"/>
  <c r="AJ139" i="57"/>
  <c r="Z92" i="57"/>
  <c r="M47" i="57"/>
  <c r="L64" i="57"/>
  <c r="M116" i="57"/>
  <c r="AD138" i="57"/>
  <c r="AD142" i="57"/>
  <c r="Z67" i="57"/>
  <c r="AM137" i="57"/>
  <c r="F139" i="57"/>
  <c r="AI103" i="57"/>
  <c r="AD114" i="57"/>
  <c r="E138" i="57"/>
  <c r="E139" i="57"/>
  <c r="AD102" i="57"/>
  <c r="AM141" i="57"/>
  <c r="AM140" i="57"/>
  <c r="Z91" i="57"/>
  <c r="L77" i="57"/>
  <c r="AD143" i="57"/>
  <c r="M43" i="57"/>
  <c r="O137" i="57"/>
  <c r="B65" i="57"/>
  <c r="N67" i="57"/>
  <c r="I139" i="57"/>
  <c r="U78" i="57"/>
  <c r="K127" i="57"/>
  <c r="Z89" i="57"/>
  <c r="N75" i="57"/>
  <c r="K69" i="57"/>
  <c r="D103" i="57"/>
  <c r="I137" i="57"/>
  <c r="K102" i="57"/>
  <c r="N63" i="57"/>
  <c r="AK140" i="57"/>
  <c r="K126" i="57"/>
  <c r="N15" i="57"/>
  <c r="N115" i="57"/>
  <c r="V144" i="57"/>
  <c r="N99" i="57"/>
  <c r="K106" i="57"/>
  <c r="N106" i="57"/>
  <c r="I138" i="57"/>
  <c r="I84" i="57"/>
  <c r="I101" i="57"/>
  <c r="B137" i="57"/>
  <c r="Q137" i="57"/>
  <c r="N70" i="57"/>
  <c r="P42" i="57"/>
  <c r="V137" i="57"/>
  <c r="V140" i="57"/>
  <c r="AD120" i="57"/>
  <c r="N103" i="57"/>
  <c r="I140" i="57"/>
  <c r="G84" i="57"/>
  <c r="G143" i="57"/>
  <c r="Q139" i="57"/>
  <c r="N71" i="57"/>
  <c r="N31" i="57"/>
  <c r="S116" i="57"/>
  <c r="K107" i="57"/>
  <c r="G82" i="57"/>
  <c r="AD139" i="57"/>
  <c r="AJ128" i="57"/>
  <c r="G116" i="57"/>
  <c r="N79" i="57"/>
  <c r="N111" i="57"/>
  <c r="G128" i="57"/>
  <c r="V125" i="57"/>
  <c r="G120" i="57"/>
  <c r="V64" i="57"/>
  <c r="N82" i="57"/>
  <c r="N118" i="57"/>
  <c r="S139" i="57"/>
  <c r="G131" i="57"/>
  <c r="G132" i="57"/>
  <c r="V139" i="57"/>
  <c r="I142" i="57"/>
  <c r="Q140" i="57"/>
  <c r="N58" i="57"/>
  <c r="AF138" i="57"/>
  <c r="T137" i="57"/>
  <c r="E72" i="57"/>
  <c r="B43" i="57"/>
  <c r="Y142" i="57"/>
  <c r="J137" i="57"/>
  <c r="AA92" i="57"/>
  <c r="C16" i="57"/>
  <c r="O43" i="57"/>
  <c r="AA140" i="57"/>
  <c r="D130" i="57"/>
  <c r="AA79" i="57"/>
  <c r="D42" i="57"/>
  <c r="AD115" i="57"/>
  <c r="Y77" i="57"/>
  <c r="T104" i="57"/>
  <c r="AI118" i="57"/>
  <c r="Y106" i="57"/>
  <c r="W127" i="57"/>
  <c r="W131" i="57"/>
  <c r="Y140" i="57"/>
  <c r="AF140" i="57"/>
  <c r="T139" i="57"/>
  <c r="N116" i="57"/>
  <c r="D125" i="57"/>
  <c r="D127" i="57"/>
  <c r="Y137" i="57"/>
  <c r="D107" i="57"/>
  <c r="E60" i="57"/>
  <c r="Y81" i="57"/>
  <c r="W107" i="57"/>
  <c r="AI113" i="57"/>
  <c r="AJ130" i="57"/>
  <c r="AJ144" i="57"/>
  <c r="AJ77" i="57"/>
  <c r="AL27" i="57"/>
  <c r="AB103" i="57"/>
  <c r="AJ107" i="57"/>
  <c r="AF139" i="57"/>
  <c r="T136" i="57"/>
  <c r="D128" i="57"/>
  <c r="Y45" i="57"/>
  <c r="W130" i="57"/>
  <c r="N81" i="57"/>
  <c r="T142" i="57"/>
  <c r="T140" i="57"/>
  <c r="AA139" i="57"/>
  <c r="AA141" i="57"/>
  <c r="S140" i="57"/>
  <c r="AA91" i="57"/>
  <c r="K71" i="57"/>
  <c r="AJ132" i="57"/>
  <c r="AK101" i="57"/>
  <c r="G140" i="57"/>
  <c r="J127" i="57"/>
  <c r="K103" i="57"/>
  <c r="Q141" i="57"/>
  <c r="C23" i="57"/>
  <c r="AH140" i="57"/>
  <c r="AH139" i="57"/>
  <c r="D115" i="57"/>
  <c r="AA96" i="57"/>
  <c r="AD118" i="57"/>
  <c r="D104" i="57"/>
  <c r="E55" i="57"/>
  <c r="T67" i="57"/>
  <c r="H143" i="57"/>
  <c r="M128" i="57"/>
  <c r="AK65" i="57"/>
  <c r="AH137" i="57"/>
  <c r="AD108" i="57"/>
  <c r="H144" i="57"/>
  <c r="E78" i="57"/>
  <c r="AK139" i="57"/>
  <c r="E65" i="57"/>
  <c r="E137" i="57"/>
  <c r="E135" i="57"/>
  <c r="AA104" i="57"/>
  <c r="E140" i="57"/>
  <c r="AJ140" i="57"/>
  <c r="Y104" i="57"/>
  <c r="Y125" i="57"/>
  <c r="AJ126" i="57"/>
  <c r="I136" i="57"/>
  <c r="AB107" i="57"/>
  <c r="AJ125" i="57"/>
  <c r="AJ129" i="57"/>
  <c r="AF75" i="57"/>
  <c r="V127" i="57"/>
  <c r="I48" i="57"/>
  <c r="Y108" i="57"/>
  <c r="AJ127" i="57"/>
  <c r="AA128" i="57"/>
  <c r="Q71" i="57"/>
  <c r="V128" i="57"/>
  <c r="V126" i="57"/>
  <c r="M129" i="57"/>
  <c r="AK77" i="57"/>
  <c r="G111" i="57"/>
  <c r="Y43" i="57"/>
  <c r="V55" i="57"/>
  <c r="V132" i="57"/>
  <c r="V78" i="57"/>
  <c r="E58" i="57"/>
  <c r="E84" i="57"/>
  <c r="R130" i="57"/>
  <c r="C21" i="57"/>
  <c r="I90" i="57"/>
  <c r="S84" i="57"/>
  <c r="AB83" i="57"/>
  <c r="Q77" i="57"/>
  <c r="O77" i="57"/>
  <c r="AD103" i="57"/>
  <c r="I69" i="57"/>
  <c r="V77" i="57"/>
  <c r="M94" i="57"/>
  <c r="V79" i="57"/>
  <c r="I78" i="57"/>
  <c r="I103" i="57"/>
  <c r="I104" i="57"/>
  <c r="I60" i="57"/>
  <c r="R103" i="57"/>
  <c r="E79" i="57"/>
  <c r="AK67" i="57"/>
  <c r="AI115" i="57"/>
  <c r="S114" i="57"/>
  <c r="V119" i="57"/>
  <c r="D101" i="57"/>
  <c r="Q96" i="57"/>
  <c r="F72" i="57"/>
  <c r="V65" i="57"/>
  <c r="R115" i="57"/>
  <c r="AK108" i="57"/>
  <c r="I115" i="57"/>
  <c r="Y116" i="57"/>
  <c r="I81" i="57"/>
  <c r="I77" i="57"/>
  <c r="I108" i="57"/>
  <c r="I102" i="57"/>
  <c r="V52" i="57"/>
  <c r="V84" i="57"/>
  <c r="I79" i="57"/>
  <c r="H119" i="57"/>
  <c r="R66" i="57"/>
  <c r="R102" i="57"/>
  <c r="E77" i="57"/>
  <c r="Z77" i="57"/>
  <c r="J44" i="57"/>
  <c r="J113" i="57"/>
  <c r="AD119" i="57"/>
  <c r="D113" i="57"/>
  <c r="T84" i="57"/>
  <c r="F65" i="57"/>
  <c r="AI101" i="57"/>
  <c r="U79" i="57"/>
  <c r="Y120" i="57"/>
  <c r="V41" i="57"/>
  <c r="AF72" i="57"/>
  <c r="AF84" i="57"/>
  <c r="B103" i="57"/>
  <c r="T40" i="57"/>
  <c r="T135" i="57"/>
  <c r="D131" i="57"/>
  <c r="B66" i="57"/>
  <c r="B79" i="57"/>
  <c r="B53" i="57"/>
  <c r="AF79" i="57"/>
  <c r="K119" i="57"/>
  <c r="J91" i="57"/>
  <c r="T108" i="57"/>
  <c r="T100" i="57"/>
  <c r="N66" i="57"/>
  <c r="U77" i="57"/>
  <c r="AJ103" i="57"/>
  <c r="AJ71" i="57"/>
  <c r="AJ104" i="57"/>
  <c r="AK142" i="57"/>
  <c r="S51" i="57"/>
  <c r="T42" i="57"/>
  <c r="AB79" i="57"/>
  <c r="AK43" i="57"/>
  <c r="B41" i="57"/>
  <c r="Y119" i="57"/>
  <c r="T33" i="57"/>
  <c r="AI106" i="57"/>
  <c r="X100" i="57"/>
  <c r="B84" i="57"/>
  <c r="V83" i="57"/>
  <c r="T64" i="57"/>
  <c r="B54" i="57"/>
  <c r="AF108" i="57"/>
  <c r="T48" i="57"/>
  <c r="W71" i="57"/>
  <c r="E17" i="57"/>
  <c r="B67" i="57"/>
  <c r="B64" i="57"/>
  <c r="B78" i="57"/>
  <c r="N104" i="57"/>
  <c r="S120" i="57"/>
  <c r="T72" i="57"/>
  <c r="G83" i="57"/>
  <c r="AF78" i="57"/>
  <c r="W103" i="57"/>
  <c r="J96" i="57"/>
  <c r="T103" i="57"/>
  <c r="T101" i="57"/>
  <c r="AB78" i="57"/>
  <c r="AJ72" i="57"/>
  <c r="AM80" i="57"/>
  <c r="AD60" i="57"/>
  <c r="T77" i="57"/>
  <c r="T79" i="57"/>
  <c r="B76" i="57"/>
  <c r="Z104" i="57"/>
  <c r="M104" i="57"/>
  <c r="W95" i="57"/>
  <c r="Q72" i="57"/>
  <c r="Q67" i="57"/>
  <c r="S58" i="57"/>
  <c r="Q43" i="57"/>
  <c r="T69" i="57"/>
  <c r="Q84" i="57"/>
  <c r="D82" i="57"/>
  <c r="T81" i="57"/>
  <c r="AM84" i="57"/>
  <c r="AK79" i="57"/>
  <c r="AM92" i="57"/>
  <c r="AM43" i="57"/>
  <c r="AJ89" i="57"/>
  <c r="AM89" i="57"/>
  <c r="Q90" i="57"/>
  <c r="E48" i="57"/>
  <c r="AK72" i="57"/>
  <c r="Q91" i="57"/>
  <c r="C40" i="57"/>
  <c r="Q65" i="57"/>
  <c r="Q92" i="57"/>
  <c r="D69" i="57"/>
  <c r="D43" i="57"/>
  <c r="B72" i="57"/>
  <c r="S79" i="57"/>
  <c r="S70" i="57"/>
  <c r="J65" i="57"/>
  <c r="S54" i="57"/>
  <c r="Q44" i="57"/>
  <c r="Q80" i="57"/>
  <c r="D77" i="57"/>
  <c r="AM96" i="57"/>
  <c r="C28" i="57"/>
  <c r="AI69" i="57"/>
  <c r="S66" i="57"/>
  <c r="AE71" i="57"/>
  <c r="F42" i="57"/>
  <c r="Q68" i="57"/>
  <c r="Q89" i="57"/>
  <c r="D71" i="57"/>
  <c r="D67" i="57"/>
  <c r="D45" i="57"/>
  <c r="S78" i="57"/>
  <c r="S72" i="57"/>
  <c r="B77" i="57"/>
  <c r="Y84" i="57"/>
  <c r="D83" i="57"/>
  <c r="Q81" i="57"/>
  <c r="AJ67" i="57"/>
  <c r="O92" i="57"/>
  <c r="D91" i="57"/>
  <c r="V95" i="57"/>
  <c r="AH65" i="57"/>
  <c r="AH84" i="57"/>
  <c r="AD70" i="57"/>
  <c r="J72" i="57"/>
  <c r="L65" i="57"/>
  <c r="Z68" i="57"/>
  <c r="O48" i="57"/>
  <c r="C17" i="57"/>
  <c r="P66" i="57"/>
  <c r="T105" i="57"/>
  <c r="AJ65" i="57"/>
  <c r="AJ79" i="57"/>
  <c r="AJ66" i="57"/>
  <c r="AJ78" i="57"/>
  <c r="L63" i="57"/>
  <c r="L35" i="57"/>
  <c r="AD69" i="57"/>
  <c r="AA84" i="57"/>
  <c r="R57" i="57"/>
  <c r="L76" i="57"/>
  <c r="L43" i="57"/>
  <c r="L31" i="57"/>
  <c r="Q42" i="57"/>
  <c r="T65" i="57"/>
  <c r="B136" i="57"/>
  <c r="O84" i="57"/>
  <c r="D81" i="57"/>
  <c r="AK84" i="57"/>
  <c r="AJ69" i="57"/>
  <c r="AJ93" i="57"/>
  <c r="AJ81" i="57"/>
  <c r="AK48" i="57"/>
  <c r="O80" i="57"/>
  <c r="W69" i="57"/>
  <c r="Q47" i="57"/>
  <c r="B81" i="57"/>
  <c r="Z79" i="57"/>
  <c r="L40" i="57"/>
  <c r="Z80" i="57"/>
  <c r="Q108" i="57"/>
  <c r="L79" i="57"/>
  <c r="R54" i="57"/>
  <c r="J129" i="57"/>
  <c r="Z43" i="57"/>
  <c r="AD72" i="57"/>
  <c r="J68" i="57"/>
  <c r="L67" i="57"/>
  <c r="P65" i="57"/>
  <c r="M80" i="57"/>
  <c r="D79" i="57"/>
  <c r="AD58" i="57"/>
  <c r="X77" i="57"/>
  <c r="AG77" i="57"/>
  <c r="AH77" i="57"/>
  <c r="AJ84" i="57"/>
  <c r="AH79" i="57"/>
  <c r="AJ83" i="57"/>
  <c r="Q63" i="57"/>
  <c r="AA67" i="57"/>
  <c r="AA72" i="57"/>
  <c r="AA68" i="57"/>
  <c r="AF120" i="57"/>
  <c r="AF115" i="57"/>
  <c r="U41" i="57"/>
  <c r="U65" i="57"/>
  <c r="U55" i="57"/>
  <c r="AA108" i="57"/>
  <c r="AA103" i="57"/>
  <c r="AA81" i="57"/>
  <c r="AA142" i="57"/>
  <c r="V72" i="57"/>
  <c r="K131" i="57"/>
  <c r="D65" i="57"/>
  <c r="S138" i="57"/>
  <c r="I66" i="57"/>
  <c r="U42" i="57"/>
  <c r="I116" i="57"/>
  <c r="C101" i="57"/>
  <c r="AI65" i="57"/>
  <c r="K51" i="57"/>
  <c r="K59" i="57"/>
  <c r="K70" i="57"/>
  <c r="K66" i="57"/>
  <c r="K54" i="57"/>
  <c r="AH43" i="57"/>
  <c r="AH72" i="57"/>
  <c r="AH67" i="57"/>
  <c r="L125" i="57"/>
  <c r="G123" i="57"/>
  <c r="M40" i="57"/>
  <c r="M76" i="57"/>
  <c r="AG43" i="57"/>
  <c r="AG46" i="57"/>
  <c r="V47" i="57"/>
  <c r="V48" i="57"/>
  <c r="V60" i="57"/>
  <c r="V59" i="57"/>
  <c r="V71" i="57"/>
  <c r="I57" i="57"/>
  <c r="I45" i="57"/>
  <c r="I65" i="57"/>
  <c r="I55" i="57"/>
  <c r="I42" i="57"/>
  <c r="I41" i="57"/>
  <c r="I72" i="57"/>
  <c r="AI70" i="57"/>
  <c r="AI46" i="57"/>
  <c r="AF51" i="57"/>
  <c r="AF63" i="57"/>
  <c r="AF54" i="57"/>
  <c r="AF66" i="57"/>
  <c r="AF135" i="57"/>
  <c r="S82" i="57"/>
  <c r="S115" i="57"/>
  <c r="S143" i="57"/>
  <c r="K115" i="57"/>
  <c r="K114" i="57"/>
  <c r="Q132" i="57"/>
  <c r="Q48" i="57"/>
  <c r="Q83" i="57"/>
  <c r="V67" i="57"/>
  <c r="V66" i="57"/>
  <c r="V53" i="57"/>
  <c r="U54" i="57"/>
  <c r="AA69" i="57"/>
  <c r="I67" i="57"/>
  <c r="AA93" i="57"/>
  <c r="U43" i="57"/>
  <c r="F48" i="57"/>
  <c r="L71" i="57"/>
  <c r="U67" i="57"/>
  <c r="I43" i="57"/>
  <c r="V42" i="57"/>
  <c r="AF67" i="57"/>
  <c r="K118" i="57"/>
  <c r="AA105" i="57"/>
  <c r="I54" i="57"/>
  <c r="AF55" i="57"/>
  <c r="N123" i="57"/>
  <c r="N131" i="57"/>
  <c r="U75" i="57"/>
  <c r="AI42" i="57"/>
  <c r="Z65" i="57"/>
  <c r="H116" i="57"/>
  <c r="H96" i="57"/>
  <c r="AM44" i="57"/>
  <c r="AB71" i="57"/>
  <c r="N78" i="57"/>
  <c r="N57" i="57"/>
  <c r="E66" i="57"/>
  <c r="E43" i="57"/>
  <c r="AB57" i="57"/>
  <c r="AB69" i="57"/>
  <c r="AC54" i="57"/>
  <c r="O24" i="57"/>
  <c r="AL31" i="57"/>
  <c r="S59" i="57"/>
  <c r="AB59" i="57"/>
  <c r="AK42" i="57"/>
  <c r="AC66" i="57"/>
  <c r="E53" i="57"/>
  <c r="N102" i="57"/>
  <c r="M46" i="57"/>
  <c r="E67" i="57"/>
  <c r="E42" i="57"/>
  <c r="AB55" i="57"/>
  <c r="AB54" i="57"/>
  <c r="AB67" i="57"/>
  <c r="N69" i="57"/>
  <c r="AK39" i="57"/>
  <c r="X48" i="57"/>
  <c r="AJ59" i="57"/>
  <c r="AF57" i="57"/>
  <c r="C39" i="57"/>
  <c r="Y118" i="57"/>
  <c r="C52" i="57"/>
  <c r="T45" i="57"/>
  <c r="T43" i="57"/>
  <c r="P53" i="57"/>
  <c r="AA129" i="57"/>
  <c r="H95" i="57"/>
  <c r="C15" i="57"/>
  <c r="H117" i="57"/>
  <c r="B55" i="57"/>
  <c r="B60" i="57"/>
  <c r="H141" i="57"/>
  <c r="B40" i="57"/>
  <c r="AD54" i="57"/>
  <c r="AM48" i="57"/>
  <c r="H60" i="57"/>
  <c r="AJ57" i="57"/>
  <c r="P41" i="57"/>
  <c r="U28" i="57"/>
  <c r="AE54" i="57"/>
  <c r="L42" i="57"/>
  <c r="AJ53" i="57"/>
  <c r="P54" i="57"/>
  <c r="B52" i="57"/>
  <c r="B48" i="57"/>
  <c r="J47" i="57"/>
  <c r="AJ54" i="57"/>
  <c r="AJ43" i="57"/>
  <c r="C59" i="57"/>
  <c r="H129" i="57"/>
  <c r="C41" i="57"/>
  <c r="Y112" i="57"/>
  <c r="C51" i="57"/>
  <c r="C53" i="57"/>
  <c r="AF142" i="57"/>
  <c r="Y48" i="57"/>
  <c r="J144" i="57"/>
  <c r="D47" i="57"/>
  <c r="S132" i="57"/>
  <c r="H94" i="57"/>
  <c r="S60" i="57"/>
  <c r="B100" i="57"/>
  <c r="AD57" i="57"/>
  <c r="P43" i="57"/>
  <c r="AG82" i="57"/>
  <c r="AJ55" i="57"/>
  <c r="C29" i="57"/>
  <c r="C27" i="57"/>
  <c r="AJ60" i="57"/>
  <c r="AH48" i="57"/>
  <c r="AJ47" i="57"/>
  <c r="AJ45" i="57"/>
  <c r="V68" i="57"/>
  <c r="AF106" i="57"/>
  <c r="K123" i="57"/>
  <c r="N18" i="57"/>
  <c r="N112" i="57"/>
  <c r="Y130" i="57"/>
  <c r="S131" i="57"/>
  <c r="L30" i="57"/>
  <c r="S119" i="57"/>
  <c r="V43" i="57"/>
  <c r="N54" i="57"/>
  <c r="J42" i="57"/>
  <c r="AK81" i="57"/>
  <c r="AG128" i="57"/>
  <c r="AL15" i="57"/>
  <c r="AK103" i="57"/>
  <c r="AK45" i="57"/>
  <c r="AK57" i="57"/>
  <c r="Y144" i="57"/>
  <c r="Z44" i="57"/>
  <c r="Y83" i="57"/>
  <c r="G23" i="57"/>
  <c r="Z19" i="57"/>
  <c r="J48" i="57"/>
  <c r="AK104" i="57"/>
  <c r="J41" i="57"/>
  <c r="AJ48" i="57"/>
  <c r="AK69" i="57"/>
  <c r="AG47" i="57"/>
  <c r="AI45" i="57"/>
  <c r="AH42" i="57"/>
  <c r="Q23" i="57"/>
  <c r="AF22" i="57"/>
  <c r="AJ42" i="57"/>
  <c r="Z75" i="57"/>
  <c r="Z33" i="57"/>
  <c r="AA83" i="57"/>
  <c r="N30" i="57"/>
  <c r="AM41" i="57"/>
  <c r="AJ41" i="57"/>
  <c r="AM55" i="57"/>
  <c r="AM78" i="57"/>
  <c r="AF17" i="57"/>
  <c r="D93" i="57"/>
  <c r="AF104" i="57"/>
  <c r="T96" i="61"/>
  <c r="E143" i="57"/>
  <c r="E116" i="57"/>
  <c r="AL124" i="57"/>
  <c r="T54" i="57"/>
  <c r="AE68" i="57"/>
  <c r="AG125" i="57"/>
  <c r="AL76" i="57"/>
  <c r="B28" i="57"/>
  <c r="B33" i="57"/>
  <c r="B29" i="57"/>
  <c r="B36" i="57"/>
  <c r="Z45" i="57"/>
  <c r="Z105" i="57"/>
  <c r="Z99" i="57"/>
  <c r="Z69" i="57"/>
  <c r="Z93" i="57"/>
  <c r="Z103" i="57"/>
  <c r="AK144" i="57"/>
  <c r="AK132" i="57"/>
  <c r="AK128" i="57"/>
  <c r="AK83" i="57"/>
  <c r="AK125" i="57"/>
  <c r="AK127" i="57"/>
  <c r="AM128" i="57"/>
  <c r="AM144" i="57"/>
  <c r="AM47" i="57"/>
  <c r="B30" i="57"/>
  <c r="M81" i="57"/>
  <c r="M130" i="57"/>
  <c r="N128" i="57"/>
  <c r="N130" i="57"/>
  <c r="N107" i="57"/>
  <c r="R71" i="57"/>
  <c r="R126" i="57"/>
  <c r="C100" i="57"/>
  <c r="AM129" i="57"/>
  <c r="E112" i="57"/>
  <c r="E75" i="57"/>
  <c r="E63" i="57"/>
  <c r="Q127" i="57"/>
  <c r="Q125" i="57"/>
  <c r="Q95" i="57"/>
  <c r="AJ56" i="57"/>
  <c r="AJ96" i="57"/>
  <c r="AJ44" i="57"/>
  <c r="AJ92" i="57"/>
  <c r="AJ105" i="57"/>
  <c r="AJ91" i="57"/>
  <c r="AJ68" i="57"/>
  <c r="AD144" i="57"/>
  <c r="AD71" i="57"/>
  <c r="AF81" i="57"/>
  <c r="AF69" i="57"/>
  <c r="AF99" i="57"/>
  <c r="AF102" i="57"/>
  <c r="AF103" i="57"/>
  <c r="D119" i="57"/>
  <c r="D106" i="57"/>
  <c r="D70" i="57"/>
  <c r="D116" i="57"/>
  <c r="T36" i="57"/>
  <c r="T27" i="57"/>
  <c r="T75" i="57"/>
  <c r="T99" i="57"/>
  <c r="T31" i="57"/>
  <c r="T39" i="57"/>
  <c r="E113" i="57"/>
  <c r="E114" i="57"/>
  <c r="E46" i="57"/>
  <c r="E111" i="57"/>
  <c r="E115" i="57"/>
  <c r="E22" i="57"/>
  <c r="E18" i="57"/>
  <c r="B57" i="57"/>
  <c r="B69" i="57"/>
  <c r="B108" i="57"/>
  <c r="B101" i="57"/>
  <c r="B142" i="57"/>
  <c r="T141" i="61"/>
  <c r="I94" i="57"/>
  <c r="C45" i="57"/>
  <c r="Y113" i="57"/>
  <c r="AF20" i="57"/>
  <c r="AF21" i="57"/>
  <c r="Y46" i="57"/>
  <c r="Z101" i="57"/>
  <c r="Y131" i="57"/>
  <c r="AC64" i="57"/>
  <c r="R59" i="57"/>
  <c r="Y82" i="57"/>
  <c r="R127" i="57"/>
  <c r="AD130" i="57"/>
  <c r="N126" i="57"/>
  <c r="E70" i="57"/>
  <c r="E39" i="57"/>
  <c r="E120" i="57"/>
  <c r="B102" i="57"/>
  <c r="B31" i="57"/>
  <c r="E82" i="57"/>
  <c r="F68" i="57"/>
  <c r="F89" i="57"/>
  <c r="AM83" i="57"/>
  <c r="AJ141" i="57"/>
  <c r="Y23" i="57"/>
  <c r="AJ80" i="57"/>
  <c r="AJ90" i="57"/>
  <c r="Z63" i="57"/>
  <c r="Z39" i="57"/>
  <c r="Z87" i="57"/>
  <c r="J95" i="57"/>
  <c r="J71" i="57"/>
  <c r="J132" i="57"/>
  <c r="J125" i="57"/>
  <c r="AA107" i="57"/>
  <c r="AA132" i="57"/>
  <c r="AA127" i="57"/>
  <c r="AA144" i="57"/>
  <c r="AA71" i="57"/>
  <c r="AA130" i="57"/>
  <c r="AA95" i="57"/>
  <c r="S128" i="57"/>
  <c r="S71" i="57"/>
  <c r="S126" i="57"/>
  <c r="S127" i="57"/>
  <c r="S83" i="57"/>
  <c r="S144" i="57"/>
  <c r="Y107" i="57"/>
  <c r="Y126" i="57"/>
  <c r="Y132" i="57"/>
  <c r="Y128" i="57"/>
  <c r="Y47" i="57"/>
  <c r="AG116" i="57"/>
  <c r="N55" i="57"/>
  <c r="N51" i="57"/>
  <c r="N114" i="57"/>
  <c r="N59" i="57"/>
  <c r="Y66" i="57"/>
  <c r="Y102" i="57"/>
  <c r="T17" i="57"/>
  <c r="T18" i="57"/>
  <c r="M101" i="57"/>
  <c r="M106" i="57"/>
  <c r="M118" i="57"/>
  <c r="AG89" i="57"/>
  <c r="AG94" i="57"/>
  <c r="M93" i="57"/>
  <c r="AF24" i="57"/>
  <c r="AF18" i="57"/>
  <c r="Z100" i="57"/>
  <c r="C57" i="57"/>
  <c r="N83" i="57"/>
  <c r="N119" i="57"/>
  <c r="E19" i="57"/>
  <c r="Y143" i="57"/>
  <c r="D46" i="57"/>
  <c r="T28" i="57"/>
  <c r="E51" i="57"/>
  <c r="M45" i="57"/>
  <c r="AD127" i="57"/>
  <c r="N127" i="57"/>
  <c r="T63" i="57"/>
  <c r="B104" i="57"/>
  <c r="B45" i="57"/>
  <c r="D118" i="57"/>
  <c r="J93" i="57"/>
  <c r="AM95" i="57"/>
  <c r="J36" i="57"/>
  <c r="AJ95" i="57"/>
  <c r="AD24" i="57"/>
  <c r="P45" i="57"/>
  <c r="AJ94" i="57"/>
  <c r="Y124" i="57"/>
  <c r="I89" i="57"/>
  <c r="M88" i="57"/>
  <c r="T19" i="57"/>
  <c r="T51" i="57"/>
  <c r="I46" i="57"/>
  <c r="I141" i="57"/>
  <c r="N52" i="57"/>
  <c r="AF111" i="57"/>
  <c r="I58" i="57"/>
  <c r="AL99" i="57"/>
  <c r="I92" i="57"/>
  <c r="N27" i="57"/>
  <c r="I44" i="57"/>
  <c r="AF70" i="57"/>
  <c r="I91" i="57"/>
  <c r="I31" i="57"/>
  <c r="G114" i="57"/>
  <c r="AF143" i="57"/>
  <c r="Y52" i="57"/>
  <c r="Y40" i="57"/>
  <c r="T21" i="57"/>
  <c r="T24" i="57"/>
  <c r="T41" i="57"/>
  <c r="AA135" i="57"/>
  <c r="Y136" i="57"/>
  <c r="AA75" i="57"/>
  <c r="N35" i="57"/>
  <c r="I120" i="57"/>
  <c r="T30" i="57"/>
  <c r="T52" i="57"/>
  <c r="C125" i="57"/>
  <c r="M100" i="57"/>
  <c r="M107" i="57"/>
  <c r="Q144" i="57"/>
  <c r="Q129" i="57"/>
  <c r="Q128" i="57"/>
  <c r="AM132" i="57"/>
  <c r="AK130" i="57"/>
  <c r="AG80" i="57"/>
  <c r="AG117" i="57"/>
  <c r="AG44" i="57"/>
  <c r="AM125" i="57"/>
  <c r="Y59" i="57"/>
  <c r="T16" i="57"/>
  <c r="T15" i="57"/>
  <c r="N76" i="57"/>
  <c r="AF94" i="57"/>
  <c r="AF82" i="57"/>
  <c r="M105" i="57"/>
  <c r="N60" i="57"/>
  <c r="AG95" i="57"/>
  <c r="AM53" i="57"/>
  <c r="AK71" i="57"/>
  <c r="AG92" i="57"/>
  <c r="AK47" i="57"/>
  <c r="AK107" i="57"/>
  <c r="K117" i="57"/>
  <c r="AJ99" i="57"/>
  <c r="AF19" i="57"/>
  <c r="AC57" i="57"/>
  <c r="AC103" i="57"/>
  <c r="AC100" i="57"/>
  <c r="AI57" i="57"/>
  <c r="E59" i="57"/>
  <c r="E24" i="57"/>
  <c r="S24" i="57"/>
  <c r="S19" i="57"/>
  <c r="S22" i="57"/>
  <c r="S23" i="57"/>
  <c r="W106" i="57"/>
  <c r="W115" i="57"/>
  <c r="W70" i="57"/>
  <c r="R118" i="57"/>
  <c r="R58" i="57"/>
  <c r="R114" i="57"/>
  <c r="V44" i="57"/>
  <c r="V129" i="57"/>
  <c r="V92" i="57"/>
  <c r="V90" i="57"/>
  <c r="V80" i="57"/>
  <c r="V96" i="57"/>
  <c r="F141" i="57"/>
  <c r="AF96" i="57"/>
  <c r="R70" i="57"/>
  <c r="Q130" i="57"/>
  <c r="R106" i="57"/>
  <c r="Z95" i="57"/>
  <c r="S63" i="57"/>
  <c r="S135" i="57"/>
  <c r="Q75" i="57"/>
  <c r="Q123" i="57"/>
  <c r="Q135" i="57"/>
  <c r="Q39" i="57"/>
  <c r="G58" i="57"/>
  <c r="G59" i="57"/>
  <c r="T66" i="57"/>
  <c r="T55" i="57"/>
  <c r="T53" i="57"/>
  <c r="T29" i="57"/>
  <c r="T57" i="57"/>
  <c r="T60" i="57"/>
  <c r="I80" i="57"/>
  <c r="I56" i="57"/>
  <c r="I105" i="57"/>
  <c r="I68" i="57"/>
  <c r="C124" i="57"/>
  <c r="Q18" i="57"/>
  <c r="AG101" i="57"/>
  <c r="AG81" i="57"/>
  <c r="AG130" i="57"/>
  <c r="I113" i="57"/>
  <c r="I118" i="57"/>
  <c r="I70" i="57"/>
  <c r="I82" i="57"/>
  <c r="I143" i="57"/>
  <c r="I117" i="57"/>
  <c r="I114" i="57"/>
  <c r="M124" i="57"/>
  <c r="M34" i="57"/>
  <c r="M33" i="57"/>
  <c r="M35" i="57"/>
  <c r="M31" i="57"/>
  <c r="K18" i="57"/>
  <c r="Y31" i="57"/>
  <c r="Y34" i="57"/>
  <c r="Y76" i="57"/>
  <c r="Y29" i="57"/>
  <c r="Y33" i="57"/>
  <c r="I96" i="57"/>
  <c r="I93" i="57"/>
  <c r="C47" i="57"/>
  <c r="AB106" i="57"/>
  <c r="M112" i="57"/>
  <c r="T138" i="57"/>
  <c r="Q87" i="57"/>
  <c r="V89" i="57"/>
  <c r="G126" i="57"/>
  <c r="AC69" i="57"/>
  <c r="AC33" i="57"/>
  <c r="S75" i="57"/>
  <c r="S123" i="57"/>
  <c r="V141" i="57"/>
  <c r="S18" i="57"/>
  <c r="Z123" i="57"/>
  <c r="Y28" i="57"/>
  <c r="Y100" i="57"/>
  <c r="AE66" i="57"/>
  <c r="L127" i="57"/>
  <c r="L47" i="57"/>
  <c r="L83" i="57"/>
  <c r="L124" i="57"/>
  <c r="L128" i="57"/>
  <c r="AG104" i="57"/>
  <c r="AA18" i="57"/>
  <c r="AA21" i="57"/>
  <c r="I16" i="57"/>
  <c r="F96" i="57"/>
  <c r="F91" i="57"/>
  <c r="F44" i="57"/>
  <c r="Q69" i="57"/>
  <c r="V91" i="57"/>
  <c r="W119" i="57"/>
  <c r="V56" i="57"/>
  <c r="I33" i="57"/>
  <c r="Q66" i="57"/>
  <c r="W94" i="57"/>
  <c r="W118" i="57"/>
  <c r="S111" i="57"/>
  <c r="I106" i="57"/>
  <c r="G60" i="57"/>
  <c r="Y36" i="57"/>
  <c r="M32" i="57"/>
  <c r="R119" i="57"/>
  <c r="T102" i="57"/>
  <c r="Q20" i="57"/>
  <c r="AC102" i="57"/>
  <c r="N64" i="57"/>
  <c r="N124" i="57"/>
  <c r="N100" i="57"/>
  <c r="N33" i="57"/>
  <c r="N29" i="57"/>
  <c r="N34" i="57"/>
  <c r="R131" i="57"/>
  <c r="R107" i="57"/>
  <c r="C107" i="57"/>
  <c r="C99" i="57"/>
  <c r="C102" i="57"/>
  <c r="AE53" i="57"/>
  <c r="AG93" i="57"/>
  <c r="C35" i="57"/>
  <c r="F90" i="57"/>
  <c r="D99" i="57"/>
  <c r="S69" i="57"/>
  <c r="D80" i="61"/>
  <c r="X135" i="57"/>
  <c r="X24" i="57"/>
  <c r="X39" i="57"/>
  <c r="X21" i="57"/>
  <c r="X99" i="57"/>
  <c r="J94" i="57"/>
  <c r="J70" i="57"/>
  <c r="J46" i="57"/>
  <c r="AI114" i="57"/>
  <c r="AI41" i="57"/>
  <c r="AI53" i="57"/>
  <c r="AI54" i="57"/>
  <c r="AI66" i="57"/>
  <c r="AI102" i="57"/>
  <c r="V117" i="57"/>
  <c r="V116" i="57"/>
  <c r="V82" i="57"/>
  <c r="V131" i="57"/>
  <c r="V114" i="57"/>
  <c r="V115" i="57"/>
  <c r="V143" i="57"/>
  <c r="V120" i="57"/>
  <c r="V94" i="57"/>
  <c r="D89" i="57"/>
  <c r="W23" i="57"/>
  <c r="D44" i="57"/>
  <c r="Q57" i="57"/>
  <c r="J131" i="57"/>
  <c r="X16" i="57"/>
  <c r="H58" i="57"/>
  <c r="H138" i="57"/>
  <c r="H90" i="57"/>
  <c r="H56" i="57"/>
  <c r="H126" i="57"/>
  <c r="Q93" i="57"/>
  <c r="Q104" i="57"/>
  <c r="Q101" i="57"/>
  <c r="Q21" i="57"/>
  <c r="Q103" i="57"/>
  <c r="Q99" i="57"/>
  <c r="Q105" i="57"/>
  <c r="Q107" i="57"/>
  <c r="AK126" i="57"/>
  <c r="AM20" i="57"/>
  <c r="AM87" i="57"/>
  <c r="AM17" i="57"/>
  <c r="AM135" i="57"/>
  <c r="W21" i="57"/>
  <c r="W111" i="57"/>
  <c r="W63" i="57"/>
  <c r="W22" i="57"/>
  <c r="W87" i="57"/>
  <c r="P47" i="57"/>
  <c r="P58" i="57"/>
  <c r="P114" i="57"/>
  <c r="P70" i="57"/>
  <c r="P115" i="57"/>
  <c r="AE127" i="57"/>
  <c r="AE126" i="57"/>
  <c r="AJ115" i="57"/>
  <c r="AJ82" i="57"/>
  <c r="AJ118" i="57"/>
  <c r="AJ106" i="57"/>
  <c r="AJ131" i="57"/>
  <c r="AK59" i="57"/>
  <c r="AK60" i="57"/>
  <c r="AK53" i="57"/>
  <c r="AK55" i="57"/>
  <c r="AK41" i="57"/>
  <c r="AK102" i="57"/>
  <c r="AK138" i="57"/>
  <c r="AK66" i="57"/>
  <c r="AK78" i="57"/>
  <c r="E125" i="57"/>
  <c r="E23" i="57"/>
  <c r="E126" i="57"/>
  <c r="E131" i="57"/>
  <c r="E71" i="57"/>
  <c r="J119" i="57"/>
  <c r="I28" i="57"/>
  <c r="V70" i="57"/>
  <c r="J120" i="57"/>
  <c r="J115" i="57"/>
  <c r="I32" i="57"/>
  <c r="D95" i="57"/>
  <c r="P113" i="57"/>
  <c r="I64" i="57"/>
  <c r="D92" i="61"/>
  <c r="E127" i="57"/>
  <c r="Z71" i="57"/>
  <c r="Z125" i="57"/>
  <c r="Z83" i="57"/>
  <c r="Z23" i="57"/>
  <c r="Z127" i="57"/>
  <c r="Z130" i="57"/>
  <c r="Z47" i="57"/>
  <c r="Z107" i="57"/>
  <c r="Z129" i="57"/>
  <c r="Z128" i="57"/>
  <c r="AI58" i="57"/>
  <c r="AK92" i="61"/>
  <c r="AK90" i="61"/>
  <c r="J75" i="61"/>
  <c r="D19" i="61"/>
  <c r="D68" i="57"/>
  <c r="D80" i="57"/>
  <c r="D105" i="57"/>
  <c r="D92" i="57"/>
  <c r="D117" i="57"/>
  <c r="D129" i="57"/>
  <c r="Q51" i="57"/>
  <c r="Q56" i="57"/>
  <c r="Q41" i="57"/>
  <c r="Q59" i="57"/>
  <c r="Q54" i="57"/>
  <c r="Q78" i="57"/>
  <c r="Q60" i="57"/>
  <c r="Q53" i="57"/>
  <c r="AB114" i="57"/>
  <c r="AB116" i="57"/>
  <c r="AB115" i="57"/>
  <c r="AB119" i="57"/>
  <c r="J117" i="57"/>
  <c r="V58" i="57"/>
  <c r="I30" i="57"/>
  <c r="AB131" i="57"/>
  <c r="D94" i="57"/>
  <c r="W123" i="57"/>
  <c r="Q102" i="57"/>
  <c r="J143" i="57"/>
  <c r="AB118" i="57"/>
  <c r="V46" i="57"/>
  <c r="V113" i="57"/>
  <c r="AE59" i="57"/>
  <c r="AK19" i="61"/>
  <c r="AJ70" i="57"/>
  <c r="AG113" i="57"/>
  <c r="U126" i="57"/>
  <c r="AL128" i="57"/>
  <c r="Z35" i="57"/>
  <c r="C31" i="57"/>
  <c r="C32" i="57"/>
  <c r="K99" i="57"/>
  <c r="K111" i="57"/>
  <c r="Y55" i="57"/>
  <c r="Y53" i="57"/>
  <c r="Y41" i="57"/>
  <c r="Y138" i="57"/>
  <c r="K21" i="57"/>
  <c r="H54" i="57"/>
  <c r="H59" i="57"/>
  <c r="H114" i="57"/>
  <c r="W99" i="57"/>
  <c r="Q82" i="57"/>
  <c r="Q45" i="57"/>
  <c r="Q142" i="57"/>
  <c r="AG83" i="57"/>
  <c r="AM88" i="57"/>
  <c r="AM19" i="57"/>
  <c r="AM16" i="57"/>
  <c r="AM123" i="57"/>
  <c r="AM39" i="57"/>
  <c r="AM75" i="57"/>
  <c r="AM23" i="57"/>
  <c r="AM24" i="57"/>
  <c r="AD132" i="57"/>
  <c r="AD131" i="57"/>
  <c r="AD59" i="57"/>
  <c r="AD107" i="57"/>
  <c r="AD126" i="57"/>
  <c r="K22" i="57"/>
  <c r="K17" i="57"/>
  <c r="K63" i="57"/>
  <c r="Y78" i="57"/>
  <c r="AG59" i="57"/>
  <c r="AM127" i="57"/>
  <c r="AM90" i="57"/>
  <c r="AM59" i="57"/>
  <c r="AM56" i="57"/>
  <c r="AM60" i="57"/>
  <c r="AM138" i="57"/>
  <c r="AM126" i="57"/>
  <c r="AM51" i="57"/>
  <c r="AJ58" i="57"/>
  <c r="AJ119" i="57"/>
  <c r="AJ117" i="57"/>
  <c r="AJ113" i="57"/>
  <c r="AJ46" i="57"/>
  <c r="AJ116" i="57"/>
  <c r="AJ143" i="57"/>
  <c r="AJ114" i="57"/>
  <c r="AJ120" i="57"/>
  <c r="Q126" i="57"/>
  <c r="Q138" i="57"/>
  <c r="Q55" i="57"/>
  <c r="AB82" i="57"/>
  <c r="AB70" i="57"/>
  <c r="AB58" i="57"/>
  <c r="AK51" i="57"/>
  <c r="AK54" i="57"/>
  <c r="E144" i="57"/>
  <c r="E132" i="57"/>
  <c r="E47" i="57"/>
  <c r="E83" i="57"/>
  <c r="E119" i="57"/>
  <c r="E123" i="57"/>
  <c r="E128" i="57"/>
  <c r="C56" i="57"/>
  <c r="Y58" i="57"/>
  <c r="Y60" i="57"/>
  <c r="Y114" i="57"/>
  <c r="Y57" i="57"/>
  <c r="Y56" i="57"/>
  <c r="K23" i="57"/>
  <c r="C89" i="57"/>
  <c r="AF114" i="57"/>
  <c r="AF118" i="57"/>
  <c r="AF58" i="57"/>
  <c r="AF116" i="57"/>
  <c r="AC126" i="57"/>
  <c r="C33" i="57"/>
  <c r="AE63" i="57"/>
  <c r="AG132" i="57"/>
  <c r="AG129" i="57"/>
  <c r="AG119" i="57"/>
  <c r="AG131" i="57"/>
  <c r="AL24" i="57"/>
  <c r="AL23" i="57"/>
  <c r="AL83" i="57"/>
  <c r="AL35" i="57"/>
  <c r="AL123" i="57"/>
  <c r="AK31" i="57"/>
  <c r="AK99" i="57"/>
  <c r="AK75" i="57"/>
  <c r="Q24" i="57"/>
  <c r="Q16" i="57"/>
  <c r="Q17" i="57"/>
  <c r="Q19" i="57"/>
  <c r="G138" i="57"/>
  <c r="G78" i="57"/>
  <c r="G55" i="57"/>
  <c r="T78" i="57"/>
  <c r="E95" i="57"/>
  <c r="AG45" i="57"/>
  <c r="Y35" i="57"/>
  <c r="C123" i="57"/>
  <c r="C130" i="57"/>
  <c r="Z20" i="57"/>
  <c r="Z18" i="57"/>
  <c r="AC58" i="57"/>
  <c r="B144" i="57"/>
  <c r="AG107" i="57"/>
  <c r="P46" i="57"/>
  <c r="AE69" i="57"/>
  <c r="X20" i="57"/>
  <c r="AG106" i="57"/>
  <c r="AI28" i="57"/>
  <c r="AF36" i="57"/>
  <c r="R129" i="57"/>
  <c r="AC93" i="57"/>
  <c r="C126" i="57"/>
  <c r="Z16" i="57"/>
  <c r="X138" i="57"/>
  <c r="D76" i="57"/>
  <c r="H57" i="57"/>
  <c r="H53" i="57"/>
  <c r="G52" i="57"/>
  <c r="AG118" i="57"/>
  <c r="AG105" i="57"/>
  <c r="AL119" i="57"/>
  <c r="AF117" i="57"/>
  <c r="AA19" i="57"/>
  <c r="I100" i="57"/>
  <c r="C88" i="57"/>
  <c r="AJ21" i="57"/>
  <c r="AC27" i="57"/>
  <c r="AC21" i="57"/>
  <c r="AC18" i="57"/>
  <c r="AC51" i="57"/>
  <c r="AC99" i="57"/>
  <c r="AC15" i="57"/>
  <c r="AC63" i="57"/>
  <c r="AC17" i="57"/>
  <c r="AK33" i="57"/>
  <c r="AK40" i="57"/>
  <c r="AK35" i="57"/>
  <c r="AK27" i="57"/>
  <c r="AK28" i="57"/>
  <c r="AK36" i="57"/>
  <c r="AK64" i="57"/>
  <c r="AK52" i="57"/>
  <c r="AK124" i="57"/>
  <c r="AK136" i="57"/>
  <c r="AK30" i="57"/>
  <c r="AK100" i="57"/>
  <c r="AK76" i="57"/>
  <c r="J123" i="57"/>
  <c r="J87" i="57"/>
  <c r="J63" i="57"/>
  <c r="J20" i="57"/>
  <c r="J111" i="57"/>
  <c r="J39" i="57"/>
  <c r="J23" i="57"/>
  <c r="J24" i="57"/>
  <c r="AH19" i="57"/>
  <c r="AH18" i="57"/>
  <c r="AH16" i="57"/>
  <c r="AH111" i="57"/>
  <c r="AH135" i="57"/>
  <c r="AH39" i="57"/>
  <c r="AH24" i="57"/>
  <c r="AH22" i="57"/>
  <c r="AH63" i="57"/>
  <c r="AH75" i="57"/>
  <c r="J16" i="57"/>
  <c r="AI68" i="57"/>
  <c r="J22" i="57"/>
  <c r="AK29" i="57"/>
  <c r="AJ39" i="57"/>
  <c r="AJ75" i="57"/>
  <c r="AJ19" i="57"/>
  <c r="AJ24" i="57"/>
  <c r="AJ18" i="57"/>
  <c r="AJ20" i="57"/>
  <c r="AJ51" i="57"/>
  <c r="AJ23" i="57"/>
  <c r="AJ16" i="57"/>
  <c r="AJ63" i="57"/>
  <c r="AJ111" i="57"/>
  <c r="AJ22" i="57"/>
  <c r="AJ123" i="57"/>
  <c r="AJ17" i="57"/>
  <c r="U95" i="61"/>
  <c r="U129" i="61"/>
  <c r="AI80" i="61"/>
  <c r="AI92" i="61"/>
  <c r="AI94" i="57"/>
  <c r="AI117" i="57"/>
  <c r="AI93" i="57"/>
  <c r="AI44" i="57"/>
  <c r="AI89" i="57"/>
  <c r="AI90" i="57"/>
  <c r="AI105" i="57"/>
  <c r="AI91" i="57"/>
  <c r="AI56" i="57"/>
  <c r="E136" i="61"/>
  <c r="AL27" i="61"/>
  <c r="AL15" i="61"/>
  <c r="E27" i="61"/>
  <c r="J18" i="57"/>
  <c r="AC87" i="57"/>
  <c r="J135" i="57"/>
  <c r="E36" i="61"/>
  <c r="AJ135" i="57"/>
  <c r="AJ87" i="57"/>
  <c r="Y44" i="57"/>
  <c r="Y92" i="57"/>
  <c r="B18" i="57"/>
  <c r="B15" i="57"/>
  <c r="G19" i="57"/>
  <c r="G22" i="57"/>
  <c r="G75" i="57"/>
  <c r="AK19" i="57"/>
  <c r="AK123" i="57"/>
  <c r="AK21" i="57"/>
  <c r="AK63" i="57"/>
  <c r="AK18" i="57"/>
  <c r="AK24" i="57"/>
  <c r="AK23" i="57"/>
  <c r="AK17" i="57"/>
  <c r="AK16" i="57"/>
  <c r="AK15" i="57"/>
  <c r="G135" i="57"/>
  <c r="AK135" i="57"/>
  <c r="G51" i="57"/>
  <c r="G17" i="57"/>
  <c r="B135" i="57"/>
  <c r="AK20" i="57"/>
  <c r="I88" i="57"/>
  <c r="I29" i="57"/>
  <c r="AF141" i="57"/>
  <c r="W20" i="57"/>
  <c r="W129" i="57"/>
  <c r="X33" i="57"/>
  <c r="X27" i="57"/>
  <c r="W31" i="61"/>
  <c r="D87" i="61"/>
  <c r="AA24" i="57"/>
  <c r="D129" i="61"/>
  <c r="AA123" i="57"/>
  <c r="W76" i="61"/>
  <c r="AF87" i="57"/>
  <c r="AF93" i="57"/>
  <c r="C95" i="57"/>
  <c r="C87" i="57"/>
  <c r="I76" i="57"/>
  <c r="Y95" i="61"/>
  <c r="D20" i="61"/>
  <c r="O96" i="57"/>
  <c r="AA99" i="57"/>
  <c r="AK80" i="61"/>
  <c r="AK20" i="61"/>
  <c r="AK51" i="61"/>
  <c r="AK17" i="61"/>
  <c r="I34" i="57"/>
  <c r="I36" i="57"/>
  <c r="C44" i="57"/>
  <c r="W93" i="57"/>
  <c r="W91" i="57"/>
  <c r="AF105" i="57"/>
  <c r="X28" i="57"/>
  <c r="X36" i="57"/>
  <c r="X40" i="57"/>
  <c r="AA63" i="57"/>
  <c r="W68" i="57"/>
  <c r="D95" i="61"/>
  <c r="I90" i="61"/>
  <c r="Y129" i="61"/>
  <c r="W117" i="57"/>
  <c r="AA20" i="57"/>
  <c r="AA23" i="57"/>
  <c r="I56" i="61"/>
  <c r="AF92" i="57"/>
  <c r="AF91" i="57"/>
  <c r="C105" i="57"/>
  <c r="C93" i="57"/>
  <c r="O141" i="57"/>
  <c r="D23" i="61"/>
  <c r="X15" i="57"/>
  <c r="C129" i="57"/>
  <c r="O89" i="57"/>
  <c r="AF80" i="57"/>
  <c r="D88" i="61"/>
  <c r="I52" i="57"/>
  <c r="X136" i="57"/>
  <c r="W105" i="57"/>
  <c r="AK95" i="61"/>
  <c r="W44" i="57"/>
  <c r="AA87" i="57"/>
  <c r="I112" i="57"/>
  <c r="D75" i="61"/>
  <c r="J19" i="61"/>
  <c r="I40" i="57"/>
  <c r="O44" i="57"/>
  <c r="AF90" i="57"/>
  <c r="C20" i="57"/>
  <c r="AF68" i="57"/>
  <c r="C90" i="57"/>
  <c r="AF56" i="57"/>
  <c r="AF29" i="57"/>
  <c r="AF32" i="57"/>
  <c r="J35" i="57"/>
  <c r="E27" i="57"/>
  <c r="AF76" i="57"/>
  <c r="AF88" i="57"/>
  <c r="U76" i="57"/>
  <c r="P40" i="57"/>
  <c r="U29" i="57"/>
  <c r="AC90" i="57"/>
  <c r="AC88" i="57"/>
  <c r="AF27" i="57"/>
  <c r="AF31" i="57"/>
  <c r="L75" i="57"/>
  <c r="R56" i="57"/>
  <c r="AC32" i="57"/>
  <c r="J27" i="57"/>
  <c r="U40" i="57"/>
  <c r="J124" i="57"/>
  <c r="R35" i="61"/>
  <c r="R93" i="57"/>
  <c r="U64" i="57"/>
  <c r="AI87" i="61"/>
  <c r="B124" i="61"/>
  <c r="E64" i="57"/>
  <c r="AI20" i="61"/>
  <c r="R68" i="57"/>
  <c r="AJ124" i="61"/>
  <c r="P64" i="57"/>
  <c r="R124" i="61"/>
  <c r="AF112" i="57"/>
  <c r="R117" i="57"/>
  <c r="AF52" i="57"/>
  <c r="R105" i="57"/>
  <c r="AC56" i="57"/>
  <c r="AI64" i="57"/>
  <c r="AK95" i="57"/>
  <c r="AF15" i="57"/>
  <c r="AF136" i="57"/>
  <c r="U31" i="57"/>
  <c r="U30" i="57"/>
  <c r="AC91" i="57"/>
  <c r="AF34" i="57"/>
  <c r="AF33" i="57"/>
  <c r="AC20" i="57"/>
  <c r="AC68" i="57"/>
  <c r="L23" i="57"/>
  <c r="J32" i="57"/>
  <c r="P52" i="57"/>
  <c r="R91" i="57"/>
  <c r="R90" i="57"/>
  <c r="P29" i="57"/>
  <c r="L27" i="57"/>
  <c r="AF64" i="57"/>
  <c r="AJ35" i="61"/>
  <c r="E136" i="57"/>
  <c r="AC105" i="57"/>
  <c r="AI29" i="57"/>
  <c r="J112" i="57"/>
  <c r="U52" i="57"/>
  <c r="J15" i="57"/>
  <c r="AF100" i="57"/>
  <c r="P112" i="57"/>
  <c r="AF30" i="57"/>
  <c r="L15" i="57"/>
  <c r="J30" i="57"/>
  <c r="R95" i="57"/>
  <c r="R94" i="57"/>
  <c r="AI19" i="61"/>
  <c r="E30" i="57"/>
  <c r="J88" i="57"/>
  <c r="E76" i="57"/>
  <c r="V30" i="57"/>
  <c r="V34" i="57"/>
  <c r="V40" i="57"/>
  <c r="V88" i="57"/>
  <c r="V112" i="57"/>
  <c r="V31" i="57"/>
  <c r="V35" i="57"/>
  <c r="V76" i="57"/>
  <c r="V124" i="57"/>
  <c r="V36" i="57"/>
  <c r="V29" i="57"/>
  <c r="V136" i="57"/>
  <c r="L123" i="61"/>
  <c r="S19" i="61"/>
  <c r="E90" i="57"/>
  <c r="E89" i="57"/>
  <c r="E141" i="57"/>
  <c r="E129" i="57"/>
  <c r="E96" i="57"/>
  <c r="E117" i="57"/>
  <c r="E44" i="57"/>
  <c r="E87" i="57"/>
  <c r="E94" i="57"/>
  <c r="E92" i="57"/>
  <c r="Y123" i="61"/>
  <c r="Y20" i="61"/>
  <c r="Y87" i="61"/>
  <c r="Y23" i="61"/>
  <c r="AJ15" i="61"/>
  <c r="AJ123" i="61"/>
  <c r="AG96" i="61"/>
  <c r="AG141" i="61"/>
  <c r="Y117" i="57"/>
  <c r="Z76" i="57"/>
  <c r="E68" i="57"/>
  <c r="V32" i="57"/>
  <c r="Y32" i="57"/>
  <c r="Y129" i="57"/>
  <c r="Y95" i="57"/>
  <c r="Y93" i="57"/>
  <c r="Y105" i="57"/>
  <c r="Y80" i="57"/>
  <c r="Y141" i="57"/>
  <c r="Y94" i="57"/>
  <c r="Y89" i="57"/>
  <c r="Y96" i="57"/>
  <c r="Y88" i="57"/>
  <c r="B39" i="57"/>
  <c r="B27" i="57"/>
  <c r="B63" i="57"/>
  <c r="B19" i="57"/>
  <c r="B21" i="57"/>
  <c r="B51" i="57"/>
  <c r="B75" i="57"/>
  <c r="B24" i="57"/>
  <c r="B16" i="57"/>
  <c r="B17" i="57"/>
  <c r="N91" i="57"/>
  <c r="N95" i="57"/>
  <c r="N129" i="57"/>
  <c r="N56" i="57"/>
  <c r="N94" i="57"/>
  <c r="N92" i="57"/>
  <c r="N68" i="57"/>
  <c r="N105" i="57"/>
  <c r="N90" i="57"/>
  <c r="N88" i="57"/>
  <c r="N32" i="57"/>
  <c r="N117" i="57"/>
  <c r="I18" i="57"/>
  <c r="I19" i="57"/>
  <c r="I135" i="57"/>
  <c r="I22" i="57"/>
  <c r="I20" i="57"/>
  <c r="I39" i="57"/>
  <c r="I111" i="57"/>
  <c r="I63" i="57"/>
  <c r="I21" i="57"/>
  <c r="I15" i="57"/>
  <c r="I17" i="57"/>
  <c r="Z40" i="57"/>
  <c r="Z30" i="57"/>
  <c r="Z64" i="57"/>
  <c r="Z88" i="57"/>
  <c r="Z32" i="57"/>
  <c r="Z28" i="57"/>
  <c r="Z124" i="57"/>
  <c r="Z27" i="57"/>
  <c r="Z31" i="57"/>
  <c r="I87" i="57"/>
  <c r="I27" i="57"/>
  <c r="N80" i="57"/>
  <c r="L23" i="61"/>
  <c r="E20" i="57"/>
  <c r="N93" i="57"/>
  <c r="I75" i="57"/>
  <c r="B99" i="57"/>
  <c r="E80" i="57"/>
  <c r="Y90" i="57"/>
  <c r="N87" i="57"/>
  <c r="S75" i="61"/>
  <c r="E56" i="57"/>
  <c r="I24" i="57"/>
  <c r="I99" i="57"/>
  <c r="V28" i="57"/>
  <c r="Z15" i="57"/>
  <c r="I51" i="57"/>
  <c r="E91" i="57"/>
  <c r="AK92" i="57"/>
  <c r="AK80" i="57"/>
  <c r="AI40" i="57"/>
  <c r="AI30" i="57"/>
  <c r="AK129" i="57"/>
  <c r="AK32" i="57"/>
  <c r="AK68" i="57"/>
  <c r="AK88" i="57"/>
  <c r="AK91" i="57"/>
  <c r="AJ30" i="57"/>
  <c r="AJ64" i="57"/>
  <c r="AJ40" i="57"/>
  <c r="U136" i="57"/>
  <c r="AI33" i="57"/>
  <c r="AK89" i="57"/>
  <c r="AK93" i="57"/>
  <c r="AI112" i="57"/>
  <c r="AK105" i="57"/>
  <c r="AI32" i="57"/>
  <c r="AK90" i="57"/>
  <c r="AK56" i="57"/>
  <c r="L135" i="57"/>
  <c r="AJ15" i="57"/>
  <c r="AK44" i="57"/>
  <c r="AI100" i="57"/>
  <c r="AK87" i="57"/>
  <c r="AI52" i="57"/>
  <c r="AI88" i="57"/>
  <c r="AI34" i="57"/>
  <c r="AK96" i="57"/>
  <c r="AK141" i="57"/>
  <c r="E29" i="57"/>
  <c r="E35" i="57"/>
  <c r="B29" i="61"/>
  <c r="AJ136" i="57"/>
  <c r="AJ27" i="57"/>
  <c r="AJ35" i="57"/>
  <c r="AJ28" i="57"/>
  <c r="AJ31" i="57"/>
  <c r="AJ29" i="57"/>
  <c r="J136" i="57"/>
  <c r="E15" i="57"/>
  <c r="L39" i="57"/>
  <c r="L19" i="57"/>
  <c r="L16" i="57"/>
  <c r="J28" i="57"/>
  <c r="J64" i="57"/>
  <c r="L123" i="57"/>
  <c r="P30" i="57"/>
  <c r="P28" i="57"/>
  <c r="AJ27" i="61"/>
  <c r="E40" i="57"/>
  <c r="E34" i="57"/>
  <c r="E31" i="57"/>
  <c r="E32" i="57"/>
  <c r="B35" i="61"/>
  <c r="E88" i="57"/>
  <c r="J40" i="57"/>
  <c r="AK75" i="61"/>
  <c r="AK123" i="61"/>
  <c r="AJ112" i="57"/>
  <c r="AK87" i="61"/>
  <c r="AJ33" i="57"/>
  <c r="AJ88" i="57"/>
  <c r="AJ124" i="57"/>
  <c r="AJ100" i="57"/>
  <c r="AJ32" i="57"/>
  <c r="AJ76" i="57"/>
  <c r="L18" i="57"/>
  <c r="J34" i="57"/>
  <c r="P34" i="57"/>
  <c r="E52" i="57"/>
  <c r="B52" i="61"/>
  <c r="E36" i="57"/>
  <c r="E28" i="57"/>
  <c r="E124" i="57"/>
  <c r="Y96" i="61"/>
  <c r="AK129" i="61"/>
  <c r="AJ34" i="57"/>
  <c r="AJ36" i="57"/>
  <c r="AL29" i="57"/>
  <c r="AM76" i="57"/>
  <c r="AM32" i="57"/>
  <c r="AM29" i="57"/>
  <c r="AL39" i="57"/>
  <c r="AM136" i="57"/>
  <c r="AL40" i="57"/>
  <c r="AL28" i="57"/>
  <c r="AM27" i="57"/>
  <c r="AL125" i="57"/>
  <c r="AM35" i="57"/>
  <c r="AM15" i="57"/>
  <c r="AL52" i="57"/>
  <c r="AL53" i="57"/>
  <c r="AL41" i="57"/>
  <c r="AL78" i="57"/>
  <c r="AL126" i="57"/>
  <c r="AM124" i="57"/>
  <c r="AL77" i="57"/>
  <c r="AL47" i="57"/>
  <c r="AM36" i="57"/>
  <c r="AL43" i="57"/>
  <c r="AL59" i="57"/>
  <c r="AL55" i="57"/>
  <c r="AM31" i="57"/>
  <c r="AM28" i="57"/>
  <c r="AL51" i="57"/>
  <c r="AL113" i="57"/>
  <c r="AL114" i="57"/>
  <c r="AL131" i="57"/>
  <c r="AM54" i="57"/>
  <c r="AL130" i="57"/>
  <c r="AL116" i="57"/>
  <c r="AM40" i="57"/>
  <c r="AM52" i="57"/>
  <c r="AL34" i="57"/>
  <c r="AL46" i="57"/>
  <c r="AL82" i="57"/>
  <c r="AL112" i="57"/>
  <c r="AL58" i="57"/>
  <c r="AL22" i="57"/>
  <c r="AL111" i="57"/>
  <c r="AM30" i="57"/>
  <c r="AM71" i="57"/>
  <c r="AM66" i="57"/>
  <c r="AL143" i="57"/>
  <c r="AL107" i="57"/>
  <c r="AL140" i="57"/>
  <c r="AM65" i="57"/>
  <c r="AM63" i="57"/>
  <c r="AL100" i="57"/>
  <c r="AL120" i="57"/>
  <c r="AL118" i="57"/>
  <c r="AL106" i="57"/>
  <c r="AM68" i="57"/>
  <c r="AM42" i="57"/>
  <c r="AM139" i="57"/>
  <c r="AM72" i="57"/>
  <c r="AM91" i="57"/>
  <c r="AL36" i="57"/>
  <c r="AL33" i="57"/>
  <c r="AL108" i="57"/>
  <c r="AL138" i="57"/>
  <c r="AL132" i="57"/>
  <c r="AL84" i="57"/>
  <c r="AL60" i="57"/>
  <c r="AL142" i="57"/>
  <c r="AL102" i="57"/>
  <c r="AL45" i="57"/>
  <c r="AM79" i="57"/>
  <c r="AL48" i="57"/>
  <c r="AM67" i="57"/>
  <c r="AL136" i="57"/>
  <c r="AL144" i="57"/>
  <c r="AL135" i="57"/>
  <c r="AL104" i="57"/>
  <c r="AL21" i="57"/>
  <c r="AL57" i="57"/>
  <c r="AL81" i="57"/>
  <c r="AM18" i="57"/>
  <c r="AM64" i="57"/>
  <c r="AL101" i="57"/>
  <c r="AL137" i="57"/>
  <c r="Y54" i="57"/>
  <c r="Y139" i="57"/>
  <c r="X105" i="57"/>
  <c r="AC35" i="57"/>
  <c r="AC23" i="57"/>
  <c r="Z66" i="57"/>
  <c r="X89" i="57"/>
  <c r="Y21" i="57"/>
  <c r="X104" i="57"/>
  <c r="Y20" i="57"/>
  <c r="J142" i="57"/>
  <c r="U137" i="57"/>
  <c r="E59" i="61"/>
  <c r="U128" i="57"/>
  <c r="Y51" i="57"/>
  <c r="Y64" i="57"/>
  <c r="Y99" i="57"/>
  <c r="Y115" i="57"/>
  <c r="G112" i="57"/>
  <c r="Y19" i="57"/>
  <c r="Y16" i="57"/>
  <c r="Y22" i="57"/>
  <c r="G36" i="57"/>
  <c r="Y135" i="57"/>
  <c r="Y79" i="57"/>
  <c r="Y71" i="57"/>
  <c r="L139" i="57"/>
  <c r="J106" i="57"/>
  <c r="J118" i="57"/>
  <c r="L140" i="57"/>
  <c r="J33" i="57"/>
  <c r="U48" i="57"/>
  <c r="J103" i="57"/>
  <c r="U72" i="57"/>
  <c r="AC129" i="57"/>
  <c r="U83" i="57"/>
  <c r="U127" i="57"/>
  <c r="H107" i="57"/>
  <c r="J69" i="57"/>
  <c r="L132" i="57"/>
  <c r="L36" i="57"/>
  <c r="AC59" i="57"/>
  <c r="H92" i="57"/>
  <c r="Z78" i="57"/>
  <c r="P116" i="57"/>
  <c r="K93" i="57"/>
  <c r="K56" i="57"/>
  <c r="P102" i="57"/>
  <c r="Z41" i="57"/>
  <c r="D33" i="57"/>
  <c r="K87" i="57"/>
  <c r="Z55" i="57"/>
  <c r="X96" i="57"/>
  <c r="P78" i="57"/>
  <c r="H80" i="57"/>
  <c r="H137" i="57"/>
  <c r="P81" i="57"/>
  <c r="D64" i="57"/>
  <c r="D40" i="57"/>
  <c r="Z56" i="57"/>
  <c r="H44" i="57"/>
  <c r="AE18" i="57"/>
  <c r="AE51" i="57"/>
  <c r="D34" i="57"/>
  <c r="P57" i="57"/>
  <c r="P67" i="57"/>
  <c r="D32" i="57"/>
  <c r="K29" i="57"/>
  <c r="K64" i="57"/>
  <c r="H78" i="57"/>
  <c r="Y39" i="57"/>
  <c r="Y24" i="57"/>
  <c r="Y15" i="57"/>
  <c r="Y87" i="57"/>
  <c r="Y123" i="57"/>
  <c r="AE41" i="57"/>
  <c r="Y27" i="57"/>
  <c r="Y63" i="57"/>
  <c r="Y75" i="57"/>
  <c r="Y111" i="57"/>
  <c r="Y17" i="57"/>
  <c r="G15" i="57"/>
  <c r="K15" i="57"/>
  <c r="H84" i="57"/>
  <c r="K27" i="57"/>
  <c r="K30" i="57"/>
  <c r="H140" i="57"/>
  <c r="H55" i="57"/>
  <c r="C55" i="57"/>
  <c r="H128" i="57"/>
  <c r="H82" i="57"/>
  <c r="K34" i="57"/>
  <c r="K33" i="57"/>
  <c r="K100" i="57"/>
  <c r="K112" i="57"/>
  <c r="K52" i="57"/>
  <c r="K124" i="57"/>
  <c r="H83" i="57"/>
  <c r="K35" i="57"/>
  <c r="K95" i="57"/>
  <c r="P101" i="57"/>
  <c r="Z52" i="57"/>
  <c r="D100" i="57"/>
  <c r="H46" i="57"/>
  <c r="AE23" i="57"/>
  <c r="D31" i="57"/>
  <c r="D35" i="57"/>
  <c r="D88" i="57"/>
  <c r="K91" i="57"/>
  <c r="K90" i="57"/>
  <c r="X32" i="57"/>
  <c r="K129" i="57"/>
  <c r="G35" i="57"/>
  <c r="G29" i="57"/>
  <c r="G34" i="57"/>
  <c r="G124" i="57"/>
  <c r="Z90" i="57"/>
  <c r="P104" i="57"/>
  <c r="P100" i="57"/>
  <c r="Z54" i="57"/>
  <c r="Z51" i="57"/>
  <c r="Z53" i="57"/>
  <c r="K20" i="57"/>
  <c r="P55" i="57"/>
  <c r="Z126" i="57"/>
  <c r="P33" i="57"/>
  <c r="K105" i="57"/>
  <c r="G76" i="57"/>
  <c r="P69" i="57"/>
  <c r="Z17" i="57"/>
  <c r="G136" i="57"/>
  <c r="X141" i="57"/>
  <c r="AE17" i="57"/>
  <c r="P77" i="57"/>
  <c r="D28" i="57"/>
  <c r="D30" i="57"/>
  <c r="K94" i="57"/>
  <c r="P118" i="57"/>
  <c r="P106" i="57"/>
  <c r="Z59" i="57"/>
  <c r="X93" i="57"/>
  <c r="X88" i="57"/>
  <c r="AE123" i="57"/>
  <c r="K88" i="57"/>
  <c r="Z102" i="57"/>
  <c r="X44" i="57"/>
  <c r="Z29" i="57"/>
  <c r="G27" i="57"/>
  <c r="G31" i="57"/>
  <c r="D124" i="57"/>
  <c r="P103" i="57"/>
  <c r="Z57" i="57"/>
  <c r="K68" i="57"/>
  <c r="X80" i="57"/>
  <c r="H77" i="57"/>
  <c r="P31" i="57"/>
  <c r="X87" i="57"/>
  <c r="X92" i="57"/>
  <c r="K32" i="57"/>
  <c r="P79" i="57"/>
  <c r="P76" i="57"/>
  <c r="P82" i="57"/>
  <c r="D112" i="57"/>
  <c r="AE27" i="57"/>
  <c r="U59" i="57"/>
  <c r="L144" i="57"/>
  <c r="U35" i="57"/>
  <c r="AC95" i="57"/>
  <c r="H104" i="57"/>
  <c r="L84" i="57"/>
  <c r="J99" i="57"/>
  <c r="U124" i="57"/>
  <c r="AE130" i="57"/>
  <c r="AE99" i="57"/>
  <c r="AE107" i="57"/>
  <c r="AC127" i="57"/>
  <c r="U144" i="57"/>
  <c r="J45" i="57"/>
  <c r="J21" i="57"/>
  <c r="L136" i="57"/>
  <c r="L137" i="57"/>
  <c r="H105" i="57"/>
  <c r="AC71" i="57"/>
  <c r="L48" i="57"/>
  <c r="L24" i="57"/>
  <c r="J130" i="57"/>
  <c r="L72" i="57"/>
  <c r="J108" i="57"/>
  <c r="J101" i="57"/>
  <c r="U71" i="57"/>
  <c r="U132" i="57"/>
  <c r="U125" i="57"/>
  <c r="AE101" i="57"/>
  <c r="AE103" i="57"/>
  <c r="AC123" i="57"/>
  <c r="AC124" i="57"/>
  <c r="U140" i="57"/>
  <c r="U139" i="57"/>
  <c r="AC107" i="57"/>
  <c r="U84" i="57"/>
  <c r="AG144" i="57"/>
  <c r="U60" i="57"/>
  <c r="U36" i="57"/>
  <c r="U47" i="57"/>
  <c r="U119" i="57"/>
  <c r="J105" i="57"/>
  <c r="J100" i="57"/>
  <c r="J107" i="57"/>
  <c r="AE102" i="57"/>
  <c r="AC130" i="57"/>
  <c r="U138" i="57"/>
  <c r="AE21" i="57"/>
  <c r="AE57" i="57"/>
  <c r="AC132" i="57"/>
  <c r="U131" i="57"/>
  <c r="U58" i="57"/>
  <c r="X43" i="57"/>
  <c r="X75" i="57"/>
  <c r="U114" i="57"/>
  <c r="AE42" i="57"/>
  <c r="AE39" i="57"/>
  <c r="AE125" i="57"/>
  <c r="AE65" i="57"/>
  <c r="X31" i="57"/>
  <c r="AE47" i="57"/>
  <c r="U34" i="57"/>
  <c r="AE45" i="57"/>
  <c r="AE16" i="57"/>
  <c r="F20" i="57"/>
  <c r="P59" i="57"/>
  <c r="R32" i="57"/>
  <c r="P119" i="57"/>
  <c r="U120" i="57"/>
  <c r="U115" i="57"/>
  <c r="U116" i="57"/>
  <c r="H81" i="57"/>
  <c r="U70" i="57"/>
  <c r="F135" i="57"/>
  <c r="P127" i="57"/>
  <c r="H142" i="57"/>
  <c r="F16" i="57"/>
  <c r="F18" i="57"/>
  <c r="F87" i="57"/>
  <c r="U82" i="57"/>
  <c r="AG78" i="57"/>
  <c r="U46" i="57"/>
  <c r="X76" i="57"/>
  <c r="X81" i="57"/>
  <c r="U112" i="57"/>
  <c r="X19" i="57"/>
  <c r="U143" i="57"/>
  <c r="X140" i="57"/>
  <c r="F24" i="57"/>
  <c r="F39" i="57"/>
  <c r="X84" i="57"/>
  <c r="U113" i="57"/>
  <c r="F63" i="57"/>
  <c r="AG126" i="57"/>
  <c r="W27" i="57"/>
  <c r="W34" i="57"/>
  <c r="AG41" i="57"/>
  <c r="AG102" i="57"/>
  <c r="AG114" i="57"/>
  <c r="AG57" i="57"/>
  <c r="AG53" i="57"/>
  <c r="AG55" i="57"/>
  <c r="AG60" i="57"/>
  <c r="AG90" i="57"/>
  <c r="AG58" i="57"/>
  <c r="AG56" i="57"/>
  <c r="W88" i="57"/>
  <c r="AG48" i="57"/>
  <c r="AG84" i="57"/>
  <c r="AG141" i="57"/>
  <c r="AG140" i="57"/>
  <c r="AG96" i="57"/>
  <c r="AG120" i="57"/>
  <c r="AG143" i="57"/>
  <c r="AG137" i="57"/>
  <c r="AG108" i="57"/>
  <c r="AG138" i="57"/>
  <c r="AG142" i="57"/>
  <c r="R52" i="57"/>
  <c r="H47" i="57"/>
  <c r="H48" i="57"/>
  <c r="H89" i="57"/>
  <c r="H113" i="57"/>
  <c r="H43" i="57"/>
  <c r="H45" i="57"/>
  <c r="H125" i="57"/>
  <c r="R88" i="57"/>
  <c r="H41" i="57"/>
  <c r="R64" i="57"/>
  <c r="AH17" i="57"/>
  <c r="Y42" i="57"/>
  <c r="H102" i="57"/>
  <c r="H101" i="57"/>
  <c r="Y127" i="57"/>
  <c r="H130" i="57"/>
  <c r="P107" i="57"/>
  <c r="Y72" i="57"/>
  <c r="Y65" i="57"/>
  <c r="Y70" i="57"/>
  <c r="H93" i="57"/>
  <c r="P128" i="57"/>
  <c r="H118" i="57"/>
  <c r="Y18" i="57"/>
  <c r="H108" i="57"/>
  <c r="Y91" i="57"/>
  <c r="Y67" i="57"/>
  <c r="Y68" i="57"/>
  <c r="P131" i="57"/>
  <c r="P124" i="57"/>
  <c r="P125" i="57"/>
  <c r="Y30" i="57"/>
  <c r="Y103" i="57"/>
  <c r="H106" i="57"/>
  <c r="Y69" i="57"/>
  <c r="P35" i="57"/>
  <c r="P130" i="57"/>
  <c r="P126" i="57"/>
  <c r="P71" i="57"/>
  <c r="P83" i="57"/>
  <c r="R34" i="57"/>
  <c r="R35" i="57"/>
  <c r="R124" i="57"/>
  <c r="R112" i="57"/>
  <c r="R30" i="57"/>
  <c r="R33" i="57"/>
  <c r="C77" i="57"/>
  <c r="R100" i="57"/>
  <c r="C43" i="57"/>
  <c r="R29" i="57"/>
  <c r="W124" i="57"/>
  <c r="W100" i="57"/>
  <c r="W15" i="57"/>
  <c r="W33" i="57"/>
  <c r="W30" i="57"/>
  <c r="W64" i="57"/>
  <c r="W35" i="57"/>
  <c r="W32" i="57"/>
  <c r="U24" i="57"/>
  <c r="U111" i="57"/>
  <c r="U63" i="57"/>
  <c r="AE87" i="57"/>
  <c r="AE56" i="57"/>
  <c r="T80" i="57"/>
  <c r="Q94" i="57"/>
  <c r="F41" i="57"/>
  <c r="Q118" i="57"/>
  <c r="Q117" i="57"/>
  <c r="U23" i="57"/>
  <c r="U16" i="57"/>
  <c r="AE91" i="57"/>
  <c r="U39" i="57"/>
  <c r="Q58" i="57"/>
  <c r="Q120" i="57"/>
  <c r="Q116" i="57"/>
  <c r="AE44" i="57"/>
  <c r="U123" i="57"/>
  <c r="Q46" i="57"/>
  <c r="AE105" i="57"/>
  <c r="U135" i="57"/>
  <c r="Q131" i="57"/>
  <c r="U19" i="57"/>
  <c r="U18" i="57"/>
  <c r="U22" i="57"/>
  <c r="AE89" i="57"/>
  <c r="Q119" i="57"/>
  <c r="Q114" i="57"/>
  <c r="Q113" i="57"/>
  <c r="AE129" i="57"/>
  <c r="Q22" i="57"/>
  <c r="U27" i="57"/>
  <c r="AE90" i="57"/>
  <c r="Q70" i="57"/>
  <c r="U51" i="57"/>
  <c r="U17" i="57"/>
  <c r="U15" i="57"/>
  <c r="AE95" i="57"/>
  <c r="AE93" i="57"/>
  <c r="Q106" i="57"/>
  <c r="Q111" i="57"/>
  <c r="Q115" i="57"/>
  <c r="Q143" i="57"/>
  <c r="AE20" i="57"/>
  <c r="AD23" i="57"/>
  <c r="C78" i="57"/>
  <c r="C81" i="57"/>
  <c r="C19" i="57"/>
  <c r="C83" i="57"/>
  <c r="C104" i="57"/>
  <c r="C128" i="57"/>
  <c r="C76" i="57"/>
  <c r="C80" i="57"/>
  <c r="C75" i="57"/>
  <c r="C92" i="57"/>
  <c r="H70" i="57"/>
  <c r="J114" i="57"/>
  <c r="J138" i="57"/>
  <c r="J58" i="57"/>
  <c r="H91" i="57"/>
  <c r="H139" i="57"/>
  <c r="J66" i="57"/>
  <c r="J60" i="57"/>
  <c r="H69" i="57"/>
  <c r="W112" i="57"/>
  <c r="AC125" i="57"/>
  <c r="AC45" i="57"/>
  <c r="AE35" i="57"/>
  <c r="AE64" i="57"/>
  <c r="AC72" i="57"/>
  <c r="AC41" i="57"/>
  <c r="AE124" i="57"/>
  <c r="AC16" i="57"/>
  <c r="AC42" i="57"/>
  <c r="AC39" i="57"/>
  <c r="N141" i="57"/>
  <c r="AE32" i="57"/>
  <c r="AE15" i="57"/>
  <c r="AC53" i="57"/>
  <c r="AC89" i="57"/>
  <c r="AC65" i="57"/>
  <c r="AC28" i="57"/>
  <c r="AC44" i="57"/>
  <c r="AC47" i="57"/>
  <c r="N142" i="57"/>
  <c r="AC101" i="57"/>
  <c r="AE88" i="57"/>
  <c r="AC40" i="57"/>
  <c r="AE100" i="57"/>
  <c r="AC46" i="57"/>
  <c r="Z137" i="57"/>
  <c r="F127" i="57"/>
  <c r="F129" i="57"/>
  <c r="F144" i="57"/>
  <c r="Z141" i="57"/>
  <c r="F126" i="57"/>
  <c r="F125" i="57"/>
  <c r="Z84" i="57"/>
  <c r="Z132" i="57"/>
  <c r="F123" i="57"/>
  <c r="Z96" i="57"/>
  <c r="Z48" i="57"/>
  <c r="F47" i="57"/>
  <c r="Z142" i="57"/>
  <c r="Z140" i="57"/>
  <c r="Z144" i="57"/>
  <c r="F71" i="57"/>
  <c r="O75" i="57"/>
  <c r="Z136" i="57"/>
  <c r="Z139" i="57"/>
  <c r="Z138" i="57"/>
  <c r="O16" i="57"/>
  <c r="F23" i="57"/>
  <c r="F95" i="57"/>
  <c r="Z36" i="57"/>
  <c r="F132" i="57"/>
  <c r="Z108" i="57"/>
  <c r="Z60" i="57"/>
  <c r="Z72" i="57"/>
  <c r="F138" i="57"/>
  <c r="F53" i="57"/>
  <c r="Z24" i="57"/>
  <c r="Z135" i="57"/>
  <c r="O20" i="57"/>
  <c r="AC106" i="57"/>
  <c r="N24" i="57"/>
  <c r="AC142" i="57"/>
  <c r="N108" i="57"/>
  <c r="N143" i="57"/>
  <c r="N140" i="57"/>
  <c r="N132" i="57"/>
  <c r="AE28" i="57"/>
  <c r="AE30" i="57"/>
  <c r="AE52" i="57"/>
  <c r="W47" i="57"/>
  <c r="N72" i="57"/>
  <c r="N84" i="57"/>
  <c r="N36" i="57"/>
  <c r="N96" i="57"/>
  <c r="AC144" i="57"/>
  <c r="AE40" i="57"/>
  <c r="N135" i="57"/>
  <c r="N138" i="57"/>
  <c r="AE33" i="57"/>
  <c r="N120" i="57"/>
  <c r="N144" i="57"/>
  <c r="N139" i="57"/>
  <c r="N136" i="57"/>
  <c r="AE29" i="57"/>
  <c r="H72" i="57"/>
  <c r="H67" i="57"/>
  <c r="J102" i="57"/>
  <c r="J56" i="57"/>
  <c r="J54" i="57"/>
  <c r="H127" i="57"/>
  <c r="AD135" i="57"/>
  <c r="J52" i="57"/>
  <c r="J51" i="57"/>
  <c r="J57" i="57"/>
  <c r="H65" i="57"/>
  <c r="H71" i="57"/>
  <c r="H66" i="57"/>
  <c r="AD123" i="57"/>
  <c r="H115" i="57"/>
  <c r="J90" i="57"/>
  <c r="J17" i="57"/>
  <c r="H103" i="57"/>
  <c r="J29" i="57"/>
  <c r="J126" i="57"/>
  <c r="H79" i="57"/>
  <c r="H42" i="57"/>
  <c r="J59" i="57"/>
  <c r="J53" i="57"/>
  <c r="H68" i="57"/>
  <c r="S21" i="57"/>
  <c r="S142" i="57"/>
  <c r="S107" i="57"/>
  <c r="S57" i="57"/>
  <c r="AD51" i="57"/>
  <c r="AD63" i="57"/>
  <c r="AD99" i="57"/>
  <c r="AD17" i="57"/>
  <c r="AD18" i="57"/>
  <c r="AD111" i="57"/>
  <c r="AD21" i="57"/>
  <c r="AD22" i="57"/>
  <c r="AC24" i="57"/>
  <c r="AC135" i="57"/>
  <c r="F51" i="57"/>
  <c r="AC48" i="57"/>
  <c r="F66" i="57"/>
  <c r="F17" i="57"/>
  <c r="AC108" i="57"/>
  <c r="AC36" i="57"/>
  <c r="AC136" i="57"/>
  <c r="AC138" i="57"/>
  <c r="AC141" i="57"/>
  <c r="F60" i="57"/>
  <c r="F54" i="57"/>
  <c r="AC60" i="57"/>
  <c r="AC96" i="57"/>
  <c r="AC139" i="57"/>
  <c r="AC137" i="57"/>
  <c r="F59" i="57"/>
  <c r="F56" i="57"/>
  <c r="S99" i="57"/>
  <c r="S106" i="57"/>
  <c r="S108" i="57"/>
  <c r="S118" i="57"/>
  <c r="S81" i="57"/>
  <c r="S103" i="57"/>
  <c r="S104" i="57"/>
  <c r="S102" i="57"/>
  <c r="S130" i="57"/>
  <c r="O39" i="57"/>
  <c r="O135" i="57"/>
  <c r="O87" i="57"/>
  <c r="O19" i="57"/>
  <c r="G142" i="57"/>
  <c r="W16" i="57"/>
  <c r="T20" i="57"/>
  <c r="T91" i="57"/>
  <c r="B132" i="57"/>
  <c r="AA124" i="57"/>
  <c r="B71" i="57"/>
  <c r="AC143" i="57"/>
  <c r="X55" i="57"/>
  <c r="B123" i="57"/>
  <c r="W40" i="57"/>
  <c r="W89" i="57"/>
  <c r="T44" i="57"/>
  <c r="W28" i="57"/>
  <c r="W65" i="57"/>
  <c r="T87" i="57"/>
  <c r="T92" i="57"/>
  <c r="T93" i="57"/>
  <c r="T32" i="57"/>
  <c r="X57" i="57"/>
  <c r="B126" i="57"/>
  <c r="B128" i="57"/>
  <c r="B107" i="57"/>
  <c r="B47" i="57"/>
  <c r="W46" i="57"/>
  <c r="W125" i="57"/>
  <c r="T141" i="57"/>
  <c r="W113" i="57"/>
  <c r="B83" i="57"/>
  <c r="T88" i="57"/>
  <c r="T90" i="57"/>
  <c r="T96" i="57"/>
  <c r="T56" i="57"/>
  <c r="X51" i="57"/>
  <c r="B124" i="57"/>
  <c r="T68" i="57"/>
  <c r="B59" i="57"/>
  <c r="B35" i="57"/>
  <c r="W42" i="57"/>
  <c r="B23" i="57"/>
  <c r="T89" i="57"/>
  <c r="B125" i="57"/>
  <c r="B127" i="57"/>
  <c r="B130" i="57"/>
  <c r="W101" i="57"/>
  <c r="W45" i="57"/>
  <c r="W39" i="57"/>
  <c r="G33" i="57"/>
  <c r="G130" i="57"/>
  <c r="G99" i="57"/>
  <c r="G104" i="57"/>
  <c r="G118" i="57"/>
  <c r="G100" i="57"/>
  <c r="G102" i="57"/>
  <c r="G108" i="57"/>
  <c r="G57" i="57"/>
  <c r="G107" i="57"/>
  <c r="G106" i="57"/>
  <c r="G81" i="57"/>
  <c r="G21" i="57"/>
  <c r="D87" i="57"/>
  <c r="X53" i="57"/>
  <c r="X56" i="57"/>
  <c r="X29" i="57"/>
  <c r="X41" i="57"/>
  <c r="X102" i="57"/>
  <c r="D39" i="57"/>
  <c r="X78" i="57"/>
  <c r="X60" i="57"/>
  <c r="X52" i="57"/>
  <c r="X90" i="57"/>
  <c r="X17" i="57"/>
  <c r="AC118" i="57"/>
  <c r="AA76" i="57"/>
  <c r="K53" i="57"/>
  <c r="K89" i="57"/>
  <c r="K46" i="57"/>
  <c r="K65" i="57"/>
  <c r="K40" i="57"/>
  <c r="K125" i="57"/>
  <c r="K45" i="57"/>
  <c r="K42" i="57"/>
  <c r="K16" i="57"/>
  <c r="K47" i="57"/>
  <c r="K44" i="57"/>
  <c r="K113" i="57"/>
  <c r="K28" i="57"/>
  <c r="K41" i="57"/>
  <c r="K39" i="57"/>
  <c r="AA33" i="57"/>
  <c r="D15" i="57"/>
  <c r="AC111" i="57"/>
  <c r="D21" i="57"/>
  <c r="AC70" i="57"/>
  <c r="AA15" i="57"/>
  <c r="AC117" i="57"/>
  <c r="D111" i="57"/>
  <c r="D19" i="57"/>
  <c r="AC114" i="57"/>
  <c r="AC119" i="57"/>
  <c r="AC120" i="57"/>
  <c r="AA100" i="57"/>
  <c r="AA32" i="57"/>
  <c r="AA31" i="57"/>
  <c r="AC94" i="57"/>
  <c r="D63" i="57"/>
  <c r="AA36" i="57"/>
  <c r="D18" i="57"/>
  <c r="D16" i="57"/>
  <c r="AA64" i="57"/>
  <c r="AA136" i="57"/>
  <c r="D123" i="57"/>
  <c r="AC22" i="57"/>
  <c r="AC34" i="57"/>
  <c r="AC115" i="57"/>
  <c r="AC131" i="57"/>
  <c r="D27" i="57"/>
  <c r="D75" i="57"/>
  <c r="AA27" i="57"/>
  <c r="D20" i="57"/>
  <c r="AA35" i="57"/>
  <c r="AA30" i="57"/>
  <c r="D23" i="57"/>
  <c r="D22" i="57"/>
  <c r="AA88" i="57"/>
  <c r="AC112" i="57"/>
  <c r="AC113" i="57"/>
  <c r="U83" i="61"/>
  <c r="P59" i="61"/>
  <c r="AC144" i="61"/>
  <c r="M15" i="61"/>
  <c r="E29" i="61"/>
  <c r="E52" i="61"/>
  <c r="Y36" i="61"/>
  <c r="Y27" i="61"/>
  <c r="AE99" i="61"/>
  <c r="Q55" i="61"/>
  <c r="N96" i="61"/>
  <c r="N80" i="61"/>
  <c r="T92" i="61"/>
  <c r="W27" i="61"/>
  <c r="F47" i="61"/>
  <c r="L16" i="61"/>
  <c r="AA128" i="61"/>
  <c r="E56" i="61"/>
  <c r="E138" i="61"/>
  <c r="F125" i="61"/>
  <c r="Q78" i="61"/>
  <c r="U87" i="61"/>
  <c r="N135" i="61"/>
  <c r="AF31" i="61"/>
  <c r="U89" i="61"/>
  <c r="Y35" i="61"/>
  <c r="N87" i="61"/>
  <c r="U123" i="61"/>
  <c r="Y88" i="61"/>
  <c r="P53" i="61"/>
  <c r="Q141" i="61"/>
  <c r="F42" i="61"/>
  <c r="AA125" i="61"/>
  <c r="L24" i="61"/>
  <c r="T84" i="61"/>
  <c r="Y19" i="61"/>
  <c r="AE115" i="61"/>
  <c r="AE111" i="61"/>
  <c r="E35" i="61"/>
  <c r="Q84" i="61"/>
  <c r="U92" i="61"/>
  <c r="Q128" i="61"/>
  <c r="T80" i="61"/>
  <c r="Q80" i="61"/>
  <c r="Q83" i="61"/>
  <c r="Q79" i="61"/>
  <c r="U125" i="61"/>
  <c r="Q140" i="61"/>
  <c r="Q139" i="61"/>
  <c r="T140" i="61"/>
  <c r="U80" i="61"/>
  <c r="Y15" i="61"/>
  <c r="I96" i="61"/>
  <c r="Y124" i="61"/>
  <c r="Y132" i="61"/>
  <c r="I60" i="61"/>
  <c r="D18" i="61"/>
  <c r="D91" i="61"/>
  <c r="AD125" i="61"/>
  <c r="Y32" i="61"/>
  <c r="D76" i="61"/>
  <c r="T77" i="61"/>
  <c r="F127" i="61"/>
  <c r="Y24" i="61"/>
  <c r="T89" i="61"/>
  <c r="D79" i="61"/>
  <c r="E124" i="61"/>
  <c r="AF27" i="61"/>
  <c r="E126" i="61"/>
  <c r="E132" i="61"/>
  <c r="P41" i="61"/>
  <c r="AA123" i="61"/>
  <c r="R27" i="61"/>
  <c r="Q56" i="61"/>
  <c r="N139" i="61"/>
  <c r="F48" i="61"/>
  <c r="N91" i="61"/>
  <c r="F132" i="61"/>
  <c r="AF36" i="61"/>
  <c r="D124" i="61"/>
  <c r="N141" i="61"/>
  <c r="J23" i="61"/>
  <c r="AC137" i="61"/>
  <c r="AE113" i="61"/>
  <c r="N92" i="61"/>
  <c r="L20" i="61"/>
  <c r="I87" i="61"/>
  <c r="U128" i="61"/>
  <c r="T137" i="61"/>
  <c r="D15" i="61"/>
  <c r="J83" i="61"/>
  <c r="U77" i="61"/>
  <c r="E144" i="61"/>
  <c r="AC139" i="61"/>
  <c r="AF32" i="61"/>
  <c r="G128" i="61"/>
  <c r="Y128" i="61"/>
  <c r="Y31" i="61"/>
  <c r="U75" i="61"/>
  <c r="M19" i="61"/>
  <c r="I92" i="61"/>
  <c r="O80" i="61"/>
  <c r="O92" i="61"/>
  <c r="E123" i="61"/>
  <c r="X66" i="61"/>
  <c r="X68" i="61"/>
  <c r="X63" i="61"/>
  <c r="B88" i="61"/>
  <c r="B96" i="61"/>
  <c r="B90" i="61"/>
  <c r="B95" i="61"/>
  <c r="P16" i="61"/>
  <c r="P23" i="61"/>
  <c r="T20" i="61"/>
  <c r="T19" i="61"/>
  <c r="T16" i="61"/>
  <c r="T24" i="61"/>
  <c r="S68" i="61"/>
  <c r="S67" i="61"/>
  <c r="S63" i="61"/>
  <c r="M76" i="61"/>
  <c r="M75" i="61"/>
  <c r="T75" i="61"/>
  <c r="AA16" i="61"/>
  <c r="AA19" i="61"/>
  <c r="AA23" i="61"/>
  <c r="V96" i="61"/>
  <c r="AA75" i="61"/>
  <c r="AA83" i="61"/>
  <c r="AA77" i="61"/>
  <c r="T87" i="61"/>
  <c r="K51" i="61"/>
  <c r="S79" i="61"/>
  <c r="I24" i="61"/>
  <c r="I17" i="61"/>
  <c r="I20" i="61"/>
  <c r="I19" i="61"/>
  <c r="AA47" i="61"/>
  <c r="AA43" i="61"/>
  <c r="AA39" i="61"/>
  <c r="Y76" i="61"/>
  <c r="Y84" i="61"/>
  <c r="Y80" i="61"/>
  <c r="Y75" i="61"/>
  <c r="Y83" i="61"/>
  <c r="I51" i="61"/>
  <c r="T135" i="61"/>
  <c r="L48" i="61"/>
  <c r="L47" i="61"/>
  <c r="L39" i="61"/>
  <c r="L44" i="61"/>
  <c r="N67" i="61"/>
  <c r="N63" i="61"/>
  <c r="N68" i="61"/>
  <c r="N72" i="61"/>
  <c r="AE46" i="61"/>
  <c r="AE39" i="61"/>
  <c r="AE42" i="61"/>
  <c r="AE45" i="61"/>
  <c r="Y92" i="61"/>
  <c r="C23" i="61"/>
  <c r="C20" i="61"/>
  <c r="C19" i="61"/>
  <c r="AC127" i="61"/>
  <c r="AC132" i="61"/>
  <c r="AC125" i="61"/>
  <c r="G75" i="61"/>
  <c r="G83" i="61"/>
  <c r="P47" i="61"/>
  <c r="I80" i="61"/>
  <c r="I75" i="61"/>
  <c r="I84" i="61"/>
  <c r="I78" i="61"/>
  <c r="Z24" i="61"/>
  <c r="Z23" i="61"/>
  <c r="AC71" i="61"/>
  <c r="AC72" i="61"/>
  <c r="AC65" i="61"/>
  <c r="AF24" i="61"/>
  <c r="AF20" i="61"/>
  <c r="AF19" i="61"/>
  <c r="AF15" i="61"/>
  <c r="E32" i="61"/>
  <c r="H96" i="61"/>
  <c r="H92" i="61"/>
  <c r="S92" i="61"/>
  <c r="S87" i="61"/>
  <c r="S91" i="61"/>
  <c r="AF136" i="61"/>
  <c r="AF135" i="61"/>
  <c r="AF140" i="61"/>
  <c r="AF141" i="61"/>
  <c r="H141" i="61"/>
  <c r="H140" i="61"/>
  <c r="B138" i="61"/>
  <c r="B136" i="61"/>
  <c r="B144" i="61"/>
  <c r="B141" i="61"/>
  <c r="B56" i="61"/>
  <c r="AD16" i="61"/>
  <c r="AD24" i="61"/>
  <c r="AD23" i="61"/>
  <c r="AD17" i="61"/>
  <c r="Q72" i="61"/>
  <c r="Q67" i="61"/>
  <c r="Q68" i="61"/>
  <c r="Q66" i="61"/>
  <c r="Q71" i="61"/>
  <c r="AC48" i="61"/>
  <c r="AC47" i="61"/>
  <c r="AC39" i="61"/>
  <c r="AC42" i="61"/>
  <c r="AD51" i="61"/>
  <c r="M31" i="61"/>
  <c r="M27" i="61"/>
  <c r="AE16" i="61"/>
  <c r="AE21" i="61"/>
  <c r="AE22" i="61"/>
  <c r="AE18" i="61"/>
  <c r="C129" i="61"/>
  <c r="C128" i="61"/>
  <c r="F137" i="61"/>
  <c r="F144" i="61"/>
  <c r="F139" i="61"/>
  <c r="E23" i="61"/>
  <c r="E20" i="61"/>
  <c r="E24" i="61"/>
  <c r="E17" i="61"/>
  <c r="E15" i="61"/>
  <c r="E135" i="61"/>
  <c r="X17" i="61"/>
  <c r="X18" i="61"/>
  <c r="X15" i="61"/>
  <c r="L96" i="61"/>
  <c r="L95" i="61"/>
  <c r="L89" i="61"/>
  <c r="L87" i="61"/>
  <c r="W19" i="61"/>
  <c r="W23" i="61"/>
  <c r="W15" i="61"/>
  <c r="R23" i="61"/>
  <c r="R15" i="61"/>
  <c r="W75" i="61"/>
  <c r="Q54" i="61"/>
  <c r="Z135" i="61"/>
  <c r="S20" i="61"/>
  <c r="L137" i="61"/>
  <c r="L144" i="61"/>
  <c r="L135" i="61"/>
  <c r="L141" i="61"/>
  <c r="B132" i="61"/>
  <c r="L129" i="61"/>
  <c r="F71" i="61"/>
  <c r="F72" i="61"/>
  <c r="F65" i="61"/>
  <c r="Q96" i="61"/>
  <c r="Q92" i="61"/>
  <c r="Q91" i="61"/>
  <c r="Q95" i="61"/>
  <c r="Q90" i="61"/>
  <c r="N75" i="61"/>
  <c r="D27" i="61"/>
  <c r="D32" i="61"/>
  <c r="D30" i="61"/>
  <c r="D31" i="61"/>
  <c r="D35" i="61"/>
  <c r="T48" i="61"/>
  <c r="T43" i="61"/>
  <c r="T39" i="61"/>
  <c r="T44" i="61"/>
  <c r="J128" i="61"/>
  <c r="J123" i="61"/>
  <c r="AG129" i="61"/>
  <c r="AG132" i="61"/>
  <c r="AG144" i="61"/>
  <c r="AG95" i="61"/>
  <c r="AF76" i="61"/>
  <c r="AF75" i="61"/>
  <c r="AF84" i="61"/>
  <c r="I140" i="61"/>
  <c r="I135" i="61"/>
  <c r="I141" i="61"/>
  <c r="I138" i="61"/>
  <c r="Y135" i="61"/>
  <c r="Y144" i="61"/>
  <c r="Y141" i="61"/>
  <c r="Y140" i="61"/>
  <c r="Y136" i="61"/>
  <c r="U39" i="61"/>
  <c r="U44" i="61"/>
  <c r="U43" i="61"/>
  <c r="U47" i="61"/>
  <c r="P123" i="61"/>
  <c r="P125" i="61"/>
  <c r="E51" i="61"/>
  <c r="E88" i="61"/>
  <c r="E96" i="61"/>
  <c r="E90" i="61"/>
  <c r="E95" i="61"/>
  <c r="E87" i="61"/>
  <c r="E141" i="61"/>
  <c r="E129" i="61"/>
  <c r="AD135" i="61"/>
  <c r="AD138" i="61"/>
  <c r="AD137" i="61"/>
  <c r="AD144" i="61"/>
  <c r="C95" i="61"/>
  <c r="C92" i="61"/>
  <c r="C87" i="61"/>
  <c r="K23" i="61"/>
  <c r="K17" i="61"/>
  <c r="X54" i="61"/>
  <c r="AD132" i="61"/>
  <c r="H80" i="61"/>
  <c r="H84" i="61"/>
  <c r="AE69" i="61"/>
  <c r="AE63" i="61"/>
  <c r="AE65" i="61"/>
  <c r="AE70" i="61"/>
  <c r="S80" i="61"/>
  <c r="I55" i="61"/>
  <c r="V141" i="61"/>
  <c r="S18" i="61"/>
  <c r="C83" i="61"/>
  <c r="C80" i="61"/>
  <c r="C75" i="61"/>
  <c r="AD47" i="61"/>
  <c r="AD41" i="61"/>
  <c r="AD39" i="61"/>
  <c r="AD48" i="61"/>
  <c r="U20" i="61"/>
  <c r="U23" i="61"/>
  <c r="U16" i="61"/>
  <c r="U19" i="61"/>
  <c r="N18" i="61"/>
  <c r="N19" i="61"/>
  <c r="N20" i="61"/>
  <c r="N24" i="61"/>
  <c r="B129" i="61"/>
  <c r="K123" i="61"/>
  <c r="AC16" i="61"/>
  <c r="R123" i="61"/>
  <c r="B32" i="61"/>
  <c r="B36" i="61"/>
  <c r="AD60" i="61"/>
  <c r="D68" i="61"/>
  <c r="D64" i="61"/>
  <c r="D63" i="61"/>
  <c r="D67" i="61"/>
  <c r="D71" i="61"/>
  <c r="AF80" i="61"/>
  <c r="AF92" i="61"/>
  <c r="AF88" i="61"/>
  <c r="AF87" i="61"/>
  <c r="AF96" i="61"/>
  <c r="C123" i="61"/>
  <c r="AH116" i="22" l="1"/>
  <c r="AH23" i="61"/>
  <c r="AG35" i="61"/>
  <c r="AG88" i="57"/>
  <c r="AH36" i="57"/>
  <c r="AH70" i="57"/>
  <c r="AG36" i="61"/>
  <c r="AH82" i="57"/>
  <c r="AH46" i="57"/>
  <c r="AG124" i="61"/>
  <c r="AG88" i="61"/>
  <c r="AH113" i="57"/>
  <c r="AH115" i="57"/>
  <c r="AH53" i="57"/>
  <c r="AI27" i="57"/>
  <c r="AI76" i="57"/>
  <c r="AH66" i="57"/>
  <c r="AI31" i="57"/>
  <c r="AI20" i="57"/>
  <c r="AI92" i="57"/>
  <c r="AI22" i="57"/>
  <c r="AI16" i="57"/>
  <c r="AI67" i="57"/>
  <c r="AI39" i="57"/>
  <c r="AI77" i="57"/>
  <c r="AH123" i="61"/>
  <c r="AH143" i="57"/>
  <c r="AH120" i="57"/>
  <c r="AH95" i="61"/>
  <c r="AH59" i="61"/>
  <c r="AH94" i="57"/>
  <c r="AH44" i="57"/>
  <c r="AH68" i="57"/>
  <c r="AG23" i="61"/>
  <c r="AG20" i="61"/>
  <c r="AG87" i="61"/>
  <c r="AH20" i="57"/>
  <c r="AH96" i="57"/>
  <c r="AG123" i="61"/>
  <c r="AH92" i="57"/>
  <c r="AH89" i="57"/>
  <c r="AG135" i="61"/>
  <c r="AH87" i="57"/>
  <c r="AH141" i="57"/>
  <c r="AH117" i="57"/>
  <c r="AH80" i="57"/>
  <c r="AH90" i="57"/>
  <c r="AG83" i="61"/>
  <c r="AH41" i="57"/>
  <c r="AH138" i="57"/>
  <c r="AH114" i="57"/>
  <c r="AG80" i="61"/>
  <c r="AH87" i="61"/>
  <c r="AG19" i="61"/>
  <c r="AG100" i="57"/>
  <c r="AG124" i="57"/>
  <c r="AI55" i="57"/>
  <c r="AI43" i="57"/>
  <c r="AI75" i="57"/>
  <c r="AI63" i="57"/>
  <c r="AI78" i="57"/>
  <c r="AI19" i="57"/>
  <c r="AI21" i="57"/>
  <c r="AG31" i="57"/>
  <c r="AG32" i="57"/>
  <c r="AI111" i="57"/>
  <c r="AG40" i="57"/>
  <c r="AG76" i="57"/>
  <c r="AG140" i="61"/>
  <c r="AG106" i="22"/>
  <c r="AG128" i="61"/>
  <c r="AH55" i="57"/>
  <c r="AH56" i="57"/>
  <c r="AH58" i="57"/>
  <c r="AG136" i="57"/>
  <c r="AG29" i="57"/>
  <c r="AG52" i="57"/>
  <c r="AG92" i="61"/>
  <c r="AH20" i="61"/>
  <c r="AI80" i="57"/>
  <c r="AH78" i="57"/>
  <c r="AH54" i="57"/>
  <c r="AH60" i="57"/>
  <c r="AG36" i="57"/>
  <c r="AI15" i="57"/>
  <c r="AH129" i="61"/>
  <c r="AG31" i="61"/>
  <c r="AI87" i="57"/>
  <c r="AG75" i="61"/>
  <c r="AI51" i="57"/>
  <c r="AG33" i="57"/>
  <c r="AI18" i="57"/>
  <c r="AG112" i="57"/>
  <c r="AI17" i="57"/>
  <c r="AG35" i="57"/>
  <c r="AG34" i="57"/>
  <c r="AI82" i="57"/>
  <c r="AH96" i="61"/>
  <c r="AH120" i="22"/>
  <c r="AG87" i="57"/>
  <c r="AH56" i="61"/>
  <c r="AH138" i="61"/>
  <c r="AH30" i="57"/>
  <c r="AH52" i="57"/>
  <c r="AG135" i="57"/>
  <c r="AH64" i="57"/>
  <c r="AH24" i="61"/>
  <c r="AG15" i="57"/>
  <c r="AH76" i="57"/>
  <c r="AH90" i="61"/>
  <c r="AH135" i="61"/>
  <c r="AG99" i="57"/>
  <c r="AG23" i="57"/>
  <c r="AG16" i="57"/>
  <c r="AG19" i="57"/>
  <c r="AG20" i="57"/>
  <c r="AG39" i="57"/>
  <c r="AG94" i="22"/>
  <c r="AH66" i="61"/>
  <c r="AH136" i="57"/>
  <c r="AH32" i="57"/>
  <c r="AH88" i="57"/>
  <c r="AH31" i="57"/>
  <c r="AH27" i="57"/>
  <c r="AH34" i="57"/>
  <c r="AH141" i="61"/>
  <c r="AH51" i="61"/>
  <c r="AG22" i="57"/>
  <c r="AG111" i="57"/>
  <c r="AG75" i="57"/>
  <c r="AH132" i="61"/>
  <c r="AH144" i="61"/>
  <c r="AH126" i="61"/>
  <c r="AH29" i="57"/>
  <c r="AG51" i="57"/>
  <c r="AG17" i="57"/>
  <c r="AH112" i="57"/>
  <c r="AH40" i="57"/>
  <c r="AH15" i="57"/>
  <c r="AG24" i="57"/>
  <c r="AH17" i="61"/>
  <c r="AG123" i="57"/>
  <c r="AG27" i="57"/>
  <c r="AH60" i="61"/>
  <c r="AH136" i="61"/>
  <c r="AI79" i="57"/>
  <c r="AI116" i="57"/>
  <c r="AG116" i="22"/>
  <c r="AH93" i="22"/>
  <c r="AG109" i="22"/>
  <c r="AI81" i="57"/>
  <c r="AH118" i="22"/>
  <c r="AG96" i="22"/>
  <c r="AH113" i="22"/>
  <c r="AH131" i="14"/>
  <c r="AG126" i="14"/>
  <c r="AH126" i="14"/>
  <c r="AH121" i="14"/>
  <c r="AH125" i="14"/>
  <c r="AF130" i="14"/>
  <c r="AG130" i="14"/>
  <c r="AH128" i="22"/>
  <c r="AG125" i="14"/>
  <c r="AC118" i="14"/>
  <c r="AG118" i="14"/>
  <c r="AG131" i="14"/>
  <c r="AG114" i="22"/>
  <c r="AH114" i="22"/>
  <c r="AG115" i="22"/>
  <c r="AH115" i="22"/>
  <c r="AG122" i="22"/>
  <c r="AH122" i="22"/>
  <c r="AG121" i="22"/>
  <c r="AH121" i="22"/>
  <c r="AH123" i="22"/>
  <c r="AH126" i="22"/>
  <c r="AH130" i="22"/>
  <c r="AG112" i="22"/>
  <c r="AH112" i="22"/>
  <c r="AH131" i="22"/>
  <c r="AH125" i="22"/>
  <c r="AG113" i="22"/>
  <c r="AF127" i="22"/>
  <c r="AG127" i="22"/>
  <c r="AG100" i="22"/>
  <c r="AG131" i="22"/>
  <c r="AH94" i="22"/>
  <c r="AD117" i="22"/>
  <c r="AG117" i="22"/>
  <c r="AE120" i="22"/>
  <c r="AG120" i="22"/>
  <c r="AF128" i="22"/>
  <c r="AG128" i="22"/>
  <c r="AF119" i="22"/>
  <c r="AG119" i="22"/>
  <c r="AG130" i="22"/>
  <c r="AG118" i="22"/>
  <c r="AH106" i="22"/>
  <c r="AG126" i="22"/>
  <c r="AG123" i="22"/>
  <c r="AG92" i="22"/>
  <c r="AH92" i="22"/>
  <c r="AH109" i="22"/>
  <c r="AH101" i="22"/>
  <c r="AH104" i="22"/>
  <c r="AH105" i="22"/>
  <c r="AH108" i="22"/>
  <c r="AH103" i="22"/>
  <c r="AH96" i="22"/>
  <c r="AH91" i="22"/>
  <c r="AH90" i="22"/>
  <c r="AH98" i="22"/>
  <c r="AH95" i="22"/>
  <c r="AH99" i="22"/>
  <c r="AG91" i="22"/>
  <c r="AG108" i="22"/>
  <c r="AG93" i="22"/>
  <c r="AG104" i="22"/>
  <c r="AG101" i="22"/>
  <c r="AH98" i="14"/>
  <c r="AH109" i="14"/>
  <c r="AG97" i="22"/>
  <c r="AG90" i="22"/>
  <c r="AG105" i="22"/>
  <c r="AH96" i="14"/>
  <c r="AD98" i="22"/>
  <c r="AG98" i="22"/>
  <c r="AG95" i="22"/>
  <c r="AG101" i="14"/>
  <c r="AH101" i="14"/>
  <c r="AH103" i="14"/>
  <c r="AG108" i="14"/>
  <c r="AH108" i="14"/>
  <c r="AH10" i="61"/>
  <c r="AH119" i="61" s="1"/>
  <c r="AH105" i="14"/>
  <c r="AH94" i="14"/>
  <c r="AG104" i="14"/>
  <c r="AH9" i="61"/>
  <c r="AH21" i="61" s="1"/>
  <c r="AH104" i="14"/>
  <c r="AH7" i="61"/>
  <c r="AH128" i="61" s="1"/>
  <c r="AH99" i="14"/>
  <c r="AG32" i="61"/>
  <c r="AG27" i="61"/>
  <c r="AG15" i="61"/>
  <c r="AG94" i="14"/>
  <c r="AG76" i="61"/>
  <c r="AG98" i="14"/>
  <c r="AG109" i="14"/>
  <c r="AG10" i="61"/>
  <c r="AG120" i="61" s="1"/>
  <c r="AG105" i="14"/>
  <c r="AG96" i="14"/>
  <c r="AG103" i="14"/>
  <c r="AG99" i="14"/>
  <c r="X107" i="22"/>
  <c r="AK115" i="57"/>
  <c r="AK116" i="57"/>
  <c r="AK120" i="57"/>
  <c r="O17" i="57"/>
  <c r="C58" i="61"/>
  <c r="E112" i="22"/>
  <c r="P113" i="22"/>
  <c r="O138" i="57"/>
  <c r="O55" i="57"/>
  <c r="O78" i="57"/>
  <c r="O60" i="57"/>
  <c r="O53" i="57"/>
  <c r="O90" i="57"/>
  <c r="O56" i="57"/>
  <c r="O51" i="57"/>
  <c r="O59" i="57"/>
  <c r="AK94" i="57"/>
  <c r="AK111" i="57"/>
  <c r="AK58" i="57"/>
  <c r="C140" i="57"/>
  <c r="C141" i="57"/>
  <c r="C96" i="57"/>
  <c r="E99" i="61"/>
  <c r="K80" i="61"/>
  <c r="E33" i="61"/>
  <c r="AK119" i="57"/>
  <c r="C24" i="61"/>
  <c r="E142" i="61"/>
  <c r="E21" i="61"/>
  <c r="E105" i="61"/>
  <c r="E130" i="61"/>
  <c r="C36" i="57"/>
  <c r="C48" i="57"/>
  <c r="C142" i="57"/>
  <c r="C132" i="57"/>
  <c r="C24" i="57"/>
  <c r="C108" i="57"/>
  <c r="C135" i="57"/>
  <c r="C136" i="57"/>
  <c r="AD113" i="61"/>
  <c r="C84" i="57"/>
  <c r="C144" i="57"/>
  <c r="C60" i="57"/>
  <c r="C137" i="57"/>
  <c r="AK131" i="57"/>
  <c r="AK70" i="57"/>
  <c r="AK34" i="57"/>
  <c r="AK118" i="57"/>
  <c r="AK113" i="57"/>
  <c r="AK143" i="57"/>
  <c r="AK117" i="57"/>
  <c r="AK22" i="57"/>
  <c r="AK112" i="57"/>
  <c r="AK114" i="57"/>
  <c r="AK106" i="57"/>
  <c r="AK46" i="57"/>
  <c r="AD94" i="22"/>
  <c r="R122" i="22"/>
  <c r="AD143" i="61"/>
  <c r="R94" i="22"/>
  <c r="E22" i="61"/>
  <c r="L42" i="61"/>
  <c r="L143" i="57"/>
  <c r="R119" i="61"/>
  <c r="C119" i="61"/>
  <c r="X123" i="61"/>
  <c r="AA107" i="14"/>
  <c r="AE118" i="57"/>
  <c r="M34" i="61"/>
  <c r="B84" i="61"/>
  <c r="AE131" i="57"/>
  <c r="AE94" i="57"/>
  <c r="T78" i="61"/>
  <c r="AE111" i="57"/>
  <c r="Y17" i="61"/>
  <c r="Y60" i="61"/>
  <c r="AD58" i="61"/>
  <c r="AE106" i="57"/>
  <c r="U87" i="57"/>
  <c r="AE114" i="57"/>
  <c r="I109" i="14"/>
  <c r="V125" i="22"/>
  <c r="L109" i="14"/>
  <c r="F115" i="61"/>
  <c r="AD46" i="61"/>
  <c r="AD22" i="61"/>
  <c r="M112" i="61"/>
  <c r="AE112" i="57"/>
  <c r="AE70" i="57"/>
  <c r="AE117" i="57"/>
  <c r="AL34" i="61"/>
  <c r="F70" i="61"/>
  <c r="B80" i="61"/>
  <c r="AD111" i="61"/>
  <c r="AD119" i="61"/>
  <c r="T51" i="61"/>
  <c r="M82" i="61"/>
  <c r="AE34" i="57"/>
  <c r="AE46" i="57"/>
  <c r="AE119" i="57"/>
  <c r="U96" i="57"/>
  <c r="AL117" i="61"/>
  <c r="AL22" i="61"/>
  <c r="M22" i="61"/>
  <c r="AC107" i="14"/>
  <c r="M115" i="61"/>
  <c r="AA104" i="22"/>
  <c r="AD114" i="61"/>
  <c r="M116" i="61"/>
  <c r="AE58" i="57"/>
  <c r="AB113" i="57"/>
  <c r="AD120" i="61"/>
  <c r="AA17" i="61"/>
  <c r="B92" i="61"/>
  <c r="AE115" i="57"/>
  <c r="AE113" i="57"/>
  <c r="U141" i="57"/>
  <c r="U88" i="57"/>
  <c r="Y56" i="61"/>
  <c r="Y114" i="14"/>
  <c r="AB92" i="22"/>
  <c r="E93" i="61"/>
  <c r="E107" i="61"/>
  <c r="E100" i="61"/>
  <c r="L141" i="57"/>
  <c r="B15" i="61"/>
  <c r="B23" i="61"/>
  <c r="B143" i="57"/>
  <c r="B82" i="57"/>
  <c r="F126" i="22"/>
  <c r="E120" i="61"/>
  <c r="C111" i="61"/>
  <c r="R131" i="61"/>
  <c r="C82" i="61"/>
  <c r="R112" i="61"/>
  <c r="C112" i="61"/>
  <c r="W55" i="61"/>
  <c r="C116" i="61"/>
  <c r="C131" i="61"/>
  <c r="R111" i="61"/>
  <c r="R22" i="61"/>
  <c r="W52" i="61"/>
  <c r="AE98" i="22"/>
  <c r="R58" i="61"/>
  <c r="W58" i="61"/>
  <c r="C94" i="61"/>
  <c r="E91" i="61"/>
  <c r="W17" i="61"/>
  <c r="C117" i="61"/>
  <c r="W29" i="61"/>
  <c r="W78" i="61"/>
  <c r="K117" i="61"/>
  <c r="O122" i="14"/>
  <c r="AA112" i="22"/>
  <c r="D119" i="14"/>
  <c r="P92" i="14"/>
  <c r="Q104" i="22"/>
  <c r="X120" i="22"/>
  <c r="E57" i="61"/>
  <c r="E108" i="61"/>
  <c r="M92" i="61"/>
  <c r="M88" i="61"/>
  <c r="AK144" i="61"/>
  <c r="Z108" i="22"/>
  <c r="F92" i="22"/>
  <c r="D92" i="22"/>
  <c r="AE116" i="22"/>
  <c r="I118" i="22"/>
  <c r="X114" i="22"/>
  <c r="K109" i="14"/>
  <c r="X63" i="57"/>
  <c r="K131" i="61"/>
  <c r="AJ136" i="61"/>
  <c r="L88" i="57"/>
  <c r="AK84" i="61"/>
  <c r="AB108" i="22"/>
  <c r="U117" i="61"/>
  <c r="R120" i="22"/>
  <c r="AC104" i="22"/>
  <c r="R100" i="22"/>
  <c r="E106" i="61"/>
  <c r="E143" i="61"/>
  <c r="E112" i="61"/>
  <c r="B94" i="22"/>
  <c r="E111" i="61"/>
  <c r="E34" i="61"/>
  <c r="E117" i="61"/>
  <c r="E131" i="61"/>
  <c r="Z130" i="22"/>
  <c r="C105" i="22"/>
  <c r="B75" i="61"/>
  <c r="E118" i="61"/>
  <c r="E94" i="61"/>
  <c r="E58" i="61"/>
  <c r="E119" i="61"/>
  <c r="B24" i="61"/>
  <c r="S71" i="61"/>
  <c r="K63" i="61"/>
  <c r="B17" i="61"/>
  <c r="B51" i="61"/>
  <c r="AJ36" i="61"/>
  <c r="B123" i="61"/>
  <c r="AK135" i="61"/>
  <c r="V24" i="57"/>
  <c r="M87" i="61"/>
  <c r="V18" i="57"/>
  <c r="X18" i="57"/>
  <c r="Y117" i="61"/>
  <c r="B116" i="57"/>
  <c r="L119" i="57"/>
  <c r="AJ24" i="61"/>
  <c r="X65" i="57"/>
  <c r="L95" i="57"/>
  <c r="L80" i="57"/>
  <c r="AK132" i="61"/>
  <c r="O92" i="14"/>
  <c r="F119" i="14"/>
  <c r="AK138" i="61"/>
  <c r="S4" i="61"/>
  <c r="S16" i="61" s="1"/>
  <c r="V120" i="22"/>
  <c r="R92" i="14"/>
  <c r="S92" i="14"/>
  <c r="AJ144" i="61"/>
  <c r="E92" i="22"/>
  <c r="L108" i="14"/>
  <c r="T113" i="14"/>
  <c r="R104" i="22"/>
  <c r="C92" i="22"/>
  <c r="AJ132" i="61"/>
  <c r="AB96" i="22"/>
  <c r="D105" i="22"/>
  <c r="U46" i="61"/>
  <c r="U82" i="61"/>
  <c r="K18" i="61"/>
  <c r="M80" i="61"/>
  <c r="L96" i="57"/>
  <c r="L20" i="57"/>
  <c r="AK96" i="61"/>
  <c r="AJ135" i="61"/>
  <c r="Y22" i="61"/>
  <c r="L22" i="57"/>
  <c r="M20" i="61"/>
  <c r="V87" i="57"/>
  <c r="L113" i="57"/>
  <c r="D135" i="61"/>
  <c r="AK24" i="61"/>
  <c r="L32" i="57"/>
  <c r="L129" i="57"/>
  <c r="L68" i="57"/>
  <c r="L92" i="57"/>
  <c r="L91" i="57"/>
  <c r="L89" i="57"/>
  <c r="AK140" i="61"/>
  <c r="K127" i="61"/>
  <c r="Q113" i="14"/>
  <c r="H119" i="14"/>
  <c r="S120" i="22"/>
  <c r="Z122" i="14"/>
  <c r="Y106" i="14"/>
  <c r="X102" i="14"/>
  <c r="T104" i="22"/>
  <c r="AN87" i="14"/>
  <c r="AR87" i="14" s="1"/>
  <c r="G114" i="22"/>
  <c r="B18" i="61"/>
  <c r="U113" i="61"/>
  <c r="D136" i="61"/>
  <c r="U111" i="61"/>
  <c r="U22" i="61"/>
  <c r="E69" i="61"/>
  <c r="B20" i="61"/>
  <c r="S95" i="61"/>
  <c r="B87" i="61"/>
  <c r="U116" i="61"/>
  <c r="X54" i="57"/>
  <c r="B27" i="61"/>
  <c r="L87" i="57"/>
  <c r="AK141" i="61"/>
  <c r="B34" i="57"/>
  <c r="D84" i="61"/>
  <c r="W112" i="14"/>
  <c r="Q92" i="14"/>
  <c r="AD122" i="14"/>
  <c r="B112" i="14"/>
  <c r="Z120" i="22"/>
  <c r="AA106" i="14"/>
  <c r="AA102" i="14"/>
  <c r="V104" i="22"/>
  <c r="Y130" i="22"/>
  <c r="B120" i="22"/>
  <c r="Z92" i="22"/>
  <c r="I130" i="22"/>
  <c r="O104" i="14"/>
  <c r="AD92" i="22"/>
  <c r="P70" i="61"/>
  <c r="AD100" i="14"/>
  <c r="T9" i="61"/>
  <c r="T102" i="61" s="1"/>
  <c r="J100" i="22"/>
  <c r="C102" i="22"/>
  <c r="D118" i="22"/>
  <c r="P114" i="61"/>
  <c r="P131" i="61"/>
  <c r="P22" i="61"/>
  <c r="S116" i="22"/>
  <c r="P58" i="61"/>
  <c r="P119" i="61"/>
  <c r="E118" i="22"/>
  <c r="I36" i="61"/>
  <c r="L91" i="61"/>
  <c r="P111" i="61"/>
  <c r="P46" i="61"/>
  <c r="L65" i="61"/>
  <c r="B66" i="61"/>
  <c r="C132" i="61"/>
  <c r="E54" i="61"/>
  <c r="E70" i="61"/>
  <c r="L72" i="61"/>
  <c r="B72" i="61"/>
  <c r="AF92" i="22"/>
  <c r="AE92" i="22"/>
  <c r="X90" i="14"/>
  <c r="AC92" i="22"/>
  <c r="M124" i="22"/>
  <c r="C141" i="61"/>
  <c r="M95" i="22"/>
  <c r="Z131" i="22"/>
  <c r="AF114" i="22"/>
  <c r="P99" i="22"/>
  <c r="B103" i="22"/>
  <c r="Y109" i="14"/>
  <c r="D112" i="22"/>
  <c r="AE71" i="61"/>
  <c r="G132" i="61"/>
  <c r="P109" i="22"/>
  <c r="AE105" i="22"/>
  <c r="AC98" i="22"/>
  <c r="Q126" i="22"/>
  <c r="M125" i="22"/>
  <c r="F101" i="14"/>
  <c r="W109" i="14"/>
  <c r="H78" i="61"/>
  <c r="C56" i="61"/>
  <c r="AA52" i="57"/>
  <c r="B39" i="61"/>
  <c r="B89" i="61"/>
  <c r="B125" i="61"/>
  <c r="AF98" i="22"/>
  <c r="B40" i="61"/>
  <c r="I105" i="14"/>
  <c r="C112" i="22"/>
  <c r="Y100" i="22"/>
  <c r="B104" i="22"/>
  <c r="Q100" i="22"/>
  <c r="J95" i="22"/>
  <c r="X116" i="22"/>
  <c r="AE122" i="22"/>
  <c r="M126" i="22"/>
  <c r="AN26" i="14"/>
  <c r="AR26" i="14" s="1"/>
  <c r="AC114" i="22"/>
  <c r="U92" i="57"/>
  <c r="B78" i="61"/>
  <c r="AL89" i="61"/>
  <c r="Q123" i="14"/>
  <c r="U94" i="14"/>
  <c r="P120" i="22"/>
  <c r="AF97" i="22"/>
  <c r="Y53" i="61"/>
  <c r="AB65" i="57"/>
  <c r="R102" i="14"/>
  <c r="Y116" i="22"/>
  <c r="V120" i="14"/>
  <c r="AA130" i="22"/>
  <c r="Q118" i="22"/>
  <c r="T60" i="61"/>
  <c r="F113" i="61"/>
  <c r="J122" i="22"/>
  <c r="B119" i="22"/>
  <c r="Y138" i="61"/>
  <c r="F143" i="61"/>
  <c r="X127" i="61"/>
  <c r="Y78" i="61"/>
  <c r="Y41" i="61"/>
  <c r="Y52" i="61"/>
  <c r="AA53" i="61"/>
  <c r="T55" i="61"/>
  <c r="AA55" i="61"/>
  <c r="U20" i="57"/>
  <c r="U117" i="57"/>
  <c r="U94" i="57"/>
  <c r="B76" i="61"/>
  <c r="AL88" i="61"/>
  <c r="AL20" i="61"/>
  <c r="AL94" i="61"/>
  <c r="AB46" i="57"/>
  <c r="T90" i="61"/>
  <c r="U80" i="57"/>
  <c r="AB47" i="57"/>
  <c r="AB41" i="57"/>
  <c r="AB43" i="57"/>
  <c r="T56" i="61"/>
  <c r="AB53" i="57"/>
  <c r="B128" i="61"/>
  <c r="R7" i="61"/>
  <c r="R116" i="61" s="1"/>
  <c r="W94" i="14"/>
  <c r="T119" i="14"/>
  <c r="B55" i="61"/>
  <c r="Z116" i="22"/>
  <c r="AF105" i="14"/>
  <c r="AB130" i="22"/>
  <c r="AD105" i="14"/>
  <c r="O119" i="14"/>
  <c r="C113" i="14"/>
  <c r="P123" i="14"/>
  <c r="R118" i="22"/>
  <c r="R123" i="14"/>
  <c r="M102" i="14"/>
  <c r="AD107" i="14"/>
  <c r="AN36" i="14"/>
  <c r="AR36" i="14" s="1"/>
  <c r="D97" i="22"/>
  <c r="AB107" i="14"/>
  <c r="X114" i="14"/>
  <c r="Z114" i="14"/>
  <c r="H106" i="22"/>
  <c r="V116" i="22"/>
  <c r="P119" i="22"/>
  <c r="I106" i="22"/>
  <c r="F131" i="61"/>
  <c r="S94" i="14"/>
  <c r="N91" i="22"/>
  <c r="AN29" i="14"/>
  <c r="AR29" i="14" s="1"/>
  <c r="AA78" i="61"/>
  <c r="Y40" i="61"/>
  <c r="AA51" i="61"/>
  <c r="Y16" i="61"/>
  <c r="Y55" i="61"/>
  <c r="Y29" i="61"/>
  <c r="F46" i="61"/>
  <c r="U95" i="57"/>
  <c r="U129" i="57"/>
  <c r="Y51" i="61"/>
  <c r="Y90" i="61"/>
  <c r="AL87" i="61"/>
  <c r="AL111" i="61"/>
  <c r="AB101" i="57"/>
  <c r="W116" i="22"/>
  <c r="B83" i="61"/>
  <c r="AA116" i="22"/>
  <c r="P118" i="22"/>
  <c r="E113" i="14"/>
  <c r="T118" i="22"/>
  <c r="T94" i="14"/>
  <c r="W107" i="22"/>
  <c r="N102" i="14"/>
  <c r="AE107" i="14"/>
  <c r="F119" i="61"/>
  <c r="Q131" i="22"/>
  <c r="AF11" i="61"/>
  <c r="AF123" i="61" s="1"/>
  <c r="W114" i="14"/>
  <c r="AE127" i="22"/>
  <c r="U120" i="14"/>
  <c r="S120" i="14"/>
  <c r="O120" i="22"/>
  <c r="K106" i="22"/>
  <c r="N124" i="22"/>
  <c r="X23" i="61"/>
  <c r="Z22" i="61"/>
  <c r="T53" i="61"/>
  <c r="T41" i="61"/>
  <c r="T42" i="61"/>
  <c r="B140" i="61"/>
  <c r="T17" i="61"/>
  <c r="B19" i="61"/>
  <c r="U32" i="57"/>
  <c r="AB77" i="57"/>
  <c r="AB42" i="57"/>
  <c r="AB125" i="57"/>
  <c r="AB114" i="14"/>
  <c r="V94" i="14"/>
  <c r="AA114" i="14"/>
  <c r="T120" i="22"/>
  <c r="W120" i="14"/>
  <c r="S118" i="22"/>
  <c r="M94" i="14"/>
  <c r="P102" i="14"/>
  <c r="O102" i="14"/>
  <c r="AL91" i="61"/>
  <c r="T120" i="14"/>
  <c r="B97" i="22"/>
  <c r="AC124" i="22"/>
  <c r="N128" i="22"/>
  <c r="K122" i="22"/>
  <c r="X94" i="14"/>
  <c r="S101" i="22"/>
  <c r="K115" i="61"/>
  <c r="H128" i="22"/>
  <c r="J109" i="14"/>
  <c r="T126" i="22"/>
  <c r="H66" i="61"/>
  <c r="B90" i="22"/>
  <c r="L92" i="61"/>
  <c r="B44" i="61"/>
  <c r="Y65" i="61"/>
  <c r="X144" i="57"/>
  <c r="K114" i="61"/>
  <c r="B28" i="61"/>
  <c r="B137" i="61"/>
  <c r="B41" i="61"/>
  <c r="B43" i="61"/>
  <c r="AA137" i="61"/>
  <c r="G48" i="61"/>
  <c r="I114" i="61"/>
  <c r="J128" i="22"/>
  <c r="AD99" i="22"/>
  <c r="X92" i="14"/>
  <c r="G105" i="22"/>
  <c r="Z109" i="22"/>
  <c r="S109" i="22"/>
  <c r="G84" i="61"/>
  <c r="B16" i="61"/>
  <c r="X23" i="57"/>
  <c r="K22" i="61"/>
  <c r="G140" i="61"/>
  <c r="K111" i="61"/>
  <c r="G24" i="61"/>
  <c r="H90" i="61"/>
  <c r="B48" i="61"/>
  <c r="B47" i="61"/>
  <c r="C17" i="61"/>
  <c r="Z71" i="61"/>
  <c r="AA135" i="61"/>
  <c r="B77" i="61"/>
  <c r="O94" i="57"/>
  <c r="C114" i="61"/>
  <c r="R109" i="22"/>
  <c r="S126" i="22"/>
  <c r="K128" i="22"/>
  <c r="E101" i="22"/>
  <c r="O44" i="61"/>
  <c r="C78" i="61"/>
  <c r="C90" i="61"/>
  <c r="L140" i="61"/>
  <c r="O43" i="61"/>
  <c r="C55" i="61"/>
  <c r="H55" i="61"/>
  <c r="C51" i="61"/>
  <c r="H56" i="61"/>
  <c r="X132" i="57"/>
  <c r="X125" i="57"/>
  <c r="X95" i="57"/>
  <c r="X123" i="57"/>
  <c r="X129" i="57"/>
  <c r="AK15" i="61"/>
  <c r="X124" i="57"/>
  <c r="AH15" i="61"/>
  <c r="AE129" i="22"/>
  <c r="M91" i="22"/>
  <c r="AA99" i="22"/>
  <c r="AB99" i="22"/>
  <c r="P131" i="22"/>
  <c r="V119" i="22"/>
  <c r="I101" i="22"/>
  <c r="Z106" i="22"/>
  <c r="X126" i="57"/>
  <c r="X128" i="57"/>
  <c r="AK36" i="61"/>
  <c r="AH29" i="61"/>
  <c r="AH127" i="61"/>
  <c r="F114" i="22"/>
  <c r="N123" i="22"/>
  <c r="D101" i="22"/>
  <c r="AF120" i="22"/>
  <c r="U94" i="22"/>
  <c r="C98" i="22"/>
  <c r="X35" i="57"/>
  <c r="H138" i="61"/>
  <c r="O77" i="61"/>
  <c r="M55" i="61"/>
  <c r="X59" i="57"/>
  <c r="X130" i="57"/>
  <c r="X83" i="57"/>
  <c r="X107" i="57"/>
  <c r="AK52" i="61"/>
  <c r="C59" i="61"/>
  <c r="L123" i="22"/>
  <c r="K123" i="22"/>
  <c r="AE128" i="22"/>
  <c r="H126" i="61"/>
  <c r="G60" i="61"/>
  <c r="D128" i="22"/>
  <c r="E114" i="22"/>
  <c r="I90" i="22"/>
  <c r="B101" i="22"/>
  <c r="M29" i="61"/>
  <c r="AK136" i="61"/>
  <c r="I99" i="22"/>
  <c r="AK35" i="61"/>
  <c r="AK27" i="61"/>
  <c r="G109" i="14"/>
  <c r="AF96" i="14"/>
  <c r="M121" i="22"/>
  <c r="I122" i="22"/>
  <c r="F128" i="22"/>
  <c r="G128" i="22"/>
  <c r="AA17" i="57"/>
  <c r="P71" i="61"/>
  <c r="AB92" i="61"/>
  <c r="P42" i="61"/>
  <c r="P65" i="61"/>
  <c r="AA87" i="61"/>
  <c r="T65" i="61"/>
  <c r="D90" i="61"/>
  <c r="D56" i="61"/>
  <c r="D59" i="61"/>
  <c r="K48" i="57"/>
  <c r="T72" i="61"/>
  <c r="H122" i="22"/>
  <c r="D66" i="61"/>
  <c r="AB55" i="61"/>
  <c r="E105" i="14"/>
  <c r="AB119" i="22"/>
  <c r="Y58" i="61"/>
  <c r="J59" i="61"/>
  <c r="T54" i="61"/>
  <c r="T79" i="61"/>
  <c r="C84" i="61"/>
  <c r="C96" i="61"/>
  <c r="T139" i="61"/>
  <c r="T68" i="61"/>
  <c r="T18" i="61"/>
  <c r="T91" i="61"/>
  <c r="C135" i="61"/>
  <c r="AB79" i="61"/>
  <c r="AB56" i="61"/>
  <c r="P66" i="61"/>
  <c r="AJ30" i="61"/>
  <c r="AB19" i="61"/>
  <c r="T117" i="14"/>
  <c r="Y114" i="22"/>
  <c r="W101" i="14"/>
  <c r="AB98" i="14"/>
  <c r="R106" i="22"/>
  <c r="T66" i="61"/>
  <c r="D29" i="61"/>
  <c r="T63" i="61"/>
  <c r="P115" i="61"/>
  <c r="AE41" i="61"/>
  <c r="AA80" i="61"/>
  <c r="AA119" i="61"/>
  <c r="P54" i="61"/>
  <c r="AD108" i="22"/>
  <c r="AE108" i="22"/>
  <c r="Q96" i="14"/>
  <c r="AB67" i="61"/>
  <c r="M78" i="61"/>
  <c r="M90" i="61"/>
  <c r="Y111" i="61"/>
  <c r="V15" i="57"/>
  <c r="V51" i="57"/>
  <c r="V22" i="57"/>
  <c r="V20" i="57"/>
  <c r="V135" i="57"/>
  <c r="V23" i="57"/>
  <c r="V19" i="57"/>
  <c r="D96" i="61"/>
  <c r="B113" i="57"/>
  <c r="V39" i="57"/>
  <c r="X64" i="57"/>
  <c r="X30" i="57"/>
  <c r="B46" i="57"/>
  <c r="X103" i="57"/>
  <c r="AD130" i="14"/>
  <c r="D121" i="14"/>
  <c r="D144" i="61"/>
  <c r="AI12" i="57"/>
  <c r="AI72" i="57" s="1"/>
  <c r="S112" i="22"/>
  <c r="F105" i="14"/>
  <c r="R119" i="22"/>
  <c r="B127" i="14"/>
  <c r="AB122" i="14"/>
  <c r="N126" i="22"/>
  <c r="V112" i="14"/>
  <c r="L122" i="22"/>
  <c r="C121" i="14"/>
  <c r="L122" i="14"/>
  <c r="K125" i="22"/>
  <c r="AC106" i="14"/>
  <c r="K95" i="22"/>
  <c r="AD106" i="14"/>
  <c r="AB106" i="14"/>
  <c r="AA100" i="14"/>
  <c r="AB102" i="14"/>
  <c r="AN78" i="14"/>
  <c r="AR78" i="14" s="1"/>
  <c r="AC7" i="61"/>
  <c r="AC128" i="61" s="1"/>
  <c r="J108" i="14"/>
  <c r="V90" i="14"/>
  <c r="Y131" i="61"/>
  <c r="Y114" i="61"/>
  <c r="S83" i="61"/>
  <c r="S128" i="61"/>
  <c r="U113" i="14"/>
  <c r="X119" i="22"/>
  <c r="Y119" i="22"/>
  <c r="I108" i="14"/>
  <c r="D126" i="22"/>
  <c r="T101" i="22"/>
  <c r="AD91" i="22"/>
  <c r="L108" i="22"/>
  <c r="Y104" i="14"/>
  <c r="H95" i="22"/>
  <c r="D121" i="22"/>
  <c r="Z112" i="14"/>
  <c r="S129" i="61"/>
  <c r="I18" i="61"/>
  <c r="H68" i="61"/>
  <c r="B131" i="57"/>
  <c r="X91" i="57"/>
  <c r="Y143" i="61"/>
  <c r="I136" i="61"/>
  <c r="D36" i="61"/>
  <c r="Y46" i="61"/>
  <c r="M114" i="61"/>
  <c r="I64" i="61"/>
  <c r="X127" i="57"/>
  <c r="X71" i="57"/>
  <c r="X67" i="57"/>
  <c r="X68" i="57"/>
  <c r="B111" i="57"/>
  <c r="S23" i="61"/>
  <c r="V27" i="57"/>
  <c r="AL19" i="61"/>
  <c r="V75" i="57"/>
  <c r="V123" i="57"/>
  <c r="V17" i="57"/>
  <c r="V16" i="57"/>
  <c r="D24" i="61"/>
  <c r="D141" i="61"/>
  <c r="Y94" i="61"/>
  <c r="B114" i="57"/>
  <c r="B120" i="57"/>
  <c r="B106" i="57"/>
  <c r="B112" i="57"/>
  <c r="B58" i="57"/>
  <c r="X72" i="57"/>
  <c r="X139" i="57"/>
  <c r="D132" i="61"/>
  <c r="AE130" i="14"/>
  <c r="AE122" i="14"/>
  <c r="H10" i="61"/>
  <c r="H112" i="61" s="1"/>
  <c r="I63" i="61"/>
  <c r="P122" i="14"/>
  <c r="AC122" i="14"/>
  <c r="U112" i="14"/>
  <c r="M122" i="14"/>
  <c r="G119" i="14"/>
  <c r="Y90" i="14"/>
  <c r="Z100" i="14"/>
  <c r="AE100" i="14"/>
  <c r="AN24" i="14"/>
  <c r="AR24" i="14" s="1"/>
  <c r="K108" i="22"/>
  <c r="AC102" i="14"/>
  <c r="U90" i="14"/>
  <c r="Y116" i="61"/>
  <c r="K122" i="14"/>
  <c r="Y119" i="61"/>
  <c r="B121" i="14"/>
  <c r="S113" i="14"/>
  <c r="H108" i="14"/>
  <c r="D140" i="61"/>
  <c r="S90" i="22"/>
  <c r="G126" i="22"/>
  <c r="P101" i="22"/>
  <c r="D72" i="61"/>
  <c r="I15" i="61"/>
  <c r="M51" i="61"/>
  <c r="M58" i="61"/>
  <c r="Y82" i="61"/>
  <c r="Y120" i="61"/>
  <c r="Y112" i="61"/>
  <c r="M52" i="61"/>
  <c r="M56" i="61"/>
  <c r="B119" i="57"/>
  <c r="X66" i="57"/>
  <c r="X79" i="57"/>
  <c r="B22" i="57"/>
  <c r="AL80" i="61"/>
  <c r="AL92" i="61"/>
  <c r="V63" i="57"/>
  <c r="B118" i="57"/>
  <c r="B70" i="57"/>
  <c r="X42" i="57"/>
  <c r="V113" i="14"/>
  <c r="M108" i="14"/>
  <c r="K108" i="14"/>
  <c r="Y112" i="14"/>
  <c r="R113" i="14"/>
  <c r="I54" i="61"/>
  <c r="X115" i="57"/>
  <c r="B94" i="57"/>
  <c r="X112" i="14"/>
  <c r="V21" i="57"/>
  <c r="AB100" i="14"/>
  <c r="E119" i="14"/>
  <c r="R101" i="22"/>
  <c r="Y102" i="14"/>
  <c r="W90" i="14"/>
  <c r="S132" i="61"/>
  <c r="R112" i="22"/>
  <c r="O125" i="22"/>
  <c r="V106" i="22"/>
  <c r="AC142" i="61"/>
  <c r="AC101" i="61"/>
  <c r="B79" i="61"/>
  <c r="E63" i="61"/>
  <c r="B30" i="61"/>
  <c r="AB66" i="61"/>
  <c r="L71" i="61"/>
  <c r="Z70" i="61"/>
  <c r="Z65" i="61"/>
  <c r="B68" i="61"/>
  <c r="D54" i="61"/>
  <c r="AA95" i="61"/>
  <c r="M108" i="22"/>
  <c r="Z114" i="22"/>
  <c r="W114" i="22"/>
  <c r="J130" i="22"/>
  <c r="V117" i="14"/>
  <c r="E139" i="61"/>
  <c r="E18" i="61"/>
  <c r="AA44" i="61"/>
  <c r="AA20" i="61"/>
  <c r="Z115" i="61"/>
  <c r="E127" i="61"/>
  <c r="AE54" i="61"/>
  <c r="E64" i="61"/>
  <c r="E68" i="61"/>
  <c r="E103" i="61"/>
  <c r="E115" i="61"/>
  <c r="B127" i="61"/>
  <c r="B54" i="61"/>
  <c r="AB68" i="61"/>
  <c r="Z18" i="61"/>
  <c r="L63" i="61"/>
  <c r="Z72" i="61"/>
  <c r="B71" i="61"/>
  <c r="B64" i="61"/>
  <c r="AE53" i="61"/>
  <c r="Z139" i="61"/>
  <c r="D78" i="61"/>
  <c r="L18" i="61"/>
  <c r="D52" i="61"/>
  <c r="AA141" i="61"/>
  <c r="AA114" i="22"/>
  <c r="E101" i="14"/>
  <c r="T90" i="22"/>
  <c r="X93" i="22"/>
  <c r="E71" i="61"/>
  <c r="B42" i="61"/>
  <c r="B65" i="61"/>
  <c r="AB54" i="61"/>
  <c r="E72" i="61"/>
  <c r="E66" i="61"/>
  <c r="AE66" i="61"/>
  <c r="L139" i="61"/>
  <c r="B139" i="61"/>
  <c r="L68" i="61"/>
  <c r="Z127" i="61"/>
  <c r="B63" i="61"/>
  <c r="B67" i="61"/>
  <c r="W82" i="61"/>
  <c r="D138" i="61"/>
  <c r="D60" i="61"/>
  <c r="AB114" i="22"/>
  <c r="J90" i="22"/>
  <c r="K90" i="22"/>
  <c r="D105" i="14"/>
  <c r="I103" i="22"/>
  <c r="J103" i="22"/>
  <c r="N122" i="22"/>
  <c r="M122" i="22"/>
  <c r="P122" i="22"/>
  <c r="Q122" i="22"/>
  <c r="Y128" i="14"/>
  <c r="Z128" i="14"/>
  <c r="AC128" i="14"/>
  <c r="AB128" i="14"/>
  <c r="B125" i="22"/>
  <c r="F125" i="22"/>
  <c r="X124" i="14"/>
  <c r="AB124" i="14"/>
  <c r="Y124" i="14"/>
  <c r="AC124" i="14"/>
  <c r="Z124" i="14"/>
  <c r="AA124" i="14"/>
  <c r="D115" i="14"/>
  <c r="AN71" i="14"/>
  <c r="AR71" i="14" s="1"/>
  <c r="C115" i="14"/>
  <c r="E115" i="14"/>
  <c r="F3" i="57"/>
  <c r="F29" i="57" s="1"/>
  <c r="B115" i="14"/>
  <c r="F115" i="14"/>
  <c r="S91" i="22"/>
  <c r="T91" i="22"/>
  <c r="V91" i="22"/>
  <c r="Q91" i="22"/>
  <c r="R91" i="22"/>
  <c r="Q123" i="22"/>
  <c r="G91" i="14"/>
  <c r="AE94" i="22"/>
  <c r="AC94" i="22"/>
  <c r="AC103" i="22"/>
  <c r="AD103" i="22"/>
  <c r="X129" i="22"/>
  <c r="W129" i="22"/>
  <c r="R121" i="22"/>
  <c r="P121" i="22"/>
  <c r="U128" i="22"/>
  <c r="AA113" i="22"/>
  <c r="X113" i="22"/>
  <c r="AF109" i="22"/>
  <c r="AE109" i="22"/>
  <c r="C120" i="22"/>
  <c r="D120" i="22"/>
  <c r="AB106" i="22"/>
  <c r="AA90" i="22"/>
  <c r="AD90" i="22"/>
  <c r="J51" i="61"/>
  <c r="J17" i="61"/>
  <c r="D55" i="61"/>
  <c r="D17" i="61"/>
  <c r="D126" i="61"/>
  <c r="AE58" i="61"/>
  <c r="AE51" i="61"/>
  <c r="AA56" i="61"/>
  <c r="AA129" i="61"/>
  <c r="AA90" i="61"/>
  <c r="AA89" i="61"/>
  <c r="AH9" i="57"/>
  <c r="AH130" i="57" s="1"/>
  <c r="AD126" i="14"/>
  <c r="AF126" i="14"/>
  <c r="AC126" i="14"/>
  <c r="AE126" i="14"/>
  <c r="W106" i="22"/>
  <c r="U106" i="22"/>
  <c r="T106" i="22"/>
  <c r="S106" i="22"/>
  <c r="O6" i="61"/>
  <c r="O91" i="61" s="1"/>
  <c r="O96" i="14"/>
  <c r="M96" i="14"/>
  <c r="V7" i="61"/>
  <c r="V81" i="61" s="1"/>
  <c r="U99" i="14"/>
  <c r="T99" i="14"/>
  <c r="S94" i="22"/>
  <c r="P94" i="22"/>
  <c r="AA132" i="61"/>
  <c r="AA144" i="61"/>
  <c r="AM2" i="61"/>
  <c r="AM99" i="61" s="1"/>
  <c r="AM3" i="61"/>
  <c r="AM28" i="61" s="1"/>
  <c r="AN79" i="14"/>
  <c r="AR79" i="14" s="1"/>
  <c r="Y123" i="14"/>
  <c r="V123" i="14"/>
  <c r="T123" i="14"/>
  <c r="X123" i="14"/>
  <c r="U123" i="14"/>
  <c r="H91" i="14"/>
  <c r="H2" i="61"/>
  <c r="H15" i="61" s="1"/>
  <c r="C91" i="14"/>
  <c r="E91" i="14"/>
  <c r="F91" i="14"/>
  <c r="N118" i="22"/>
  <c r="K118" i="22"/>
  <c r="L118" i="22"/>
  <c r="O118" i="22"/>
  <c r="M118" i="22"/>
  <c r="J118" i="22"/>
  <c r="B90" i="14"/>
  <c r="C90" i="14"/>
  <c r="AN84" i="14"/>
  <c r="AR84" i="14" s="1"/>
  <c r="M128" i="14"/>
  <c r="N128" i="14"/>
  <c r="L128" i="14"/>
  <c r="Q128" i="14"/>
  <c r="O128" i="14"/>
  <c r="P128" i="14"/>
  <c r="D10" i="61"/>
  <c r="D46" i="61" s="1"/>
  <c r="C105" i="14"/>
  <c r="O113" i="57"/>
  <c r="O120" i="57"/>
  <c r="O143" i="57"/>
  <c r="O82" i="57"/>
  <c r="O117" i="57"/>
  <c r="O22" i="57"/>
  <c r="O46" i="57"/>
  <c r="O58" i="57"/>
  <c r="AG6" i="57"/>
  <c r="AG30" i="57" s="1"/>
  <c r="AD118" i="14"/>
  <c r="AF118" i="14"/>
  <c r="F3" i="61"/>
  <c r="F88" i="61" s="1"/>
  <c r="E93" i="14"/>
  <c r="AN27" i="14"/>
  <c r="AR27" i="14" s="1"/>
  <c r="B93" i="14"/>
  <c r="C93" i="14"/>
  <c r="F93" i="14"/>
  <c r="AA84" i="61"/>
  <c r="AD128" i="14"/>
  <c r="AB94" i="22"/>
  <c r="Q94" i="22"/>
  <c r="D93" i="14"/>
  <c r="P123" i="22"/>
  <c r="Q105" i="22"/>
  <c r="X95" i="22"/>
  <c r="O98" i="14"/>
  <c r="L115" i="57"/>
  <c r="L117" i="57"/>
  <c r="L82" i="57"/>
  <c r="L131" i="57"/>
  <c r="L116" i="57"/>
  <c r="L112" i="57"/>
  <c r="L120" i="57"/>
  <c r="L94" i="57"/>
  <c r="L34" i="57"/>
  <c r="L70" i="57"/>
  <c r="L111" i="57"/>
  <c r="K71" i="61"/>
  <c r="K54" i="61"/>
  <c r="S123" i="22"/>
  <c r="AH36" i="61"/>
  <c r="AH27" i="61"/>
  <c r="AH88" i="61"/>
  <c r="AH52" i="61"/>
  <c r="AH124" i="61"/>
  <c r="AH35" i="61"/>
  <c r="AH32" i="61"/>
  <c r="J127" i="22"/>
  <c r="G127" i="22"/>
  <c r="V102" i="22"/>
  <c r="U102" i="22"/>
  <c r="AA128" i="22"/>
  <c r="AD128" i="22"/>
  <c r="AC128" i="22"/>
  <c r="AB128" i="22"/>
  <c r="Y128" i="22"/>
  <c r="Z128" i="22"/>
  <c r="M106" i="14"/>
  <c r="P106" i="14"/>
  <c r="Q106" i="14"/>
  <c r="O106" i="14"/>
  <c r="G105" i="14"/>
  <c r="K105" i="14"/>
  <c r="H105" i="14"/>
  <c r="L105" i="14"/>
  <c r="J105" i="14"/>
  <c r="AA106" i="22"/>
  <c r="AD106" i="22"/>
  <c r="AC106" i="22"/>
  <c r="Y106" i="22"/>
  <c r="D119" i="22"/>
  <c r="G119" i="22"/>
  <c r="E119" i="22"/>
  <c r="AB4" i="61"/>
  <c r="AB101" i="61" s="1"/>
  <c r="AA92" i="14"/>
  <c r="AB92" i="14"/>
  <c r="Z92" i="14"/>
  <c r="W92" i="14"/>
  <c r="L126" i="14"/>
  <c r="K126" i="14"/>
  <c r="I126" i="14"/>
  <c r="AN82" i="14"/>
  <c r="AR82" i="14" s="1"/>
  <c r="H126" i="14"/>
  <c r="G126" i="14"/>
  <c r="AA48" i="61"/>
  <c r="AA140" i="61"/>
  <c r="O111" i="57"/>
  <c r="O114" i="57"/>
  <c r="AA96" i="61"/>
  <c r="L9" i="57"/>
  <c r="L45" i="57" s="1"/>
  <c r="AE118" i="14"/>
  <c r="O122" i="22"/>
  <c r="AB118" i="14"/>
  <c r="L106" i="14"/>
  <c r="AE57" i="61"/>
  <c r="Y92" i="14"/>
  <c r="AN40" i="14"/>
  <c r="AR40" i="14" s="1"/>
  <c r="AA128" i="14"/>
  <c r="D125" i="22"/>
  <c r="F27" i="61"/>
  <c r="Q92" i="22"/>
  <c r="AC98" i="14"/>
  <c r="AA98" i="14"/>
  <c r="V101" i="14"/>
  <c r="AF90" i="22"/>
  <c r="T109" i="14"/>
  <c r="S127" i="22"/>
  <c r="Q115" i="22"/>
  <c r="H102" i="22"/>
  <c r="M99" i="14"/>
  <c r="J123" i="22"/>
  <c r="M102" i="22"/>
  <c r="G117" i="22"/>
  <c r="X121" i="22"/>
  <c r="V112" i="22"/>
  <c r="Q99" i="14"/>
  <c r="AA136" i="61"/>
  <c r="AE52" i="61"/>
  <c r="R90" i="22"/>
  <c r="V131" i="61"/>
  <c r="H103" i="22"/>
  <c r="Z91" i="22"/>
  <c r="K97" i="22"/>
  <c r="G67" i="61"/>
  <c r="G139" i="61"/>
  <c r="G71" i="61"/>
  <c r="G79" i="61"/>
  <c r="O119" i="22"/>
  <c r="U124" i="22"/>
  <c r="E108" i="22"/>
  <c r="W111" i="61"/>
  <c r="AB91" i="61"/>
  <c r="AE23" i="61"/>
  <c r="AA114" i="61"/>
  <c r="H67" i="61"/>
  <c r="AE127" i="61"/>
  <c r="AE123" i="61"/>
  <c r="U33" i="57"/>
  <c r="AL96" i="57"/>
  <c r="AJ64" i="61"/>
  <c r="AJ63" i="61"/>
  <c r="I91" i="61"/>
  <c r="AJ72" i="61"/>
  <c r="AJ139" i="61"/>
  <c r="T130" i="22"/>
  <c r="W117" i="14"/>
  <c r="D98" i="22"/>
  <c r="Z98" i="14"/>
  <c r="F109" i="22"/>
  <c r="H139" i="61"/>
  <c r="I79" i="61"/>
  <c r="AE125" i="61"/>
  <c r="AB80" i="61"/>
  <c r="H79" i="61"/>
  <c r="I111" i="61"/>
  <c r="AB90" i="61"/>
  <c r="I67" i="61"/>
  <c r="I82" i="61"/>
  <c r="I22" i="61"/>
  <c r="H72" i="61"/>
  <c r="H54" i="61"/>
  <c r="I72" i="61"/>
  <c r="AA29" i="57"/>
  <c r="U57" i="57"/>
  <c r="AJ18" i="61"/>
  <c r="AD130" i="22"/>
  <c r="AJ71" i="61"/>
  <c r="V130" i="22"/>
  <c r="U117" i="14"/>
  <c r="S117" i="14"/>
  <c r="W130" i="22"/>
  <c r="U101" i="14"/>
  <c r="I139" i="61"/>
  <c r="H91" i="61"/>
  <c r="AE47" i="61"/>
  <c r="AL90" i="57"/>
  <c r="I68" i="61"/>
  <c r="AL87" i="57"/>
  <c r="AL32" i="57"/>
  <c r="X130" i="22"/>
  <c r="N119" i="22"/>
  <c r="AF112" i="22"/>
  <c r="AC112" i="22"/>
  <c r="AE112" i="22"/>
  <c r="AD112" i="22"/>
  <c r="AE104" i="14"/>
  <c r="AF9" i="61"/>
  <c r="AF93" i="61" s="1"/>
  <c r="AF104" i="14"/>
  <c r="AA104" i="14"/>
  <c r="D117" i="22"/>
  <c r="F117" i="22"/>
  <c r="E117" i="22"/>
  <c r="F90" i="22"/>
  <c r="G90" i="22"/>
  <c r="D90" i="22"/>
  <c r="E90" i="22"/>
  <c r="K94" i="22"/>
  <c r="M94" i="22"/>
  <c r="N94" i="22"/>
  <c r="AE95" i="22"/>
  <c r="AF95" i="22"/>
  <c r="AB126" i="22"/>
  <c r="AC126" i="22"/>
  <c r="AE126" i="22"/>
  <c r="AA126" i="22"/>
  <c r="AD126" i="22"/>
  <c r="AE101" i="14"/>
  <c r="AD101" i="14"/>
  <c r="AF101" i="14"/>
  <c r="AC101" i="14"/>
  <c r="E95" i="22"/>
  <c r="G95" i="22"/>
  <c r="D95" i="22"/>
  <c r="I108" i="22"/>
  <c r="H108" i="22"/>
  <c r="B121" i="22"/>
  <c r="C121" i="22"/>
  <c r="V131" i="22"/>
  <c r="U131" i="22"/>
  <c r="X131" i="22"/>
  <c r="S131" i="22"/>
  <c r="T131" i="22"/>
  <c r="X100" i="22"/>
  <c r="S100" i="22"/>
  <c r="V100" i="22"/>
  <c r="U100" i="22"/>
  <c r="T100" i="22"/>
  <c r="AC121" i="22"/>
  <c r="AB121" i="22"/>
  <c r="AE121" i="22"/>
  <c r="AA121" i="22"/>
  <c r="AD121" i="22"/>
  <c r="M104" i="14"/>
  <c r="N104" i="14"/>
  <c r="I104" i="14"/>
  <c r="N9" i="61"/>
  <c r="N103" i="61" s="1"/>
  <c r="K117" i="14"/>
  <c r="G117" i="14"/>
  <c r="AN73" i="14"/>
  <c r="AR73" i="14" s="1"/>
  <c r="J117" i="14"/>
  <c r="I117" i="14"/>
  <c r="AD97" i="22"/>
  <c r="AE97" i="22"/>
  <c r="G8" i="57"/>
  <c r="G68" i="57" s="1"/>
  <c r="F125" i="14"/>
  <c r="E125" i="14"/>
  <c r="D125" i="14"/>
  <c r="AN81" i="14"/>
  <c r="AR81" i="14" s="1"/>
  <c r="I102" i="22"/>
  <c r="F102" i="22"/>
  <c r="V99" i="22"/>
  <c r="W99" i="22"/>
  <c r="X99" i="22"/>
  <c r="T99" i="22"/>
  <c r="S91" i="14"/>
  <c r="U91" i="14"/>
  <c r="Q91" i="14"/>
  <c r="R91" i="14"/>
  <c r="V91" i="14"/>
  <c r="T91" i="14"/>
  <c r="V2" i="61"/>
  <c r="V16" i="61" s="1"/>
  <c r="F123" i="22"/>
  <c r="I123" i="22"/>
  <c r="G123" i="22"/>
  <c r="H123" i="22"/>
  <c r="K107" i="14"/>
  <c r="N11" i="61"/>
  <c r="N71" i="61" s="1"/>
  <c r="L107" i="14"/>
  <c r="N107" i="14"/>
  <c r="AN41" i="14"/>
  <c r="AR41" i="14" s="1"/>
  <c r="M107" i="14"/>
  <c r="J107" i="14"/>
  <c r="I107" i="14"/>
  <c r="T10" i="61"/>
  <c r="T94" i="61" s="1"/>
  <c r="T105" i="14"/>
  <c r="AC97" i="22"/>
  <c r="S10" i="61"/>
  <c r="S94" i="61" s="1"/>
  <c r="N105" i="14"/>
  <c r="O100" i="22"/>
  <c r="P100" i="22"/>
  <c r="K100" i="22"/>
  <c r="M100" i="22"/>
  <c r="L100" i="22"/>
  <c r="L67" i="61"/>
  <c r="AA46" i="61"/>
  <c r="AA22" i="61"/>
  <c r="AA113" i="61"/>
  <c r="L80" i="61"/>
  <c r="W131" i="61"/>
  <c r="AA143" i="61"/>
  <c r="U101" i="57"/>
  <c r="AL44" i="57"/>
  <c r="AH18" i="61"/>
  <c r="W105" i="14"/>
  <c r="R99" i="14"/>
  <c r="J130" i="14"/>
  <c r="AL20" i="57"/>
  <c r="M12" i="57"/>
  <c r="M137" i="57" s="1"/>
  <c r="W127" i="22"/>
  <c r="B125" i="14"/>
  <c r="AB97" i="22"/>
  <c r="C125" i="14"/>
  <c r="U9" i="61"/>
  <c r="U101" i="61" s="1"/>
  <c r="S104" i="14"/>
  <c r="R104" i="14"/>
  <c r="Q104" i="14"/>
  <c r="P104" i="14"/>
  <c r="F5" i="61"/>
  <c r="F55" i="61" s="1"/>
  <c r="B94" i="14"/>
  <c r="U93" i="57"/>
  <c r="U130" i="57"/>
  <c r="U102" i="57"/>
  <c r="U104" i="57"/>
  <c r="U105" i="57"/>
  <c r="U99" i="57"/>
  <c r="U81" i="57"/>
  <c r="V103" i="22"/>
  <c r="T103" i="22"/>
  <c r="K116" i="22"/>
  <c r="L116" i="22"/>
  <c r="E96" i="22"/>
  <c r="D96" i="22"/>
  <c r="G96" i="22"/>
  <c r="F96" i="22"/>
  <c r="K92" i="22"/>
  <c r="H92" i="22"/>
  <c r="G92" i="22"/>
  <c r="E130" i="22"/>
  <c r="D130" i="22"/>
  <c r="C130" i="22"/>
  <c r="G130" i="22"/>
  <c r="F130" i="22"/>
  <c r="B130" i="22"/>
  <c r="D99" i="14"/>
  <c r="C99" i="14"/>
  <c r="E99" i="14"/>
  <c r="B99" i="14"/>
  <c r="W22" i="61"/>
  <c r="AA82" i="61"/>
  <c r="AA117" i="61"/>
  <c r="U21" i="57"/>
  <c r="U107" i="57"/>
  <c r="U69" i="57"/>
  <c r="U108" i="57"/>
  <c r="U106" i="57"/>
  <c r="S105" i="14"/>
  <c r="AH72" i="61"/>
  <c r="Z105" i="14"/>
  <c r="O94" i="22"/>
  <c r="D129" i="22"/>
  <c r="H129" i="22"/>
  <c r="G129" i="22"/>
  <c r="C129" i="22"/>
  <c r="F129" i="22"/>
  <c r="V124" i="22"/>
  <c r="Y98" i="22"/>
  <c r="Z98" i="22"/>
  <c r="AA98" i="22"/>
  <c r="C117" i="22"/>
  <c r="L83" i="61"/>
  <c r="L128" i="61"/>
  <c r="L19" i="61"/>
  <c r="L79" i="61"/>
  <c r="L84" i="61"/>
  <c r="AH139" i="61"/>
  <c r="AH68" i="61"/>
  <c r="AH54" i="61"/>
  <c r="AH71" i="61"/>
  <c r="AH63" i="61"/>
  <c r="AH30" i="61"/>
  <c r="AH91" i="61"/>
  <c r="E104" i="14"/>
  <c r="H104" i="14"/>
  <c r="H9" i="61"/>
  <c r="H104" i="61" s="1"/>
  <c r="D104" i="14"/>
  <c r="AD100" i="22"/>
  <c r="AE100" i="22"/>
  <c r="F104" i="22"/>
  <c r="C104" i="22"/>
  <c r="D104" i="22"/>
  <c r="E104" i="22"/>
  <c r="AI55" i="61"/>
  <c r="AI78" i="61"/>
  <c r="AI56" i="61"/>
  <c r="AI90" i="61"/>
  <c r="AI17" i="61"/>
  <c r="AI51" i="61"/>
  <c r="N113" i="22"/>
  <c r="M113" i="22"/>
  <c r="O113" i="22"/>
  <c r="AI57" i="61"/>
  <c r="B126" i="22"/>
  <c r="C126" i="22"/>
  <c r="V97" i="22"/>
  <c r="X97" i="22"/>
  <c r="W97" i="22"/>
  <c r="AA97" i="22"/>
  <c r="Z97" i="22"/>
  <c r="Y97" i="22"/>
  <c r="AD131" i="22"/>
  <c r="AE131" i="22"/>
  <c r="AF131" i="22"/>
  <c r="D127" i="22"/>
  <c r="C127" i="22"/>
  <c r="N129" i="22"/>
  <c r="J129" i="22"/>
  <c r="AE94" i="14"/>
  <c r="AG5" i="61"/>
  <c r="AG60" i="61" s="1"/>
  <c r="N93" i="22"/>
  <c r="O93" i="22"/>
  <c r="Q93" i="22"/>
  <c r="P93" i="22"/>
  <c r="T97" i="14"/>
  <c r="R97" i="14"/>
  <c r="S97" i="14"/>
  <c r="P97" i="14"/>
  <c r="O97" i="14"/>
  <c r="Q97" i="14"/>
  <c r="B10" i="61"/>
  <c r="B106" i="61" s="1"/>
  <c r="B105" i="14"/>
  <c r="B108" i="22"/>
  <c r="F108" i="22"/>
  <c r="G108" i="22"/>
  <c r="C108" i="22"/>
  <c r="D108" i="22"/>
  <c r="AB129" i="14"/>
  <c r="AD129" i="14"/>
  <c r="AA129" i="14"/>
  <c r="AF11" i="57"/>
  <c r="AF83" i="57" s="1"/>
  <c r="AN85" i="14"/>
  <c r="AR85" i="14" s="1"/>
  <c r="AE129" i="14"/>
  <c r="AC129" i="14"/>
  <c r="AN86" i="14"/>
  <c r="AR86" i="14" s="1"/>
  <c r="L130" i="14"/>
  <c r="H130" i="14"/>
  <c r="M130" i="14"/>
  <c r="K130" i="14"/>
  <c r="R7" i="57"/>
  <c r="R19" i="57" s="1"/>
  <c r="M124" i="14"/>
  <c r="N124" i="14"/>
  <c r="AN80" i="14"/>
  <c r="AR80" i="14" s="1"/>
  <c r="O124" i="14"/>
  <c r="Q124" i="14"/>
  <c r="P124" i="14"/>
  <c r="R124" i="14"/>
  <c r="AA94" i="61"/>
  <c r="AA58" i="61"/>
  <c r="S4" i="57"/>
  <c r="S28" i="57" s="1"/>
  <c r="O114" i="14"/>
  <c r="AN70" i="14"/>
  <c r="AR70" i="14" s="1"/>
  <c r="P114" i="14"/>
  <c r="R114" i="14"/>
  <c r="N114" i="14"/>
  <c r="S114" i="14"/>
  <c r="AL92" i="57"/>
  <c r="AL88" i="57"/>
  <c r="AL117" i="57"/>
  <c r="AL80" i="57"/>
  <c r="AL129" i="57"/>
  <c r="AL89" i="57"/>
  <c r="AL94" i="57"/>
  <c r="AL93" i="57"/>
  <c r="K96" i="22"/>
  <c r="M96" i="22"/>
  <c r="L96" i="22"/>
  <c r="N96" i="22"/>
  <c r="J96" i="22"/>
  <c r="O96" i="22"/>
  <c r="Z112" i="22"/>
  <c r="Y112" i="22"/>
  <c r="X112" i="22"/>
  <c r="J120" i="14"/>
  <c r="G120" i="14"/>
  <c r="AN76" i="14"/>
  <c r="AR76" i="14" s="1"/>
  <c r="E120" i="14"/>
  <c r="I120" i="14"/>
  <c r="H120" i="14"/>
  <c r="C131" i="14"/>
  <c r="D131" i="14"/>
  <c r="Y127" i="14"/>
  <c r="V127" i="14"/>
  <c r="Z127" i="14"/>
  <c r="W127" i="14"/>
  <c r="AN83" i="14"/>
  <c r="AR83" i="14" s="1"/>
  <c r="AA10" i="57"/>
  <c r="AA115" i="57" s="1"/>
  <c r="X127" i="14"/>
  <c r="AA127" i="14"/>
  <c r="O99" i="14"/>
  <c r="P99" i="14"/>
  <c r="W112" i="61"/>
  <c r="W116" i="61"/>
  <c r="W114" i="61"/>
  <c r="I143" i="61"/>
  <c r="I116" i="61"/>
  <c r="L43" i="61"/>
  <c r="AA116" i="61"/>
  <c r="AA120" i="61"/>
  <c r="AA131" i="61"/>
  <c r="W34" i="61"/>
  <c r="U100" i="57"/>
  <c r="U118" i="57"/>
  <c r="U103" i="57"/>
  <c r="U45" i="57"/>
  <c r="AL105" i="57"/>
  <c r="AL141" i="57"/>
  <c r="AL56" i="57"/>
  <c r="AH64" i="61"/>
  <c r="I117" i="61"/>
  <c r="G125" i="14"/>
  <c r="H130" i="22"/>
  <c r="S124" i="22"/>
  <c r="R105" i="14"/>
  <c r="F117" i="14"/>
  <c r="I95" i="22"/>
  <c r="U103" i="22"/>
  <c r="N100" i="22"/>
  <c r="W100" i="22"/>
  <c r="X109" i="22"/>
  <c r="F95" i="22"/>
  <c r="AN25" i="14"/>
  <c r="AR25" i="14" s="1"/>
  <c r="Q101" i="14"/>
  <c r="F124" i="22"/>
  <c r="K9" i="61"/>
  <c r="K57" i="61" s="1"/>
  <c r="K104" i="14"/>
  <c r="AB125" i="22"/>
  <c r="AC125" i="22"/>
  <c r="C95" i="22"/>
  <c r="B95" i="22"/>
  <c r="AH65" i="61"/>
  <c r="W118" i="61"/>
  <c r="AD107" i="22"/>
  <c r="Y107" i="22"/>
  <c r="Z107" i="22"/>
  <c r="W124" i="22"/>
  <c r="W126" i="22"/>
  <c r="U126" i="22"/>
  <c r="W6" i="61"/>
  <c r="W103" i="61" s="1"/>
  <c r="S96" i="14"/>
  <c r="U96" i="14"/>
  <c r="AF121" i="22"/>
  <c r="H104" i="22"/>
  <c r="I104" i="22"/>
  <c r="L104" i="22"/>
  <c r="G102" i="22"/>
  <c r="E102" i="22"/>
  <c r="D102" i="22"/>
  <c r="Q103" i="22"/>
  <c r="AC100" i="22"/>
  <c r="C113" i="22"/>
  <c r="AA102" i="22"/>
  <c r="AF126" i="22"/>
  <c r="AC113" i="22"/>
  <c r="AF100" i="22"/>
  <c r="H127" i="61"/>
  <c r="C90" i="22"/>
  <c r="U108" i="22"/>
  <c r="U112" i="22"/>
  <c r="Q106" i="22"/>
  <c r="F98" i="22"/>
  <c r="X103" i="22"/>
  <c r="G121" i="22"/>
  <c r="J92" i="22"/>
  <c r="L90" i="22"/>
  <c r="W117" i="22"/>
  <c r="C128" i="22"/>
  <c r="AE113" i="22"/>
  <c r="W131" i="22"/>
  <c r="R109" i="14"/>
  <c r="Z109" i="14"/>
  <c r="J114" i="22"/>
  <c r="AN75" i="14"/>
  <c r="AR75" i="14" s="1"/>
  <c r="AB107" i="22"/>
  <c r="AA107" i="22"/>
  <c r="Y126" i="61"/>
  <c r="F122" i="22"/>
  <c r="C139" i="61"/>
  <c r="V109" i="14"/>
  <c r="B98" i="22"/>
  <c r="L94" i="22"/>
  <c r="AF94" i="14"/>
  <c r="G112" i="22"/>
  <c r="AF99" i="22"/>
  <c r="Y122" i="22"/>
  <c r="T124" i="22"/>
  <c r="C101" i="14"/>
  <c r="N130" i="22"/>
  <c r="AC122" i="22"/>
  <c r="S103" i="22"/>
  <c r="Q129" i="22"/>
  <c r="O107" i="22"/>
  <c r="B96" i="22"/>
  <c r="S105" i="22"/>
  <c r="R129" i="22"/>
  <c r="B116" i="22"/>
  <c r="AB105" i="14"/>
  <c r="L126" i="22"/>
  <c r="C131" i="22"/>
  <c r="I113" i="22"/>
  <c r="B105" i="22"/>
  <c r="D99" i="22"/>
  <c r="B127" i="22"/>
  <c r="K129" i="22"/>
  <c r="Z100" i="22"/>
  <c r="T104" i="14"/>
  <c r="T95" i="22"/>
  <c r="S95" i="22"/>
  <c r="S5" i="61"/>
  <c r="S60" i="61" s="1"/>
  <c r="P94" i="14"/>
  <c r="Y94" i="22"/>
  <c r="AA94" i="22"/>
  <c r="U125" i="22"/>
  <c r="T125" i="22"/>
  <c r="B99" i="22"/>
  <c r="C99" i="22"/>
  <c r="M119" i="22"/>
  <c r="K119" i="22"/>
  <c r="H119" i="22"/>
  <c r="AA101" i="14"/>
  <c r="AB101" i="14"/>
  <c r="Z119" i="22"/>
  <c r="AD119" i="22"/>
  <c r="AE119" i="22"/>
  <c r="O98" i="22"/>
  <c r="R98" i="22"/>
  <c r="T98" i="22"/>
  <c r="H101" i="22"/>
  <c r="F101" i="22"/>
  <c r="G101" i="22"/>
  <c r="M109" i="14"/>
  <c r="Q109" i="14"/>
  <c r="G99" i="22"/>
  <c r="H99" i="22"/>
  <c r="F99" i="22"/>
  <c r="AG9" i="61"/>
  <c r="AG21" i="61" s="1"/>
  <c r="AB104" i="14"/>
  <c r="AC104" i="14"/>
  <c r="L117" i="22"/>
  <c r="J117" i="22"/>
  <c r="M117" i="22"/>
  <c r="K117" i="22"/>
  <c r="I117" i="22"/>
  <c r="V92" i="22"/>
  <c r="Y92" i="22"/>
  <c r="W92" i="22"/>
  <c r="AA92" i="22"/>
  <c r="N101" i="22"/>
  <c r="K101" i="22"/>
  <c r="L101" i="22"/>
  <c r="F109" i="14"/>
  <c r="C123" i="22"/>
  <c r="B123" i="22"/>
  <c r="L5" i="61"/>
  <c r="L55" i="61" s="1"/>
  <c r="L94" i="14"/>
  <c r="K94" i="14"/>
  <c r="AC5" i="61"/>
  <c r="AC56" i="61" s="1"/>
  <c r="Y94" i="14"/>
  <c r="V129" i="22"/>
  <c r="U129" i="22"/>
  <c r="T129" i="22"/>
  <c r="AF104" i="22"/>
  <c r="AD104" i="22"/>
  <c r="R99" i="22"/>
  <c r="U99" i="22"/>
  <c r="Q99" i="22"/>
  <c r="Z125" i="22"/>
  <c r="X125" i="22"/>
  <c r="Y125" i="22"/>
  <c r="AA125" i="22"/>
  <c r="AA99" i="14"/>
  <c r="AE99" i="14"/>
  <c r="AF99" i="14"/>
  <c r="S99" i="14"/>
  <c r="W99" i="14"/>
  <c r="D103" i="14"/>
  <c r="G8" i="61"/>
  <c r="G141" i="61" s="1"/>
  <c r="C103" i="14"/>
  <c r="F103" i="14"/>
  <c r="E103" i="14"/>
  <c r="Q108" i="22"/>
  <c r="N108" i="22"/>
  <c r="P108" i="22"/>
  <c r="K95" i="14"/>
  <c r="I95" i="14"/>
  <c r="H95" i="14"/>
  <c r="Z7" i="61"/>
  <c r="Z77" i="61" s="1"/>
  <c r="Y99" i="14"/>
  <c r="Z99" i="14"/>
  <c r="V95" i="14"/>
  <c r="W95" i="14"/>
  <c r="S95" i="14"/>
  <c r="U95" i="14"/>
  <c r="AG6" i="61"/>
  <c r="AG18" i="61" s="1"/>
  <c r="AC96" i="14"/>
  <c r="E97" i="14"/>
  <c r="AN31" i="14"/>
  <c r="AR31" i="14" s="1"/>
  <c r="Q10" i="61"/>
  <c r="Q118" i="61" s="1"/>
  <c r="M105" i="14"/>
  <c r="AF121" i="14"/>
  <c r="AE121" i="14"/>
  <c r="T113" i="22"/>
  <c r="R113" i="22"/>
  <c r="S113" i="22"/>
  <c r="I99" i="14"/>
  <c r="J99" i="14"/>
  <c r="G99" i="14"/>
  <c r="K100" i="14"/>
  <c r="O100" i="14"/>
  <c r="AN34" i="14"/>
  <c r="AR34" i="14" s="1"/>
  <c r="P100" i="14"/>
  <c r="Z90" i="22"/>
  <c r="V90" i="22"/>
  <c r="U90" i="22"/>
  <c r="R116" i="22"/>
  <c r="T116" i="22"/>
  <c r="Q116" i="22"/>
  <c r="U116" i="22"/>
  <c r="Z119" i="61"/>
  <c r="Z143" i="61"/>
  <c r="Z120" i="61"/>
  <c r="Z131" i="61"/>
  <c r="AI11" i="61"/>
  <c r="AI35" i="61" s="1"/>
  <c r="AD108" i="14"/>
  <c r="AI12" i="61"/>
  <c r="AI138" i="61" s="1"/>
  <c r="AN42" i="14"/>
  <c r="AR42" i="14" s="1"/>
  <c r="AF108" i="14"/>
  <c r="AN69" i="14"/>
  <c r="AR69" i="14" s="1"/>
  <c r="F113" i="14"/>
  <c r="G113" i="14"/>
  <c r="H97" i="22"/>
  <c r="E97" i="22"/>
  <c r="G97" i="22"/>
  <c r="AJ10" i="61"/>
  <c r="AJ22" i="61" s="1"/>
  <c r="AE105" i="14"/>
  <c r="V98" i="22"/>
  <c r="X98" i="22"/>
  <c r="U98" i="22"/>
  <c r="AL31" i="61"/>
  <c r="AN37" i="14"/>
  <c r="AR37" i="14" s="1"/>
  <c r="AM144" i="61"/>
  <c r="AL82" i="61"/>
  <c r="X99" i="14"/>
  <c r="D123" i="22"/>
  <c r="AD129" i="22"/>
  <c r="G94" i="14"/>
  <c r="L118" i="14"/>
  <c r="Q113" i="22"/>
  <c r="AC105" i="14"/>
  <c r="S129" i="22"/>
  <c r="Q119" i="14"/>
  <c r="I119" i="22"/>
  <c r="C116" i="22"/>
  <c r="AF122" i="22"/>
  <c r="Q124" i="22"/>
  <c r="K114" i="22"/>
  <c r="J118" i="14"/>
  <c r="I114" i="22"/>
  <c r="M100" i="14"/>
  <c r="F97" i="22"/>
  <c r="Y105" i="14"/>
  <c r="R108" i="22"/>
  <c r="V99" i="14"/>
  <c r="S99" i="22"/>
  <c r="G97" i="14"/>
  <c r="X92" i="22"/>
  <c r="Z94" i="22"/>
  <c r="AC99" i="14"/>
  <c r="R94" i="14"/>
  <c r="Y90" i="22"/>
  <c r="F95" i="14"/>
  <c r="H113" i="22"/>
  <c r="J95" i="14"/>
  <c r="S109" i="14"/>
  <c r="P107" i="22"/>
  <c r="H118" i="22"/>
  <c r="G118" i="22"/>
  <c r="D116" i="22"/>
  <c r="AA120" i="22"/>
  <c r="Y120" i="22"/>
  <c r="W120" i="22"/>
  <c r="H96" i="22"/>
  <c r="I96" i="22"/>
  <c r="K130" i="22"/>
  <c r="L130" i="22"/>
  <c r="M130" i="22"/>
  <c r="N99" i="14"/>
  <c r="L99" i="14"/>
  <c r="P116" i="22"/>
  <c r="U91" i="57"/>
  <c r="U44" i="57"/>
  <c r="U56" i="57"/>
  <c r="M118" i="14"/>
  <c r="H113" i="14"/>
  <c r="Q105" i="14"/>
  <c r="AA105" i="14"/>
  <c r="AD99" i="14"/>
  <c r="H117" i="22"/>
  <c r="X105" i="14"/>
  <c r="K99" i="14"/>
  <c r="R125" i="22"/>
  <c r="C126" i="61"/>
  <c r="AN39" i="14"/>
  <c r="AR39" i="14" s="1"/>
  <c r="K118" i="14"/>
  <c r="X123" i="22"/>
  <c r="H2" i="57"/>
  <c r="H75" i="57" s="1"/>
  <c r="AD114" i="22"/>
  <c r="AD122" i="22"/>
  <c r="R124" i="22"/>
  <c r="R119" i="14"/>
  <c r="O124" i="22"/>
  <c r="J113" i="22"/>
  <c r="S119" i="14"/>
  <c r="O105" i="14"/>
  <c r="AN33" i="14"/>
  <c r="AR33" i="14" s="1"/>
  <c r="AL116" i="61"/>
  <c r="AB109" i="14"/>
  <c r="O94" i="14"/>
  <c r="K113" i="22"/>
  <c r="O130" i="22"/>
  <c r="N94" i="14"/>
  <c r="H109" i="14"/>
  <c r="P109" i="14"/>
  <c r="AN75" i="22"/>
  <c r="AR75" i="22" s="1"/>
  <c r="H99" i="14"/>
  <c r="D101" i="14"/>
  <c r="O91" i="22"/>
  <c r="F99" i="14"/>
  <c r="N109" i="14"/>
  <c r="S108" i="22"/>
  <c r="D94" i="22"/>
  <c r="H97" i="14"/>
  <c r="AE104" i="22"/>
  <c r="R103" i="22"/>
  <c r="AN74" i="14"/>
  <c r="AR74" i="14" s="1"/>
  <c r="S98" i="22"/>
  <c r="AN77" i="14"/>
  <c r="AR77" i="14" s="1"/>
  <c r="X90" i="22"/>
  <c r="N100" i="14"/>
  <c r="W98" i="22"/>
  <c r="AC109" i="14"/>
  <c r="AA109" i="14"/>
  <c r="R95" i="14"/>
  <c r="Q98" i="22"/>
  <c r="M101" i="22"/>
  <c r="F98" i="14"/>
  <c r="G98" i="14"/>
  <c r="E98" i="14"/>
  <c r="H98" i="14"/>
  <c r="D107" i="22"/>
  <c r="F107" i="22"/>
  <c r="G107" i="22"/>
  <c r="E107" i="22"/>
  <c r="C107" i="22"/>
  <c r="AL75" i="61"/>
  <c r="U90" i="57"/>
  <c r="U89" i="57"/>
  <c r="AB99" i="14"/>
  <c r="AE108" i="14"/>
  <c r="O6" i="57"/>
  <c r="O70" i="57" s="1"/>
  <c r="V105" i="14"/>
  <c r="P105" i="14"/>
  <c r="AA119" i="22"/>
  <c r="N118" i="14"/>
  <c r="AC119" i="22"/>
  <c r="AE114" i="22"/>
  <c r="L113" i="22"/>
  <c r="C94" i="14"/>
  <c r="Q94" i="14"/>
  <c r="O109" i="14"/>
  <c r="E123" i="22"/>
  <c r="U105" i="14"/>
  <c r="U113" i="22"/>
  <c r="P130" i="22"/>
  <c r="P124" i="22"/>
  <c r="W125" i="22"/>
  <c r="C94" i="22"/>
  <c r="B103" i="14"/>
  <c r="Z101" i="14"/>
  <c r="E99" i="22"/>
  <c r="J101" i="22"/>
  <c r="AD104" i="14"/>
  <c r="O108" i="22"/>
  <c r="C96" i="22"/>
  <c r="I97" i="14"/>
  <c r="D97" i="14"/>
  <c r="G103" i="14"/>
  <c r="L119" i="22"/>
  <c r="T95" i="14"/>
  <c r="P98" i="22"/>
  <c r="F116" i="22"/>
  <c r="I116" i="22"/>
  <c r="X101" i="14"/>
  <c r="Y101" i="14"/>
  <c r="AC102" i="22"/>
  <c r="X94" i="22"/>
  <c r="C60" i="61"/>
  <c r="J91" i="22"/>
  <c r="I97" i="22"/>
  <c r="B109" i="14"/>
  <c r="B128" i="22"/>
  <c r="E128" i="22"/>
  <c r="G104" i="22"/>
  <c r="G103" i="22"/>
  <c r="AB100" i="22"/>
  <c r="AA100" i="22"/>
  <c r="J119" i="22"/>
  <c r="B114" i="22"/>
  <c r="B98" i="14"/>
  <c r="I115" i="22"/>
  <c r="Z113" i="61"/>
  <c r="N107" i="22"/>
  <c r="F120" i="22"/>
  <c r="AD115" i="22"/>
  <c r="W95" i="22"/>
  <c r="E94" i="22"/>
  <c r="B106" i="22"/>
  <c r="B118" i="22"/>
  <c r="I70" i="61"/>
  <c r="S121" i="22"/>
  <c r="Y113" i="22"/>
  <c r="R101" i="14"/>
  <c r="V109" i="22"/>
  <c r="L114" i="22"/>
  <c r="B117" i="22"/>
  <c r="AE91" i="22"/>
  <c r="Y91" i="22"/>
  <c r="C104" i="14"/>
  <c r="V122" i="22"/>
  <c r="AB115" i="22"/>
  <c r="N102" i="22"/>
  <c r="Y93" i="22"/>
  <c r="AF109" i="14"/>
  <c r="P98" i="14"/>
  <c r="Q125" i="22"/>
  <c r="AF94" i="22"/>
  <c r="L98" i="14"/>
  <c r="AF96" i="22"/>
  <c r="AB118" i="22"/>
  <c r="F104" i="14"/>
  <c r="O101" i="14"/>
  <c r="AE98" i="14"/>
  <c r="X98" i="14"/>
  <c r="M129" i="22"/>
  <c r="AN35" i="14"/>
  <c r="AR35" i="14" s="1"/>
  <c r="D109" i="14"/>
  <c r="R98" i="14"/>
  <c r="K112" i="22"/>
  <c r="C96" i="14"/>
  <c r="I58" i="61"/>
  <c r="C120" i="61"/>
  <c r="AE118" i="22"/>
  <c r="Y131" i="22"/>
  <c r="E121" i="22"/>
  <c r="F121" i="22"/>
  <c r="I94" i="14"/>
  <c r="AN28" i="14"/>
  <c r="AR28" i="14" s="1"/>
  <c r="Q121" i="22"/>
  <c r="E94" i="14"/>
  <c r="I124" i="22"/>
  <c r="Y115" i="22"/>
  <c r="M114" i="22"/>
  <c r="N125" i="22"/>
  <c r="AA129" i="22"/>
  <c r="F112" i="22"/>
  <c r="F127" i="22"/>
  <c r="T109" i="22"/>
  <c r="I105" i="22"/>
  <c r="D98" i="14"/>
  <c r="R105" i="22"/>
  <c r="M93" i="22"/>
  <c r="AE106" i="22"/>
  <c r="T107" i="22"/>
  <c r="B104" i="14"/>
  <c r="K102" i="22"/>
  <c r="F94" i="22"/>
  <c r="J101" i="14"/>
  <c r="AE109" i="14"/>
  <c r="S98" i="14"/>
  <c r="AF91" i="22"/>
  <c r="L102" i="22"/>
  <c r="J94" i="22"/>
  <c r="AC90" i="22"/>
  <c r="Z95" i="22"/>
  <c r="AC94" i="14"/>
  <c r="Q98" i="14"/>
  <c r="I92" i="22"/>
  <c r="AB91" i="22"/>
  <c r="T94" i="22"/>
  <c r="H94" i="22"/>
  <c r="AB90" i="22"/>
  <c r="W91" i="22"/>
  <c r="AE102" i="61"/>
  <c r="P96" i="22"/>
  <c r="AN28" i="22"/>
  <c r="AR28" i="22" s="1"/>
  <c r="AB94" i="14"/>
  <c r="R107" i="22"/>
  <c r="AJ5" i="61"/>
  <c r="AJ54" i="61" s="1"/>
  <c r="AN30" i="22"/>
  <c r="AR30" i="22" s="1"/>
  <c r="Q96" i="22"/>
  <c r="T96" i="22"/>
  <c r="AN72" i="22"/>
  <c r="AR72" i="22" s="1"/>
  <c r="S96" i="22"/>
  <c r="K115" i="22"/>
  <c r="J55" i="61"/>
  <c r="K93" i="22"/>
  <c r="I93" i="22"/>
  <c r="AE114" i="61"/>
  <c r="K91" i="22"/>
  <c r="C106" i="22"/>
  <c r="N114" i="22"/>
  <c r="U122" i="22"/>
  <c r="J78" i="61"/>
  <c r="Z93" i="22"/>
  <c r="I91" i="22"/>
  <c r="O114" i="22"/>
  <c r="AN79" i="22"/>
  <c r="AR79" i="22" s="1"/>
  <c r="AN87" i="22"/>
  <c r="AR87" i="22" s="1"/>
  <c r="W122" i="22"/>
  <c r="AB93" i="22"/>
  <c r="AN37" i="22"/>
  <c r="AR37" i="22" s="1"/>
  <c r="Q102" i="22"/>
  <c r="I94" i="61"/>
  <c r="AF98" i="14"/>
  <c r="D9" i="61"/>
  <c r="D102" i="61" s="1"/>
  <c r="AD98" i="14"/>
  <c r="C138" i="61"/>
  <c r="I115" i="61"/>
  <c r="Z94" i="14"/>
  <c r="P114" i="22"/>
  <c r="C143" i="61"/>
  <c r="C144" i="61"/>
  <c r="H121" i="22"/>
  <c r="K124" i="22"/>
  <c r="H124" i="22"/>
  <c r="W113" i="22"/>
  <c r="H112" i="22"/>
  <c r="Z113" i="22"/>
  <c r="AF118" i="22"/>
  <c r="Q127" i="22"/>
  <c r="S125" i="22"/>
  <c r="L115" i="22"/>
  <c r="C118" i="22"/>
  <c r="AA131" i="22"/>
  <c r="K103" i="22"/>
  <c r="D94" i="14"/>
  <c r="W109" i="22"/>
  <c r="W98" i="14"/>
  <c r="AD109" i="22"/>
  <c r="M97" i="22"/>
  <c r="U109" i="22"/>
  <c r="J104" i="14"/>
  <c r="S107" i="22"/>
  <c r="AA94" i="14"/>
  <c r="AD109" i="14"/>
  <c r="E109" i="14"/>
  <c r="L104" i="14"/>
  <c r="L93" i="22"/>
  <c r="AA96" i="14"/>
  <c r="J107" i="22"/>
  <c r="AE90" i="22"/>
  <c r="W94" i="22"/>
  <c r="G9" i="61"/>
  <c r="G130" i="61" s="1"/>
  <c r="F94" i="14"/>
  <c r="X109" i="14"/>
  <c r="W90" i="22"/>
  <c r="N97" i="22"/>
  <c r="U96" i="22"/>
  <c r="V94" i="22"/>
  <c r="Q107" i="22"/>
  <c r="J115" i="22"/>
  <c r="T122" i="22"/>
  <c r="E106" i="22"/>
  <c r="S122" i="22"/>
  <c r="T128" i="22"/>
  <c r="G106" i="22"/>
  <c r="AF106" i="22"/>
  <c r="S128" i="22"/>
  <c r="G122" i="22"/>
  <c r="V128" i="22"/>
  <c r="U107" i="22"/>
  <c r="M92" i="22"/>
  <c r="Z129" i="22"/>
  <c r="AD120" i="22"/>
  <c r="AC120" i="22"/>
  <c r="AK88" i="61"/>
  <c r="P125" i="22"/>
  <c r="Q114" i="22"/>
  <c r="U109" i="14"/>
  <c r="C109" i="14"/>
  <c r="J94" i="14"/>
  <c r="E127" i="22"/>
  <c r="R128" i="22"/>
  <c r="Z96" i="14"/>
  <c r="H94" i="14"/>
  <c r="AN43" i="14"/>
  <c r="AR43" i="14" s="1"/>
  <c r="Z115" i="22"/>
  <c r="AN32" i="14"/>
  <c r="AR32" i="14" s="1"/>
  <c r="H127" i="22"/>
  <c r="R127" i="22"/>
  <c r="W115" i="22"/>
  <c r="X115" i="22"/>
  <c r="I127" i="22"/>
  <c r="N98" i="14"/>
  <c r="L91" i="22"/>
  <c r="F106" i="22"/>
  <c r="M101" i="14"/>
  <c r="G104" i="14"/>
  <c r="AD94" i="14"/>
  <c r="Y109" i="22"/>
  <c r="Z103" i="22"/>
  <c r="I94" i="22"/>
  <c r="J93" i="22"/>
  <c r="AD93" i="22"/>
  <c r="AN86" i="22"/>
  <c r="AR86" i="22" s="1"/>
  <c r="T121" i="22"/>
  <c r="AN38" i="14"/>
  <c r="AR38" i="14" s="1"/>
  <c r="Y91" i="61"/>
  <c r="Y30" i="61"/>
  <c r="Y137" i="61"/>
  <c r="Y115" i="61"/>
  <c r="Z39" i="61"/>
  <c r="Y44" i="61"/>
  <c r="Y48" i="61"/>
  <c r="Y70" i="61"/>
  <c r="C46" i="57"/>
  <c r="AI15" i="61"/>
  <c r="J98" i="14"/>
  <c r="R130" i="22"/>
  <c r="AB124" i="22"/>
  <c r="Z48" i="61"/>
  <c r="S130" i="22"/>
  <c r="P128" i="22"/>
  <c r="Y121" i="22"/>
  <c r="X126" i="22"/>
  <c r="G124" i="22"/>
  <c r="V98" i="14"/>
  <c r="D124" i="22"/>
  <c r="J126" i="22"/>
  <c r="AC118" i="22"/>
  <c r="V126" i="22"/>
  <c r="Z122" i="22"/>
  <c r="Y124" i="22"/>
  <c r="P101" i="14"/>
  <c r="X104" i="14"/>
  <c r="E98" i="22"/>
  <c r="O106" i="22"/>
  <c r="S102" i="22"/>
  <c r="Y103" i="22"/>
  <c r="E105" i="22"/>
  <c r="N106" i="22"/>
  <c r="T98" i="14"/>
  <c r="C109" i="22"/>
  <c r="L101" i="14"/>
  <c r="AB103" i="22"/>
  <c r="K104" i="22"/>
  <c r="L129" i="22"/>
  <c r="AN84" i="22"/>
  <c r="AR84" i="22" s="1"/>
  <c r="AN24" i="22"/>
  <c r="AR24" i="22" s="1"/>
  <c r="H105" i="22"/>
  <c r="AN38" i="22"/>
  <c r="AR38" i="22" s="1"/>
  <c r="O103" i="22"/>
  <c r="Y125" i="61"/>
  <c r="AC96" i="22"/>
  <c r="N103" i="22"/>
  <c r="C124" i="22"/>
  <c r="AA93" i="22"/>
  <c r="AC93" i="22"/>
  <c r="AE93" i="22"/>
  <c r="W121" i="22"/>
  <c r="Q97" i="22"/>
  <c r="AD118" i="22"/>
  <c r="G116" i="22"/>
  <c r="M90" i="22"/>
  <c r="N104" i="22"/>
  <c r="H132" i="61"/>
  <c r="Y89" i="61"/>
  <c r="Y113" i="61"/>
  <c r="Z16" i="61"/>
  <c r="Y47" i="61"/>
  <c r="Y39" i="61"/>
  <c r="AD96" i="61"/>
  <c r="Y64" i="61"/>
  <c r="Y127" i="61"/>
  <c r="M98" i="14"/>
  <c r="C98" i="14"/>
  <c r="O129" i="22"/>
  <c r="P129" i="22"/>
  <c r="O128" i="22"/>
  <c r="H126" i="22"/>
  <c r="X122" i="22"/>
  <c r="I98" i="14"/>
  <c r="Y126" i="22"/>
  <c r="AB122" i="22"/>
  <c r="Q130" i="22"/>
  <c r="U130" i="22"/>
  <c r="AA118" i="22"/>
  <c r="H116" i="22"/>
  <c r="E124" i="22"/>
  <c r="Q128" i="22"/>
  <c r="V123" i="22"/>
  <c r="W123" i="22"/>
  <c r="T101" i="14"/>
  <c r="U98" i="14"/>
  <c r="F105" i="22"/>
  <c r="R102" i="22"/>
  <c r="P102" i="22"/>
  <c r="H101" i="14"/>
  <c r="U95" i="22"/>
  <c r="T102" i="22"/>
  <c r="W103" i="22"/>
  <c r="C101" i="22"/>
  <c r="M106" i="22"/>
  <c r="S101" i="14"/>
  <c r="K101" i="14"/>
  <c r="G109" i="22"/>
  <c r="AN80" i="22"/>
  <c r="AR80" i="22" s="1"/>
  <c r="M104" i="22"/>
  <c r="O102" i="22"/>
  <c r="AN78" i="22"/>
  <c r="AR78" i="22" s="1"/>
  <c r="P97" i="22"/>
  <c r="L106" i="22"/>
  <c r="AD96" i="22"/>
  <c r="J104" i="22"/>
  <c r="M103" i="22"/>
  <c r="AF93" i="22"/>
  <c r="M128" i="22"/>
  <c r="Y28" i="61"/>
  <c r="Y43" i="61"/>
  <c r="Y42" i="61"/>
  <c r="Y66" i="61"/>
  <c r="AC113" i="61"/>
  <c r="Y123" i="22"/>
  <c r="Z9" i="61"/>
  <c r="Z99" i="61" s="1"/>
  <c r="AA124" i="22"/>
  <c r="Z104" i="14"/>
  <c r="K126" i="22"/>
  <c r="J116" i="22"/>
  <c r="AE117" i="22"/>
  <c r="T123" i="22"/>
  <c r="U121" i="22"/>
  <c r="Z124" i="22"/>
  <c r="U123" i="22"/>
  <c r="AA103" i="22"/>
  <c r="R95" i="22"/>
  <c r="H90" i="22"/>
  <c r="V104" i="14"/>
  <c r="U104" i="14"/>
  <c r="AN31" i="22"/>
  <c r="AR31" i="22" s="1"/>
  <c r="W104" i="14"/>
  <c r="I101" i="14"/>
  <c r="P106" i="22"/>
  <c r="N101" i="14"/>
  <c r="AE96" i="22"/>
  <c r="P103" i="22"/>
  <c r="V121" i="22"/>
  <c r="J105" i="22"/>
  <c r="AN39" i="22"/>
  <c r="AR39" i="22" s="1"/>
  <c r="E116" i="22"/>
  <c r="AN82" i="22"/>
  <c r="AR82" i="22" s="1"/>
  <c r="AN29" i="22"/>
  <c r="AR29" i="22" s="1"/>
  <c r="K98" i="14"/>
  <c r="D109" i="22"/>
  <c r="Y98" i="14"/>
  <c r="B101" i="14"/>
  <c r="AE99" i="22"/>
  <c r="V95" i="22"/>
  <c r="P96" i="14"/>
  <c r="Y95" i="22"/>
  <c r="G94" i="22"/>
  <c r="AN43" i="22"/>
  <c r="AR43" i="22" s="1"/>
  <c r="AJ103" i="61"/>
  <c r="AC91" i="22"/>
  <c r="AF113" i="22"/>
  <c r="J97" i="22"/>
  <c r="G125" i="22"/>
  <c r="K98" i="22"/>
  <c r="AN77" i="22"/>
  <c r="AR77" i="22" s="1"/>
  <c r="N96" i="14"/>
  <c r="C125" i="22"/>
  <c r="D106" i="22"/>
  <c r="R96" i="14"/>
  <c r="AA91" i="22"/>
  <c r="I98" i="22"/>
  <c r="AN74" i="22"/>
  <c r="AR74" i="22" s="1"/>
  <c r="AN41" i="22"/>
  <c r="AR41" i="22" s="1"/>
  <c r="L97" i="22"/>
  <c r="AN32" i="22"/>
  <c r="AR32" i="22" s="1"/>
  <c r="U101" i="22"/>
  <c r="AN40" i="22"/>
  <c r="AR40" i="22" s="1"/>
  <c r="F96" i="14"/>
  <c r="Y102" i="22"/>
  <c r="H100" i="22"/>
  <c r="AD113" i="22"/>
  <c r="R71" i="61"/>
  <c r="R70" i="61"/>
  <c r="R30" i="61"/>
  <c r="R127" i="61"/>
  <c r="U104" i="22"/>
  <c r="J125" i="22"/>
  <c r="I126" i="22"/>
  <c r="AD96" i="14"/>
  <c r="AE130" i="22"/>
  <c r="G113" i="22"/>
  <c r="AN73" i="22"/>
  <c r="AR73" i="22" s="1"/>
  <c r="AA122" i="22"/>
  <c r="B109" i="22"/>
  <c r="O97" i="22"/>
  <c r="AK79" i="61"/>
  <c r="AK66" i="61"/>
  <c r="AK91" i="61"/>
  <c r="AK127" i="61"/>
  <c r="AK139" i="61"/>
  <c r="AK72" i="61"/>
  <c r="AK63" i="61"/>
  <c r="AK68" i="61"/>
  <c r="AK71" i="61"/>
  <c r="AK54" i="61"/>
  <c r="AK18" i="61"/>
  <c r="AK67" i="61"/>
  <c r="E115" i="22"/>
  <c r="F115" i="22"/>
  <c r="E93" i="22"/>
  <c r="D93" i="22"/>
  <c r="F93" i="22"/>
  <c r="B93" i="22"/>
  <c r="C91" i="61"/>
  <c r="V48" i="61"/>
  <c r="G72" i="61"/>
  <c r="Y79" i="61"/>
  <c r="Y63" i="61"/>
  <c r="Y67" i="61"/>
  <c r="Y71" i="61"/>
  <c r="Y54" i="61"/>
  <c r="G54" i="61"/>
  <c r="G127" i="61"/>
  <c r="C63" i="61"/>
  <c r="K136" i="57"/>
  <c r="AI104" i="61"/>
  <c r="J120" i="22"/>
  <c r="D114" i="22"/>
  <c r="B112" i="22"/>
  <c r="B113" i="22"/>
  <c r="AE115" i="22"/>
  <c r="AA115" i="22"/>
  <c r="Y69" i="61"/>
  <c r="J112" i="22"/>
  <c r="W108" i="22"/>
  <c r="AE96" i="14"/>
  <c r="V96" i="14"/>
  <c r="X101" i="22"/>
  <c r="V101" i="22"/>
  <c r="AN70" i="22"/>
  <c r="AR70" i="22" s="1"/>
  <c r="W101" i="22"/>
  <c r="AN35" i="22"/>
  <c r="AR35" i="22" s="1"/>
  <c r="AN76" i="22"/>
  <c r="AR76" i="22" s="1"/>
  <c r="C114" i="22"/>
  <c r="AN36" i="22"/>
  <c r="AR36" i="22" s="1"/>
  <c r="AN33" i="22"/>
  <c r="AR33" i="22" s="1"/>
  <c r="AN27" i="22"/>
  <c r="AR27" i="22" s="1"/>
  <c r="F100" i="22"/>
  <c r="I120" i="22"/>
  <c r="S97" i="22"/>
  <c r="T97" i="22"/>
  <c r="G91" i="22"/>
  <c r="R115" i="61"/>
  <c r="C79" i="61"/>
  <c r="Y139" i="61"/>
  <c r="K119" i="61"/>
  <c r="R18" i="61"/>
  <c r="Y68" i="61"/>
  <c r="Y72" i="61"/>
  <c r="K70" i="61"/>
  <c r="K137" i="57"/>
  <c r="R64" i="61"/>
  <c r="E120" i="22"/>
  <c r="Y117" i="22"/>
  <c r="H120" i="22"/>
  <c r="G120" i="22"/>
  <c r="AF115" i="22"/>
  <c r="I100" i="22"/>
  <c r="L107" i="22"/>
  <c r="X108" i="22"/>
  <c r="AN69" i="22"/>
  <c r="AR69" i="22" s="1"/>
  <c r="AN25" i="22"/>
  <c r="AR25" i="22" s="1"/>
  <c r="V108" i="22"/>
  <c r="AB102" i="22"/>
  <c r="E103" i="22"/>
  <c r="L128" i="22"/>
  <c r="V117" i="22"/>
  <c r="X117" i="22"/>
  <c r="V127" i="22"/>
  <c r="T96" i="14"/>
  <c r="AI6" i="61"/>
  <c r="AI66" i="61" s="1"/>
  <c r="AB113" i="22"/>
  <c r="AB116" i="22"/>
  <c r="D115" i="22"/>
  <c r="S114" i="22"/>
  <c r="R114" i="22"/>
  <c r="U117" i="22"/>
  <c r="S117" i="22"/>
  <c r="T117" i="22"/>
  <c r="Z127" i="22"/>
  <c r="Y108" i="22"/>
  <c r="R63" i="61"/>
  <c r="Z117" i="22"/>
  <c r="C65" i="61"/>
  <c r="AC115" i="22"/>
  <c r="I107" i="22"/>
  <c r="K107" i="22"/>
  <c r="I112" i="22"/>
  <c r="AK70" i="61"/>
  <c r="Y101" i="22"/>
  <c r="AN42" i="22"/>
  <c r="AR42" i="22" s="1"/>
  <c r="T108" i="22"/>
  <c r="M107" i="22"/>
  <c r="C91" i="22"/>
  <c r="AN34" i="22"/>
  <c r="AR34" i="22" s="1"/>
  <c r="R65" i="61"/>
  <c r="D103" i="22"/>
  <c r="F103" i="22"/>
  <c r="C103" i="22"/>
  <c r="O92" i="22"/>
  <c r="H91" i="22"/>
  <c r="X124" i="22"/>
  <c r="B115" i="22"/>
  <c r="L112" i="22"/>
  <c r="S119" i="22"/>
  <c r="T119" i="22"/>
  <c r="R92" i="22"/>
  <c r="S92" i="22"/>
  <c r="Q119" i="22"/>
  <c r="C93" i="22"/>
  <c r="J54" i="61"/>
  <c r="J127" i="61"/>
  <c r="J67" i="61"/>
  <c r="J66" i="61"/>
  <c r="J18" i="61"/>
  <c r="J79" i="61"/>
  <c r="J63" i="61"/>
  <c r="J71" i="61"/>
  <c r="AM71" i="61"/>
  <c r="AM72" i="61"/>
  <c r="AM127" i="61"/>
  <c r="AM139" i="61"/>
  <c r="I121" i="22"/>
  <c r="E96" i="14"/>
  <c r="N92" i="22"/>
  <c r="T112" i="22"/>
  <c r="U127" i="22"/>
  <c r="N121" i="22"/>
  <c r="AC129" i="22"/>
  <c r="Y127" i="22"/>
  <c r="N115" i="22"/>
  <c r="X127" i="22"/>
  <c r="V105" i="22"/>
  <c r="X96" i="14"/>
  <c r="AN83" i="22"/>
  <c r="AR83" i="22" s="1"/>
  <c r="H98" i="22"/>
  <c r="AN85" i="22"/>
  <c r="AR85" i="22" s="1"/>
  <c r="L96" i="14"/>
  <c r="J96" i="14"/>
  <c r="B96" i="14"/>
  <c r="E100" i="22"/>
  <c r="AF116" i="22"/>
  <c r="E125" i="22"/>
  <c r="H96" i="14"/>
  <c r="H125" i="22"/>
  <c r="D131" i="22"/>
  <c r="G131" i="22"/>
  <c r="E131" i="22"/>
  <c r="F131" i="22"/>
  <c r="W104" i="22"/>
  <c r="X104" i="22"/>
  <c r="Z104" i="22"/>
  <c r="Y104" i="22"/>
  <c r="B131" i="22"/>
  <c r="P92" i="22"/>
  <c r="G96" i="14"/>
  <c r="AB129" i="22"/>
  <c r="E65" i="61"/>
  <c r="AN30" i="14"/>
  <c r="AR30" i="14" s="1"/>
  <c r="O115" i="22"/>
  <c r="Y129" i="22"/>
  <c r="X105" i="22"/>
  <c r="U105" i="22"/>
  <c r="AB96" i="14"/>
  <c r="L92" i="22"/>
  <c r="Y105" i="22"/>
  <c r="W96" i="14"/>
  <c r="AN68" i="22"/>
  <c r="AR68" i="22" s="1"/>
  <c r="AN26" i="22"/>
  <c r="AR26" i="22" s="1"/>
  <c r="AN71" i="22"/>
  <c r="AR71" i="22" s="1"/>
  <c r="T105" i="22"/>
  <c r="I96" i="14"/>
  <c r="D113" i="22"/>
  <c r="E113" i="22"/>
  <c r="AC116" i="22"/>
  <c r="AD116" i="22"/>
  <c r="X102" i="22"/>
  <c r="Z102" i="22"/>
  <c r="W102" i="22"/>
  <c r="J121" i="22"/>
  <c r="W112" i="22"/>
  <c r="K120" i="22"/>
  <c r="L121" i="22"/>
  <c r="T127" i="22"/>
  <c r="M115" i="22"/>
  <c r="W105" i="22"/>
  <c r="Y96" i="14"/>
  <c r="J98" i="22"/>
  <c r="AN81" i="22"/>
  <c r="AR81" i="22" s="1"/>
  <c r="G98" i="22"/>
  <c r="P115" i="22"/>
  <c r="D96" i="14"/>
  <c r="K96" i="14"/>
  <c r="D91" i="22"/>
  <c r="E91" i="22"/>
  <c r="AF117" i="22"/>
  <c r="E122" i="22"/>
  <c r="G100" i="22"/>
  <c r="AC107" i="22"/>
  <c r="S139" i="61"/>
  <c r="AJ39" i="61"/>
  <c r="W21" i="61"/>
  <c r="AD94" i="61"/>
  <c r="AC107" i="61"/>
  <c r="M30" i="61"/>
  <c r="R28" i="61"/>
  <c r="S103" i="61"/>
  <c r="R125" i="61"/>
  <c r="AJ21" i="61"/>
  <c r="AD20" i="61"/>
  <c r="G66" i="61"/>
  <c r="C18" i="61"/>
  <c r="AC103" i="61"/>
  <c r="C67" i="61"/>
  <c r="G126" i="61"/>
  <c r="S72" i="61"/>
  <c r="V94" i="61"/>
  <c r="AD15" i="61"/>
  <c r="C94" i="57"/>
  <c r="C113" i="57"/>
  <c r="K96" i="57"/>
  <c r="K141" i="57"/>
  <c r="K36" i="57"/>
  <c r="AK32" i="61"/>
  <c r="AI76" i="61"/>
  <c r="AA51" i="57"/>
  <c r="AI29" i="61"/>
  <c r="C111" i="57"/>
  <c r="AK30" i="61"/>
  <c r="AK124" i="61"/>
  <c r="AK29" i="61"/>
  <c r="AK76" i="61"/>
  <c r="AI32" i="61"/>
  <c r="AI31" i="61"/>
  <c r="AI88" i="61"/>
  <c r="K108" i="57"/>
  <c r="Z137" i="61"/>
  <c r="Z42" i="61"/>
  <c r="K113" i="61"/>
  <c r="K34" i="61"/>
  <c r="S140" i="61"/>
  <c r="S84" i="61"/>
  <c r="S24" i="61"/>
  <c r="V143" i="61"/>
  <c r="AD27" i="61"/>
  <c r="S144" i="61"/>
  <c r="V120" i="61"/>
  <c r="R108" i="57"/>
  <c r="S96" i="61"/>
  <c r="S141" i="61"/>
  <c r="V105" i="61"/>
  <c r="X94" i="61"/>
  <c r="X111" i="61"/>
  <c r="AA60" i="57"/>
  <c r="K143" i="57"/>
  <c r="AA66" i="57"/>
  <c r="AA57" i="57"/>
  <c r="K144" i="57"/>
  <c r="Z47" i="61"/>
  <c r="Z125" i="61"/>
  <c r="G30" i="61"/>
  <c r="K24" i="57"/>
  <c r="AI52" i="61"/>
  <c r="AA55" i="57"/>
  <c r="K120" i="57"/>
  <c r="AA78" i="57"/>
  <c r="AA138" i="57"/>
  <c r="K138" i="57"/>
  <c r="K139" i="57"/>
  <c r="AK64" i="61"/>
  <c r="K135" i="57"/>
  <c r="AE130" i="61"/>
  <c r="G70" i="61"/>
  <c r="AJ65" i="61"/>
  <c r="AJ42" i="61"/>
  <c r="AJ47" i="61"/>
  <c r="AJ137" i="61"/>
  <c r="S91" i="57"/>
  <c r="R17" i="61"/>
  <c r="V117" i="61"/>
  <c r="P23" i="57"/>
  <c r="R142" i="57"/>
  <c r="R72" i="57"/>
  <c r="S90" i="57"/>
  <c r="AJ40" i="61"/>
  <c r="S135" i="61"/>
  <c r="S142" i="61"/>
  <c r="AJ28" i="61"/>
  <c r="S96" i="57"/>
  <c r="AJ16" i="61"/>
  <c r="AJ48" i="61"/>
  <c r="AA126" i="57"/>
  <c r="K60" i="57"/>
  <c r="K72" i="57"/>
  <c r="AA54" i="57"/>
  <c r="C54" i="61"/>
  <c r="C66" i="61"/>
  <c r="C71" i="61"/>
  <c r="O39" i="61"/>
  <c r="Z46" i="61"/>
  <c r="C115" i="61"/>
  <c r="AE126" i="61"/>
  <c r="AL139" i="57"/>
  <c r="AL69" i="57"/>
  <c r="AA59" i="57"/>
  <c r="AA56" i="57"/>
  <c r="AA90" i="57"/>
  <c r="K132" i="57"/>
  <c r="C70" i="61"/>
  <c r="AE119" i="61"/>
  <c r="AE107" i="61"/>
  <c r="C127" i="61"/>
  <c r="C72" i="61"/>
  <c r="AE59" i="61"/>
  <c r="Z89" i="61"/>
  <c r="AI81" i="61"/>
  <c r="AI21" i="61"/>
  <c r="AI100" i="61"/>
  <c r="AI102" i="61"/>
  <c r="X58" i="61"/>
  <c r="X115" i="61"/>
  <c r="X22" i="61"/>
  <c r="C21" i="61"/>
  <c r="X70" i="61"/>
  <c r="O129" i="57"/>
  <c r="AL54" i="57"/>
  <c r="AI99" i="61"/>
  <c r="AI105" i="61"/>
  <c r="X34" i="61"/>
  <c r="O47" i="57"/>
  <c r="AL66" i="57"/>
  <c r="AL42" i="57"/>
  <c r="I89" i="61"/>
  <c r="AI93" i="61"/>
  <c r="AI33" i="61"/>
  <c r="T58" i="57"/>
  <c r="T22" i="57"/>
  <c r="O125" i="57"/>
  <c r="R126" i="61"/>
  <c r="AL63" i="57"/>
  <c r="E84" i="61"/>
  <c r="Z66" i="61"/>
  <c r="AD84" i="61"/>
  <c r="AD75" i="61"/>
  <c r="AD43" i="61"/>
  <c r="Z54" i="61"/>
  <c r="D55" i="57"/>
  <c r="AD140" i="61"/>
  <c r="Y105" i="61"/>
  <c r="E116" i="61"/>
  <c r="U31" i="61"/>
  <c r="Z126" i="61"/>
  <c r="Z138" i="61"/>
  <c r="W29" i="57"/>
  <c r="V129" i="61"/>
  <c r="I23" i="61"/>
  <c r="V95" i="61"/>
  <c r="I129" i="61"/>
  <c r="P144" i="61"/>
  <c r="I119" i="61"/>
  <c r="R46" i="61"/>
  <c r="AD141" i="61"/>
  <c r="G138" i="61"/>
  <c r="G78" i="61"/>
  <c r="M79" i="61"/>
  <c r="G55" i="61"/>
  <c r="K143" i="61"/>
  <c r="AK16" i="61"/>
  <c r="AD124" i="61"/>
  <c r="AM141" i="61"/>
  <c r="M64" i="61"/>
  <c r="V108" i="61"/>
  <c r="T70" i="57"/>
  <c r="G59" i="61"/>
  <c r="V46" i="61"/>
  <c r="V125" i="61"/>
  <c r="AD117" i="61"/>
  <c r="N66" i="61"/>
  <c r="X94" i="57"/>
  <c r="S21" i="61"/>
  <c r="AK65" i="61"/>
  <c r="K72" i="61"/>
  <c r="T119" i="57"/>
  <c r="N51" i="61"/>
  <c r="E92" i="61"/>
  <c r="Y102" i="61"/>
  <c r="E104" i="61"/>
  <c r="AD116" i="61"/>
  <c r="Q69" i="61"/>
  <c r="U28" i="61"/>
  <c r="AD82" i="61"/>
  <c r="Z41" i="61"/>
  <c r="Z58" i="61"/>
  <c r="O83" i="57"/>
  <c r="AD83" i="61"/>
  <c r="AK57" i="61"/>
  <c r="U15" i="61"/>
  <c r="E67" i="61"/>
  <c r="AD19" i="61"/>
  <c r="Z17" i="61"/>
  <c r="Z53" i="61"/>
  <c r="E31" i="61"/>
  <c r="E82" i="61"/>
  <c r="AD78" i="61"/>
  <c r="V126" i="61"/>
  <c r="U40" i="61"/>
  <c r="U27" i="61"/>
  <c r="P138" i="61"/>
  <c r="V119" i="61"/>
  <c r="Z114" i="61"/>
  <c r="V144" i="61"/>
  <c r="E80" i="61"/>
  <c r="I144" i="61"/>
  <c r="E75" i="61"/>
  <c r="E19" i="61"/>
  <c r="U76" i="61"/>
  <c r="V132" i="61"/>
  <c r="Z51" i="61"/>
  <c r="U34" i="61"/>
  <c r="E79" i="61"/>
  <c r="E81" i="61"/>
  <c r="E128" i="61"/>
  <c r="E83" i="61"/>
  <c r="AD77" i="61"/>
  <c r="E78" i="61"/>
  <c r="E55" i="61"/>
  <c r="Z60" i="61"/>
  <c r="E76" i="61"/>
  <c r="N82" i="61"/>
  <c r="R144" i="57"/>
  <c r="R132" i="57"/>
  <c r="R60" i="57"/>
  <c r="R141" i="57"/>
  <c r="R139" i="57"/>
  <c r="D54" i="57"/>
  <c r="R48" i="57"/>
  <c r="J108" i="61"/>
  <c r="R96" i="57"/>
  <c r="R120" i="57"/>
  <c r="R136" i="57"/>
  <c r="R138" i="57"/>
  <c r="R143" i="57"/>
  <c r="R36" i="57"/>
  <c r="D52" i="57"/>
  <c r="D102" i="57"/>
  <c r="AD136" i="61"/>
  <c r="AC115" i="61"/>
  <c r="AD87" i="61"/>
  <c r="AC119" i="61"/>
  <c r="C120" i="57"/>
  <c r="C22" i="57"/>
  <c r="C117" i="57"/>
  <c r="C114" i="57"/>
  <c r="AK28" i="61"/>
  <c r="AK44" i="61"/>
  <c r="AD35" i="61"/>
  <c r="AM96" i="61"/>
  <c r="AK89" i="61"/>
  <c r="T111" i="57"/>
  <c r="T82" i="57"/>
  <c r="T116" i="57"/>
  <c r="T143" i="57"/>
  <c r="AK48" i="61"/>
  <c r="V106" i="61"/>
  <c r="AK137" i="61"/>
  <c r="AK43" i="61"/>
  <c r="S81" i="61"/>
  <c r="R66" i="61"/>
  <c r="S107" i="61"/>
  <c r="S130" i="61"/>
  <c r="V45" i="61"/>
  <c r="V101" i="61"/>
  <c r="V113" i="61"/>
  <c r="M72" i="61"/>
  <c r="R113" i="61"/>
  <c r="N54" i="61"/>
  <c r="V44" i="61"/>
  <c r="R39" i="61"/>
  <c r="V142" i="61"/>
  <c r="AC69" i="61"/>
  <c r="AF112" i="61"/>
  <c r="AC131" i="61"/>
  <c r="M67" i="61"/>
  <c r="V89" i="61"/>
  <c r="AD95" i="61"/>
  <c r="AD34" i="61"/>
  <c r="R51" i="61"/>
  <c r="AF94" i="61"/>
  <c r="AJ99" i="61"/>
  <c r="N17" i="61"/>
  <c r="AD44" i="61"/>
  <c r="R42" i="61"/>
  <c r="R41" i="61"/>
  <c r="K24" i="61"/>
  <c r="V47" i="61"/>
  <c r="R16" i="61"/>
  <c r="AC45" i="61"/>
  <c r="AC46" i="61"/>
  <c r="S93" i="61"/>
  <c r="AF120" i="61"/>
  <c r="AD36" i="61"/>
  <c r="S69" i="61"/>
  <c r="AD56" i="61"/>
  <c r="AD92" i="61"/>
  <c r="S108" i="61"/>
  <c r="N90" i="61"/>
  <c r="C116" i="57"/>
  <c r="C119" i="57"/>
  <c r="C106" i="57"/>
  <c r="C118" i="57"/>
  <c r="R29" i="61"/>
  <c r="M18" i="61"/>
  <c r="AD29" i="61"/>
  <c r="AD31" i="61"/>
  <c r="AM91" i="61"/>
  <c r="AM68" i="61"/>
  <c r="AK39" i="61"/>
  <c r="T34" i="57"/>
  <c r="T120" i="57"/>
  <c r="T113" i="57"/>
  <c r="T118" i="57"/>
  <c r="AC99" i="61"/>
  <c r="AK53" i="61"/>
  <c r="AK47" i="61"/>
  <c r="N29" i="61"/>
  <c r="AK42" i="61"/>
  <c r="AK125" i="61"/>
  <c r="AK77" i="61"/>
  <c r="M91" i="61"/>
  <c r="V118" i="61"/>
  <c r="N58" i="61"/>
  <c r="K144" i="61"/>
  <c r="V107" i="61"/>
  <c r="R47" i="61"/>
  <c r="AD112" i="61"/>
  <c r="AD129" i="61"/>
  <c r="AD80" i="61"/>
  <c r="T94" i="57"/>
  <c r="R57" i="61"/>
  <c r="R114" i="61"/>
  <c r="S105" i="61"/>
  <c r="AD40" i="61"/>
  <c r="R40" i="61"/>
  <c r="K120" i="61"/>
  <c r="V130" i="61"/>
  <c r="AC70" i="61"/>
  <c r="AC130" i="61"/>
  <c r="V93" i="61"/>
  <c r="AD32" i="61"/>
  <c r="AD90" i="61"/>
  <c r="AD88" i="61"/>
  <c r="AD28" i="61"/>
  <c r="M66" i="61"/>
  <c r="T117" i="57"/>
  <c r="C82" i="57"/>
  <c r="C131" i="57"/>
  <c r="C143" i="57"/>
  <c r="C112" i="57"/>
  <c r="C58" i="57"/>
  <c r="S99" i="61"/>
  <c r="R52" i="61"/>
  <c r="AK40" i="61"/>
  <c r="M63" i="61"/>
  <c r="AD76" i="61"/>
  <c r="AM129" i="61"/>
  <c r="T114" i="57"/>
  <c r="T46" i="57"/>
  <c r="T106" i="57"/>
  <c r="T115" i="57"/>
  <c r="M54" i="61"/>
  <c r="M68" i="61"/>
  <c r="S104" i="61"/>
  <c r="R44" i="61"/>
  <c r="V40" i="61"/>
  <c r="N56" i="61"/>
  <c r="N55" i="61"/>
  <c r="AC34" i="61"/>
  <c r="M103" i="61"/>
  <c r="AD139" i="61"/>
  <c r="D44" i="61"/>
  <c r="M113" i="61"/>
  <c r="AM99" i="57"/>
  <c r="D42" i="61"/>
  <c r="J132" i="61"/>
  <c r="D28" i="61"/>
  <c r="P40" i="61"/>
  <c r="O75" i="61"/>
  <c r="AD136" i="57"/>
  <c r="D48" i="61"/>
  <c r="G124" i="61"/>
  <c r="M53" i="61"/>
  <c r="D137" i="61"/>
  <c r="AL136" i="61"/>
  <c r="X46" i="57"/>
  <c r="M46" i="61"/>
  <c r="D41" i="61"/>
  <c r="M39" i="61"/>
  <c r="D16" i="61"/>
  <c r="F39" i="61"/>
  <c r="F79" i="57"/>
  <c r="X116" i="57"/>
  <c r="AM130" i="61"/>
  <c r="D89" i="61"/>
  <c r="AJ128" i="61"/>
  <c r="O19" i="61"/>
  <c r="O87" i="61"/>
  <c r="AF30" i="61"/>
  <c r="AF68" i="61"/>
  <c r="Q57" i="61"/>
  <c r="O15" i="61"/>
  <c r="O20" i="61"/>
  <c r="P52" i="61"/>
  <c r="O16" i="61"/>
  <c r="Z120" i="57"/>
  <c r="P64" i="61"/>
  <c r="Z70" i="57"/>
  <c r="R21" i="61"/>
  <c r="L94" i="61"/>
  <c r="G28" i="61"/>
  <c r="S105" i="57"/>
  <c r="S93" i="57"/>
  <c r="S141" i="57"/>
  <c r="S92" i="57"/>
  <c r="V107" i="57"/>
  <c r="P15" i="57"/>
  <c r="D114" i="57"/>
  <c r="D53" i="57"/>
  <c r="D78" i="57"/>
  <c r="AG137" i="61"/>
  <c r="V136" i="61"/>
  <c r="D47" i="61"/>
  <c r="U91" i="61"/>
  <c r="AG47" i="61"/>
  <c r="F135" i="61"/>
  <c r="U36" i="61"/>
  <c r="J139" i="61"/>
  <c r="G77" i="61"/>
  <c r="G52" i="61"/>
  <c r="AC93" i="61"/>
  <c r="U67" i="61"/>
  <c r="D53" i="61"/>
  <c r="D17" i="57"/>
  <c r="D29" i="57"/>
  <c r="AF28" i="57"/>
  <c r="AL103" i="57"/>
  <c r="AL72" i="57"/>
  <c r="AL70" i="57"/>
  <c r="AL65" i="57"/>
  <c r="S56" i="57"/>
  <c r="AG44" i="61"/>
  <c r="S80" i="57"/>
  <c r="S129" i="57"/>
  <c r="S68" i="57"/>
  <c r="AM93" i="57"/>
  <c r="D56" i="57"/>
  <c r="D58" i="57"/>
  <c r="M53" i="57"/>
  <c r="AL64" i="57"/>
  <c r="W59" i="57"/>
  <c r="G114" i="61"/>
  <c r="R101" i="61"/>
  <c r="M104" i="61"/>
  <c r="D51" i="57"/>
  <c r="AD100" i="57"/>
  <c r="S95" i="57"/>
  <c r="AK104" i="61"/>
  <c r="D65" i="61"/>
  <c r="AJ104" i="61"/>
  <c r="AJ81" i="61"/>
  <c r="D43" i="61"/>
  <c r="D40" i="61"/>
  <c r="D39" i="61"/>
  <c r="O32" i="61"/>
  <c r="F63" i="61"/>
  <c r="N117" i="61"/>
  <c r="G40" i="61"/>
  <c r="U32" i="61"/>
  <c r="U35" i="61"/>
  <c r="AA45" i="61"/>
  <c r="F24" i="61"/>
  <c r="D77" i="61"/>
  <c r="AL115" i="57"/>
  <c r="AM100" i="57"/>
  <c r="S20" i="57"/>
  <c r="S87" i="57"/>
  <c r="S117" i="57"/>
  <c r="AK100" i="61"/>
  <c r="AL71" i="57"/>
  <c r="AM104" i="57"/>
  <c r="D90" i="57"/>
  <c r="AM21" i="57"/>
  <c r="M57" i="57"/>
  <c r="AL30" i="57"/>
  <c r="D59" i="57"/>
  <c r="AL68" i="57"/>
  <c r="D41" i="57"/>
  <c r="D57" i="57"/>
  <c r="D66" i="57"/>
  <c r="G58" i="61"/>
  <c r="AK101" i="61"/>
  <c r="AK45" i="61"/>
  <c r="AK103" i="61"/>
  <c r="M93" i="61"/>
  <c r="U139" i="61"/>
  <c r="X16" i="61"/>
  <c r="AF63" i="61"/>
  <c r="U115" i="61"/>
  <c r="U63" i="61"/>
  <c r="P35" i="61"/>
  <c r="AK21" i="61"/>
  <c r="AB17" i="57"/>
  <c r="M21" i="61"/>
  <c r="AF64" i="61"/>
  <c r="AM57" i="57"/>
  <c r="AM105" i="57"/>
  <c r="AM142" i="57"/>
  <c r="AK99" i="61"/>
  <c r="F103" i="57"/>
  <c r="AB19" i="57"/>
  <c r="AF66" i="61"/>
  <c r="AK120" i="61"/>
  <c r="AK108" i="61"/>
  <c r="AK107" i="61"/>
  <c r="AK102" i="61"/>
  <c r="AG77" i="61"/>
  <c r="O29" i="61"/>
  <c r="U24" i="61"/>
  <c r="P112" i="61"/>
  <c r="AF139" i="61"/>
  <c r="AF17" i="61"/>
  <c r="AC124" i="61"/>
  <c r="U68" i="61"/>
  <c r="G143" i="61"/>
  <c r="U48" i="61"/>
  <c r="I137" i="61"/>
  <c r="AF79" i="61"/>
  <c r="V34" i="61"/>
  <c r="AG125" i="61"/>
  <c r="Q64" i="61"/>
  <c r="AF51" i="61"/>
  <c r="M81" i="61"/>
  <c r="U127" i="61"/>
  <c r="U70" i="61"/>
  <c r="U71" i="61"/>
  <c r="P29" i="61"/>
  <c r="AD41" i="57"/>
  <c r="AM103" i="57"/>
  <c r="AG89" i="61"/>
  <c r="P30" i="61"/>
  <c r="AK33" i="61"/>
  <c r="AC112" i="61"/>
  <c r="P36" i="61"/>
  <c r="AG28" i="61"/>
  <c r="AK105" i="61"/>
  <c r="M99" i="61"/>
  <c r="AG16" i="61"/>
  <c r="AM102" i="57"/>
  <c r="AM81" i="57"/>
  <c r="AM45" i="57"/>
  <c r="M69" i="61"/>
  <c r="AF72" i="61"/>
  <c r="AK81" i="61"/>
  <c r="AG39" i="61"/>
  <c r="AG43" i="61"/>
  <c r="N41" i="61"/>
  <c r="N77" i="61"/>
  <c r="M105" i="61"/>
  <c r="N137" i="61"/>
  <c r="G115" i="61"/>
  <c r="U18" i="61"/>
  <c r="V32" i="61"/>
  <c r="U136" i="61"/>
  <c r="AF115" i="61"/>
  <c r="N42" i="61"/>
  <c r="U54" i="61"/>
  <c r="N89" i="61"/>
  <c r="G116" i="61"/>
  <c r="N44" i="61"/>
  <c r="G120" i="61"/>
  <c r="I48" i="61"/>
  <c r="M102" i="61"/>
  <c r="U79" i="61"/>
  <c r="Q42" i="61"/>
  <c r="AF91" i="61"/>
  <c r="K75" i="61"/>
  <c r="N16" i="61"/>
  <c r="U42" i="61"/>
  <c r="N39" i="61"/>
  <c r="G22" i="61"/>
  <c r="M33" i="61"/>
  <c r="Q30" i="61"/>
  <c r="U30" i="61"/>
  <c r="P27" i="61"/>
  <c r="AF18" i="61"/>
  <c r="AC64" i="61"/>
  <c r="G82" i="61"/>
  <c r="N65" i="61"/>
  <c r="P28" i="61"/>
  <c r="P34" i="61"/>
  <c r="M100" i="61"/>
  <c r="M57" i="61"/>
  <c r="AM69" i="57"/>
  <c r="AM33" i="57"/>
  <c r="AK93" i="61"/>
  <c r="AG40" i="61"/>
  <c r="AM108" i="57"/>
  <c r="AM107" i="57"/>
  <c r="AM130" i="57"/>
  <c r="AK142" i="61"/>
  <c r="P124" i="61"/>
  <c r="AK69" i="61"/>
  <c r="N48" i="61"/>
  <c r="AI28" i="61"/>
  <c r="AI44" i="61"/>
  <c r="AI53" i="61"/>
  <c r="AI101" i="61"/>
  <c r="AB114" i="61"/>
  <c r="AB58" i="61"/>
  <c r="J103" i="61"/>
  <c r="J104" i="61"/>
  <c r="J99" i="61"/>
  <c r="J21" i="61"/>
  <c r="AM81" i="61"/>
  <c r="AM84" i="61"/>
  <c r="L99" i="61"/>
  <c r="L130" i="61"/>
  <c r="L33" i="61"/>
  <c r="L103" i="61"/>
  <c r="L69" i="61"/>
  <c r="L93" i="61"/>
  <c r="F75" i="57"/>
  <c r="F19" i="57"/>
  <c r="F83" i="57"/>
  <c r="F80" i="57"/>
  <c r="F67" i="57"/>
  <c r="F77" i="57"/>
  <c r="F78" i="57"/>
  <c r="F43" i="57"/>
  <c r="F84" i="57"/>
  <c r="F140" i="57"/>
  <c r="F128" i="57"/>
  <c r="AM101" i="61"/>
  <c r="AM103" i="61"/>
  <c r="AM107" i="61"/>
  <c r="AM69" i="61"/>
  <c r="AM142" i="61"/>
  <c r="AM105" i="61"/>
  <c r="AM108" i="61"/>
  <c r="AM93" i="61"/>
  <c r="AM47" i="61"/>
  <c r="AM65" i="61"/>
  <c r="AM137" i="61"/>
  <c r="AM44" i="61"/>
  <c r="AM45" i="61"/>
  <c r="AM42" i="61"/>
  <c r="AM89" i="61"/>
  <c r="AM125" i="61"/>
  <c r="AM48" i="61"/>
  <c r="AA130" i="61"/>
  <c r="AA107" i="61"/>
  <c r="AA105" i="61"/>
  <c r="AA142" i="61"/>
  <c r="AA101" i="61"/>
  <c r="AA81" i="61"/>
  <c r="AA57" i="61"/>
  <c r="AA104" i="61"/>
  <c r="AA102" i="61"/>
  <c r="AA118" i="61"/>
  <c r="AA106" i="61"/>
  <c r="M89" i="61"/>
  <c r="M28" i="61"/>
  <c r="M101" i="61"/>
  <c r="M40" i="61"/>
  <c r="M41" i="61"/>
  <c r="M44" i="61"/>
  <c r="M43" i="61"/>
  <c r="M45" i="61"/>
  <c r="M77" i="61"/>
  <c r="F92" i="57"/>
  <c r="G103" i="57"/>
  <c r="AF54" i="61"/>
  <c r="AF52" i="61"/>
  <c r="AF29" i="61"/>
  <c r="AF56" i="61"/>
  <c r="AF60" i="61"/>
  <c r="AF78" i="61"/>
  <c r="AF58" i="61"/>
  <c r="AF138" i="61"/>
  <c r="AF90" i="61"/>
  <c r="X44" i="61"/>
  <c r="X28" i="61"/>
  <c r="X40" i="61"/>
  <c r="X42" i="61"/>
  <c r="X39" i="61"/>
  <c r="I113" i="61"/>
  <c r="I16" i="61"/>
  <c r="I40" i="61"/>
  <c r="I39" i="61"/>
  <c r="O108" i="57"/>
  <c r="O81" i="57"/>
  <c r="O106" i="57"/>
  <c r="O93" i="57"/>
  <c r="O105" i="57"/>
  <c r="AL17" i="61"/>
  <c r="AL90" i="61"/>
  <c r="AL52" i="61"/>
  <c r="AL51" i="61"/>
  <c r="AL56" i="61"/>
  <c r="AC36" i="61"/>
  <c r="AC33" i="61"/>
  <c r="AC100" i="61"/>
  <c r="AC28" i="61"/>
  <c r="AC136" i="61"/>
  <c r="AC30" i="61"/>
  <c r="AC35" i="61"/>
  <c r="AC40" i="61"/>
  <c r="T23" i="61"/>
  <c r="T71" i="61"/>
  <c r="T125" i="61"/>
  <c r="O76" i="61"/>
  <c r="O31" i="61"/>
  <c r="M42" i="61"/>
  <c r="M47" i="61"/>
  <c r="L142" i="61"/>
  <c r="AA99" i="61"/>
  <c r="T83" i="61"/>
  <c r="AA93" i="61"/>
  <c r="AC84" i="57"/>
  <c r="AC79" i="57"/>
  <c r="AC80" i="57"/>
  <c r="AB126" i="61"/>
  <c r="AB95" i="61"/>
  <c r="AB71" i="61"/>
  <c r="AB129" i="61"/>
  <c r="AH132" i="57"/>
  <c r="H76" i="57"/>
  <c r="H35" i="57"/>
  <c r="H124" i="57"/>
  <c r="H29" i="57"/>
  <c r="H64" i="57"/>
  <c r="AM67" i="61"/>
  <c r="AD46" i="57"/>
  <c r="AD53" i="57"/>
  <c r="AD42" i="57"/>
  <c r="AD16" i="57"/>
  <c r="AA108" i="61"/>
  <c r="X116" i="61"/>
  <c r="X78" i="61"/>
  <c r="X128" i="61"/>
  <c r="X82" i="61"/>
  <c r="X83" i="61"/>
  <c r="X75" i="61"/>
  <c r="X55" i="61"/>
  <c r="X79" i="61"/>
  <c r="X67" i="61"/>
  <c r="X19" i="61"/>
  <c r="AJ79" i="61"/>
  <c r="AJ140" i="61"/>
  <c r="AJ84" i="61"/>
  <c r="AJ19" i="61"/>
  <c r="AJ31" i="61"/>
  <c r="AJ43" i="61"/>
  <c r="AJ67" i="61"/>
  <c r="AJ75" i="61"/>
  <c r="AJ77" i="61"/>
  <c r="AJ76" i="61"/>
  <c r="F111" i="61"/>
  <c r="F23" i="61"/>
  <c r="F123" i="61"/>
  <c r="F18" i="61"/>
  <c r="F22" i="61"/>
  <c r="F16" i="61"/>
  <c r="M65" i="61"/>
  <c r="R54" i="61"/>
  <c r="K139" i="61"/>
  <c r="F99" i="61"/>
  <c r="R59" i="61"/>
  <c r="AC106" i="61"/>
  <c r="N78" i="61"/>
  <c r="N138" i="61"/>
  <c r="N53" i="61"/>
  <c r="AC143" i="61"/>
  <c r="AC108" i="61"/>
  <c r="M70" i="61"/>
  <c r="W102" i="57"/>
  <c r="H44" i="61"/>
  <c r="H65" i="61"/>
  <c r="H48" i="61"/>
  <c r="H43" i="61"/>
  <c r="H89" i="61"/>
  <c r="B69" i="61"/>
  <c r="Q137" i="61"/>
  <c r="Q41" i="61"/>
  <c r="Q48" i="61"/>
  <c r="Q44" i="61"/>
  <c r="Q47" i="61"/>
  <c r="Q45" i="61"/>
  <c r="Q40" i="61"/>
  <c r="Q65" i="61"/>
  <c r="Q89" i="61"/>
  <c r="Q53" i="61"/>
  <c r="Q125" i="61"/>
  <c r="Q43" i="61"/>
  <c r="Q130" i="61"/>
  <c r="Q142" i="61"/>
  <c r="Q93" i="61"/>
  <c r="Q102" i="61"/>
  <c r="Q101" i="61"/>
  <c r="Q108" i="61"/>
  <c r="Q107" i="61"/>
  <c r="Q103" i="61"/>
  <c r="F19" i="61"/>
  <c r="F43" i="61"/>
  <c r="F84" i="61"/>
  <c r="F77" i="61"/>
  <c r="F79" i="61"/>
  <c r="F116" i="61"/>
  <c r="F83" i="61"/>
  <c r="X130" i="61"/>
  <c r="X103" i="61"/>
  <c r="X21" i="61"/>
  <c r="AM70" i="61"/>
  <c r="W28" i="61"/>
  <c r="W77" i="61"/>
  <c r="X101" i="61"/>
  <c r="H42" i="61"/>
  <c r="F75" i="61"/>
  <c r="W60" i="61"/>
  <c r="W84" i="61"/>
  <c r="X118" i="61"/>
  <c r="Q104" i="61"/>
  <c r="AK22" i="61"/>
  <c r="L131" i="61"/>
  <c r="V29" i="61"/>
  <c r="V59" i="61"/>
  <c r="AB103" i="61"/>
  <c r="AB69" i="61"/>
  <c r="AB93" i="61"/>
  <c r="AB102" i="61"/>
  <c r="AB81" i="61"/>
  <c r="AB104" i="61"/>
  <c r="H77" i="61"/>
  <c r="F82" i="61"/>
  <c r="B105" i="61"/>
  <c r="Q81" i="61"/>
  <c r="AB105" i="61"/>
  <c r="AK111" i="61"/>
  <c r="W66" i="57"/>
  <c r="W51" i="57"/>
  <c r="W58" i="57"/>
  <c r="W41" i="57"/>
  <c r="W90" i="57"/>
  <c r="W114" i="57"/>
  <c r="W17" i="57"/>
  <c r="AR5" i="57"/>
  <c r="W52" i="57"/>
  <c r="W126" i="57"/>
  <c r="W57" i="57"/>
  <c r="W56" i="57"/>
  <c r="W53" i="57"/>
  <c r="Q29" i="61"/>
  <c r="Q52" i="61"/>
  <c r="Q32" i="61"/>
  <c r="Q88" i="61"/>
  <c r="Q33" i="61"/>
  <c r="Q35" i="61"/>
  <c r="AF77" i="61"/>
  <c r="AF39" i="61"/>
  <c r="AF16" i="61"/>
  <c r="AF137" i="61"/>
  <c r="AE35" i="61"/>
  <c r="AE100" i="61"/>
  <c r="AE33" i="61"/>
  <c r="E130" i="57"/>
  <c r="E107" i="57"/>
  <c r="L75" i="61"/>
  <c r="L36" i="61"/>
  <c r="L64" i="61"/>
  <c r="L31" i="61"/>
  <c r="L100" i="61"/>
  <c r="X59" i="61"/>
  <c r="X139" i="61"/>
  <c r="X96" i="61"/>
  <c r="X135" i="61"/>
  <c r="P17" i="57"/>
  <c r="P111" i="57"/>
  <c r="P18" i="57"/>
  <c r="Q79" i="57"/>
  <c r="Q64" i="57"/>
  <c r="W138" i="61"/>
  <c r="W120" i="61"/>
  <c r="W140" i="61"/>
  <c r="W143" i="61"/>
  <c r="W136" i="61"/>
  <c r="W24" i="61"/>
  <c r="W135" i="61"/>
  <c r="W36" i="61"/>
  <c r="J58" i="61"/>
  <c r="J115" i="61"/>
  <c r="J22" i="61"/>
  <c r="J143" i="61"/>
  <c r="J70" i="61"/>
  <c r="J111" i="61"/>
  <c r="AK143" i="61"/>
  <c r="AK118" i="61"/>
  <c r="AK112" i="61"/>
  <c r="AK46" i="61"/>
  <c r="AK94" i="61"/>
  <c r="AK117" i="61"/>
  <c r="AK34" i="61"/>
  <c r="AK114" i="61"/>
  <c r="AK106" i="61"/>
  <c r="AK115" i="61"/>
  <c r="AK113" i="61"/>
  <c r="L111" i="61"/>
  <c r="L113" i="61"/>
  <c r="L117" i="61"/>
  <c r="L115" i="61"/>
  <c r="L46" i="61"/>
  <c r="L70" i="61"/>
  <c r="F140" i="61"/>
  <c r="X102" i="61"/>
  <c r="B101" i="61"/>
  <c r="F67" i="61"/>
  <c r="W144" i="61"/>
  <c r="J131" i="61"/>
  <c r="F128" i="61"/>
  <c r="AB57" i="61"/>
  <c r="Q27" i="57"/>
  <c r="H29" i="61"/>
  <c r="G123" i="61"/>
  <c r="G34" i="61"/>
  <c r="G31" i="61"/>
  <c r="G112" i="61"/>
  <c r="G29" i="61"/>
  <c r="G76" i="61"/>
  <c r="G36" i="61"/>
  <c r="G35" i="61"/>
  <c r="G64" i="61"/>
  <c r="G136" i="61"/>
  <c r="V108" i="57"/>
  <c r="V104" i="57"/>
  <c r="V118" i="57"/>
  <c r="V130" i="57"/>
  <c r="V33" i="57"/>
  <c r="V99" i="57"/>
  <c r="V100" i="57"/>
  <c r="AD112" i="57"/>
  <c r="AD30" i="57"/>
  <c r="AD40" i="57"/>
  <c r="AD15" i="57"/>
  <c r="AD35" i="57"/>
  <c r="AD33" i="57"/>
  <c r="AD52" i="57"/>
  <c r="AD36" i="57"/>
  <c r="AD34" i="57"/>
  <c r="AD124" i="57"/>
  <c r="AD64" i="57"/>
  <c r="AD27" i="57"/>
  <c r="AL135" i="61"/>
  <c r="AL141" i="61"/>
  <c r="AL96" i="61"/>
  <c r="AB21" i="57"/>
  <c r="AB63" i="57"/>
  <c r="AB75" i="57"/>
  <c r="AB18" i="57"/>
  <c r="AB39" i="57"/>
  <c r="AB22" i="57"/>
  <c r="AB99" i="57"/>
  <c r="AB111" i="57"/>
  <c r="AB16" i="57"/>
  <c r="AB123" i="57"/>
  <c r="AB51" i="57"/>
  <c r="W53" i="61"/>
  <c r="N46" i="57"/>
  <c r="N28" i="57"/>
  <c r="N65" i="57"/>
  <c r="N47" i="57"/>
  <c r="O123" i="61"/>
  <c r="O23" i="61"/>
  <c r="O125" i="61"/>
  <c r="O130" i="61"/>
  <c r="R117" i="61"/>
  <c r="W113" i="61"/>
  <c r="X104" i="61"/>
  <c r="R99" i="61"/>
  <c r="O95" i="61"/>
  <c r="O83" i="61"/>
  <c r="N40" i="57"/>
  <c r="N89" i="57"/>
  <c r="K135" i="61"/>
  <c r="K29" i="61"/>
  <c r="O29" i="57"/>
  <c r="O112" i="57"/>
  <c r="O28" i="57"/>
  <c r="AA18" i="61"/>
  <c r="AA103" i="61"/>
  <c r="AA70" i="61"/>
  <c r="I130" i="57"/>
  <c r="I144" i="57"/>
  <c r="O132" i="57"/>
  <c r="O119" i="57"/>
  <c r="O131" i="57"/>
  <c r="O107" i="57"/>
  <c r="O95" i="57"/>
  <c r="O126" i="57"/>
  <c r="O123" i="57"/>
  <c r="O144" i="57"/>
  <c r="O128" i="57"/>
  <c r="O23" i="57"/>
  <c r="T127" i="61"/>
  <c r="T128" i="61"/>
  <c r="T123" i="61"/>
  <c r="T59" i="61"/>
  <c r="T129" i="61"/>
  <c r="T126" i="61"/>
  <c r="T95" i="61"/>
  <c r="T47" i="61"/>
  <c r="AI43" i="61"/>
  <c r="AI41" i="61"/>
  <c r="AI40" i="61"/>
  <c r="AI89" i="61"/>
  <c r="AI16" i="61"/>
  <c r="AI39" i="61"/>
  <c r="AI45" i="61"/>
  <c r="AI77" i="61"/>
  <c r="O88" i="61"/>
  <c r="O28" i="61"/>
  <c r="O40" i="61"/>
  <c r="O35" i="61"/>
  <c r="O27" i="61"/>
  <c r="AB82" i="61"/>
  <c r="AB115" i="61"/>
  <c r="AB70" i="61"/>
  <c r="AB116" i="61"/>
  <c r="AB117" i="61"/>
  <c r="AB94" i="61"/>
  <c r="J81" i="61"/>
  <c r="J102" i="61"/>
  <c r="J118" i="61"/>
  <c r="J107" i="61"/>
  <c r="J106" i="61"/>
  <c r="J57" i="61"/>
  <c r="J69" i="61"/>
  <c r="AM43" i="61"/>
  <c r="AM79" i="61"/>
  <c r="AM80" i="61"/>
  <c r="AM104" i="61"/>
  <c r="AM77" i="61"/>
  <c r="AM140" i="61"/>
  <c r="AM92" i="61"/>
  <c r="L118" i="61"/>
  <c r="L21" i="61"/>
  <c r="L108" i="61"/>
  <c r="L105" i="61"/>
  <c r="L101" i="61"/>
  <c r="L81" i="61"/>
  <c r="L107" i="61"/>
  <c r="L104" i="61"/>
  <c r="L45" i="61"/>
  <c r="R130" i="61"/>
  <c r="R106" i="61"/>
  <c r="R100" i="61"/>
  <c r="R118" i="61"/>
  <c r="R107" i="61"/>
  <c r="R105" i="61"/>
  <c r="R45" i="61"/>
  <c r="AH41" i="61"/>
  <c r="AH40" i="61"/>
  <c r="AH137" i="61"/>
  <c r="X57" i="61"/>
  <c r="X108" i="61"/>
  <c r="X107" i="61"/>
  <c r="X81" i="61"/>
  <c r="X45" i="61"/>
  <c r="X93" i="61"/>
  <c r="X100" i="61"/>
  <c r="X106" i="61"/>
  <c r="AM118" i="61"/>
  <c r="AM46" i="61"/>
  <c r="AM115" i="61"/>
  <c r="AM143" i="61"/>
  <c r="AM94" i="61"/>
  <c r="W45" i="61"/>
  <c r="W41" i="61"/>
  <c r="W47" i="61"/>
  <c r="W43" i="61"/>
  <c r="W40" i="61"/>
  <c r="W46" i="61"/>
  <c r="W39" i="61"/>
  <c r="W137" i="61"/>
  <c r="X99" i="61"/>
  <c r="O129" i="61"/>
  <c r="R20" i="61"/>
  <c r="W16" i="61"/>
  <c r="R102" i="61"/>
  <c r="O124" i="61"/>
  <c r="X69" i="61"/>
  <c r="N43" i="57"/>
  <c r="N125" i="57"/>
  <c r="AM117" i="61"/>
  <c r="K84" i="57"/>
  <c r="K76" i="57"/>
  <c r="O47" i="61"/>
  <c r="I71" i="61"/>
  <c r="I123" i="61"/>
  <c r="I131" i="61"/>
  <c r="I95" i="61"/>
  <c r="I127" i="61"/>
  <c r="I83" i="61"/>
  <c r="I128" i="61"/>
  <c r="P72" i="61"/>
  <c r="P139" i="61"/>
  <c r="P132" i="61"/>
  <c r="P143" i="61"/>
  <c r="P137" i="61"/>
  <c r="P120" i="61"/>
  <c r="P136" i="61"/>
  <c r="P60" i="61"/>
  <c r="R103" i="61"/>
  <c r="R69" i="61"/>
  <c r="N45" i="57"/>
  <c r="J117" i="61"/>
  <c r="J92" i="61"/>
  <c r="AC128" i="57"/>
  <c r="AC83" i="57"/>
  <c r="AC76" i="57"/>
  <c r="AC81" i="57"/>
  <c r="V28" i="61"/>
  <c r="V33" i="61"/>
  <c r="V88" i="61"/>
  <c r="V124" i="61"/>
  <c r="V36" i="61"/>
  <c r="V35" i="61"/>
  <c r="M87" i="57"/>
  <c r="M27" i="57"/>
  <c r="M20" i="57"/>
  <c r="M99" i="57"/>
  <c r="M16" i="57"/>
  <c r="AM120" i="61"/>
  <c r="B87" i="57"/>
  <c r="B20" i="57"/>
  <c r="B141" i="57"/>
  <c r="O112" i="61"/>
  <c r="O144" i="61"/>
  <c r="AM106" i="61"/>
  <c r="AB106" i="61"/>
  <c r="W48" i="61"/>
  <c r="J33" i="61"/>
  <c r="U114" i="61"/>
  <c r="U56" i="61"/>
  <c r="U53" i="61"/>
  <c r="U78" i="61"/>
  <c r="V58" i="61"/>
  <c r="V53" i="61"/>
  <c r="V114" i="61"/>
  <c r="V41" i="61"/>
  <c r="AL67" i="61"/>
  <c r="AL79" i="61"/>
  <c r="AL127" i="61"/>
  <c r="AL30" i="61"/>
  <c r="AL64" i="61"/>
  <c r="AL18" i="61"/>
  <c r="AL70" i="61"/>
  <c r="AL115" i="61"/>
  <c r="AL63" i="61"/>
  <c r="B33" i="61"/>
  <c r="B100" i="61"/>
  <c r="B107" i="61"/>
  <c r="B81" i="61"/>
  <c r="B99" i="61"/>
  <c r="B57" i="61"/>
  <c r="B130" i="61"/>
  <c r="B102" i="61"/>
  <c r="AH108" i="61"/>
  <c r="AM126" i="61"/>
  <c r="AM58" i="61"/>
  <c r="AM59" i="61"/>
  <c r="AM55" i="61"/>
  <c r="AM56" i="61"/>
  <c r="AM102" i="61"/>
  <c r="AM41" i="61"/>
  <c r="AM60" i="61"/>
  <c r="AM57" i="61"/>
  <c r="AM54" i="61"/>
  <c r="AM90" i="61"/>
  <c r="AM138" i="61"/>
  <c r="AM53" i="61"/>
  <c r="AM66" i="61"/>
  <c r="W33" i="61"/>
  <c r="W57" i="61"/>
  <c r="W100" i="61"/>
  <c r="W104" i="61"/>
  <c r="W102" i="61"/>
  <c r="AE82" i="61"/>
  <c r="AE84" i="61"/>
  <c r="AE81" i="61"/>
  <c r="AE116" i="61"/>
  <c r="AE104" i="61"/>
  <c r="AE78" i="61"/>
  <c r="AE77" i="61"/>
  <c r="AE83" i="61"/>
  <c r="AE55" i="61"/>
  <c r="AE128" i="61"/>
  <c r="H59" i="61"/>
  <c r="AI82" i="61"/>
  <c r="AI114" i="61"/>
  <c r="AI58" i="61"/>
  <c r="AI116" i="61"/>
  <c r="AI46" i="61"/>
  <c r="AI113" i="61"/>
  <c r="AI112" i="61"/>
  <c r="AI111" i="61"/>
  <c r="AI22" i="61"/>
  <c r="AI106" i="61"/>
  <c r="AI118" i="61"/>
  <c r="AI34" i="61"/>
  <c r="AJ130" i="61"/>
  <c r="AJ33" i="61"/>
  <c r="AJ142" i="61"/>
  <c r="AE108" i="61"/>
  <c r="AE140" i="61"/>
  <c r="AE120" i="61"/>
  <c r="AE138" i="61"/>
  <c r="AE142" i="61"/>
  <c r="AE143" i="61"/>
  <c r="AE132" i="61"/>
  <c r="AE144" i="61"/>
  <c r="AE60" i="61"/>
  <c r="H125" i="61"/>
  <c r="V60" i="61"/>
  <c r="W106" i="61"/>
  <c r="AJ45" i="61"/>
  <c r="AJ101" i="61"/>
  <c r="AJ100" i="61"/>
  <c r="AE72" i="61"/>
  <c r="V56" i="61"/>
  <c r="U29" i="61"/>
  <c r="H95" i="61"/>
  <c r="AF116" i="61"/>
  <c r="AF111" i="61"/>
  <c r="W99" i="61"/>
  <c r="AE43" i="61"/>
  <c r="AF70" i="61"/>
  <c r="V90" i="61"/>
  <c r="AE79" i="61"/>
  <c r="W108" i="61"/>
  <c r="U55" i="61"/>
  <c r="U51" i="61"/>
  <c r="B21" i="61"/>
  <c r="W81" i="61"/>
  <c r="G66" i="57"/>
  <c r="G41" i="61"/>
  <c r="L119" i="61"/>
  <c r="L82" i="61"/>
  <c r="L116" i="61"/>
  <c r="L22" i="61"/>
  <c r="L120" i="61"/>
  <c r="L106" i="61"/>
  <c r="J19" i="57"/>
  <c r="J31" i="57"/>
  <c r="J81" i="57"/>
  <c r="J78" i="57"/>
  <c r="J116" i="57"/>
  <c r="J75" i="57"/>
  <c r="J104" i="57"/>
  <c r="J55" i="57"/>
  <c r="J76" i="57"/>
  <c r="J43" i="61"/>
  <c r="J46" i="61"/>
  <c r="J65" i="61"/>
  <c r="J16" i="61"/>
  <c r="J53" i="61"/>
  <c r="J41" i="61"/>
  <c r="J113" i="61"/>
  <c r="J101" i="61"/>
  <c r="J39" i="61"/>
  <c r="J45" i="61"/>
  <c r="H128" i="61"/>
  <c r="H129" i="61"/>
  <c r="AJ108" i="61"/>
  <c r="AJ107" i="61"/>
  <c r="V138" i="61"/>
  <c r="H83" i="61"/>
  <c r="J125" i="61"/>
  <c r="B103" i="61"/>
  <c r="B142" i="61"/>
  <c r="H144" i="61"/>
  <c r="AF143" i="61"/>
  <c r="AF113" i="61"/>
  <c r="AF114" i="61"/>
  <c r="AF82" i="61"/>
  <c r="B45" i="61"/>
  <c r="AE48" i="61"/>
  <c r="B93" i="61"/>
  <c r="J47" i="61"/>
  <c r="H35" i="61"/>
  <c r="AL68" i="61"/>
  <c r="W101" i="61"/>
  <c r="R88" i="61"/>
  <c r="R93" i="61"/>
  <c r="I118" i="61"/>
  <c r="I103" i="61"/>
  <c r="V102" i="61"/>
  <c r="J42" i="61"/>
  <c r="S76" i="57"/>
  <c r="U58" i="61"/>
  <c r="J77" i="61"/>
  <c r="U41" i="61"/>
  <c r="AE24" i="61"/>
  <c r="AE19" i="61"/>
  <c r="B108" i="61"/>
  <c r="AF22" i="61"/>
  <c r="J137" i="61"/>
  <c r="AF117" i="61"/>
  <c r="W142" i="61"/>
  <c r="AE36" i="61"/>
  <c r="H71" i="61"/>
  <c r="U66" i="61"/>
  <c r="AJ69" i="61"/>
  <c r="AE137" i="61"/>
  <c r="AE139" i="61"/>
  <c r="AE135" i="61"/>
  <c r="AE75" i="61"/>
  <c r="AI94" i="61"/>
  <c r="AI117" i="61"/>
  <c r="U90" i="61"/>
  <c r="B104" i="61"/>
  <c r="R28" i="57"/>
  <c r="R40" i="57"/>
  <c r="AF39" i="57"/>
  <c r="AF77" i="57"/>
  <c r="AF101" i="57"/>
  <c r="AF40" i="57"/>
  <c r="AF46" i="57"/>
  <c r="V72" i="61"/>
  <c r="V103" i="61"/>
  <c r="AC118" i="61"/>
  <c r="J82" i="61"/>
  <c r="J116" i="61"/>
  <c r="J114" i="61"/>
  <c r="AK82" i="61"/>
  <c r="AK116" i="61"/>
  <c r="AK131" i="61"/>
  <c r="AK119" i="61"/>
  <c r="AK58" i="61"/>
  <c r="AL91" i="57"/>
  <c r="AE141" i="61"/>
  <c r="I126" i="61"/>
  <c r="I59" i="61"/>
  <c r="T132" i="61"/>
  <c r="T144" i="61"/>
  <c r="AM78" i="61"/>
  <c r="AM82" i="61"/>
  <c r="AM128" i="61"/>
  <c r="AM83" i="61"/>
  <c r="AM119" i="61"/>
  <c r="AM113" i="61"/>
  <c r="AM131" i="61"/>
  <c r="AM114" i="61"/>
  <c r="AM116" i="61"/>
  <c r="S36" i="61"/>
  <c r="Q18" i="61"/>
  <c r="H47" i="61"/>
  <c r="AL71" i="61"/>
  <c r="AL54" i="61"/>
  <c r="R53" i="61"/>
  <c r="G131" i="61"/>
  <c r="G119" i="61"/>
  <c r="K138" i="61"/>
  <c r="K60" i="61"/>
  <c r="AL95" i="61"/>
  <c r="K20" i="61"/>
  <c r="G135" i="61"/>
  <c r="P51" i="61"/>
  <c r="P63" i="61"/>
  <c r="G23" i="61"/>
  <c r="G18" i="61"/>
  <c r="X90" i="61"/>
  <c r="X91" i="61"/>
  <c r="X92" i="61"/>
  <c r="I76" i="61"/>
  <c r="H64" i="61"/>
  <c r="P15" i="61"/>
  <c r="X64" i="61"/>
  <c r="X35" i="61"/>
  <c r="G51" i="61"/>
  <c r="X124" i="61"/>
  <c r="X76" i="61"/>
  <c r="AJ32" i="61"/>
  <c r="K94" i="61"/>
  <c r="AJ87" i="61"/>
  <c r="AC27" i="61"/>
  <c r="AC15" i="61"/>
  <c r="K91" i="61"/>
  <c r="W35" i="61"/>
  <c r="K90" i="61"/>
  <c r="W124" i="61"/>
  <c r="K68" i="61"/>
  <c r="AJ95" i="61"/>
  <c r="AJ89" i="61"/>
  <c r="AL123" i="61"/>
  <c r="H40" i="61"/>
  <c r="AJ44" i="61"/>
  <c r="AJ91" i="61"/>
  <c r="AL124" i="61"/>
  <c r="AL35" i="61"/>
  <c r="AC21" i="61"/>
  <c r="M123" i="61"/>
  <c r="M106" i="61"/>
  <c r="M118" i="61"/>
  <c r="W128" i="61"/>
  <c r="AB118" i="61"/>
  <c r="AL128" i="61"/>
  <c r="AC135" i="61"/>
  <c r="M94" i="61"/>
  <c r="AC24" i="61"/>
  <c r="U126" i="61"/>
  <c r="W59" i="61"/>
  <c r="Z123" i="61"/>
  <c r="I32" i="61"/>
  <c r="I30" i="61"/>
  <c r="X32" i="61"/>
  <c r="I34" i="61"/>
  <c r="I35" i="61"/>
  <c r="X129" i="61"/>
  <c r="H76" i="61"/>
  <c r="X105" i="61"/>
  <c r="S124" i="61"/>
  <c r="S15" i="61"/>
  <c r="G19" i="61"/>
  <c r="X20" i="61"/>
  <c r="X87" i="61"/>
  <c r="X89" i="61"/>
  <c r="S32" i="61"/>
  <c r="H88" i="61"/>
  <c r="AC63" i="61"/>
  <c r="X30" i="61"/>
  <c r="AC123" i="61"/>
  <c r="G63" i="61"/>
  <c r="S64" i="61"/>
  <c r="P18" i="61"/>
  <c r="P17" i="61"/>
  <c r="G27" i="61"/>
  <c r="G111" i="61"/>
  <c r="X117" i="61"/>
  <c r="H31" i="61"/>
  <c r="W123" i="61"/>
  <c r="X80" i="61"/>
  <c r="I124" i="61"/>
  <c r="AJ93" i="61"/>
  <c r="AJ20" i="61"/>
  <c r="K96" i="61"/>
  <c r="K95" i="61"/>
  <c r="H52" i="61"/>
  <c r="AJ129" i="61"/>
  <c r="AJ68" i="61"/>
  <c r="AJ96" i="61"/>
  <c r="W130" i="61"/>
  <c r="Q39" i="61"/>
  <c r="AD55" i="61"/>
  <c r="I112" i="61"/>
  <c r="AL83" i="61"/>
  <c r="AA59" i="61"/>
  <c r="AA126" i="61"/>
  <c r="AA60" i="61"/>
  <c r="AA138" i="61"/>
  <c r="AC22" i="61"/>
  <c r="P141" i="61"/>
  <c r="V57" i="61"/>
  <c r="X29" i="61"/>
  <c r="AL84" i="61"/>
  <c r="AL119" i="61"/>
  <c r="AL131" i="61"/>
  <c r="I28" i="61"/>
  <c r="AJ105" i="61"/>
  <c r="H124" i="61"/>
  <c r="X27" i="61"/>
  <c r="I31" i="61"/>
  <c r="I29" i="61"/>
  <c r="W119" i="61"/>
  <c r="K87" i="61"/>
  <c r="G17" i="61"/>
  <c r="G15" i="61"/>
  <c r="X95" i="61"/>
  <c r="X88" i="61"/>
  <c r="H136" i="61"/>
  <c r="P39" i="61"/>
  <c r="P135" i="61"/>
  <c r="P24" i="61"/>
  <c r="X56" i="61"/>
  <c r="H32" i="61"/>
  <c r="W132" i="61"/>
  <c r="X52" i="61"/>
  <c r="X33" i="61"/>
  <c r="X112" i="61"/>
  <c r="I52" i="61"/>
  <c r="I88" i="61"/>
  <c r="X31" i="61"/>
  <c r="H36" i="61"/>
  <c r="AJ88" i="61"/>
  <c r="K129" i="61"/>
  <c r="K141" i="61"/>
  <c r="H30" i="61"/>
  <c r="AJ92" i="61"/>
  <c r="AJ80" i="61"/>
  <c r="AL129" i="61"/>
  <c r="H28" i="61"/>
  <c r="W107" i="61"/>
  <c r="W125" i="61"/>
  <c r="U119" i="61"/>
  <c r="U131" i="61"/>
  <c r="W126" i="61"/>
  <c r="X119" i="61"/>
  <c r="X131" i="61"/>
  <c r="X126" i="61"/>
  <c r="AC111" i="61"/>
  <c r="U59" i="61"/>
  <c r="M117" i="61"/>
  <c r="S123" i="61"/>
  <c r="AL23" i="61"/>
  <c r="AD126" i="61"/>
  <c r="V139" i="61"/>
  <c r="N115" i="61"/>
  <c r="V127" i="61"/>
  <c r="S33" i="61"/>
  <c r="S88" i="61"/>
  <c r="O52" i="61"/>
  <c r="N70" i="61"/>
  <c r="O78" i="61"/>
  <c r="W89" i="61"/>
  <c r="V65" i="61"/>
  <c r="AH47" i="61"/>
  <c r="V71" i="61"/>
  <c r="N111" i="61"/>
  <c r="O116" i="61"/>
  <c r="N116" i="61"/>
  <c r="N113" i="61"/>
  <c r="N120" i="61"/>
  <c r="S31" i="61"/>
  <c r="N46" i="61"/>
  <c r="S76" i="61"/>
  <c r="N143" i="61"/>
  <c r="V64" i="61"/>
  <c r="O17" i="61"/>
  <c r="O22" i="61"/>
  <c r="O51" i="61"/>
  <c r="AH89" i="61"/>
  <c r="AH44" i="61"/>
  <c r="AH28" i="61"/>
  <c r="AH16" i="61"/>
  <c r="O59" i="61"/>
  <c r="V42" i="61"/>
  <c r="AH48" i="61"/>
  <c r="O126" i="61"/>
  <c r="O34" i="61"/>
  <c r="S27" i="61"/>
  <c r="O56" i="61"/>
  <c r="N22" i="61"/>
  <c r="V30" i="61"/>
  <c r="N114" i="61"/>
  <c r="S100" i="61"/>
  <c r="O55" i="61"/>
  <c r="S35" i="61"/>
  <c r="S30" i="61"/>
  <c r="S136" i="61"/>
  <c r="V91" i="61"/>
  <c r="AH39" i="61"/>
  <c r="V115" i="61"/>
  <c r="V70" i="61"/>
  <c r="AH42" i="61"/>
  <c r="V69" i="61"/>
  <c r="AH53" i="61"/>
  <c r="AH125" i="61"/>
  <c r="AB52" i="61"/>
  <c r="AB88" i="61"/>
  <c r="AB95" i="57"/>
  <c r="AB93" i="57"/>
  <c r="AB80" i="57"/>
  <c r="AB68" i="57"/>
  <c r="AB94" i="57"/>
  <c r="C47" i="61"/>
  <c r="C46" i="61"/>
  <c r="C41" i="61"/>
  <c r="C44" i="61"/>
  <c r="C39" i="61"/>
  <c r="C42" i="61"/>
  <c r="C53" i="61"/>
  <c r="O107" i="61"/>
  <c r="O100" i="61"/>
  <c r="O99" i="61"/>
  <c r="O93" i="61"/>
  <c r="O104" i="61"/>
  <c r="O33" i="61"/>
  <c r="O105" i="61"/>
  <c r="AL40" i="61"/>
  <c r="AL28" i="61"/>
  <c r="AL16" i="61"/>
  <c r="AL39" i="61"/>
  <c r="AL44" i="61"/>
  <c r="AD93" i="61"/>
  <c r="AD105" i="61"/>
  <c r="AD100" i="61"/>
  <c r="AD101" i="61"/>
  <c r="AD99" i="61"/>
  <c r="AD108" i="61"/>
  <c r="AD45" i="61"/>
  <c r="AD118" i="61"/>
  <c r="E53" i="61"/>
  <c r="E46" i="61"/>
  <c r="E28" i="61"/>
  <c r="E47" i="61"/>
  <c r="E125" i="61"/>
  <c r="E39" i="61"/>
  <c r="E113" i="61"/>
  <c r="E40" i="61"/>
  <c r="E41" i="61"/>
  <c r="E101" i="61"/>
  <c r="F20" i="61"/>
  <c r="F89" i="61"/>
  <c r="F44" i="61"/>
  <c r="F87" i="61"/>
  <c r="F80" i="61"/>
  <c r="F68" i="61"/>
  <c r="F141" i="61"/>
  <c r="Y118" i="61"/>
  <c r="Y57" i="61"/>
  <c r="Y33" i="61"/>
  <c r="Y93" i="61"/>
  <c r="Y130" i="61"/>
  <c r="Y45" i="61"/>
  <c r="Y107" i="61"/>
  <c r="Y100" i="61"/>
  <c r="Y142" i="61"/>
  <c r="Y101" i="61"/>
  <c r="Y106" i="61"/>
  <c r="Y21" i="61"/>
  <c r="E44" i="61"/>
  <c r="C77" i="61"/>
  <c r="K16" i="61"/>
  <c r="AD142" i="61"/>
  <c r="AE124" i="61"/>
  <c r="AE112" i="61"/>
  <c r="AE76" i="61"/>
  <c r="AE40" i="61"/>
  <c r="AE29" i="61"/>
  <c r="AE28" i="61"/>
  <c r="AE30" i="61"/>
  <c r="AE31" i="61"/>
  <c r="AE64" i="61"/>
  <c r="R139" i="61"/>
  <c r="R136" i="61"/>
  <c r="R72" i="61"/>
  <c r="R135" i="61"/>
  <c r="R137" i="61"/>
  <c r="R24" i="61"/>
  <c r="R48" i="61"/>
  <c r="R144" i="61"/>
  <c r="R108" i="61"/>
  <c r="C57" i="61"/>
  <c r="C104" i="61"/>
  <c r="C99" i="61"/>
  <c r="C81" i="61"/>
  <c r="K42" i="61"/>
  <c r="K89" i="61"/>
  <c r="K39" i="61"/>
  <c r="K44" i="61"/>
  <c r="K46" i="61"/>
  <c r="K40" i="61"/>
  <c r="P56" i="57"/>
  <c r="P129" i="57"/>
  <c r="P89" i="57"/>
  <c r="P68" i="57"/>
  <c r="P94" i="57"/>
  <c r="P80" i="57"/>
  <c r="P95" i="57"/>
  <c r="P91" i="57"/>
  <c r="P117" i="57"/>
  <c r="P93" i="57"/>
  <c r="P44" i="57"/>
  <c r="P32" i="57"/>
  <c r="P92" i="57"/>
  <c r="K136" i="61"/>
  <c r="K52" i="61"/>
  <c r="K64" i="61"/>
  <c r="K124" i="61"/>
  <c r="K88" i="61"/>
  <c r="K27" i="61"/>
  <c r="K32" i="61"/>
  <c r="K112" i="61"/>
  <c r="K15" i="61"/>
  <c r="K36" i="61"/>
  <c r="K30" i="61"/>
  <c r="K28" i="61"/>
  <c r="O34" i="57"/>
  <c r="O52" i="57"/>
  <c r="O40" i="57"/>
  <c r="O88" i="57"/>
  <c r="O136" i="57"/>
  <c r="O100" i="57"/>
  <c r="O27" i="57"/>
  <c r="O124" i="57"/>
  <c r="O31" i="57"/>
  <c r="O15" i="57"/>
  <c r="O36" i="57"/>
  <c r="O35" i="57"/>
  <c r="O32" i="57"/>
  <c r="AA115" i="61"/>
  <c r="AA79" i="61"/>
  <c r="AA67" i="61"/>
  <c r="R120" i="61"/>
  <c r="Y99" i="61"/>
  <c r="R143" i="61"/>
  <c r="E45" i="57"/>
  <c r="E118" i="57"/>
  <c r="E33" i="57"/>
  <c r="E69" i="57"/>
  <c r="E99" i="57"/>
  <c r="E106" i="57"/>
  <c r="E100" i="57"/>
  <c r="E105" i="57"/>
  <c r="E93" i="57"/>
  <c r="L15" i="61"/>
  <c r="L112" i="61"/>
  <c r="L76" i="61"/>
  <c r="L35" i="61"/>
  <c r="L30" i="61"/>
  <c r="L124" i="61"/>
  <c r="L136" i="61"/>
  <c r="L28" i="61"/>
  <c r="L27" i="61"/>
  <c r="X84" i="61"/>
  <c r="X72" i="61"/>
  <c r="X48" i="61"/>
  <c r="X60" i="61"/>
  <c r="X132" i="61"/>
  <c r="X36" i="61"/>
  <c r="X140" i="61"/>
  <c r="X136" i="61"/>
  <c r="X137" i="61"/>
  <c r="X142" i="61"/>
  <c r="X138" i="61"/>
  <c r="X120" i="61"/>
  <c r="X24" i="61"/>
  <c r="X143" i="61"/>
  <c r="X34" i="57"/>
  <c r="X120" i="57"/>
  <c r="X113" i="57"/>
  <c r="X22" i="57"/>
  <c r="X117" i="57"/>
  <c r="X114" i="57"/>
  <c r="X143" i="57"/>
  <c r="X111" i="57"/>
  <c r="X119" i="57"/>
  <c r="X131" i="57"/>
  <c r="X58" i="57"/>
  <c r="X70" i="57"/>
  <c r="X82" i="57"/>
  <c r="B80" i="57"/>
  <c r="B32" i="57"/>
  <c r="B105" i="57"/>
  <c r="B129" i="57"/>
  <c r="B68" i="57"/>
  <c r="B44" i="57"/>
  <c r="B117" i="57"/>
  <c r="B92" i="57"/>
  <c r="AE120" i="57"/>
  <c r="AE24" i="57"/>
  <c r="AE141" i="57"/>
  <c r="G125" i="57"/>
  <c r="G53" i="57"/>
  <c r="G47" i="57"/>
  <c r="G43" i="57"/>
  <c r="T35" i="61"/>
  <c r="T27" i="61"/>
  <c r="T64" i="61"/>
  <c r="T30" i="61"/>
  <c r="T40" i="61"/>
  <c r="J48" i="61"/>
  <c r="J120" i="61"/>
  <c r="J72" i="61"/>
  <c r="J140" i="61"/>
  <c r="J138" i="61"/>
  <c r="J60" i="61"/>
  <c r="J135" i="61"/>
  <c r="J144" i="61"/>
  <c r="J24" i="61"/>
  <c r="J84" i="61"/>
  <c r="K31" i="61"/>
  <c r="K35" i="61"/>
  <c r="X144" i="61"/>
  <c r="C89" i="61"/>
  <c r="E89" i="61"/>
  <c r="Y103" i="61"/>
  <c r="L88" i="61"/>
  <c r="AE15" i="61"/>
  <c r="L34" i="61"/>
  <c r="J142" i="61"/>
  <c r="AE27" i="61"/>
  <c r="L40" i="61"/>
  <c r="AA42" i="61"/>
  <c r="O81" i="61"/>
  <c r="C43" i="61"/>
  <c r="R142" i="61"/>
  <c r="F96" i="61"/>
  <c r="B95" i="57"/>
  <c r="AD33" i="61"/>
  <c r="X112" i="57"/>
  <c r="B93" i="57"/>
  <c r="Y108" i="61"/>
  <c r="Y104" i="61"/>
  <c r="E16" i="61"/>
  <c r="AE34" i="61"/>
  <c r="E42" i="61"/>
  <c r="C16" i="61"/>
  <c r="C105" i="61"/>
  <c r="Y81" i="61"/>
  <c r="F92" i="61"/>
  <c r="AE136" i="61"/>
  <c r="F91" i="61"/>
  <c r="AB141" i="57"/>
  <c r="O76" i="57"/>
  <c r="P88" i="57"/>
  <c r="R36" i="61"/>
  <c r="O21" i="61"/>
  <c r="P90" i="57"/>
  <c r="X118" i="57"/>
  <c r="E21" i="57"/>
  <c r="J93" i="61"/>
  <c r="J80" i="61"/>
  <c r="C103" i="61"/>
  <c r="AD68" i="61"/>
  <c r="AD91" i="61"/>
  <c r="AD70" i="61"/>
  <c r="AD18" i="61"/>
  <c r="AD65" i="61"/>
  <c r="AD63" i="61"/>
  <c r="AD115" i="61"/>
  <c r="AD42" i="61"/>
  <c r="D108" i="57"/>
  <c r="D141" i="57"/>
  <c r="R68" i="61"/>
  <c r="R32" i="61"/>
  <c r="R94" i="61"/>
  <c r="R87" i="61"/>
  <c r="R89" i="61"/>
  <c r="H88" i="57"/>
  <c r="H100" i="57"/>
  <c r="H33" i="57"/>
  <c r="H136" i="57"/>
  <c r="H34" i="57"/>
  <c r="H31" i="57"/>
  <c r="H52" i="57"/>
  <c r="H28" i="57"/>
  <c r="H30" i="57"/>
  <c r="P116" i="61"/>
  <c r="P19" i="61"/>
  <c r="AF44" i="61"/>
  <c r="AF43" i="61"/>
  <c r="AF48" i="61"/>
  <c r="AF46" i="61"/>
  <c r="AB108" i="57"/>
  <c r="AB135" i="57"/>
  <c r="U137" i="61"/>
  <c r="U96" i="61"/>
  <c r="U72" i="61"/>
  <c r="U140" i="61"/>
  <c r="U84" i="61"/>
  <c r="G30" i="57"/>
  <c r="G64" i="57"/>
  <c r="G69" i="57"/>
  <c r="U124" i="61"/>
  <c r="U52" i="61"/>
  <c r="U64" i="61"/>
  <c r="U112" i="61"/>
  <c r="AB59" i="61"/>
  <c r="AD67" i="57"/>
  <c r="AD31" i="57"/>
  <c r="Q28" i="61"/>
  <c r="Q136" i="61"/>
  <c r="Q31" i="61"/>
  <c r="Q36" i="61"/>
  <c r="Q100" i="61"/>
  <c r="Q76" i="61"/>
  <c r="V52" i="61"/>
  <c r="V100" i="61"/>
  <c r="V112" i="61"/>
  <c r="J68" i="61"/>
  <c r="Q17" i="61"/>
  <c r="Q20" i="61"/>
  <c r="AC91" i="61"/>
  <c r="T15" i="61"/>
  <c r="I99" i="61"/>
  <c r="G45" i="57"/>
  <c r="O21" i="57"/>
  <c r="F57" i="57"/>
  <c r="N39" i="57"/>
  <c r="F130" i="57"/>
  <c r="F107" i="57"/>
  <c r="N48" i="57"/>
  <c r="N42" i="57"/>
  <c r="N113" i="57"/>
  <c r="N41" i="57"/>
  <c r="N16" i="57"/>
  <c r="AE96" i="57"/>
  <c r="P123" i="57"/>
  <c r="AD137" i="57"/>
  <c r="AD28" i="57"/>
  <c r="F21" i="57"/>
  <c r="F99" i="57"/>
  <c r="F104" i="57"/>
  <c r="O130" i="57"/>
  <c r="AE142" i="57"/>
  <c r="P99" i="57"/>
  <c r="Z114" i="57"/>
  <c r="P19" i="57"/>
  <c r="P75" i="57"/>
  <c r="O33" i="57"/>
  <c r="AF89" i="57"/>
  <c r="AF48" i="57"/>
  <c r="AF16" i="57"/>
  <c r="AF65" i="57"/>
  <c r="T28" i="61"/>
  <c r="T124" i="61"/>
  <c r="Z34" i="57"/>
  <c r="T136" i="61"/>
  <c r="P27" i="57"/>
  <c r="G39" i="57"/>
  <c r="F93" i="57"/>
  <c r="AE138" i="57"/>
  <c r="F45" i="57"/>
  <c r="O104" i="57"/>
  <c r="Z106" i="57"/>
  <c r="Z118" i="57"/>
  <c r="M114" i="57"/>
  <c r="Z58" i="57"/>
  <c r="AE72" i="57"/>
  <c r="O45" i="57"/>
  <c r="G46" i="57"/>
  <c r="G113" i="57"/>
  <c r="Z113" i="57"/>
  <c r="G65" i="57"/>
  <c r="K116" i="61"/>
  <c r="Q24" i="61"/>
  <c r="O117" i="61"/>
  <c r="I81" i="61"/>
  <c r="AC89" i="61"/>
  <c r="O82" i="61"/>
  <c r="N88" i="61"/>
  <c r="I105" i="61"/>
  <c r="K76" i="61"/>
  <c r="T76" i="61"/>
  <c r="T31" i="61"/>
  <c r="K82" i="61"/>
  <c r="AE36" i="57"/>
  <c r="N53" i="57"/>
  <c r="N101" i="57"/>
  <c r="N77" i="57"/>
  <c r="AD48" i="57"/>
  <c r="AD101" i="57"/>
  <c r="AD45" i="57"/>
  <c r="AD125" i="57"/>
  <c r="AE137" i="57"/>
  <c r="P21" i="57"/>
  <c r="G28" i="57"/>
  <c r="AE135" i="57"/>
  <c r="AF137" i="57"/>
  <c r="AF44" i="57"/>
  <c r="AF53" i="57"/>
  <c r="AF43" i="57"/>
  <c r="T36" i="61"/>
  <c r="P87" i="57"/>
  <c r="P20" i="57"/>
  <c r="AL105" i="61"/>
  <c r="O57" i="57"/>
  <c r="Z143" i="57"/>
  <c r="P22" i="57"/>
  <c r="M29" i="57"/>
  <c r="F108" i="57"/>
  <c r="Z131" i="57"/>
  <c r="G41" i="57"/>
  <c r="P63" i="57"/>
  <c r="Z22" i="57"/>
  <c r="O118" i="57"/>
  <c r="M56" i="57"/>
  <c r="Z111" i="57"/>
  <c r="AD113" i="57"/>
  <c r="G137" i="57"/>
  <c r="AE139" i="57"/>
  <c r="Q27" i="61"/>
  <c r="K19" i="61"/>
  <c r="J96" i="61"/>
  <c r="J56" i="61"/>
  <c r="Q23" i="61"/>
  <c r="O94" i="61"/>
  <c r="N32" i="61"/>
  <c r="Q75" i="61"/>
  <c r="G101" i="57"/>
  <c r="F102" i="57"/>
  <c r="AD39" i="57"/>
  <c r="AE136" i="57"/>
  <c r="N44" i="57"/>
  <c r="O99" i="57"/>
  <c r="N137" i="57"/>
  <c r="AE143" i="57"/>
  <c r="AD65" i="57"/>
  <c r="AE48" i="57"/>
  <c r="K92" i="57"/>
  <c r="F81" i="57"/>
  <c r="G40" i="57"/>
  <c r="O102" i="57"/>
  <c r="AE108" i="57"/>
  <c r="AF113" i="57"/>
  <c r="AF45" i="57"/>
  <c r="AF42" i="57"/>
  <c r="T32" i="61"/>
  <c r="T29" i="61"/>
  <c r="T52" i="61"/>
  <c r="N76" i="61"/>
  <c r="O111" i="61"/>
  <c r="T88" i="61"/>
  <c r="K92" i="61"/>
  <c r="G16" i="57"/>
  <c r="M102" i="57"/>
  <c r="AE144" i="57"/>
  <c r="AE60" i="57"/>
  <c r="M52" i="57"/>
  <c r="F142" i="57"/>
  <c r="F69" i="57"/>
  <c r="F105" i="57"/>
  <c r="P39" i="57"/>
  <c r="O101" i="57"/>
  <c r="O142" i="57"/>
  <c r="M58" i="57"/>
  <c r="M78" i="57"/>
  <c r="Z46" i="57"/>
  <c r="G48" i="57"/>
  <c r="G77" i="57"/>
  <c r="V68" i="61"/>
  <c r="F113" i="57"/>
  <c r="F108" i="61"/>
  <c r="S36" i="57"/>
  <c r="AE67" i="57"/>
  <c r="AE94" i="61"/>
  <c r="AE84" i="57"/>
  <c r="J31" i="61"/>
  <c r="S136" i="57"/>
  <c r="S52" i="57"/>
  <c r="AA125" i="57"/>
  <c r="I71" i="57"/>
  <c r="AE116" i="57"/>
  <c r="J112" i="61"/>
  <c r="S34" i="57"/>
  <c r="J124" i="61"/>
  <c r="AE20" i="61"/>
  <c r="AE68" i="61"/>
  <c r="AE95" i="61"/>
  <c r="AE43" i="57"/>
  <c r="AE140" i="57"/>
  <c r="AE79" i="57"/>
  <c r="F116" i="57"/>
  <c r="J28" i="61"/>
  <c r="F21" i="61"/>
  <c r="S35" i="57"/>
  <c r="S100" i="57"/>
  <c r="AE104" i="57"/>
  <c r="J30" i="61"/>
  <c r="J64" i="61"/>
  <c r="J27" i="61"/>
  <c r="I123" i="57"/>
  <c r="I23" i="57"/>
  <c r="S27" i="57"/>
  <c r="S112" i="57"/>
  <c r="AE56" i="61"/>
  <c r="AE89" i="61"/>
  <c r="J35" i="61"/>
  <c r="J36" i="61"/>
  <c r="Z15" i="61"/>
  <c r="AE96" i="61"/>
  <c r="AE93" i="61"/>
  <c r="AE129" i="61"/>
  <c r="T95" i="57"/>
  <c r="S33" i="57"/>
  <c r="AE83" i="57"/>
  <c r="AE55" i="57"/>
  <c r="J29" i="61"/>
  <c r="I124" i="57"/>
  <c r="S15" i="57"/>
  <c r="S31" i="57"/>
  <c r="I119" i="57"/>
  <c r="I128" i="57"/>
  <c r="I125" i="57"/>
  <c r="M137" i="61"/>
  <c r="R63" i="57"/>
  <c r="AE32" i="61"/>
  <c r="AE88" i="61"/>
  <c r="AE92" i="61"/>
  <c r="AE80" i="61"/>
  <c r="AE76" i="57"/>
  <c r="AE92" i="57"/>
  <c r="AE77" i="57"/>
  <c r="AE19" i="57"/>
  <c r="AE81" i="57"/>
  <c r="AE78" i="57"/>
  <c r="R24" i="57"/>
  <c r="J40" i="61"/>
  <c r="J34" i="61"/>
  <c r="AD91" i="57"/>
  <c r="J15" i="61"/>
  <c r="S32" i="57"/>
  <c r="S64" i="57"/>
  <c r="S30" i="57"/>
  <c r="S124" i="57"/>
  <c r="I129" i="57"/>
  <c r="I47" i="57"/>
  <c r="I107" i="57"/>
  <c r="I127" i="57"/>
  <c r="I126" i="57"/>
  <c r="J100" i="61"/>
  <c r="J136" i="61"/>
  <c r="AE105" i="61"/>
  <c r="AE87" i="61"/>
  <c r="AE90" i="61"/>
  <c r="AE91" i="61"/>
  <c r="AE44" i="61"/>
  <c r="Z64" i="61"/>
  <c r="AE117" i="61"/>
  <c r="AE31" i="57"/>
  <c r="AE80" i="57"/>
  <c r="AE82" i="57"/>
  <c r="AE75" i="57"/>
  <c r="J52" i="61"/>
  <c r="J76" i="61"/>
  <c r="S88" i="57"/>
  <c r="Z112" i="61"/>
  <c r="I35" i="57"/>
  <c r="S29" i="57"/>
  <c r="I131" i="57"/>
  <c r="I59" i="57"/>
  <c r="I83" i="57"/>
  <c r="I95" i="57"/>
  <c r="P100" i="61"/>
  <c r="P33" i="61"/>
  <c r="AD88" i="57"/>
  <c r="AM111" i="57"/>
  <c r="R99" i="57"/>
  <c r="P118" i="61"/>
  <c r="P106" i="61"/>
  <c r="R27" i="57"/>
  <c r="AM112" i="57"/>
  <c r="AD95" i="57"/>
  <c r="AD141" i="57"/>
  <c r="AD68" i="57"/>
  <c r="AD96" i="57"/>
  <c r="AD89" i="57"/>
  <c r="AD32" i="57"/>
  <c r="AD105" i="57"/>
  <c r="R20" i="57"/>
  <c r="R123" i="57"/>
  <c r="M36" i="61"/>
  <c r="Z56" i="61"/>
  <c r="Z20" i="61"/>
  <c r="M84" i="61"/>
  <c r="Z87" i="61"/>
  <c r="M60" i="61"/>
  <c r="AA36" i="61"/>
  <c r="L59" i="57"/>
  <c r="AB87" i="61"/>
  <c r="M136" i="61"/>
  <c r="W48" i="57"/>
  <c r="L90" i="57"/>
  <c r="Z91" i="61"/>
  <c r="L138" i="57"/>
  <c r="M139" i="61"/>
  <c r="F119" i="57"/>
  <c r="F131" i="57"/>
  <c r="F22" i="57"/>
  <c r="F94" i="57"/>
  <c r="F117" i="57"/>
  <c r="F46" i="57"/>
  <c r="F120" i="57"/>
  <c r="F143" i="57"/>
  <c r="F114" i="57"/>
  <c r="F111" i="57"/>
  <c r="F70" i="57"/>
  <c r="P91" i="61"/>
  <c r="F58" i="57"/>
  <c r="F82" i="57"/>
  <c r="F106" i="57"/>
  <c r="F118" i="57"/>
  <c r="P99" i="61"/>
  <c r="AB72" i="61"/>
  <c r="P57" i="61"/>
  <c r="Z90" i="61"/>
  <c r="AD20" i="57"/>
  <c r="AD44" i="57"/>
  <c r="R15" i="57"/>
  <c r="R135" i="57"/>
  <c r="L60" i="57"/>
  <c r="AM115" i="57"/>
  <c r="AD93" i="57"/>
  <c r="AD129" i="57"/>
  <c r="AA52" i="61"/>
  <c r="C136" i="61"/>
  <c r="C124" i="61"/>
  <c r="AD117" i="57"/>
  <c r="AD90" i="57"/>
  <c r="R87" i="57"/>
  <c r="R23" i="57"/>
  <c r="P107" i="61"/>
  <c r="R16" i="57"/>
  <c r="AA88" i="61"/>
  <c r="C76" i="61"/>
  <c r="AA31" i="61"/>
  <c r="M48" i="61"/>
  <c r="AA27" i="61"/>
  <c r="P45" i="61"/>
  <c r="C27" i="61"/>
  <c r="P21" i="61"/>
  <c r="P101" i="61"/>
  <c r="P102" i="61"/>
  <c r="AB51" i="61"/>
  <c r="AD87" i="57"/>
  <c r="W36" i="57"/>
  <c r="AD94" i="57"/>
  <c r="AA64" i="61"/>
  <c r="O135" i="61"/>
  <c r="W96" i="57"/>
  <c r="M135" i="61"/>
  <c r="L56" i="57"/>
  <c r="R51" i="57"/>
  <c r="L66" i="57"/>
  <c r="R111" i="57"/>
  <c r="W143" i="57"/>
  <c r="C29" i="61"/>
  <c r="AB15" i="57"/>
  <c r="P68" i="61"/>
  <c r="P95" i="61"/>
  <c r="AA34" i="61"/>
  <c r="AA76" i="61"/>
  <c r="AA112" i="61"/>
  <c r="P94" i="61"/>
  <c r="AA33" i="61"/>
  <c r="W24" i="57"/>
  <c r="W120" i="57"/>
  <c r="AA28" i="61"/>
  <c r="O36" i="61"/>
  <c r="AB63" i="61"/>
  <c r="O141" i="61"/>
  <c r="O84" i="61"/>
  <c r="AB17" i="61"/>
  <c r="W136" i="57"/>
  <c r="AA100" i="61"/>
  <c r="AA29" i="61"/>
  <c r="AA30" i="61"/>
  <c r="AB112" i="57"/>
  <c r="AI35" i="57"/>
  <c r="AB76" i="57"/>
  <c r="AB64" i="57"/>
  <c r="R22" i="57"/>
  <c r="AB24" i="61"/>
  <c r="O136" i="61"/>
  <c r="AA40" i="61"/>
  <c r="AA15" i="61"/>
  <c r="O96" i="61"/>
  <c r="P56" i="61"/>
  <c r="W137" i="57"/>
  <c r="O140" i="61"/>
  <c r="P117" i="61"/>
  <c r="AB18" i="61"/>
  <c r="AB20" i="61"/>
  <c r="AA124" i="61"/>
  <c r="AA32" i="61"/>
  <c r="AA35" i="61"/>
  <c r="O24" i="61"/>
  <c r="AI128" i="57"/>
  <c r="AB21" i="61"/>
  <c r="P20" i="61"/>
  <c r="AI123" i="57"/>
  <c r="AB30" i="57"/>
  <c r="AB124" i="57"/>
  <c r="P96" i="61"/>
  <c r="F69" i="61"/>
  <c r="F81" i="61"/>
  <c r="C36" i="61"/>
  <c r="P88" i="61"/>
  <c r="AB34" i="57"/>
  <c r="AM106" i="57"/>
  <c r="AB100" i="57"/>
  <c r="AM82" i="57"/>
  <c r="C31" i="61"/>
  <c r="P44" i="61"/>
  <c r="Z68" i="61"/>
  <c r="F101" i="61"/>
  <c r="F104" i="61"/>
  <c r="AB141" i="61"/>
  <c r="M138" i="61"/>
  <c r="Z52" i="61"/>
  <c r="T129" i="57"/>
  <c r="AM34" i="57"/>
  <c r="C30" i="61"/>
  <c r="L51" i="57"/>
  <c r="Z136" i="61"/>
  <c r="AA16" i="57"/>
  <c r="Z40" i="61"/>
  <c r="Z35" i="61"/>
  <c r="AM46" i="57"/>
  <c r="AM58" i="57"/>
  <c r="L52" i="57"/>
  <c r="L126" i="57"/>
  <c r="AB27" i="57"/>
  <c r="AB35" i="57"/>
  <c r="AA42" i="57"/>
  <c r="L55" i="57"/>
  <c r="AB31" i="57"/>
  <c r="AB33" i="57"/>
  <c r="P105" i="61"/>
  <c r="AA101" i="57"/>
  <c r="L54" i="57"/>
  <c r="AB40" i="57"/>
  <c r="AB52" i="57"/>
  <c r="Z44" i="61"/>
  <c r="AB138" i="61"/>
  <c r="AB139" i="61"/>
  <c r="P90" i="61"/>
  <c r="AA40" i="57"/>
  <c r="AM70" i="57"/>
  <c r="AM22" i="57"/>
  <c r="C32" i="61"/>
  <c r="C88" i="61"/>
  <c r="F103" i="61"/>
  <c r="AB96" i="61"/>
  <c r="F142" i="61"/>
  <c r="C15" i="61"/>
  <c r="P87" i="61"/>
  <c r="M140" i="61"/>
  <c r="P89" i="61"/>
  <c r="Z27" i="61"/>
  <c r="F45" i="61"/>
  <c r="Z30" i="61"/>
  <c r="Z29" i="61"/>
  <c r="AA28" i="57"/>
  <c r="P32" i="61"/>
  <c r="L17" i="57"/>
  <c r="Z28" i="61"/>
  <c r="M24" i="61"/>
  <c r="T126" i="57"/>
  <c r="AM114" i="57"/>
  <c r="L114" i="57"/>
  <c r="L58" i="57"/>
  <c r="L29" i="57"/>
  <c r="L41" i="57"/>
  <c r="L53" i="57"/>
  <c r="AM118" i="57"/>
  <c r="AI119" i="57"/>
  <c r="AM131" i="57"/>
  <c r="AM119" i="57"/>
  <c r="AB28" i="57"/>
  <c r="P129" i="61"/>
  <c r="P93" i="61"/>
  <c r="AM143" i="57"/>
  <c r="T71" i="57"/>
  <c r="AA47" i="57"/>
  <c r="G54" i="57"/>
  <c r="V142" i="57"/>
  <c r="V102" i="57"/>
  <c r="V103" i="57"/>
  <c r="Z34" i="61"/>
  <c r="M19" i="57"/>
  <c r="M21" i="57"/>
  <c r="T23" i="57"/>
  <c r="M23" i="57"/>
  <c r="AA39" i="57"/>
  <c r="T35" i="57"/>
  <c r="J43" i="57"/>
  <c r="M75" i="57"/>
  <c r="AA89" i="57"/>
  <c r="T123" i="57"/>
  <c r="T125" i="57"/>
  <c r="T144" i="57"/>
  <c r="AB137" i="57"/>
  <c r="X43" i="61"/>
  <c r="V105" i="57"/>
  <c r="P143" i="57"/>
  <c r="AL36" i="61"/>
  <c r="AL29" i="61"/>
  <c r="V81" i="57"/>
  <c r="Z88" i="61"/>
  <c r="V93" i="57"/>
  <c r="V106" i="57"/>
  <c r="Z36" i="61"/>
  <c r="M15" i="57"/>
  <c r="M17" i="57"/>
  <c r="J128" i="57"/>
  <c r="M51" i="57"/>
  <c r="AB136" i="57"/>
  <c r="V57" i="57"/>
  <c r="AA44" i="57"/>
  <c r="AD82" i="57"/>
  <c r="AA77" i="57"/>
  <c r="T130" i="57"/>
  <c r="M111" i="57"/>
  <c r="G63" i="57"/>
  <c r="G18" i="57"/>
  <c r="V69" i="57"/>
  <c r="I44" i="61"/>
  <c r="Z32" i="61"/>
  <c r="V45" i="57"/>
  <c r="V101" i="57"/>
  <c r="J82" i="57"/>
  <c r="M22" i="57"/>
  <c r="J83" i="57"/>
  <c r="T47" i="57"/>
  <c r="AL55" i="61"/>
  <c r="AL127" i="57"/>
  <c r="J84" i="57"/>
  <c r="J77" i="57"/>
  <c r="B91" i="57"/>
  <c r="E103" i="57"/>
  <c r="E101" i="57"/>
  <c r="E81" i="57"/>
  <c r="AL79" i="57"/>
  <c r="B90" i="57"/>
  <c r="AL139" i="61"/>
  <c r="AL67" i="57"/>
  <c r="J79" i="57"/>
  <c r="X106" i="57"/>
  <c r="R53" i="57"/>
  <c r="W78" i="57"/>
  <c r="E142" i="57"/>
  <c r="E108" i="57"/>
  <c r="AL140" i="61"/>
  <c r="B56" i="57"/>
  <c r="J67" i="57"/>
  <c r="B88" i="57"/>
  <c r="B89" i="57"/>
  <c r="B96" i="57"/>
  <c r="E104" i="57"/>
  <c r="E102" i="57"/>
  <c r="W138" i="57"/>
  <c r="AB120" i="61"/>
  <c r="AB143" i="61"/>
  <c r="AL41" i="61"/>
  <c r="AL43" i="61"/>
  <c r="AL42" i="61"/>
  <c r="AL46" i="61"/>
  <c r="AL113" i="61"/>
  <c r="AL48" i="61"/>
  <c r="AL47" i="61"/>
  <c r="AL65" i="61"/>
  <c r="AL125" i="61"/>
  <c r="AD130" i="61"/>
  <c r="AD102" i="61"/>
  <c r="AD57" i="61"/>
  <c r="AD107" i="61"/>
  <c r="E48" i="61"/>
  <c r="E137" i="61"/>
  <c r="AA71" i="61"/>
  <c r="AA66" i="61"/>
  <c r="AA68" i="61"/>
  <c r="AA139" i="61"/>
  <c r="AA72" i="61"/>
  <c r="AA127" i="61"/>
  <c r="AA54" i="61"/>
  <c r="AA91" i="61"/>
  <c r="F117" i="61"/>
  <c r="F95" i="61"/>
  <c r="F94" i="61"/>
  <c r="F129" i="61"/>
  <c r="W141" i="57"/>
  <c r="W144" i="57"/>
  <c r="J92" i="57"/>
  <c r="W132" i="57"/>
  <c r="J80" i="57"/>
  <c r="C69" i="61"/>
  <c r="AD104" i="61"/>
  <c r="AB142" i="61"/>
  <c r="AB108" i="61"/>
  <c r="E45" i="61"/>
  <c r="AL77" i="61"/>
  <c r="AA63" i="61"/>
  <c r="M142" i="61"/>
  <c r="M120" i="61"/>
  <c r="M143" i="61"/>
  <c r="M108" i="61"/>
  <c r="M96" i="61"/>
  <c r="M141" i="61"/>
  <c r="Z129" i="61"/>
  <c r="Z141" i="61"/>
  <c r="Z95" i="61"/>
  <c r="Z94" i="61"/>
  <c r="Z96" i="61"/>
  <c r="Z117" i="61"/>
  <c r="J140" i="57"/>
  <c r="AB140" i="61"/>
  <c r="AB84" i="61"/>
  <c r="E77" i="61"/>
  <c r="K125" i="61"/>
  <c r="K65" i="61"/>
  <c r="AD81" i="61"/>
  <c r="C101" i="61"/>
  <c r="C142" i="61"/>
  <c r="H41" i="61"/>
  <c r="H53" i="61"/>
  <c r="AL137" i="61"/>
  <c r="AL144" i="61"/>
  <c r="AL132" i="61"/>
  <c r="AL72" i="61"/>
  <c r="AL120" i="61"/>
  <c r="AL143" i="61"/>
  <c r="AL138" i="61"/>
  <c r="AL53" i="61"/>
  <c r="AL126" i="61"/>
  <c r="AL60" i="61"/>
  <c r="AL59" i="61"/>
  <c r="AL78" i="61"/>
  <c r="AL114" i="61"/>
  <c r="AL66" i="61"/>
  <c r="AL58" i="61"/>
  <c r="W72" i="57"/>
  <c r="M41" i="57"/>
  <c r="E43" i="61"/>
  <c r="K47" i="61"/>
  <c r="AA69" i="61"/>
  <c r="AA65" i="61"/>
  <c r="AD106" i="61"/>
  <c r="V66" i="61"/>
  <c r="V54" i="61"/>
  <c r="O53" i="61"/>
  <c r="O41" i="61"/>
  <c r="W60" i="57"/>
  <c r="W108" i="57"/>
  <c r="M90" i="57"/>
  <c r="W142" i="57"/>
  <c r="D138" i="57"/>
  <c r="W139" i="57"/>
  <c r="O131" i="61"/>
  <c r="O119" i="61"/>
  <c r="R96" i="61"/>
  <c r="R56" i="61"/>
  <c r="X77" i="61"/>
  <c r="I65" i="61"/>
  <c r="I42" i="61"/>
  <c r="I43" i="61"/>
  <c r="G115" i="57"/>
  <c r="M126" i="57"/>
  <c r="M59" i="57"/>
  <c r="R91" i="61"/>
  <c r="I46" i="61"/>
  <c r="G42" i="57"/>
  <c r="AA53" i="57"/>
  <c r="G70" i="57"/>
  <c r="AM116" i="57"/>
  <c r="P135" i="57"/>
  <c r="AM120" i="57"/>
  <c r="AA65" i="57"/>
  <c r="T124" i="57"/>
  <c r="T132" i="57"/>
  <c r="T127" i="57"/>
  <c r="G139" i="57"/>
  <c r="AA137" i="57"/>
  <c r="Z116" i="57"/>
  <c r="P16" i="57"/>
  <c r="AB123" i="61"/>
  <c r="AB111" i="61"/>
  <c r="AD80" i="57"/>
  <c r="R60" i="61"/>
  <c r="R138" i="61"/>
  <c r="C48" i="61"/>
  <c r="C125" i="61"/>
  <c r="C45" i="61"/>
  <c r="O48" i="61"/>
  <c r="O142" i="61"/>
  <c r="O60" i="61"/>
  <c r="O143" i="61"/>
  <c r="O138" i="61"/>
  <c r="O137" i="61"/>
  <c r="C107" i="61"/>
  <c r="C130" i="61"/>
  <c r="C106" i="61"/>
  <c r="C118" i="61"/>
  <c r="O45" i="61"/>
  <c r="O57" i="61"/>
  <c r="O106" i="61"/>
  <c r="O101" i="61"/>
  <c r="O102" i="61"/>
  <c r="O108" i="61"/>
  <c r="K53" i="61"/>
  <c r="K48" i="61"/>
  <c r="K137" i="61"/>
  <c r="K41" i="61"/>
  <c r="G72" i="57"/>
  <c r="G67" i="57"/>
  <c r="G71" i="57"/>
  <c r="T83" i="57"/>
  <c r="G79" i="57"/>
  <c r="T107" i="57"/>
  <c r="T128" i="57"/>
  <c r="T131" i="57"/>
  <c r="Z94" i="57"/>
  <c r="G127" i="57"/>
  <c r="Z112" i="57"/>
  <c r="Z115" i="57"/>
  <c r="P139" i="57"/>
  <c r="M123" i="57"/>
  <c r="AB22" i="61"/>
  <c r="AB23" i="61"/>
  <c r="AB128" i="61"/>
  <c r="AB99" i="61"/>
  <c r="O120" i="61"/>
  <c r="O58" i="61"/>
  <c r="O114" i="61"/>
  <c r="O118" i="61"/>
  <c r="O113" i="61"/>
  <c r="O46" i="61"/>
  <c r="O132" i="61"/>
  <c r="AA48" i="57"/>
  <c r="AA43" i="57"/>
  <c r="AA41" i="57"/>
  <c r="T59" i="57"/>
  <c r="AM113" i="57"/>
  <c r="AM94" i="57"/>
  <c r="Z82" i="57"/>
  <c r="M39" i="57"/>
  <c r="Z119" i="57"/>
  <c r="AB15" i="61"/>
  <c r="AB83" i="61"/>
  <c r="R132" i="61"/>
  <c r="C113" i="61"/>
  <c r="C108" i="61"/>
  <c r="C137" i="61"/>
  <c r="C102" i="61"/>
  <c r="X46" i="61"/>
  <c r="X125" i="61"/>
  <c r="X47" i="61"/>
  <c r="X53" i="61"/>
  <c r="X113" i="61"/>
  <c r="X41" i="61"/>
  <c r="I41" i="61"/>
  <c r="I53" i="61"/>
  <c r="I125" i="61"/>
  <c r="I47" i="61"/>
  <c r="G137" i="61"/>
  <c r="I142" i="61"/>
  <c r="AC117" i="61"/>
  <c r="P43" i="61"/>
  <c r="I21" i="61"/>
  <c r="AC96" i="61"/>
  <c r="AC88" i="61"/>
  <c r="M83" i="61"/>
  <c r="G43" i="61"/>
  <c r="P77" i="61"/>
  <c r="I130" i="61"/>
  <c r="I102" i="61"/>
  <c r="I57" i="61"/>
  <c r="I69" i="61"/>
  <c r="W96" i="61"/>
  <c r="P55" i="61"/>
  <c r="AC141" i="61"/>
  <c r="W94" i="61"/>
  <c r="M59" i="61"/>
  <c r="AC82" i="57"/>
  <c r="D135" i="57"/>
  <c r="K43" i="57"/>
  <c r="AD75" i="57"/>
  <c r="AC78" i="57"/>
  <c r="AC75" i="57"/>
  <c r="AC67" i="57"/>
  <c r="AD77" i="57"/>
  <c r="AC43" i="57"/>
  <c r="W129" i="61"/>
  <c r="AD92" i="57"/>
  <c r="Q35" i="57"/>
  <c r="M23" i="61"/>
  <c r="Q40" i="57"/>
  <c r="AL100" i="61"/>
  <c r="AD128" i="57"/>
  <c r="AC55" i="57"/>
  <c r="AD81" i="57"/>
  <c r="AD104" i="57"/>
  <c r="AL81" i="61"/>
  <c r="AL33" i="61"/>
  <c r="I33" i="61"/>
  <c r="W20" i="61"/>
  <c r="W141" i="61"/>
  <c r="G65" i="61"/>
  <c r="AC87" i="61"/>
  <c r="AC105" i="61"/>
  <c r="I108" i="61"/>
  <c r="P82" i="61"/>
  <c r="I100" i="61"/>
  <c r="M124" i="61"/>
  <c r="M126" i="61"/>
  <c r="I93" i="61"/>
  <c r="D24" i="57"/>
  <c r="K77" i="57"/>
  <c r="W77" i="57"/>
  <c r="W43" i="57"/>
  <c r="AC104" i="57"/>
  <c r="AC31" i="57"/>
  <c r="AC92" i="57"/>
  <c r="AC19" i="57"/>
  <c r="D36" i="57"/>
  <c r="W32" i="61"/>
  <c r="W44" i="61"/>
  <c r="Q28" i="57"/>
  <c r="AL99" i="61"/>
  <c r="AL93" i="61"/>
  <c r="Q30" i="57"/>
  <c r="W19" i="57"/>
  <c r="AH128" i="57"/>
  <c r="AD55" i="57"/>
  <c r="AD79" i="57"/>
  <c r="AD76" i="57"/>
  <c r="AD83" i="57"/>
  <c r="AD84" i="57"/>
  <c r="P128" i="61"/>
  <c r="AD72" i="61"/>
  <c r="G53" i="61"/>
  <c r="G42" i="61"/>
  <c r="W117" i="61"/>
  <c r="AC20" i="61"/>
  <c r="G39" i="61"/>
  <c r="G16" i="61"/>
  <c r="AC44" i="61"/>
  <c r="AC68" i="61"/>
  <c r="I104" i="61"/>
  <c r="AC129" i="61"/>
  <c r="AC94" i="61"/>
  <c r="AC95" i="61"/>
  <c r="M125" i="61"/>
  <c r="I101" i="61"/>
  <c r="I45" i="61"/>
  <c r="I106" i="61"/>
  <c r="AC32" i="61"/>
  <c r="W87" i="61"/>
  <c r="I107" i="61"/>
  <c r="AC116" i="57"/>
  <c r="AC140" i="57"/>
  <c r="AD19" i="57"/>
  <c r="AC77" i="57"/>
  <c r="W31" i="57"/>
  <c r="AD43" i="57"/>
  <c r="K31" i="57"/>
  <c r="W92" i="61"/>
  <c r="W88" i="61"/>
  <c r="W82" i="57"/>
  <c r="AD78" i="57"/>
  <c r="D144" i="57"/>
  <c r="AD140" i="57"/>
  <c r="D132" i="57"/>
  <c r="D60" i="57"/>
  <c r="AD116" i="57"/>
  <c r="AD64" i="61"/>
  <c r="P67" i="61"/>
  <c r="P84" i="61"/>
  <c r="P81" i="61"/>
  <c r="P79" i="61"/>
  <c r="P140" i="61"/>
  <c r="P75" i="61"/>
  <c r="AF53" i="61"/>
  <c r="AF41" i="61"/>
  <c r="P31" i="61"/>
  <c r="P76" i="61"/>
  <c r="W76" i="57"/>
  <c r="AB136" i="61"/>
  <c r="D120" i="57"/>
  <c r="AB36" i="57"/>
  <c r="W55" i="57"/>
  <c r="AB60" i="57"/>
  <c r="P92" i="61"/>
  <c r="D84" i="57"/>
  <c r="W81" i="57"/>
  <c r="AB84" i="57"/>
  <c r="W104" i="57"/>
  <c r="D139" i="57"/>
  <c r="D140" i="57"/>
  <c r="D72" i="57"/>
  <c r="AB139" i="57"/>
  <c r="AB144" i="57"/>
  <c r="W83" i="57"/>
  <c r="AB72" i="57"/>
  <c r="AF42" i="61"/>
  <c r="P83" i="61"/>
  <c r="M128" i="61"/>
  <c r="AB135" i="61"/>
  <c r="AB75" i="61"/>
  <c r="AL108" i="61"/>
  <c r="AL45" i="61"/>
  <c r="AL106" i="61"/>
  <c r="AL57" i="61"/>
  <c r="AL107" i="61"/>
  <c r="AL130" i="61"/>
  <c r="AL142" i="61"/>
  <c r="AL102" i="61"/>
  <c r="AL104" i="61"/>
  <c r="AL69" i="61"/>
  <c r="AL118" i="61"/>
  <c r="AL103" i="61"/>
  <c r="AL101" i="61"/>
  <c r="U144" i="61"/>
  <c r="U138" i="61"/>
  <c r="U60" i="61"/>
  <c r="U120" i="61"/>
  <c r="U143" i="61"/>
  <c r="U132" i="61"/>
  <c r="D136" i="57"/>
  <c r="W90" i="61"/>
  <c r="W105" i="61"/>
  <c r="AB100" i="61"/>
  <c r="AB112" i="61"/>
  <c r="AB24" i="57"/>
  <c r="AB32" i="61"/>
  <c r="AB27" i="61"/>
  <c r="W92" i="57"/>
  <c r="AF28" i="61"/>
  <c r="AB143" i="57"/>
  <c r="W93" i="61"/>
  <c r="AB48" i="57"/>
  <c r="W67" i="57"/>
  <c r="W84" i="57"/>
  <c r="W128" i="57"/>
  <c r="D137" i="57"/>
  <c r="W140" i="57"/>
  <c r="AB140" i="57"/>
  <c r="AB132" i="57"/>
  <c r="AB138" i="57"/>
  <c r="AF65" i="61"/>
  <c r="M127" i="61"/>
  <c r="AD79" i="61"/>
  <c r="R21" i="57"/>
  <c r="R17" i="57"/>
  <c r="R18" i="57"/>
  <c r="P142" i="61"/>
  <c r="P108" i="61"/>
  <c r="P103" i="61"/>
  <c r="P69" i="61"/>
  <c r="P104" i="61"/>
  <c r="G113" i="61"/>
  <c r="G47" i="61"/>
  <c r="G125" i="61"/>
  <c r="G46" i="61"/>
  <c r="U135" i="61"/>
  <c r="W56" i="61"/>
  <c r="W80" i="57"/>
  <c r="AD30" i="61"/>
  <c r="AF40" i="61"/>
  <c r="D96" i="57"/>
  <c r="W75" i="57"/>
  <c r="W116" i="57"/>
  <c r="W95" i="61"/>
  <c r="D143" i="57"/>
  <c r="P80" i="61"/>
  <c r="D48" i="57"/>
  <c r="D142" i="57"/>
  <c r="AB142" i="57"/>
  <c r="M71" i="61"/>
  <c r="F107" i="61"/>
  <c r="F118" i="61"/>
  <c r="F106" i="61"/>
  <c r="F105" i="61"/>
  <c r="F130" i="61"/>
  <c r="F93" i="61"/>
  <c r="AB131" i="61"/>
  <c r="AB119" i="61"/>
  <c r="AB132" i="61"/>
  <c r="AB144" i="61"/>
  <c r="AB130" i="61"/>
  <c r="AB107" i="61"/>
  <c r="AB127" i="61"/>
  <c r="R89" i="57"/>
  <c r="AI126" i="57"/>
  <c r="AI59" i="57"/>
  <c r="R46" i="57"/>
  <c r="AI23" i="57"/>
  <c r="K82" i="57"/>
  <c r="K67" i="57"/>
  <c r="R41" i="57"/>
  <c r="K128" i="57"/>
  <c r="R129" i="61"/>
  <c r="K80" i="57"/>
  <c r="H32" i="57"/>
  <c r="H36" i="57"/>
  <c r="C100" i="61"/>
  <c r="C34" i="61"/>
  <c r="R44" i="57"/>
  <c r="AI129" i="57"/>
  <c r="AI127" i="57"/>
  <c r="AI83" i="57"/>
  <c r="R47" i="57"/>
  <c r="AI107" i="57"/>
  <c r="R65" i="57"/>
  <c r="R101" i="57"/>
  <c r="R141" i="61"/>
  <c r="R95" i="61"/>
  <c r="R137" i="57"/>
  <c r="H112" i="57"/>
  <c r="AI124" i="57"/>
  <c r="C40" i="61"/>
  <c r="C35" i="61"/>
  <c r="C33" i="61"/>
  <c r="C64" i="61"/>
  <c r="C28" i="61"/>
  <c r="C52" i="61"/>
  <c r="K75" i="57"/>
  <c r="R125" i="57"/>
  <c r="K19" i="57"/>
  <c r="R39" i="57"/>
  <c r="R113" i="57"/>
  <c r="AI131" i="57"/>
  <c r="AI71" i="57"/>
  <c r="AI125" i="57"/>
  <c r="AI130" i="57"/>
  <c r="AI95" i="57"/>
  <c r="K55" i="57"/>
  <c r="R45" i="57"/>
  <c r="R42" i="57"/>
  <c r="R90" i="61"/>
  <c r="C67" i="57"/>
  <c r="P84" i="57"/>
  <c r="C127" i="57"/>
  <c r="P141" i="57"/>
  <c r="P60" i="57"/>
  <c r="C30" i="57"/>
  <c r="P138" i="57"/>
  <c r="K79" i="61"/>
  <c r="K77" i="61"/>
  <c r="K128" i="61"/>
  <c r="K43" i="61"/>
  <c r="K84" i="61"/>
  <c r="K140" i="61"/>
  <c r="K83" i="61"/>
  <c r="K55" i="61"/>
  <c r="K78" i="61"/>
  <c r="K67" i="61"/>
  <c r="P140" i="57"/>
  <c r="P142" i="57"/>
  <c r="P136" i="57"/>
  <c r="P48" i="57"/>
  <c r="C64" i="57"/>
  <c r="C65" i="57"/>
  <c r="P24" i="57"/>
  <c r="AD66" i="61"/>
  <c r="AD127" i="61"/>
  <c r="AD54" i="61"/>
  <c r="AD69" i="61"/>
  <c r="AD71" i="61"/>
  <c r="AD67" i="61"/>
  <c r="AD103" i="61"/>
  <c r="M129" i="61"/>
  <c r="M131" i="61"/>
  <c r="M107" i="61"/>
  <c r="M95" i="61"/>
  <c r="M119" i="61"/>
  <c r="M130" i="61"/>
  <c r="M144" i="61"/>
  <c r="M132" i="61"/>
  <c r="P144" i="57"/>
  <c r="P132" i="57"/>
  <c r="P108" i="57"/>
  <c r="P36" i="57"/>
  <c r="P120" i="57"/>
  <c r="P96" i="57"/>
  <c r="P137" i="57"/>
  <c r="Q87" i="61"/>
  <c r="Q123" i="61"/>
  <c r="Q15" i="61"/>
  <c r="Q16" i="61"/>
  <c r="Q135" i="61"/>
  <c r="Q99" i="61"/>
  <c r="Q63" i="61"/>
  <c r="Q21" i="61"/>
  <c r="Q19" i="61"/>
  <c r="Q51" i="61"/>
  <c r="AB30" i="61"/>
  <c r="J105" i="61"/>
  <c r="C115" i="57"/>
  <c r="C70" i="57"/>
  <c r="C69" i="57"/>
  <c r="C63" i="57"/>
  <c r="K79" i="57"/>
  <c r="K116" i="57"/>
  <c r="K83" i="57"/>
  <c r="K81" i="57"/>
  <c r="K140" i="57"/>
  <c r="K78" i="57"/>
  <c r="J87" i="61"/>
  <c r="J32" i="61"/>
  <c r="J89" i="61"/>
  <c r="J95" i="61"/>
  <c r="J141" i="61"/>
  <c r="C68" i="57"/>
  <c r="J20" i="61"/>
  <c r="C71" i="57"/>
  <c r="C54" i="57"/>
  <c r="C42" i="57"/>
  <c r="J90" i="61"/>
  <c r="J129" i="61"/>
  <c r="J88" i="61"/>
  <c r="J44" i="61"/>
  <c r="J94" i="61"/>
  <c r="J91" i="61"/>
  <c r="C79" i="57"/>
  <c r="C91" i="57"/>
  <c r="AH144" i="57"/>
  <c r="AH125" i="57"/>
  <c r="C103" i="57"/>
  <c r="C66" i="57"/>
  <c r="C72" i="57"/>
  <c r="K104" i="57"/>
  <c r="C139" i="57"/>
  <c r="AB105" i="57"/>
  <c r="AB44" i="57"/>
  <c r="AB96" i="57"/>
  <c r="AB56" i="57"/>
  <c r="Q34" i="57"/>
  <c r="AB91" i="57"/>
  <c r="AB124" i="61"/>
  <c r="AB31" i="61"/>
  <c r="AB76" i="61"/>
  <c r="Q52" i="57"/>
  <c r="Q33" i="57"/>
  <c r="Q124" i="57"/>
  <c r="AB34" i="61"/>
  <c r="AB29" i="61"/>
  <c r="AB129" i="57"/>
  <c r="AB117" i="57"/>
  <c r="AB89" i="57"/>
  <c r="AB88" i="57"/>
  <c r="AB90" i="57"/>
  <c r="AB36" i="61"/>
  <c r="Q31" i="57"/>
  <c r="Q29" i="57"/>
  <c r="Q32" i="57"/>
  <c r="Q100" i="57"/>
  <c r="Q136" i="57"/>
  <c r="AB64" i="61"/>
  <c r="AB92" i="57"/>
  <c r="AB20" i="57"/>
  <c r="AB32" i="57"/>
  <c r="AB87" i="57"/>
  <c r="Q112" i="57"/>
  <c r="AB35" i="61"/>
  <c r="Q88" i="57"/>
  <c r="Q15" i="57"/>
  <c r="Q36" i="57"/>
  <c r="Q76" i="57"/>
  <c r="AB33" i="61"/>
  <c r="N31" i="61"/>
  <c r="N30" i="61"/>
  <c r="N34" i="61"/>
  <c r="N40" i="61"/>
  <c r="N112" i="61"/>
  <c r="N64" i="61"/>
  <c r="N27" i="61"/>
  <c r="N52" i="61"/>
  <c r="N28" i="61"/>
  <c r="N136" i="61"/>
  <c r="N36" i="61"/>
  <c r="M42" i="57"/>
  <c r="M54" i="57"/>
  <c r="M69" i="57"/>
  <c r="AH126" i="57"/>
  <c r="AH129" i="57"/>
  <c r="AH83" i="57"/>
  <c r="AH124" i="57"/>
  <c r="AH35" i="57"/>
  <c r="AH123" i="57"/>
  <c r="AH47" i="57"/>
  <c r="AH131" i="57"/>
  <c r="AH95" i="57"/>
  <c r="AH59" i="57"/>
  <c r="AH23" i="57"/>
  <c r="AH127" i="57"/>
  <c r="AH119" i="57"/>
  <c r="AH71" i="57"/>
  <c r="M103" i="57"/>
  <c r="M115" i="57"/>
  <c r="M79" i="57"/>
  <c r="M66" i="57"/>
  <c r="M71" i="57"/>
  <c r="M91" i="57"/>
  <c r="M18" i="57"/>
  <c r="M64" i="57"/>
  <c r="M67" i="57"/>
  <c r="M30" i="57"/>
  <c r="M63" i="57"/>
  <c r="M127" i="57"/>
  <c r="M65" i="57"/>
  <c r="M70" i="57"/>
  <c r="AN4" i="61"/>
  <c r="AH34" i="61" l="1"/>
  <c r="AH105" i="61"/>
  <c r="AH58" i="61"/>
  <c r="AH117" i="61"/>
  <c r="AH120" i="61"/>
  <c r="AH69" i="61"/>
  <c r="AH94" i="61"/>
  <c r="AH131" i="61"/>
  <c r="Z31" i="61"/>
  <c r="AH92" i="61"/>
  <c r="AG82" i="61"/>
  <c r="AG116" i="61"/>
  <c r="AG143" i="61"/>
  <c r="AG46" i="61"/>
  <c r="AG113" i="61"/>
  <c r="AG94" i="61"/>
  <c r="H111" i="57"/>
  <c r="AH100" i="61"/>
  <c r="AH130" i="61"/>
  <c r="AH143" i="61"/>
  <c r="T93" i="61"/>
  <c r="AH45" i="61"/>
  <c r="AH99" i="61"/>
  <c r="AH106" i="61"/>
  <c r="AH46" i="61"/>
  <c r="AH113" i="61"/>
  <c r="AH101" i="61"/>
  <c r="AH33" i="61"/>
  <c r="AH107" i="61"/>
  <c r="AH103" i="61"/>
  <c r="AH102" i="61"/>
  <c r="AH57" i="61"/>
  <c r="AG112" i="61"/>
  <c r="AG119" i="61"/>
  <c r="AH115" i="61"/>
  <c r="AH111" i="61"/>
  <c r="AH70" i="61"/>
  <c r="AG117" i="61"/>
  <c r="AG34" i="61"/>
  <c r="AG111" i="61"/>
  <c r="AH142" i="61"/>
  <c r="AH118" i="61"/>
  <c r="AH93" i="61"/>
  <c r="AG131" i="61"/>
  <c r="AG22" i="61"/>
  <c r="AH114" i="61"/>
  <c r="AH22" i="61"/>
  <c r="AH112" i="61"/>
  <c r="AH83" i="61"/>
  <c r="AH55" i="61"/>
  <c r="AH80" i="61"/>
  <c r="AH43" i="61"/>
  <c r="AH76" i="61"/>
  <c r="AH19" i="61"/>
  <c r="AH31" i="61"/>
  <c r="AH104" i="61"/>
  <c r="AH116" i="61"/>
  <c r="AH75" i="61"/>
  <c r="AH84" i="61"/>
  <c r="AH78" i="61"/>
  <c r="AH67" i="61"/>
  <c r="AH81" i="61"/>
  <c r="AH77" i="61"/>
  <c r="AH82" i="61"/>
  <c r="AH79" i="61"/>
  <c r="AH140" i="61"/>
  <c r="AN7" i="61"/>
  <c r="AO7" i="61"/>
  <c r="AO4" i="61"/>
  <c r="AN6" i="61"/>
  <c r="AP4" i="61"/>
  <c r="AP7" i="61"/>
  <c r="AO6" i="61"/>
  <c r="AQ4" i="61"/>
  <c r="S43" i="61"/>
  <c r="AF125" i="61"/>
  <c r="AA46" i="57"/>
  <c r="H143" i="61"/>
  <c r="H46" i="61"/>
  <c r="Z81" i="61"/>
  <c r="F32" i="61"/>
  <c r="F56" i="61"/>
  <c r="T103" i="61"/>
  <c r="T21" i="61"/>
  <c r="AP6" i="61"/>
  <c r="M84" i="57"/>
  <c r="AB16" i="61"/>
  <c r="AB39" i="61"/>
  <c r="AG71" i="61"/>
  <c r="AF130" i="57"/>
  <c r="AB40" i="61"/>
  <c r="L100" i="57"/>
  <c r="AB28" i="61"/>
  <c r="Z118" i="61"/>
  <c r="AB125" i="61"/>
  <c r="AG72" i="61"/>
  <c r="H21" i="57"/>
  <c r="Q112" i="61"/>
  <c r="AQ7" i="61"/>
  <c r="M141" i="57"/>
  <c r="M136" i="57"/>
  <c r="AP136" i="57" s="1"/>
  <c r="M142" i="57"/>
  <c r="H23" i="57"/>
  <c r="H22" i="57"/>
  <c r="H135" i="57"/>
  <c r="AB137" i="61"/>
  <c r="AF125" i="57"/>
  <c r="L52" i="61"/>
  <c r="AJ131" i="61"/>
  <c r="AJ57" i="61"/>
  <c r="T114" i="61"/>
  <c r="L103" i="57"/>
  <c r="AB48" i="61"/>
  <c r="AF47" i="57"/>
  <c r="L93" i="57"/>
  <c r="L33" i="57"/>
  <c r="AB46" i="61"/>
  <c r="Z93" i="61"/>
  <c r="M143" i="57"/>
  <c r="M144" i="57"/>
  <c r="AA113" i="57"/>
  <c r="AR10" i="57"/>
  <c r="AJ117" i="61"/>
  <c r="AF95" i="57"/>
  <c r="L130" i="57"/>
  <c r="AG139" i="61"/>
  <c r="M139" i="57"/>
  <c r="M72" i="57"/>
  <c r="M135" i="57"/>
  <c r="M96" i="57"/>
  <c r="M140" i="57"/>
  <c r="M132" i="57"/>
  <c r="H20" i="57"/>
  <c r="L102" i="57"/>
  <c r="T34" i="61"/>
  <c r="H16" i="57"/>
  <c r="H18" i="57"/>
  <c r="H19" i="57"/>
  <c r="AO19" i="57" s="1"/>
  <c r="H39" i="57"/>
  <c r="Q111" i="61"/>
  <c r="L107" i="57"/>
  <c r="L118" i="57"/>
  <c r="T112" i="61"/>
  <c r="AJ138" i="61"/>
  <c r="AR2" i="57"/>
  <c r="AG115" i="61"/>
  <c r="Z107" i="61"/>
  <c r="M60" i="57"/>
  <c r="M24" i="57"/>
  <c r="H51" i="57"/>
  <c r="AN51" i="57" s="1"/>
  <c r="H24" i="57"/>
  <c r="L142" i="57"/>
  <c r="L21" i="57"/>
  <c r="Q22" i="61"/>
  <c r="H17" i="57"/>
  <c r="AQ17" i="57" s="1"/>
  <c r="Z108" i="61"/>
  <c r="Z106" i="61"/>
  <c r="Z100" i="61"/>
  <c r="L105" i="57"/>
  <c r="Z21" i="61"/>
  <c r="Z130" i="61"/>
  <c r="Z45" i="61"/>
  <c r="Z102" i="61"/>
  <c r="H15" i="57"/>
  <c r="L104" i="57"/>
  <c r="L99" i="57"/>
  <c r="M120" i="57"/>
  <c r="M138" i="57"/>
  <c r="AP138" i="57" s="1"/>
  <c r="M48" i="57"/>
  <c r="H87" i="57"/>
  <c r="M108" i="57"/>
  <c r="L57" i="57"/>
  <c r="AP57" i="57" s="1"/>
  <c r="H27" i="57"/>
  <c r="H99" i="57"/>
  <c r="H63" i="57"/>
  <c r="Q34" i="61"/>
  <c r="L101" i="57"/>
  <c r="L108" i="57"/>
  <c r="L29" i="61"/>
  <c r="AJ70" i="61"/>
  <c r="AJ59" i="61"/>
  <c r="L114" i="61"/>
  <c r="T120" i="61"/>
  <c r="AG67" i="61"/>
  <c r="AG79" i="61"/>
  <c r="AJ112" i="61"/>
  <c r="AJ34" i="61"/>
  <c r="AJ119" i="61"/>
  <c r="AJ143" i="61"/>
  <c r="AJ58" i="61"/>
  <c r="AF127" i="57"/>
  <c r="AG64" i="61"/>
  <c r="T113" i="61"/>
  <c r="AG65" i="61"/>
  <c r="AG68" i="61"/>
  <c r="L69" i="57"/>
  <c r="L81" i="57"/>
  <c r="AA118" i="57"/>
  <c r="AJ120" i="61"/>
  <c r="AG127" i="61"/>
  <c r="AF126" i="57"/>
  <c r="AR126" i="57" s="1"/>
  <c r="AG63" i="61"/>
  <c r="AJ102" i="61"/>
  <c r="L58" i="61"/>
  <c r="AG42" i="61"/>
  <c r="AJ118" i="61"/>
  <c r="T116" i="61"/>
  <c r="AG30" i="61"/>
  <c r="AG70" i="61"/>
  <c r="N142" i="61"/>
  <c r="N105" i="61"/>
  <c r="T106" i="61"/>
  <c r="AF95" i="61"/>
  <c r="T57" i="61"/>
  <c r="H63" i="61"/>
  <c r="AM30" i="61"/>
  <c r="AF35" i="61"/>
  <c r="AC19" i="61"/>
  <c r="AC67" i="61"/>
  <c r="AF124" i="61"/>
  <c r="F33" i="61"/>
  <c r="F100" i="61"/>
  <c r="V55" i="61"/>
  <c r="AF119" i="61"/>
  <c r="AM31" i="61"/>
  <c r="AC76" i="61"/>
  <c r="AG72" i="57"/>
  <c r="AC83" i="61"/>
  <c r="AF129" i="61"/>
  <c r="F136" i="57"/>
  <c r="F76" i="57"/>
  <c r="K81" i="61"/>
  <c r="AF130" i="61"/>
  <c r="V123" i="61"/>
  <c r="AM112" i="61"/>
  <c r="AM29" i="61"/>
  <c r="T69" i="61"/>
  <c r="H119" i="61"/>
  <c r="AF33" i="61"/>
  <c r="U69" i="61"/>
  <c r="S48" i="61"/>
  <c r="AF57" i="61"/>
  <c r="H45" i="61"/>
  <c r="H114" i="61"/>
  <c r="H82" i="61"/>
  <c r="R43" i="57"/>
  <c r="H99" i="61"/>
  <c r="S39" i="61"/>
  <c r="N59" i="61"/>
  <c r="H57" i="61"/>
  <c r="Z104" i="61"/>
  <c r="H102" i="61"/>
  <c r="H94" i="61"/>
  <c r="H113" i="61"/>
  <c r="H131" i="61"/>
  <c r="H116" i="61"/>
  <c r="S77" i="61"/>
  <c r="G45" i="61"/>
  <c r="AF45" i="61"/>
  <c r="U107" i="61"/>
  <c r="AF104" i="61"/>
  <c r="W65" i="61"/>
  <c r="AG127" i="57"/>
  <c r="AI120" i="57"/>
  <c r="O70" i="61"/>
  <c r="O103" i="61"/>
  <c r="S40" i="57"/>
  <c r="AP40" i="57" s="1"/>
  <c r="AI142" i="57"/>
  <c r="AI140" i="57"/>
  <c r="N35" i="61"/>
  <c r="H101" i="61"/>
  <c r="H120" i="61"/>
  <c r="H58" i="61"/>
  <c r="H115" i="61"/>
  <c r="AF101" i="61"/>
  <c r="S125" i="61"/>
  <c r="U108" i="61"/>
  <c r="U118" i="61"/>
  <c r="R75" i="57"/>
  <c r="AR75" i="57" s="1"/>
  <c r="S101" i="61"/>
  <c r="W91" i="61"/>
  <c r="AF103" i="61"/>
  <c r="H107" i="61"/>
  <c r="N144" i="61"/>
  <c r="U21" i="61"/>
  <c r="H142" i="61"/>
  <c r="H81" i="61"/>
  <c r="S89" i="61"/>
  <c r="S137" i="61"/>
  <c r="AN137" i="61" s="1"/>
  <c r="S44" i="61"/>
  <c r="H106" i="61"/>
  <c r="H118" i="61"/>
  <c r="H117" i="61"/>
  <c r="H108" i="61"/>
  <c r="R77" i="57"/>
  <c r="AF102" i="61"/>
  <c r="S47" i="61"/>
  <c r="G101" i="61"/>
  <c r="U142" i="61"/>
  <c r="U106" i="61"/>
  <c r="U102" i="61"/>
  <c r="Z80" i="61"/>
  <c r="S45" i="61"/>
  <c r="H69" i="61"/>
  <c r="AR4" i="61"/>
  <c r="W68" i="61"/>
  <c r="S40" i="61"/>
  <c r="S28" i="61"/>
  <c r="U57" i="61"/>
  <c r="AF100" i="61"/>
  <c r="AF106" i="61"/>
  <c r="N83" i="61"/>
  <c r="AI125" i="61"/>
  <c r="AR7" i="57"/>
  <c r="U105" i="61"/>
  <c r="U81" i="61"/>
  <c r="S65" i="61"/>
  <c r="S42" i="61"/>
  <c r="U130" i="61"/>
  <c r="Z92" i="61"/>
  <c r="Z76" i="61"/>
  <c r="H100" i="61"/>
  <c r="N131" i="61"/>
  <c r="W71" i="61"/>
  <c r="AF105" i="61"/>
  <c r="AF99" i="61"/>
  <c r="AI47" i="61"/>
  <c r="U104" i="61"/>
  <c r="AF142" i="61"/>
  <c r="N47" i="61"/>
  <c r="U45" i="61"/>
  <c r="AF81" i="61"/>
  <c r="L102" i="61"/>
  <c r="L57" i="61"/>
  <c r="AB45" i="61"/>
  <c r="Q46" i="61"/>
  <c r="AJ55" i="61"/>
  <c r="AB47" i="61"/>
  <c r="AJ111" i="61"/>
  <c r="AB113" i="61"/>
  <c r="AJ17" i="61"/>
  <c r="AJ51" i="61"/>
  <c r="AJ41" i="61"/>
  <c r="Q113" i="61"/>
  <c r="AA112" i="57"/>
  <c r="Q106" i="61"/>
  <c r="AJ113" i="61"/>
  <c r="AJ115" i="61"/>
  <c r="AJ116" i="61"/>
  <c r="AF59" i="57"/>
  <c r="AR59" i="57" s="1"/>
  <c r="AJ66" i="61"/>
  <c r="AJ90" i="61"/>
  <c r="AJ53" i="61"/>
  <c r="AJ94" i="61"/>
  <c r="AJ56" i="61"/>
  <c r="AJ114" i="61"/>
  <c r="AJ126" i="61"/>
  <c r="AJ60" i="61"/>
  <c r="AF129" i="57"/>
  <c r="H123" i="57"/>
  <c r="AG91" i="61"/>
  <c r="L106" i="57"/>
  <c r="AA70" i="57"/>
  <c r="AO70" i="57" s="1"/>
  <c r="AJ82" i="61"/>
  <c r="AJ78" i="61"/>
  <c r="AJ46" i="61"/>
  <c r="AR11" i="57"/>
  <c r="AJ106" i="61"/>
  <c r="AJ52" i="61"/>
  <c r="AJ29" i="61"/>
  <c r="AR9" i="57"/>
  <c r="H17" i="61"/>
  <c r="H27" i="61"/>
  <c r="H23" i="61"/>
  <c r="H24" i="61"/>
  <c r="H19" i="61"/>
  <c r="H75" i="61"/>
  <c r="T33" i="61"/>
  <c r="T100" i="61"/>
  <c r="N118" i="61"/>
  <c r="AC75" i="61"/>
  <c r="V78" i="61"/>
  <c r="AC140" i="61"/>
  <c r="AM33" i="61"/>
  <c r="AM88" i="61"/>
  <c r="AM64" i="61"/>
  <c r="AM136" i="61"/>
  <c r="AC31" i="61"/>
  <c r="AC104" i="61"/>
  <c r="AC77" i="61"/>
  <c r="AC79" i="61"/>
  <c r="T107" i="61"/>
  <c r="AM35" i="61"/>
  <c r="F31" i="61"/>
  <c r="AF144" i="61"/>
  <c r="AF71" i="61"/>
  <c r="T99" i="61"/>
  <c r="T108" i="61"/>
  <c r="T142" i="61"/>
  <c r="T81" i="61"/>
  <c r="V128" i="61"/>
  <c r="V116" i="61"/>
  <c r="H22" i="61"/>
  <c r="AC92" i="61"/>
  <c r="AF59" i="61"/>
  <c r="AH107" i="57"/>
  <c r="H111" i="61"/>
  <c r="H51" i="61"/>
  <c r="H87" i="61"/>
  <c r="H18" i="61"/>
  <c r="AF126" i="61"/>
  <c r="V79" i="61"/>
  <c r="O103" i="57"/>
  <c r="AC80" i="61"/>
  <c r="O63" i="57"/>
  <c r="N81" i="61"/>
  <c r="N108" i="61"/>
  <c r="AC84" i="61"/>
  <c r="AR11" i="61"/>
  <c r="AM52" i="61"/>
  <c r="AM40" i="61"/>
  <c r="AM124" i="61"/>
  <c r="AM76" i="61"/>
  <c r="AC81" i="61"/>
  <c r="V75" i="61"/>
  <c r="T130" i="61"/>
  <c r="O71" i="57"/>
  <c r="AC82" i="61"/>
  <c r="AC43" i="61"/>
  <c r="AM100" i="61"/>
  <c r="F76" i="61"/>
  <c r="F15" i="61"/>
  <c r="AF23" i="61"/>
  <c r="G106" i="61"/>
  <c r="AF128" i="61"/>
  <c r="AF131" i="61"/>
  <c r="Z55" i="61"/>
  <c r="T104" i="61"/>
  <c r="T101" i="61"/>
  <c r="Z43" i="61"/>
  <c r="T118" i="61"/>
  <c r="N33" i="61"/>
  <c r="H39" i="61"/>
  <c r="H21" i="61"/>
  <c r="AF107" i="61"/>
  <c r="H20" i="61"/>
  <c r="AF47" i="61"/>
  <c r="H135" i="61"/>
  <c r="H123" i="61"/>
  <c r="V67" i="61"/>
  <c r="H16" i="61"/>
  <c r="O115" i="57"/>
  <c r="N69" i="61"/>
  <c r="N45" i="61"/>
  <c r="AR3" i="61"/>
  <c r="AM34" i="61"/>
  <c r="AM36" i="61"/>
  <c r="AM27" i="61"/>
  <c r="AM32" i="61"/>
  <c r="AC116" i="61"/>
  <c r="AF132" i="61"/>
  <c r="AF83" i="61"/>
  <c r="AF127" i="61"/>
  <c r="V31" i="61"/>
  <c r="V76" i="61"/>
  <c r="F51" i="61"/>
  <c r="V104" i="61"/>
  <c r="V77" i="61"/>
  <c r="T105" i="61"/>
  <c r="T45" i="61"/>
  <c r="V83" i="61"/>
  <c r="R83" i="61"/>
  <c r="AI138" i="57"/>
  <c r="F112" i="57"/>
  <c r="AG71" i="57"/>
  <c r="S22" i="61"/>
  <c r="S111" i="61"/>
  <c r="S70" i="61"/>
  <c r="AG59" i="61"/>
  <c r="O65" i="61"/>
  <c r="AG55" i="61"/>
  <c r="AG90" i="61"/>
  <c r="AI36" i="57"/>
  <c r="AI139" i="57"/>
  <c r="D99" i="61"/>
  <c r="D104" i="61"/>
  <c r="K33" i="61"/>
  <c r="V87" i="61"/>
  <c r="AR12" i="61"/>
  <c r="S82" i="61"/>
  <c r="AG139" i="57"/>
  <c r="AG69" i="57"/>
  <c r="AG68" i="57"/>
  <c r="O71" i="61"/>
  <c r="O127" i="61"/>
  <c r="F28" i="57"/>
  <c r="O63" i="61"/>
  <c r="D69" i="61"/>
  <c r="S46" i="61"/>
  <c r="D105" i="61"/>
  <c r="AI60" i="57"/>
  <c r="AI84" i="57"/>
  <c r="O139" i="61"/>
  <c r="AG64" i="57"/>
  <c r="F40" i="57"/>
  <c r="W69" i="61"/>
  <c r="N132" i="61"/>
  <c r="W42" i="61"/>
  <c r="U103" i="61"/>
  <c r="U33" i="61"/>
  <c r="G33" i="61"/>
  <c r="W139" i="61"/>
  <c r="AM16" i="61"/>
  <c r="N125" i="61"/>
  <c r="U100" i="61"/>
  <c r="H105" i="61"/>
  <c r="R140" i="57"/>
  <c r="H130" i="61"/>
  <c r="Z78" i="61"/>
  <c r="W127" i="61"/>
  <c r="AF118" i="61"/>
  <c r="AI131" i="61"/>
  <c r="AI119" i="61"/>
  <c r="N128" i="61"/>
  <c r="AI137" i="61"/>
  <c r="U99" i="61"/>
  <c r="U93" i="61"/>
  <c r="AF69" i="61"/>
  <c r="H33" i="61"/>
  <c r="H93" i="61"/>
  <c r="N119" i="61"/>
  <c r="G21" i="61"/>
  <c r="N126" i="61"/>
  <c r="AM18" i="61"/>
  <c r="AQ6" i="61"/>
  <c r="F34" i="57"/>
  <c r="AR7" i="61"/>
  <c r="G96" i="61"/>
  <c r="AR3" i="57"/>
  <c r="R82" i="61"/>
  <c r="O30" i="61"/>
  <c r="AG66" i="57"/>
  <c r="AG65" i="57"/>
  <c r="AG63" i="57"/>
  <c r="AG70" i="57"/>
  <c r="AC102" i="61"/>
  <c r="AC57" i="61"/>
  <c r="O66" i="61"/>
  <c r="K142" i="61"/>
  <c r="F31" i="57"/>
  <c r="S117" i="61"/>
  <c r="F88" i="57"/>
  <c r="F35" i="57"/>
  <c r="AI60" i="61"/>
  <c r="AI142" i="61"/>
  <c r="AG51" i="61"/>
  <c r="R128" i="61"/>
  <c r="AI135" i="57"/>
  <c r="R31" i="61"/>
  <c r="R19" i="61"/>
  <c r="D107" i="61"/>
  <c r="D57" i="61"/>
  <c r="D93" i="61"/>
  <c r="D130" i="61"/>
  <c r="R79" i="61"/>
  <c r="R84" i="61"/>
  <c r="K104" i="61"/>
  <c r="AI48" i="57"/>
  <c r="AI144" i="57"/>
  <c r="AI108" i="57"/>
  <c r="AI136" i="57"/>
  <c r="AI24" i="57"/>
  <c r="R77" i="61"/>
  <c r="R43" i="61"/>
  <c r="AI141" i="57"/>
  <c r="O115" i="61"/>
  <c r="O72" i="61"/>
  <c r="O54" i="61"/>
  <c r="F33" i="57"/>
  <c r="AN33" i="57" s="1"/>
  <c r="R67" i="61"/>
  <c r="G44" i="61"/>
  <c r="G93" i="61"/>
  <c r="AI143" i="61"/>
  <c r="AG54" i="57"/>
  <c r="AG18" i="57"/>
  <c r="AG91" i="57"/>
  <c r="AG67" i="57"/>
  <c r="AG42" i="57"/>
  <c r="F124" i="57"/>
  <c r="AO124" i="57" s="1"/>
  <c r="F36" i="57"/>
  <c r="F27" i="57"/>
  <c r="AI135" i="61"/>
  <c r="F30" i="57"/>
  <c r="O18" i="61"/>
  <c r="AG29" i="61"/>
  <c r="O79" i="61"/>
  <c r="O67" i="61"/>
  <c r="O68" i="61"/>
  <c r="O42" i="61"/>
  <c r="AG114" i="61"/>
  <c r="R78" i="61"/>
  <c r="R80" i="61"/>
  <c r="S53" i="61"/>
  <c r="R76" i="61"/>
  <c r="R81" i="61"/>
  <c r="D108" i="61"/>
  <c r="D103" i="61"/>
  <c r="D21" i="61"/>
  <c r="D142" i="61"/>
  <c r="D118" i="61"/>
  <c r="D45" i="61"/>
  <c r="D106" i="61"/>
  <c r="R140" i="61"/>
  <c r="R55" i="61"/>
  <c r="D33" i="61"/>
  <c r="R92" i="61"/>
  <c r="S113" i="61"/>
  <c r="AI96" i="57"/>
  <c r="AI132" i="57"/>
  <c r="AI137" i="57"/>
  <c r="R75" i="61"/>
  <c r="AI143" i="57"/>
  <c r="R104" i="61"/>
  <c r="O69" i="61"/>
  <c r="F100" i="57"/>
  <c r="G68" i="61"/>
  <c r="G80" i="61"/>
  <c r="G94" i="61"/>
  <c r="S58" i="61"/>
  <c r="O64" i="61"/>
  <c r="AG103" i="57"/>
  <c r="AG79" i="57"/>
  <c r="AG115" i="57"/>
  <c r="D81" i="61"/>
  <c r="AC29" i="61"/>
  <c r="F52" i="57"/>
  <c r="AR52" i="57" s="1"/>
  <c r="F32" i="57"/>
  <c r="F15" i="57"/>
  <c r="F64" i="57"/>
  <c r="O127" i="57"/>
  <c r="N101" i="61"/>
  <c r="N107" i="61"/>
  <c r="N130" i="61"/>
  <c r="AG33" i="61"/>
  <c r="AG93" i="61"/>
  <c r="F17" i="61"/>
  <c r="G91" i="57"/>
  <c r="F57" i="61"/>
  <c r="F102" i="61"/>
  <c r="G44" i="57"/>
  <c r="O68" i="57"/>
  <c r="F90" i="61"/>
  <c r="N57" i="61"/>
  <c r="N102" i="61"/>
  <c r="N100" i="61"/>
  <c r="AG103" i="61"/>
  <c r="B118" i="61"/>
  <c r="AR8" i="57"/>
  <c r="AG118" i="61"/>
  <c r="G89" i="57"/>
  <c r="O69" i="57"/>
  <c r="O54" i="57"/>
  <c r="O67" i="57"/>
  <c r="N93" i="61"/>
  <c r="N99" i="61"/>
  <c r="N21" i="61"/>
  <c r="N104" i="61"/>
  <c r="N106" i="61"/>
  <c r="O91" i="57"/>
  <c r="F78" i="61"/>
  <c r="N23" i="61"/>
  <c r="AI130" i="61"/>
  <c r="V43" i="61"/>
  <c r="Z33" i="61"/>
  <c r="K100" i="61"/>
  <c r="S52" i="61"/>
  <c r="V63" i="61"/>
  <c r="K105" i="61"/>
  <c r="AR8" i="61"/>
  <c r="S112" i="61"/>
  <c r="G87" i="61"/>
  <c r="V51" i="61"/>
  <c r="V24" i="61"/>
  <c r="AI120" i="61"/>
  <c r="G91" i="61"/>
  <c r="AO91" i="61" s="1"/>
  <c r="G56" i="61"/>
  <c r="G95" i="61"/>
  <c r="AM15" i="61"/>
  <c r="S116" i="61"/>
  <c r="AM22" i="61"/>
  <c r="V39" i="61"/>
  <c r="AG57" i="61"/>
  <c r="S118" i="61"/>
  <c r="S120" i="61"/>
  <c r="AM21" i="61"/>
  <c r="AG41" i="61"/>
  <c r="AI132" i="61"/>
  <c r="AI136" i="61"/>
  <c r="Z69" i="61"/>
  <c r="S44" i="57"/>
  <c r="Z103" i="61"/>
  <c r="AG52" i="61"/>
  <c r="G57" i="61"/>
  <c r="AG56" i="61"/>
  <c r="AI107" i="61"/>
  <c r="AI124" i="61"/>
  <c r="AM63" i="61"/>
  <c r="K99" i="61"/>
  <c r="V82" i="61"/>
  <c r="S29" i="61"/>
  <c r="V17" i="61"/>
  <c r="AC51" i="61"/>
  <c r="V21" i="61"/>
  <c r="AR10" i="61"/>
  <c r="AR2" i="61"/>
  <c r="AC55" i="61"/>
  <c r="AC58" i="61"/>
  <c r="G117" i="61"/>
  <c r="G88" i="61"/>
  <c r="AN88" i="61" s="1"/>
  <c r="G92" i="61"/>
  <c r="AG66" i="61"/>
  <c r="S131" i="61"/>
  <c r="AR4" i="57"/>
  <c r="V15" i="61"/>
  <c r="V22" i="61"/>
  <c r="AM111" i="61"/>
  <c r="AC52" i="61"/>
  <c r="S106" i="61"/>
  <c r="S114" i="61"/>
  <c r="AI144" i="61"/>
  <c r="AI36" i="61"/>
  <c r="AI108" i="61"/>
  <c r="AI141" i="61"/>
  <c r="AR141" i="61" s="1"/>
  <c r="S89" i="57"/>
  <c r="AI24" i="61"/>
  <c r="AG78" i="61"/>
  <c r="AM87" i="61"/>
  <c r="S57" i="61"/>
  <c r="D101" i="61"/>
  <c r="Z105" i="61"/>
  <c r="Z142" i="61"/>
  <c r="Z101" i="61"/>
  <c r="D100" i="61"/>
  <c r="S41" i="61"/>
  <c r="AR9" i="61"/>
  <c r="G89" i="61"/>
  <c r="AC90" i="61"/>
  <c r="K45" i="61"/>
  <c r="AN91" i="61"/>
  <c r="K101" i="61"/>
  <c r="H34" i="61"/>
  <c r="H70" i="61"/>
  <c r="S34" i="61"/>
  <c r="K93" i="61"/>
  <c r="V135" i="61"/>
  <c r="V19" i="61"/>
  <c r="V99" i="61"/>
  <c r="AR5" i="61"/>
  <c r="G20" i="61"/>
  <c r="V27" i="61"/>
  <c r="V20" i="61"/>
  <c r="V111" i="61"/>
  <c r="V18" i="61"/>
  <c r="AC78" i="61"/>
  <c r="AC114" i="61"/>
  <c r="G32" i="61"/>
  <c r="AQ32" i="61" s="1"/>
  <c r="AG54" i="61"/>
  <c r="G129" i="61"/>
  <c r="G90" i="61"/>
  <c r="AM51" i="61"/>
  <c r="AM17" i="61"/>
  <c r="S119" i="61"/>
  <c r="V23" i="61"/>
  <c r="AM19" i="61"/>
  <c r="AM75" i="61"/>
  <c r="AI48" i="61"/>
  <c r="AG58" i="61"/>
  <c r="S143" i="61"/>
  <c r="S115" i="61"/>
  <c r="AM39" i="61"/>
  <c r="AI140" i="61"/>
  <c r="AI84" i="61"/>
  <c r="AG53" i="61"/>
  <c r="AI96" i="61"/>
  <c r="D113" i="61"/>
  <c r="AG17" i="61"/>
  <c r="AM20" i="61"/>
  <c r="AG126" i="61"/>
  <c r="AG138" i="61"/>
  <c r="K107" i="61"/>
  <c r="AI139" i="61"/>
  <c r="AM135" i="61"/>
  <c r="AB77" i="61"/>
  <c r="AB41" i="61"/>
  <c r="AB42" i="61"/>
  <c r="AB89" i="61"/>
  <c r="AB65" i="61"/>
  <c r="AB53" i="61"/>
  <c r="AB43" i="61"/>
  <c r="H103" i="61"/>
  <c r="AF21" i="61"/>
  <c r="K130" i="61"/>
  <c r="K106" i="61"/>
  <c r="S102" i="61"/>
  <c r="S138" i="61"/>
  <c r="AF108" i="61"/>
  <c r="K118" i="61"/>
  <c r="K102" i="61"/>
  <c r="K69" i="61"/>
  <c r="K21" i="61"/>
  <c r="R84" i="57"/>
  <c r="F124" i="61"/>
  <c r="F112" i="61"/>
  <c r="F35" i="61"/>
  <c r="F28" i="61"/>
  <c r="F136" i="61"/>
  <c r="F40" i="61"/>
  <c r="F64" i="61"/>
  <c r="F36" i="61"/>
  <c r="AP36" i="61" s="1"/>
  <c r="F34" i="61"/>
  <c r="F30" i="61"/>
  <c r="V140" i="61"/>
  <c r="V84" i="61"/>
  <c r="V92" i="61"/>
  <c r="V80" i="61"/>
  <c r="AH105" i="57"/>
  <c r="AH103" i="57"/>
  <c r="AH101" i="57"/>
  <c r="AH118" i="57"/>
  <c r="AH99" i="57"/>
  <c r="AH142" i="57"/>
  <c r="AH104" i="57"/>
  <c r="AH93" i="57"/>
  <c r="AH108" i="57"/>
  <c r="AH45" i="57"/>
  <c r="AH69" i="57"/>
  <c r="AH106" i="57"/>
  <c r="AH100" i="57"/>
  <c r="AH57" i="57"/>
  <c r="AH81" i="57"/>
  <c r="AH21" i="57"/>
  <c r="AH102" i="57"/>
  <c r="AH33" i="57"/>
  <c r="K108" i="61"/>
  <c r="N124" i="61"/>
  <c r="N127" i="61"/>
  <c r="K103" i="61"/>
  <c r="AB44" i="61"/>
  <c r="D82" i="61"/>
  <c r="D94" i="61"/>
  <c r="D117" i="61"/>
  <c r="D111" i="61"/>
  <c r="D34" i="61"/>
  <c r="D115" i="61"/>
  <c r="D22" i="61"/>
  <c r="D112" i="61"/>
  <c r="D120" i="61"/>
  <c r="D58" i="61"/>
  <c r="D70" i="61"/>
  <c r="D114" i="61"/>
  <c r="D131" i="61"/>
  <c r="D143" i="61"/>
  <c r="D119" i="61"/>
  <c r="D116" i="61"/>
  <c r="AM123" i="61"/>
  <c r="AM24" i="61"/>
  <c r="AM23" i="61"/>
  <c r="AF132" i="57"/>
  <c r="AF131" i="57"/>
  <c r="T22" i="61"/>
  <c r="T119" i="61"/>
  <c r="T131" i="61"/>
  <c r="T82" i="61"/>
  <c r="G118" i="61"/>
  <c r="O65" i="57"/>
  <c r="O42" i="57"/>
  <c r="AA34" i="57"/>
  <c r="AA94" i="57"/>
  <c r="AA111" i="57"/>
  <c r="AR111" i="57" s="1"/>
  <c r="AA106" i="57"/>
  <c r="AG45" i="61"/>
  <c r="AG99" i="61"/>
  <c r="AG105" i="61"/>
  <c r="AG104" i="61"/>
  <c r="AF107" i="57"/>
  <c r="AA22" i="57"/>
  <c r="AR22" i="57" s="1"/>
  <c r="AF124" i="57"/>
  <c r="G103" i="61"/>
  <c r="O64" i="57"/>
  <c r="O30" i="57"/>
  <c r="Z57" i="61"/>
  <c r="T143" i="61"/>
  <c r="AR12" i="57"/>
  <c r="AF144" i="57"/>
  <c r="AF35" i="57"/>
  <c r="AF123" i="57"/>
  <c r="T70" i="61"/>
  <c r="T117" i="61"/>
  <c r="T46" i="61"/>
  <c r="G105" i="61"/>
  <c r="T58" i="61"/>
  <c r="AR6" i="57"/>
  <c r="G100" i="61"/>
  <c r="AG130" i="61"/>
  <c r="O79" i="57"/>
  <c r="O72" i="57"/>
  <c r="AA119" i="57"/>
  <c r="AO119" i="57" s="1"/>
  <c r="AA131" i="57"/>
  <c r="AO131" i="57" s="1"/>
  <c r="AA82" i="57"/>
  <c r="AA117" i="57"/>
  <c r="AG106" i="61"/>
  <c r="AG81" i="61"/>
  <c r="AG100" i="61"/>
  <c r="AG108" i="61"/>
  <c r="AG142" i="61"/>
  <c r="AF128" i="57"/>
  <c r="AF71" i="57"/>
  <c r="AA58" i="57"/>
  <c r="AR58" i="57" s="1"/>
  <c r="O66" i="57"/>
  <c r="G69" i="61"/>
  <c r="G99" i="61"/>
  <c r="G108" i="61"/>
  <c r="AG69" i="61"/>
  <c r="O18" i="57"/>
  <c r="O139" i="57"/>
  <c r="AA114" i="57"/>
  <c r="AR114" i="57" s="1"/>
  <c r="AA143" i="57"/>
  <c r="AA116" i="57"/>
  <c r="AG101" i="61"/>
  <c r="AG102" i="61"/>
  <c r="AG107" i="61"/>
  <c r="AF119" i="57"/>
  <c r="AA120" i="57"/>
  <c r="AF23" i="57"/>
  <c r="M36" i="57"/>
  <c r="G142" i="61"/>
  <c r="B114" i="61"/>
  <c r="B119" i="61"/>
  <c r="B58" i="61"/>
  <c r="B22" i="61"/>
  <c r="B116" i="61"/>
  <c r="B82" i="61"/>
  <c r="B111" i="61"/>
  <c r="B113" i="61"/>
  <c r="B94" i="61"/>
  <c r="B46" i="61"/>
  <c r="B115" i="61"/>
  <c r="B131" i="61"/>
  <c r="B34" i="61"/>
  <c r="B70" i="61"/>
  <c r="B112" i="61"/>
  <c r="B117" i="61"/>
  <c r="B143" i="61"/>
  <c r="B120" i="61"/>
  <c r="R104" i="57"/>
  <c r="R128" i="57"/>
  <c r="R81" i="57"/>
  <c r="R82" i="57"/>
  <c r="R83" i="57"/>
  <c r="AR83" i="57" s="1"/>
  <c r="R55" i="57"/>
  <c r="AR55" i="57" s="1"/>
  <c r="R67" i="57"/>
  <c r="R78" i="57"/>
  <c r="AR78" i="57" s="1"/>
  <c r="R116" i="57"/>
  <c r="R80" i="57"/>
  <c r="R76" i="57"/>
  <c r="AR76" i="57" s="1"/>
  <c r="R31" i="57"/>
  <c r="R79" i="57"/>
  <c r="R92" i="57"/>
  <c r="F58" i="61"/>
  <c r="F126" i="61"/>
  <c r="F114" i="61"/>
  <c r="F60" i="61"/>
  <c r="F138" i="61"/>
  <c r="F29" i="61"/>
  <c r="F52" i="61"/>
  <c r="F53" i="61"/>
  <c r="F54" i="61"/>
  <c r="F59" i="61"/>
  <c r="F41" i="61"/>
  <c r="F66" i="61"/>
  <c r="G92" i="57"/>
  <c r="G87" i="57"/>
  <c r="G96" i="57"/>
  <c r="G141" i="57"/>
  <c r="G94" i="57"/>
  <c r="G32" i="57"/>
  <c r="G88" i="57"/>
  <c r="G56" i="57"/>
  <c r="AQ56" i="57" s="1"/>
  <c r="G80" i="57"/>
  <c r="G93" i="57"/>
  <c r="G117" i="57"/>
  <c r="G95" i="57"/>
  <c r="AQ95" i="57" s="1"/>
  <c r="G90" i="57"/>
  <c r="AO90" i="57" s="1"/>
  <c r="G20" i="57"/>
  <c r="G129" i="57"/>
  <c r="AQ129" i="57" s="1"/>
  <c r="G105" i="57"/>
  <c r="G107" i="61"/>
  <c r="G102" i="61"/>
  <c r="G81" i="61"/>
  <c r="G104" i="61"/>
  <c r="W30" i="61"/>
  <c r="W64" i="61"/>
  <c r="W54" i="61"/>
  <c r="W70" i="61"/>
  <c r="W18" i="61"/>
  <c r="W63" i="61"/>
  <c r="W67" i="61"/>
  <c r="W79" i="61"/>
  <c r="W66" i="61"/>
  <c r="N123" i="61"/>
  <c r="N95" i="61"/>
  <c r="N129" i="61"/>
  <c r="W72" i="61"/>
  <c r="S53" i="57"/>
  <c r="AR53" i="57" s="1"/>
  <c r="S113" i="57"/>
  <c r="S42" i="57"/>
  <c r="S125" i="57"/>
  <c r="S137" i="57"/>
  <c r="S46" i="57"/>
  <c r="S39" i="57"/>
  <c r="S101" i="57"/>
  <c r="S45" i="57"/>
  <c r="S43" i="57"/>
  <c r="S65" i="57"/>
  <c r="S41" i="57"/>
  <c r="AR41" i="57" s="1"/>
  <c r="S47" i="57"/>
  <c r="AQ47" i="57" s="1"/>
  <c r="S48" i="57"/>
  <c r="S77" i="57"/>
  <c r="AN77" i="57" s="1"/>
  <c r="S16" i="57"/>
  <c r="W115" i="61"/>
  <c r="T111" i="61"/>
  <c r="T115" i="61"/>
  <c r="Q119" i="61"/>
  <c r="Q131" i="61"/>
  <c r="Q143" i="61"/>
  <c r="Q115" i="61"/>
  <c r="Q70" i="61"/>
  <c r="Q94" i="61"/>
  <c r="Q58" i="61"/>
  <c r="Q82" i="61"/>
  <c r="Q117" i="61"/>
  <c r="Q120" i="61"/>
  <c r="Q116" i="61"/>
  <c r="Q114" i="61"/>
  <c r="L126" i="61"/>
  <c r="L56" i="61"/>
  <c r="L17" i="61"/>
  <c r="L138" i="61"/>
  <c r="L60" i="61"/>
  <c r="L90" i="61"/>
  <c r="L51" i="61"/>
  <c r="L54" i="61"/>
  <c r="L41" i="61"/>
  <c r="L53" i="61"/>
  <c r="L78" i="61"/>
  <c r="L59" i="61"/>
  <c r="L66" i="61"/>
  <c r="AC60" i="61"/>
  <c r="AC138" i="61"/>
  <c r="AC59" i="61"/>
  <c r="AC54" i="61"/>
  <c r="AC126" i="61"/>
  <c r="AC66" i="61"/>
  <c r="AC17" i="61"/>
  <c r="AC53" i="61"/>
  <c r="AC41" i="61"/>
  <c r="S55" i="61"/>
  <c r="S126" i="61"/>
  <c r="S17" i="61"/>
  <c r="S54" i="61"/>
  <c r="S56" i="61"/>
  <c r="S78" i="61"/>
  <c r="S51" i="61"/>
  <c r="S59" i="61"/>
  <c r="S66" i="61"/>
  <c r="S90" i="61"/>
  <c r="AI83" i="61"/>
  <c r="AI126" i="61"/>
  <c r="AI95" i="61"/>
  <c r="AI128" i="61"/>
  <c r="AI129" i="61"/>
  <c r="AI123" i="61"/>
  <c r="AI59" i="61"/>
  <c r="AI23" i="61"/>
  <c r="Z128" i="61"/>
  <c r="Z84" i="61"/>
  <c r="Z82" i="61"/>
  <c r="Z83" i="61"/>
  <c r="Z140" i="61"/>
  <c r="Z67" i="61"/>
  <c r="Z19" i="61"/>
  <c r="Z75" i="61"/>
  <c r="Z79" i="61"/>
  <c r="Z116" i="61"/>
  <c r="AI70" i="61"/>
  <c r="AI42" i="61"/>
  <c r="AR6" i="61"/>
  <c r="AI115" i="61"/>
  <c r="AI65" i="61"/>
  <c r="AI72" i="61"/>
  <c r="AI64" i="61"/>
  <c r="AI67" i="61"/>
  <c r="AI68" i="61"/>
  <c r="AI54" i="61"/>
  <c r="AI18" i="61"/>
  <c r="AI127" i="61"/>
  <c r="AI91" i="61"/>
  <c r="AI63" i="61"/>
  <c r="AI103" i="61"/>
  <c r="AI69" i="61"/>
  <c r="AI79" i="61"/>
  <c r="AI30" i="61"/>
  <c r="AI71" i="61"/>
  <c r="AR17" i="57"/>
  <c r="AR29" i="57"/>
  <c r="AP39" i="14"/>
  <c r="AQ39" i="14"/>
  <c r="AP25" i="22"/>
  <c r="AQ25" i="22"/>
  <c r="AQ32" i="22"/>
  <c r="AP32" i="22"/>
  <c r="AP38" i="22"/>
  <c r="AQ38" i="22"/>
  <c r="AQ30" i="22"/>
  <c r="AP30" i="22"/>
  <c r="AP30" i="14"/>
  <c r="AQ30" i="14"/>
  <c r="AP36" i="14"/>
  <c r="AQ36" i="14"/>
  <c r="AP27" i="14"/>
  <c r="AQ27" i="14"/>
  <c r="AP41" i="14"/>
  <c r="AQ41" i="14"/>
  <c r="AQ33" i="14"/>
  <c r="AP33" i="14"/>
  <c r="AP141" i="61"/>
  <c r="AO141" i="61"/>
  <c r="AN141" i="61"/>
  <c r="AP28" i="22"/>
  <c r="AQ28" i="22"/>
  <c r="AQ28" i="14"/>
  <c r="AP28" i="14"/>
  <c r="AP42" i="14"/>
  <c r="AQ42" i="14"/>
  <c r="AP26" i="14"/>
  <c r="AQ26" i="14"/>
  <c r="AQ43" i="14"/>
  <c r="AP43" i="14"/>
  <c r="AP35" i="22"/>
  <c r="AQ35" i="22"/>
  <c r="AQ33" i="22"/>
  <c r="AP33" i="22"/>
  <c r="AP42" i="22"/>
  <c r="AQ42" i="22"/>
  <c r="AQ38" i="14"/>
  <c r="AP38" i="14"/>
  <c r="AP29" i="22"/>
  <c r="AQ29" i="22"/>
  <c r="AP40" i="14"/>
  <c r="AQ40" i="14"/>
  <c r="AQ39" i="22"/>
  <c r="AP39" i="22"/>
  <c r="AP31" i="14"/>
  <c r="AQ31" i="14"/>
  <c r="AP35" i="14"/>
  <c r="AQ35" i="14"/>
  <c r="AQ41" i="22"/>
  <c r="AP41" i="22"/>
  <c r="AQ32" i="14"/>
  <c r="AP32" i="14"/>
  <c r="AP24" i="14"/>
  <c r="AQ24" i="14"/>
  <c r="AP40" i="22"/>
  <c r="AQ40" i="22"/>
  <c r="AP70" i="14"/>
  <c r="AQ70" i="14"/>
  <c r="AP77" i="14"/>
  <c r="AQ77" i="14"/>
  <c r="AQ85" i="22"/>
  <c r="AP85" i="22"/>
  <c r="AQ5" i="61"/>
  <c r="AO5" i="61"/>
  <c r="AN5" i="61"/>
  <c r="AP5" i="61"/>
  <c r="AP3" i="61"/>
  <c r="AO3" i="61"/>
  <c r="AN3" i="61"/>
  <c r="AQ3" i="61"/>
  <c r="AP12" i="61"/>
  <c r="AQ12" i="61"/>
  <c r="AN12" i="61"/>
  <c r="AO12" i="61"/>
  <c r="AP11" i="61"/>
  <c r="AO11" i="61"/>
  <c r="AN11" i="61"/>
  <c r="AQ11" i="61"/>
  <c r="AQ9" i="61"/>
  <c r="AP9" i="61"/>
  <c r="AN9" i="61"/>
  <c r="AO9" i="61"/>
  <c r="AP10" i="61"/>
  <c r="AO10" i="61"/>
  <c r="AN10" i="61"/>
  <c r="AQ10" i="61"/>
  <c r="AO8" i="61"/>
  <c r="AP8" i="61"/>
  <c r="AN8" i="61"/>
  <c r="AQ8" i="61"/>
  <c r="AO2" i="61"/>
  <c r="AQ2" i="61"/>
  <c r="AN2" i="61"/>
  <c r="AP2" i="61"/>
  <c r="AQ37" i="14"/>
  <c r="AP37" i="14"/>
  <c r="AQ27" i="22"/>
  <c r="AP27" i="22"/>
  <c r="AQ34" i="22"/>
  <c r="AP34" i="22"/>
  <c r="AQ37" i="22"/>
  <c r="AP37" i="22"/>
  <c r="AQ29" i="14"/>
  <c r="AP29" i="14"/>
  <c r="AP26" i="22"/>
  <c r="AQ26" i="22"/>
  <c r="AQ25" i="14"/>
  <c r="AP25" i="14"/>
  <c r="AP43" i="22"/>
  <c r="AQ43" i="22"/>
  <c r="AQ24" i="22"/>
  <c r="AP24" i="22"/>
  <c r="AQ34" i="14"/>
  <c r="AP34" i="14"/>
  <c r="AQ31" i="22"/>
  <c r="AP31" i="22"/>
  <c r="AQ36" i="22"/>
  <c r="AP36" i="22"/>
  <c r="AP29" i="57"/>
  <c r="AQ29" i="57"/>
  <c r="AN29" i="57"/>
  <c r="AO29" i="57"/>
  <c r="AQ78" i="22"/>
  <c r="AP78" i="22"/>
  <c r="AO59" i="57"/>
  <c r="AN59" i="57"/>
  <c r="AN126" i="57"/>
  <c r="AO126" i="57"/>
  <c r="AQ5" i="57"/>
  <c r="AP5" i="57"/>
  <c r="AN5" i="57"/>
  <c r="AO5" i="57"/>
  <c r="AQ84" i="22"/>
  <c r="AP84" i="22"/>
  <c r="AQ84" i="14"/>
  <c r="AP84" i="14"/>
  <c r="AP72" i="14"/>
  <c r="AQ72" i="14"/>
  <c r="AP12" i="57"/>
  <c r="AO12" i="57"/>
  <c r="AN12" i="57"/>
  <c r="AQ12" i="57"/>
  <c r="AQ68" i="14"/>
  <c r="AP68" i="14"/>
  <c r="AQ6" i="57"/>
  <c r="AO6" i="57"/>
  <c r="AN6" i="57"/>
  <c r="AP6" i="57"/>
  <c r="AO4" i="57"/>
  <c r="AP4" i="57"/>
  <c r="AN4" i="57"/>
  <c r="AQ4" i="57"/>
  <c r="AQ9" i="57"/>
  <c r="AO9" i="57"/>
  <c r="AN9" i="57"/>
  <c r="AP9" i="57"/>
  <c r="AQ71" i="22"/>
  <c r="AP71" i="22"/>
  <c r="AP81" i="22"/>
  <c r="AQ81" i="22"/>
  <c r="AQ78" i="14"/>
  <c r="AP78" i="14"/>
  <c r="AQ76" i="22"/>
  <c r="AP76" i="22"/>
  <c r="AQ86" i="14"/>
  <c r="AP86" i="14"/>
  <c r="AQ73" i="14"/>
  <c r="AP73" i="14"/>
  <c r="AP80" i="22"/>
  <c r="AQ80" i="22"/>
  <c r="AP82" i="22"/>
  <c r="AQ82" i="22"/>
  <c r="AQ7" i="57"/>
  <c r="AO7" i="57"/>
  <c r="AN7" i="57"/>
  <c r="AP7" i="57"/>
  <c r="AQ72" i="22"/>
  <c r="AP72" i="22"/>
  <c r="AQ87" i="22"/>
  <c r="AP87" i="22"/>
  <c r="AQ74" i="22"/>
  <c r="AP74" i="22"/>
  <c r="AQ74" i="14"/>
  <c r="AP74" i="14"/>
  <c r="AQ82" i="14"/>
  <c r="AP82" i="14"/>
  <c r="AQ71" i="14"/>
  <c r="AP71" i="14"/>
  <c r="AQ87" i="14"/>
  <c r="AP87" i="14"/>
  <c r="AQ86" i="22"/>
  <c r="AP86" i="22"/>
  <c r="AQ73" i="22"/>
  <c r="AP73" i="22"/>
  <c r="AP81" i="14"/>
  <c r="AQ81" i="14"/>
  <c r="AQ68" i="22"/>
  <c r="AP68" i="22"/>
  <c r="AQ85" i="14"/>
  <c r="AP85" i="14"/>
  <c r="AP70" i="22"/>
  <c r="AQ70" i="22"/>
  <c r="AP76" i="14"/>
  <c r="AQ76" i="14"/>
  <c r="AP79" i="14"/>
  <c r="AQ79" i="14"/>
  <c r="AP79" i="22"/>
  <c r="AQ79" i="22"/>
  <c r="AQ83" i="22"/>
  <c r="AP83" i="22"/>
  <c r="AP69" i="22"/>
  <c r="AQ69" i="22"/>
  <c r="AQ83" i="14"/>
  <c r="AP83" i="14"/>
  <c r="AP80" i="14"/>
  <c r="AQ80" i="14"/>
  <c r="AQ11" i="57"/>
  <c r="AP11" i="57"/>
  <c r="AN11" i="57"/>
  <c r="AO11" i="57"/>
  <c r="AQ8" i="57"/>
  <c r="AP8" i="57"/>
  <c r="AN8" i="57"/>
  <c r="AO8" i="57"/>
  <c r="AP3" i="57"/>
  <c r="AQ3" i="57"/>
  <c r="AN3" i="57"/>
  <c r="AO3" i="57"/>
  <c r="AP2" i="57"/>
  <c r="AO2" i="57"/>
  <c r="AN2" i="57"/>
  <c r="AQ2" i="57"/>
  <c r="AN75" i="57"/>
  <c r="AP77" i="22"/>
  <c r="AQ77" i="22"/>
  <c r="AN70" i="57"/>
  <c r="AP10" i="57"/>
  <c r="AQ10" i="57"/>
  <c r="AN10" i="57"/>
  <c r="AO10" i="57"/>
  <c r="AQ75" i="14"/>
  <c r="AP75" i="14"/>
  <c r="AQ75" i="22"/>
  <c r="AP75" i="22"/>
  <c r="AP69" i="14"/>
  <c r="AQ69" i="14"/>
  <c r="AN119" i="57" l="1"/>
  <c r="AN58" i="57"/>
  <c r="AN111" i="57"/>
  <c r="AN114" i="57"/>
  <c r="AP66" i="57"/>
  <c r="AN131" i="57"/>
  <c r="AN117" i="57"/>
  <c r="AN116" i="57"/>
  <c r="AN82" i="57"/>
  <c r="AP54" i="57"/>
  <c r="AP59" i="57"/>
  <c r="AP126" i="57"/>
  <c r="AQ141" i="61"/>
  <c r="AQ137" i="57"/>
  <c r="AP130" i="57"/>
  <c r="AP23" i="57"/>
  <c r="AQ96" i="61"/>
  <c r="AQ48" i="61"/>
  <c r="AP144" i="61"/>
  <c r="AQ60" i="57"/>
  <c r="AQ45" i="57"/>
  <c r="AQ102" i="57"/>
  <c r="AQ126" i="57"/>
  <c r="AQ59" i="57"/>
  <c r="AN65" i="61"/>
  <c r="AP111" i="57"/>
  <c r="AQ68" i="57"/>
  <c r="AO111" i="57"/>
  <c r="AO114" i="57"/>
  <c r="AO58" i="57"/>
  <c r="AQ70" i="57"/>
  <c r="AQ115" i="57"/>
  <c r="AO22" i="57"/>
  <c r="AQ125" i="57"/>
  <c r="AQ127" i="57"/>
  <c r="AQ132" i="61"/>
  <c r="AQ131" i="57"/>
  <c r="AQ132" i="57"/>
  <c r="AQ144" i="57"/>
  <c r="AQ119" i="57"/>
  <c r="AN139" i="61"/>
  <c r="AQ71" i="57"/>
  <c r="AN71" i="61"/>
  <c r="AN42" i="61"/>
  <c r="AN30" i="61"/>
  <c r="AN72" i="61"/>
  <c r="AQ35" i="57"/>
  <c r="AQ107" i="57"/>
  <c r="AN77" i="61"/>
  <c r="AN135" i="61"/>
  <c r="AN84" i="61"/>
  <c r="AN140" i="61"/>
  <c r="AP119" i="57"/>
  <c r="AP70" i="57"/>
  <c r="AN43" i="61"/>
  <c r="AP46" i="57"/>
  <c r="AP131" i="57"/>
  <c r="AP58" i="57"/>
  <c r="AP114" i="57"/>
  <c r="AP106" i="57"/>
  <c r="AO127" i="61"/>
  <c r="AO64" i="61"/>
  <c r="AN48" i="61"/>
  <c r="AQ113" i="57"/>
  <c r="AO48" i="61"/>
  <c r="AN43" i="57"/>
  <c r="AO42" i="61"/>
  <c r="AQ137" i="61"/>
  <c r="AR128" i="57"/>
  <c r="AN55" i="61"/>
  <c r="AQ114" i="57"/>
  <c r="AQ111" i="57"/>
  <c r="AN46" i="57"/>
  <c r="AN113" i="57"/>
  <c r="AN83" i="57"/>
  <c r="AN89" i="61"/>
  <c r="AN47" i="57"/>
  <c r="AN137" i="57"/>
  <c r="AN45" i="57"/>
  <c r="AN53" i="57"/>
  <c r="AN125" i="57"/>
  <c r="AN41" i="57"/>
  <c r="AN78" i="57"/>
  <c r="AQ58" i="57"/>
  <c r="AO15" i="61"/>
  <c r="AN101" i="57"/>
  <c r="AQ82" i="57"/>
  <c r="AQ116" i="57"/>
  <c r="AN128" i="57"/>
  <c r="AN55" i="57"/>
  <c r="AN67" i="61"/>
  <c r="AN67" i="57"/>
  <c r="AN19" i="61"/>
  <c r="AQ120" i="57"/>
  <c r="AN140" i="57"/>
  <c r="AQ143" i="57"/>
  <c r="AN79" i="57"/>
  <c r="AQ118" i="57"/>
  <c r="AN84" i="57"/>
  <c r="AN75" i="61"/>
  <c r="AN81" i="57"/>
  <c r="AN104" i="57"/>
  <c r="AO46" i="57"/>
  <c r="AO113" i="57"/>
  <c r="AO125" i="57"/>
  <c r="AO41" i="57"/>
  <c r="AO47" i="57"/>
  <c r="AO53" i="57"/>
  <c r="AN46" i="61"/>
  <c r="AO137" i="57"/>
  <c r="AO45" i="57"/>
  <c r="AN70" i="61"/>
  <c r="AN94" i="61"/>
  <c r="AO125" i="61"/>
  <c r="AO137" i="61"/>
  <c r="AO77" i="61"/>
  <c r="AO47" i="61"/>
  <c r="AO42" i="57"/>
  <c r="AO48" i="57"/>
  <c r="AO65" i="57"/>
  <c r="AO16" i="57"/>
  <c r="AO55" i="61"/>
  <c r="AP43" i="61"/>
  <c r="AP84" i="61"/>
  <c r="AO77" i="57"/>
  <c r="AO39" i="57"/>
  <c r="AP140" i="61"/>
  <c r="AO43" i="57"/>
  <c r="AN115" i="57"/>
  <c r="AN132" i="57"/>
  <c r="AR138" i="57"/>
  <c r="AN144" i="61"/>
  <c r="AO111" i="61"/>
  <c r="AN68" i="57"/>
  <c r="AO75" i="57"/>
  <c r="AN71" i="57"/>
  <c r="AO43" i="61"/>
  <c r="AO84" i="61"/>
  <c r="AO78" i="57"/>
  <c r="AN54" i="57"/>
  <c r="AN42" i="57"/>
  <c r="AN127" i="57"/>
  <c r="AO128" i="57"/>
  <c r="AO55" i="57"/>
  <c r="AO140" i="61"/>
  <c r="AO82" i="57"/>
  <c r="AN65" i="57"/>
  <c r="AO79" i="61"/>
  <c r="AN66" i="57"/>
  <c r="AO116" i="57"/>
  <c r="AO83" i="57"/>
  <c r="AO92" i="57"/>
  <c r="AO67" i="61"/>
  <c r="AO67" i="57"/>
  <c r="AO79" i="57"/>
  <c r="AN30" i="57"/>
  <c r="AN79" i="61"/>
  <c r="AO83" i="61"/>
  <c r="AN69" i="57"/>
  <c r="AN72" i="57"/>
  <c r="AN103" i="57"/>
  <c r="AO128" i="61"/>
  <c r="AN18" i="61"/>
  <c r="AN63" i="61"/>
  <c r="AN139" i="57"/>
  <c r="AR112" i="57"/>
  <c r="AQ77" i="61"/>
  <c r="AN132" i="61"/>
  <c r="AQ71" i="61"/>
  <c r="AN83" i="61"/>
  <c r="AP68" i="61"/>
  <c r="AO71" i="61"/>
  <c r="AN128" i="61"/>
  <c r="AN125" i="61"/>
  <c r="AN47" i="61"/>
  <c r="AQ72" i="61"/>
  <c r="AO82" i="61"/>
  <c r="AN127" i="61"/>
  <c r="AO143" i="61"/>
  <c r="AN124" i="61"/>
  <c r="AN95" i="61"/>
  <c r="AQ139" i="61"/>
  <c r="AN131" i="61"/>
  <c r="AN123" i="61"/>
  <c r="AO113" i="61"/>
  <c r="AN130" i="57"/>
  <c r="AN144" i="57"/>
  <c r="AO115" i="57"/>
  <c r="AN107" i="57"/>
  <c r="AN48" i="57"/>
  <c r="AP137" i="61"/>
  <c r="AP48" i="61"/>
  <c r="AP77" i="61"/>
  <c r="AO72" i="61"/>
  <c r="AP43" i="57"/>
  <c r="AN106" i="57"/>
  <c r="AN142" i="57"/>
  <c r="AP47" i="57"/>
  <c r="AR118" i="57"/>
  <c r="AP44" i="61"/>
  <c r="AN118" i="57"/>
  <c r="AN102" i="57"/>
  <c r="AN96" i="57"/>
  <c r="AP55" i="61"/>
  <c r="AO54" i="57"/>
  <c r="AP65" i="61"/>
  <c r="AP82" i="57"/>
  <c r="AN108" i="57"/>
  <c r="AN143" i="57"/>
  <c r="AN120" i="57"/>
  <c r="AP77" i="57"/>
  <c r="AN141" i="57"/>
  <c r="AN60" i="57"/>
  <c r="AN138" i="57"/>
  <c r="AP112" i="61"/>
  <c r="AP137" i="57"/>
  <c r="AP53" i="57"/>
  <c r="AP78" i="57"/>
  <c r="AP113" i="57"/>
  <c r="AP45" i="57"/>
  <c r="AP125" i="57"/>
  <c r="AP41" i="57"/>
  <c r="AQ92" i="61"/>
  <c r="AP44" i="57"/>
  <c r="AN36" i="57"/>
  <c r="AQ43" i="61"/>
  <c r="AQ84" i="61"/>
  <c r="AQ27" i="61"/>
  <c r="AQ140" i="61"/>
  <c r="AP75" i="57"/>
  <c r="AP29" i="61"/>
  <c r="AO65" i="61"/>
  <c r="AO127" i="57"/>
  <c r="AO71" i="57"/>
  <c r="AP128" i="57"/>
  <c r="AP55" i="57"/>
  <c r="AR46" i="57"/>
  <c r="AR57" i="57"/>
  <c r="AQ28" i="61"/>
  <c r="AN57" i="57"/>
  <c r="AP116" i="57"/>
  <c r="AP83" i="57"/>
  <c r="AQ79" i="61"/>
  <c r="AO68" i="57"/>
  <c r="AO139" i="61"/>
  <c r="AP80" i="57"/>
  <c r="AP79" i="57"/>
  <c r="AO66" i="57"/>
  <c r="AP67" i="57"/>
  <c r="AO64" i="57"/>
  <c r="AP83" i="61"/>
  <c r="AO69" i="57"/>
  <c r="AO72" i="57"/>
  <c r="AN21" i="57"/>
  <c r="AP31" i="61"/>
  <c r="AO63" i="57"/>
  <c r="AP140" i="57"/>
  <c r="AO139" i="57"/>
  <c r="AO103" i="57"/>
  <c r="AN54" i="61"/>
  <c r="AO115" i="61"/>
  <c r="AN66" i="61"/>
  <c r="AP81" i="57"/>
  <c r="AP104" i="57"/>
  <c r="AP84" i="57"/>
  <c r="AO144" i="61"/>
  <c r="AO132" i="61"/>
  <c r="AO35" i="61"/>
  <c r="AN103" i="61"/>
  <c r="AP120" i="61"/>
  <c r="AN106" i="61"/>
  <c r="AO23" i="61"/>
  <c r="AN130" i="61"/>
  <c r="AO119" i="61"/>
  <c r="AO129" i="61"/>
  <c r="AO120" i="57"/>
  <c r="AO143" i="57"/>
  <c r="AO140" i="57"/>
  <c r="AQ42" i="61"/>
  <c r="AO144" i="57"/>
  <c r="AQ40" i="57"/>
  <c r="AQ41" i="57"/>
  <c r="AO132" i="57"/>
  <c r="AO60" i="57"/>
  <c r="AO138" i="57"/>
  <c r="AQ46" i="57"/>
  <c r="AO84" i="57"/>
  <c r="AQ125" i="61"/>
  <c r="AQ53" i="57"/>
  <c r="AQ89" i="57"/>
  <c r="AO108" i="57"/>
  <c r="AQ101" i="57"/>
  <c r="AQ48" i="57"/>
  <c r="AO135" i="57"/>
  <c r="AQ65" i="57"/>
  <c r="AQ55" i="61"/>
  <c r="AQ65" i="61"/>
  <c r="AQ77" i="57"/>
  <c r="AO24" i="57"/>
  <c r="AQ42" i="57"/>
  <c r="AQ47" i="61"/>
  <c r="AQ43" i="57"/>
  <c r="AP39" i="57"/>
  <c r="AN24" i="57"/>
  <c r="AO99" i="57"/>
  <c r="AP46" i="61"/>
  <c r="AP99" i="57"/>
  <c r="AN27" i="61"/>
  <c r="AN23" i="57"/>
  <c r="AQ108" i="57"/>
  <c r="AO102" i="57"/>
  <c r="AO46" i="61"/>
  <c r="AO51" i="57"/>
  <c r="AQ139" i="57"/>
  <c r="AQ22" i="57"/>
  <c r="AP17" i="57"/>
  <c r="AR39" i="57"/>
  <c r="AQ140" i="57"/>
  <c r="AP120" i="57"/>
  <c r="AO17" i="57"/>
  <c r="AO100" i="57"/>
  <c r="AN22" i="57"/>
  <c r="AN39" i="57"/>
  <c r="AP143" i="57"/>
  <c r="AQ46" i="61"/>
  <c r="AN143" i="61"/>
  <c r="AQ143" i="61"/>
  <c r="AP143" i="61"/>
  <c r="AO104" i="57"/>
  <c r="AP72" i="61"/>
  <c r="AP115" i="57"/>
  <c r="AQ84" i="57"/>
  <c r="AP107" i="57"/>
  <c r="AP127" i="57"/>
  <c r="AP71" i="61"/>
  <c r="AP139" i="57"/>
  <c r="AN99" i="61"/>
  <c r="AN68" i="61"/>
  <c r="AQ103" i="57"/>
  <c r="AP22" i="57"/>
  <c r="AQ39" i="57"/>
  <c r="AQ75" i="57"/>
  <c r="AN63" i="57"/>
  <c r="AN17" i="57"/>
  <c r="AR51" i="57"/>
  <c r="AP105" i="57"/>
  <c r="AR140" i="57"/>
  <c r="AR77" i="57"/>
  <c r="AP19" i="57"/>
  <c r="AP118" i="57"/>
  <c r="AQ78" i="57"/>
  <c r="AN113" i="61"/>
  <c r="AP139" i="61"/>
  <c r="AQ80" i="61"/>
  <c r="AP63" i="57"/>
  <c r="AP142" i="57"/>
  <c r="AN135" i="57"/>
  <c r="AP60" i="57"/>
  <c r="AQ57" i="57"/>
  <c r="AN16" i="57"/>
  <c r="AO142" i="57"/>
  <c r="AQ24" i="57"/>
  <c r="AP69" i="57"/>
  <c r="AQ21" i="57"/>
  <c r="AQ16" i="57"/>
  <c r="AQ83" i="57"/>
  <c r="AP132" i="57"/>
  <c r="AP144" i="57"/>
  <c r="AP68" i="57"/>
  <c r="AP65" i="57"/>
  <c r="AQ142" i="57"/>
  <c r="AQ138" i="57"/>
  <c r="AO57" i="57"/>
  <c r="AQ67" i="61"/>
  <c r="AQ136" i="57"/>
  <c r="AR60" i="57"/>
  <c r="AP21" i="57"/>
  <c r="AP135" i="57"/>
  <c r="AP42" i="57"/>
  <c r="AQ128" i="57"/>
  <c r="AQ55" i="57"/>
  <c r="AN19" i="57"/>
  <c r="AN99" i="57"/>
  <c r="AQ23" i="57"/>
  <c r="AO118" i="57"/>
  <c r="AP51" i="57"/>
  <c r="AO75" i="61"/>
  <c r="AN142" i="61"/>
  <c r="AO106" i="57"/>
  <c r="AQ19" i="57"/>
  <c r="AO21" i="57"/>
  <c r="AO23" i="57"/>
  <c r="AO101" i="57"/>
  <c r="AQ51" i="57"/>
  <c r="AR19" i="57"/>
  <c r="AP67" i="61"/>
  <c r="AN115" i="61"/>
  <c r="AP16" i="57"/>
  <c r="AQ99" i="57"/>
  <c r="AO130" i="57"/>
  <c r="AO107" i="57"/>
  <c r="AO81" i="57"/>
  <c r="AP71" i="57"/>
  <c r="AP103" i="57"/>
  <c r="AP108" i="57"/>
  <c r="AP102" i="57"/>
  <c r="AP42" i="61"/>
  <c r="AP79" i="61"/>
  <c r="AR16" i="57"/>
  <c r="AR125" i="57"/>
  <c r="AR87" i="57"/>
  <c r="AR23" i="57"/>
  <c r="AQ72" i="57"/>
  <c r="AP127" i="61"/>
  <c r="AR102" i="57"/>
  <c r="AR99" i="57"/>
  <c r="AP113" i="61"/>
  <c r="AP47" i="61"/>
  <c r="AR43" i="57"/>
  <c r="AR47" i="57"/>
  <c r="AQ67" i="57"/>
  <c r="AP91" i="57"/>
  <c r="AP72" i="57"/>
  <c r="AO59" i="61"/>
  <c r="AO126" i="61"/>
  <c r="AO56" i="61"/>
  <c r="AQ76" i="57"/>
  <c r="AO138" i="61"/>
  <c r="AQ79" i="57"/>
  <c r="AQ31" i="57"/>
  <c r="AO53" i="61"/>
  <c r="AO60" i="61"/>
  <c r="AP18" i="57"/>
  <c r="AQ135" i="57"/>
  <c r="AQ81" i="57"/>
  <c r="AP112" i="57"/>
  <c r="AP101" i="57"/>
  <c r="AN117" i="61"/>
  <c r="AP24" i="57"/>
  <c r="AR24" i="57"/>
  <c r="AP35" i="57"/>
  <c r="AQ130" i="57"/>
  <c r="AQ104" i="57"/>
  <c r="AN18" i="57"/>
  <c r="AP48" i="57"/>
  <c r="AR130" i="57"/>
  <c r="AQ82" i="61"/>
  <c r="AN58" i="61"/>
  <c r="AR107" i="57"/>
  <c r="AR21" i="57"/>
  <c r="AN82" i="61"/>
  <c r="AN17" i="61"/>
  <c r="AP15" i="57"/>
  <c r="AQ27" i="57"/>
  <c r="AQ112" i="57"/>
  <c r="AO18" i="57"/>
  <c r="AQ19" i="61"/>
  <c r="AR20" i="57"/>
  <c r="AN112" i="57"/>
  <c r="AN35" i="57"/>
  <c r="AP135" i="61"/>
  <c r="AP82" i="61"/>
  <c r="AR113" i="57"/>
  <c r="AR48" i="61"/>
  <c r="AQ69" i="57"/>
  <c r="AR135" i="57"/>
  <c r="AP76" i="57"/>
  <c r="AP53" i="61"/>
  <c r="AQ59" i="61"/>
  <c r="AR54" i="57"/>
  <c r="AN33" i="61"/>
  <c r="AR15" i="57"/>
  <c r="AO54" i="61"/>
  <c r="AQ78" i="61"/>
  <c r="AQ63" i="61"/>
  <c r="AN15" i="57"/>
  <c r="AO68" i="61"/>
  <c r="AQ15" i="57"/>
  <c r="AO33" i="57"/>
  <c r="AR35" i="61"/>
  <c r="AO63" i="61"/>
  <c r="AP63" i="61"/>
  <c r="AR40" i="57"/>
  <c r="AP124" i="57"/>
  <c r="AO30" i="57"/>
  <c r="AN124" i="57"/>
  <c r="AO89" i="57"/>
  <c r="AP15" i="61"/>
  <c r="AR15" i="61"/>
  <c r="AO142" i="61"/>
  <c r="AN21" i="61"/>
  <c r="AP87" i="61"/>
  <c r="AQ106" i="57"/>
  <c r="AN136" i="57"/>
  <c r="AN119" i="61"/>
  <c r="AO123" i="61"/>
  <c r="AP27" i="61"/>
  <c r="AP123" i="61"/>
  <c r="AQ36" i="57"/>
  <c r="AR66" i="57"/>
  <c r="AN100" i="61"/>
  <c r="AO136" i="57"/>
  <c r="AO27" i="61"/>
  <c r="AQ75" i="61"/>
  <c r="AQ104" i="61"/>
  <c r="AQ113" i="61"/>
  <c r="AN31" i="57"/>
  <c r="AP125" i="61"/>
  <c r="AP75" i="61"/>
  <c r="AP115" i="61"/>
  <c r="AR139" i="57"/>
  <c r="AR132" i="61"/>
  <c r="AR136" i="57"/>
  <c r="AP119" i="61"/>
  <c r="AN101" i="61"/>
  <c r="AR127" i="57"/>
  <c r="AN45" i="61"/>
  <c r="AR68" i="57"/>
  <c r="AR32" i="61"/>
  <c r="AN56" i="61"/>
  <c r="AQ89" i="61"/>
  <c r="AQ64" i="61"/>
  <c r="AQ18" i="61"/>
  <c r="AN27" i="57"/>
  <c r="AN76" i="57"/>
  <c r="AQ33" i="57"/>
  <c r="AN91" i="57"/>
  <c r="AO120" i="61"/>
  <c r="AP32" i="61"/>
  <c r="AP23" i="61"/>
  <c r="AN35" i="61"/>
  <c r="AR68" i="61"/>
  <c r="AQ131" i="61"/>
  <c r="AR27" i="61"/>
  <c r="AP45" i="61"/>
  <c r="AO91" i="57"/>
  <c r="AP104" i="61"/>
  <c r="AP27" i="57"/>
  <c r="AQ54" i="57"/>
  <c r="AO32" i="61"/>
  <c r="AP131" i="61"/>
  <c r="AN31" i="61"/>
  <c r="AN64" i="61"/>
  <c r="AP18" i="61"/>
  <c r="AN80" i="61"/>
  <c r="AO80" i="61"/>
  <c r="AP80" i="61"/>
  <c r="AP64" i="57"/>
  <c r="AN64" i="57"/>
  <c r="AO34" i="57"/>
  <c r="AQ34" i="57"/>
  <c r="AO28" i="57"/>
  <c r="AQ28" i="57"/>
  <c r="AQ76" i="61"/>
  <c r="AP76" i="61"/>
  <c r="AO76" i="61"/>
  <c r="AO22" i="61"/>
  <c r="AQ22" i="61"/>
  <c r="AP22" i="61"/>
  <c r="AN28" i="57"/>
  <c r="AQ144" i="61"/>
  <c r="AN22" i="61"/>
  <c r="AP90" i="57"/>
  <c r="AN90" i="57"/>
  <c r="AO94" i="57"/>
  <c r="AQ94" i="57"/>
  <c r="AN94" i="57"/>
  <c r="AR120" i="57"/>
  <c r="AN40" i="61"/>
  <c r="AR40" i="61"/>
  <c r="AR87" i="61"/>
  <c r="AO87" i="61"/>
  <c r="AN87" i="61"/>
  <c r="AQ87" i="61"/>
  <c r="AO78" i="61"/>
  <c r="AN78" i="61"/>
  <c r="AP94" i="57"/>
  <c r="AN76" i="61"/>
  <c r="AR28" i="57"/>
  <c r="AQ83" i="61"/>
  <c r="AQ128" i="61"/>
  <c r="AP128" i="61"/>
  <c r="AQ16" i="61"/>
  <c r="AO16" i="61"/>
  <c r="AN16" i="61"/>
  <c r="AP16" i="61"/>
  <c r="AQ39" i="61"/>
  <c r="AP39" i="61"/>
  <c r="AO39" i="61"/>
  <c r="AN39" i="61"/>
  <c r="AR63" i="57"/>
  <c r="AP111" i="61"/>
  <c r="AQ111" i="61"/>
  <c r="AN111" i="61"/>
  <c r="AP24" i="61"/>
  <c r="AO24" i="61"/>
  <c r="AN24" i="61"/>
  <c r="AQ123" i="57"/>
  <c r="AO123" i="57"/>
  <c r="AN116" i="61"/>
  <c r="AP116" i="61"/>
  <c r="AO116" i="61"/>
  <c r="AN34" i="57"/>
  <c r="AN123" i="57"/>
  <c r="AQ64" i="57"/>
  <c r="AQ116" i="61"/>
  <c r="AN80" i="57"/>
  <c r="AO80" i="57"/>
  <c r="AN92" i="57"/>
  <c r="AQ92" i="57"/>
  <c r="AP30" i="61"/>
  <c r="AO30" i="61"/>
  <c r="AO112" i="61"/>
  <c r="AQ112" i="61"/>
  <c r="AN90" i="61"/>
  <c r="AO90" i="61"/>
  <c r="AP91" i="61"/>
  <c r="AQ91" i="61"/>
  <c r="AP34" i="57"/>
  <c r="AP123" i="57"/>
  <c r="AP28" i="57"/>
  <c r="AP92" i="57"/>
  <c r="AQ63" i="57"/>
  <c r="AN120" i="61"/>
  <c r="AN138" i="61"/>
  <c r="AQ24" i="61"/>
  <c r="AR80" i="61"/>
  <c r="AR91" i="61"/>
  <c r="AR123" i="57"/>
  <c r="AR132" i="57"/>
  <c r="AP132" i="61"/>
  <c r="AO131" i="61"/>
  <c r="AR27" i="57"/>
  <c r="AR95" i="57"/>
  <c r="AN114" i="61"/>
  <c r="AR46" i="61"/>
  <c r="AR33" i="57"/>
  <c r="AR142" i="57"/>
  <c r="AP106" i="61"/>
  <c r="AR113" i="61"/>
  <c r="AQ120" i="61"/>
  <c r="AR48" i="57"/>
  <c r="AP81" i="61"/>
  <c r="AN69" i="61"/>
  <c r="AO15" i="57"/>
  <c r="AO27" i="57"/>
  <c r="AO76" i="57"/>
  <c r="AP33" i="57"/>
  <c r="AN23" i="61"/>
  <c r="AO31" i="61"/>
  <c r="AQ68" i="61"/>
  <c r="AO18" i="61"/>
  <c r="AQ119" i="61"/>
  <c r="AR88" i="57"/>
  <c r="AR143" i="57"/>
  <c r="AO20" i="61"/>
  <c r="AQ31" i="61"/>
  <c r="AQ115" i="61"/>
  <c r="AR93" i="57"/>
  <c r="AR22" i="61"/>
  <c r="AQ35" i="61"/>
  <c r="AO101" i="61"/>
  <c r="AR144" i="61"/>
  <c r="AQ23" i="61"/>
  <c r="AR70" i="57"/>
  <c r="AR67" i="57"/>
  <c r="AO33" i="61"/>
  <c r="AR111" i="61"/>
  <c r="AR96" i="61"/>
  <c r="AN53" i="61"/>
  <c r="AP56" i="57"/>
  <c r="AR34" i="57"/>
  <c r="AO69" i="61"/>
  <c r="AR76" i="61"/>
  <c r="AR16" i="61"/>
  <c r="AP141" i="57"/>
  <c r="AR103" i="57"/>
  <c r="AR139" i="61"/>
  <c r="AR77" i="61"/>
  <c r="AQ30" i="61"/>
  <c r="AR31" i="61"/>
  <c r="AQ21" i="61"/>
  <c r="AQ51" i="61"/>
  <c r="AR47" i="61"/>
  <c r="AO117" i="61"/>
  <c r="AR137" i="61"/>
  <c r="AP58" i="61"/>
  <c r="AQ80" i="57"/>
  <c r="AN32" i="61"/>
  <c r="AP89" i="61"/>
  <c r="AQ56" i="61"/>
  <c r="AQ105" i="61"/>
  <c r="AO99" i="61"/>
  <c r="AQ91" i="57"/>
  <c r="AO112" i="57"/>
  <c r="AQ124" i="57"/>
  <c r="AO35" i="57"/>
  <c r="AN95" i="57"/>
  <c r="AQ105" i="57"/>
  <c r="AN40" i="57"/>
  <c r="AQ141" i="57"/>
  <c r="AQ52" i="57"/>
  <c r="AO21" i="61"/>
  <c r="AO135" i="61"/>
  <c r="AN51" i="61"/>
  <c r="AN15" i="61"/>
  <c r="AO81" i="61"/>
  <c r="AP19" i="61"/>
  <c r="AO66" i="61"/>
  <c r="AR55" i="61"/>
  <c r="AQ117" i="61"/>
  <c r="AR35" i="57"/>
  <c r="AR124" i="57"/>
  <c r="AP95" i="57"/>
  <c r="AO105" i="57"/>
  <c r="AO40" i="57"/>
  <c r="AP30" i="57"/>
  <c r="AN52" i="57"/>
  <c r="AN105" i="61"/>
  <c r="AQ135" i="61"/>
  <c r="AN60" i="61"/>
  <c r="AO51" i="61"/>
  <c r="AQ15" i="61"/>
  <c r="AO94" i="61"/>
  <c r="AO45" i="61"/>
  <c r="AR71" i="61"/>
  <c r="AP107" i="61"/>
  <c r="AR144" i="57"/>
  <c r="AQ30" i="57"/>
  <c r="AP118" i="61"/>
  <c r="AP21" i="61"/>
  <c r="AP117" i="61"/>
  <c r="AN56" i="57"/>
  <c r="AP52" i="57"/>
  <c r="AO105" i="61"/>
  <c r="AQ94" i="61"/>
  <c r="AQ44" i="61"/>
  <c r="AR105" i="57"/>
  <c r="AO19" i="61"/>
  <c r="AP51" i="61"/>
  <c r="AR90" i="57"/>
  <c r="AR106" i="57"/>
  <c r="AR115" i="57"/>
  <c r="AO108" i="61"/>
  <c r="AO57" i="61"/>
  <c r="AR64" i="57"/>
  <c r="AO107" i="61"/>
  <c r="AQ101" i="61"/>
  <c r="AP95" i="61"/>
  <c r="AQ118" i="61"/>
  <c r="AR30" i="57"/>
  <c r="AO93" i="61"/>
  <c r="AO130" i="61"/>
  <c r="AQ33" i="61"/>
  <c r="AO106" i="61"/>
  <c r="AP101" i="61"/>
  <c r="AO28" i="61"/>
  <c r="AQ70" i="61"/>
  <c r="AQ130" i="61"/>
  <c r="AP33" i="61"/>
  <c r="AQ127" i="61"/>
  <c r="AR84" i="57"/>
  <c r="AP100" i="57"/>
  <c r="AO36" i="57"/>
  <c r="AN96" i="61"/>
  <c r="AQ20" i="61"/>
  <c r="AR36" i="61"/>
  <c r="AR28" i="61"/>
  <c r="AR125" i="61"/>
  <c r="AO92" i="61"/>
  <c r="AR71" i="57"/>
  <c r="AR33" i="61"/>
  <c r="AP87" i="57"/>
  <c r="AQ36" i="61"/>
  <c r="AP94" i="61"/>
  <c r="AN44" i="61"/>
  <c r="AO44" i="61"/>
  <c r="AR88" i="61"/>
  <c r="AR94" i="61"/>
  <c r="AQ142" i="61"/>
  <c r="AR18" i="57"/>
  <c r="AR44" i="61"/>
  <c r="AR104" i="57"/>
  <c r="AP31" i="57"/>
  <c r="AQ100" i="57"/>
  <c r="AP93" i="61"/>
  <c r="AP96" i="61"/>
  <c r="AR140" i="61"/>
  <c r="AR32" i="57"/>
  <c r="AO31" i="57"/>
  <c r="AN100" i="57"/>
  <c r="AQ44" i="57"/>
  <c r="AN93" i="61"/>
  <c r="AO96" i="61"/>
  <c r="AR31" i="57"/>
  <c r="AP17" i="61"/>
  <c r="AR100" i="57"/>
  <c r="AR108" i="57"/>
  <c r="AP88" i="57"/>
  <c r="AO44" i="57"/>
  <c r="AR94" i="57"/>
  <c r="AR57" i="61"/>
  <c r="AQ53" i="61"/>
  <c r="AR92" i="57"/>
  <c r="AR80" i="57"/>
  <c r="AR104" i="61"/>
  <c r="AR65" i="61"/>
  <c r="AQ32" i="57"/>
  <c r="AO95" i="57"/>
  <c r="AP142" i="61"/>
  <c r="AN126" i="61"/>
  <c r="AN105" i="57"/>
  <c r="AQ18" i="57"/>
  <c r="AO141" i="57"/>
  <c r="AO56" i="57"/>
  <c r="AQ29" i="61"/>
  <c r="AP105" i="61"/>
  <c r="AN112" i="61"/>
  <c r="AQ69" i="61"/>
  <c r="AP40" i="61"/>
  <c r="AQ81" i="61"/>
  <c r="AR141" i="57"/>
  <c r="AR56" i="57"/>
  <c r="AP66" i="61"/>
  <c r="AQ60" i="61"/>
  <c r="AR137" i="57"/>
  <c r="AR116" i="57"/>
  <c r="AQ20" i="57"/>
  <c r="AP93" i="57"/>
  <c r="AO52" i="57"/>
  <c r="AP88" i="61"/>
  <c r="AP69" i="61"/>
  <c r="AR20" i="61"/>
  <c r="AQ40" i="61"/>
  <c r="AO40" i="61"/>
  <c r="AN81" i="61"/>
  <c r="AR81" i="61"/>
  <c r="AR143" i="61"/>
  <c r="AR42" i="57"/>
  <c r="AR93" i="61"/>
  <c r="AR131" i="57"/>
  <c r="AN57" i="61"/>
  <c r="AR130" i="61"/>
  <c r="AR53" i="61"/>
  <c r="AR101" i="61"/>
  <c r="AR142" i="61"/>
  <c r="AR119" i="57"/>
  <c r="AO103" i="61"/>
  <c r="AR91" i="57"/>
  <c r="AP59" i="61"/>
  <c r="AR82" i="57"/>
  <c r="AP57" i="61"/>
  <c r="AR21" i="61"/>
  <c r="AR24" i="61"/>
  <c r="AN87" i="57"/>
  <c r="AR72" i="61"/>
  <c r="AR75" i="61"/>
  <c r="AR58" i="61"/>
  <c r="AO36" i="61"/>
  <c r="AQ93" i="57"/>
  <c r="AN107" i="61"/>
  <c r="AO29" i="61"/>
  <c r="AQ57" i="61"/>
  <c r="AO95" i="61"/>
  <c r="AQ88" i="61"/>
  <c r="AP28" i="61"/>
  <c r="AR42" i="61"/>
  <c r="AO20" i="57"/>
  <c r="AQ87" i="57"/>
  <c r="AP32" i="57"/>
  <c r="AN108" i="61"/>
  <c r="AN36" i="61"/>
  <c r="AN93" i="57"/>
  <c r="AN89" i="57"/>
  <c r="AQ90" i="57"/>
  <c r="AQ107" i="61"/>
  <c r="AP130" i="61"/>
  <c r="AO118" i="61"/>
  <c r="AQ106" i="61"/>
  <c r="AQ93" i="61"/>
  <c r="AQ99" i="61"/>
  <c r="AN29" i="61"/>
  <c r="AN59" i="61"/>
  <c r="AP20" i="61"/>
  <c r="AQ95" i="61"/>
  <c r="AO88" i="61"/>
  <c r="AO58" i="61"/>
  <c r="AP35" i="61"/>
  <c r="AO104" i="61"/>
  <c r="AN104" i="61"/>
  <c r="AR29" i="61"/>
  <c r="AR118" i="61"/>
  <c r="AN28" i="61"/>
  <c r="AR89" i="57"/>
  <c r="AR72" i="57"/>
  <c r="AO89" i="61"/>
  <c r="AP64" i="61"/>
  <c r="AR127" i="61"/>
  <c r="AR95" i="61"/>
  <c r="AQ90" i="61"/>
  <c r="AP56" i="61"/>
  <c r="AR131" i="61"/>
  <c r="AN20" i="57"/>
  <c r="AN32" i="57"/>
  <c r="AP89" i="57"/>
  <c r="AN118" i="61"/>
  <c r="AN20" i="61"/>
  <c r="AP20" i="57"/>
  <c r="AO87" i="57"/>
  <c r="AO32" i="57"/>
  <c r="AO93" i="57"/>
  <c r="AQ58" i="61"/>
  <c r="AP78" i="61"/>
  <c r="AQ126" i="61"/>
  <c r="AR117" i="61"/>
  <c r="AR45" i="57"/>
  <c r="AP102" i="61"/>
  <c r="AR117" i="57"/>
  <c r="AR52" i="61"/>
  <c r="AR79" i="57"/>
  <c r="AR69" i="61"/>
  <c r="AQ108" i="61"/>
  <c r="AR81" i="57"/>
  <c r="AR101" i="57"/>
  <c r="AO34" i="61"/>
  <c r="AR136" i="61"/>
  <c r="AR89" i="61"/>
  <c r="AR135" i="61"/>
  <c r="AR39" i="61"/>
  <c r="AR129" i="61"/>
  <c r="AR45" i="61"/>
  <c r="AP99" i="61"/>
  <c r="AR120" i="61"/>
  <c r="AR112" i="61"/>
  <c r="AR43" i="61"/>
  <c r="AR119" i="61"/>
  <c r="AR105" i="61"/>
  <c r="AR106" i="61"/>
  <c r="AR51" i="61"/>
  <c r="AR56" i="61"/>
  <c r="AR107" i="61"/>
  <c r="AR123" i="61"/>
  <c r="AR41" i="61"/>
  <c r="AO117" i="57"/>
  <c r="AO129" i="57"/>
  <c r="AP114" i="61"/>
  <c r="AP60" i="61"/>
  <c r="AO102" i="61"/>
  <c r="AP41" i="61"/>
  <c r="AR65" i="57"/>
  <c r="AN41" i="61"/>
  <c r="AO70" i="61"/>
  <c r="AQ54" i="61"/>
  <c r="AR79" i="61"/>
  <c r="AP54" i="61"/>
  <c r="AR128" i="61"/>
  <c r="AR60" i="61"/>
  <c r="AQ138" i="61"/>
  <c r="AR115" i="61"/>
  <c r="AR66" i="61"/>
  <c r="AR59" i="61"/>
  <c r="AO96" i="57"/>
  <c r="AO100" i="61"/>
  <c r="AO52" i="61"/>
  <c r="AP34" i="61"/>
  <c r="AQ41" i="61"/>
  <c r="AR124" i="61"/>
  <c r="AR23" i="61"/>
  <c r="AP126" i="61"/>
  <c r="AQ66" i="57"/>
  <c r="AP124" i="61"/>
  <c r="AP136" i="61"/>
  <c r="AQ66" i="61"/>
  <c r="AR102" i="61"/>
  <c r="AP70" i="61"/>
  <c r="AP103" i="61"/>
  <c r="AR129" i="57"/>
  <c r="AR69" i="57"/>
  <c r="AN129" i="57"/>
  <c r="AN44" i="57"/>
  <c r="AQ96" i="57"/>
  <c r="AP36" i="57"/>
  <c r="AO114" i="61"/>
  <c r="AP100" i="61"/>
  <c r="AO17" i="61"/>
  <c r="AQ124" i="61"/>
  <c r="AP52" i="61"/>
  <c r="AP138" i="61"/>
  <c r="AQ102" i="61"/>
  <c r="AQ34" i="61"/>
  <c r="AP129" i="61"/>
  <c r="AO136" i="61"/>
  <c r="AR108" i="61"/>
  <c r="AQ103" i="61"/>
  <c r="AO41" i="61"/>
  <c r="AQ45" i="61"/>
  <c r="AR100" i="61"/>
  <c r="AR36" i="57"/>
  <c r="AR92" i="61"/>
  <c r="AR44" i="57"/>
  <c r="AR96" i="57"/>
  <c r="AN92" i="61"/>
  <c r="AQ117" i="57"/>
  <c r="AN88" i="57"/>
  <c r="AP117" i="57"/>
  <c r="AQ88" i="57"/>
  <c r="AP129" i="57"/>
  <c r="AP108" i="61"/>
  <c r="AP96" i="57"/>
  <c r="AQ114" i="61"/>
  <c r="AQ100" i="61"/>
  <c r="AQ17" i="61"/>
  <c r="AO124" i="61"/>
  <c r="AN52" i="61"/>
  <c r="AN102" i="61"/>
  <c r="AN34" i="61"/>
  <c r="AQ123" i="61"/>
  <c r="AN129" i="61"/>
  <c r="AN136" i="61"/>
  <c r="AR114" i="61"/>
  <c r="AR99" i="61"/>
  <c r="AP92" i="61"/>
  <c r="AR34" i="61"/>
  <c r="AR138" i="61"/>
  <c r="AR103" i="61"/>
  <c r="AR18" i="61"/>
  <c r="AR70" i="61"/>
  <c r="AR19" i="61"/>
  <c r="AR78" i="61"/>
  <c r="AO88" i="57"/>
  <c r="AQ52" i="61"/>
  <c r="AQ129" i="61"/>
  <c r="AQ136" i="61"/>
  <c r="AR30" i="61"/>
  <c r="AR63" i="61"/>
  <c r="AR64" i="61"/>
  <c r="AR116" i="61"/>
  <c r="AR84" i="61"/>
  <c r="AR83" i="61"/>
  <c r="AR17" i="61"/>
  <c r="AR67" i="61"/>
  <c r="AR82" i="61"/>
  <c r="AR126" i="61"/>
  <c r="AR54" i="61"/>
  <c r="AP90" i="61"/>
  <c r="AR90" i="61"/>
</calcChain>
</file>

<file path=xl/sharedStrings.xml><?xml version="1.0" encoding="utf-8"?>
<sst xmlns="http://schemas.openxmlformats.org/spreadsheetml/2006/main" count="1424" uniqueCount="170">
  <si>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</si>
  <si>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</si>
  <si>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</si>
  <si>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</si>
  <si>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</si>
  <si>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</si>
  <si>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</si>
  <si>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</si>
  <si>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</si>
  <si>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</si>
  <si>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</si>
  <si>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</si>
  <si>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</si>
  <si>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</si>
  <si>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</si>
  <si>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</si>
  <si>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</si>
  <si>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</si>
  <si>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</si>
  <si>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</si>
  <si>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</si>
  <si>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</si>
  <si>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</si>
  <si>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</si>
  <si>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</si>
  <si>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</si>
  <si>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</si>
  <si>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</si>
  <si>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</si>
  <si>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</si>
  <si>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</si>
  <si>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</si>
  <si>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</si>
  <si>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</si>
  <si>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</si>
  <si>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</si>
  <si>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OFF RATIO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</si>
  <si>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</si>
  <si>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</si>
  <si>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</si>
  <si>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</si>
  <si>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</si>
  <si>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</si>
  <si>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</si>
  <si>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</si>
  <si>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</si>
  <si>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</si>
  <si>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</si>
  <si>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</si>
  <si>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</si>
  <si>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</si>
  <si>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</si>
  <si>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</si>
  <si>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</si>
  <si>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</si>
  <si>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</si>
  <si>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</si>
  <si>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</si>
  <si>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</si>
  <si>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</si>
  <si>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</si>
  <si>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BUR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</si>
  <si>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</si>
  <si>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</si>
  <si>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</si>
  <si>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</si>
  <si>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</si>
  <si>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</si>
  <si>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</si>
  <si>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</si>
  <si>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@WAT</t>
  </si>
  <si>
    <t>WAT</t>
  </si>
  <si>
    <t>@MUN</t>
  </si>
  <si>
    <t>BOU</t>
  </si>
  <si>
    <t>@BOU</t>
  </si>
  <si>
    <t>@MCI</t>
  </si>
  <si>
    <t>@BUR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</si>
  <si>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</si>
  <si>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</si>
  <si>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</si>
  <si>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</si>
  <si>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</si>
  <si>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</si>
  <si>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</si>
  <si>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</si>
  <si>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</si>
  <si>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</si>
  <si>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</si>
  <si>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</si>
  <si>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</si>
  <si>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</si>
  <si>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</si>
  <si>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</si>
  <si>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</si>
  <si>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</si>
  <si>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</si>
  <si>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</si>
  <si>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</si>
  <si>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Burnley</t>
  </si>
  <si>
    <t>Bournemouth</t>
  </si>
  <si>
    <t>Crystal Palace</t>
  </si>
  <si>
    <t>Leicester City</t>
  </si>
  <si>
    <t>Southampton</t>
  </si>
  <si>
    <t>Watford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</si>
  <si>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</si>
  <si>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</si>
  <si>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</si>
  <si>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</si>
  <si>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</si>
  <si>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</si>
  <si>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</si>
  <si>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</si>
  <si>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SHU</t>
  </si>
  <si>
    <t>NOR</t>
  </si>
  <si>
    <t>@SHU</t>
  </si>
  <si>
    <t>@NOR</t>
  </si>
  <si>
    <t>@AVL</t>
  </si>
  <si>
    <t>Aston Villa</t>
  </si>
  <si>
    <t>Norwich City</t>
  </si>
  <si>
    <t>Sheffield United</t>
  </si>
  <si>
    <t>Y</t>
  </si>
  <si>
    <t>BRI</t>
  </si>
  <si>
    <t>@BRI</t>
  </si>
  <si>
    <t>FA Cup 4th</t>
  </si>
  <si>
    <t>EPL GW25</t>
  </si>
  <si>
    <t>EPL GW26</t>
  </si>
  <si>
    <t>FA Cup R</t>
  </si>
  <si>
    <t>EPL GW27</t>
  </si>
  <si>
    <t>EUROPE</t>
  </si>
  <si>
    <t>FA Cup 5th</t>
  </si>
  <si>
    <t>LC FINAL</t>
  </si>
  <si>
    <t>EPL GW28</t>
  </si>
  <si>
    <t>EPL GW29</t>
  </si>
  <si>
    <t>EPL GW30</t>
  </si>
  <si>
    <t>FA Cup QF</t>
  </si>
  <si>
    <t>EPL GW31</t>
  </si>
  <si>
    <t>INTERNATIONAL</t>
  </si>
  <si>
    <t>EPL GW32</t>
  </si>
  <si>
    <t>EPL GW33</t>
  </si>
  <si>
    <t>EPL GW34</t>
  </si>
  <si>
    <t>DGW</t>
  </si>
  <si>
    <t>FA Cup SF</t>
  </si>
  <si>
    <t>EPL GW35</t>
  </si>
  <si>
    <t>EPL GW36</t>
  </si>
  <si>
    <t>EPL GW37</t>
  </si>
  <si>
    <t>EPL GW38</t>
  </si>
  <si>
    <t>WBA</t>
  </si>
  <si>
    <t>LC SEMI</t>
  </si>
  <si>
    <t>@BRENT</t>
  </si>
  <si>
    <t>@MILL</t>
  </si>
  <si>
    <t>OX UN</t>
  </si>
  <si>
    <t>@HULL</t>
  </si>
  <si>
    <t>FUL</t>
  </si>
  <si>
    <t>@WAT/TRN</t>
  </si>
  <si>
    <t>@BC/SHW TN</t>
  </si>
  <si>
    <t>@AT MAD</t>
  </si>
  <si>
    <t>@R MAD</t>
  </si>
  <si>
    <t>BAY MUN</t>
  </si>
  <si>
    <t>RB LEIP</t>
  </si>
  <si>
    <t>ESP</t>
  </si>
  <si>
    <t>@OLY</t>
  </si>
  <si>
    <t>@CL BRUG</t>
  </si>
  <si>
    <t>OLY</t>
  </si>
  <si>
    <t>CL BRUG</t>
  </si>
  <si>
    <t>@ESP</t>
  </si>
  <si>
    <t>AT MAD</t>
  </si>
  <si>
    <t>@RB LEIP</t>
  </si>
  <si>
    <t>@BAY MUN</t>
  </si>
  <si>
    <t>R MAD</t>
  </si>
  <si>
    <t>EPL GW24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</si>
</sst>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_);[Red]\(0.00\)"/>
    <numFmt numFmtId="166" formatCode="0.0_);[Red]\(0.0\)"/>
    <numFmt numFmtId="167" formatCode="0.0000"/>
    <numFmt numFmtId="168" formatCode="0.000"/>
    <numFmt numFmtId="169" formatCode="[$-409]ddd\,\ mmm\ d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/>
    <xf numFmtId="0" fontId="21" fillId="0" borderId="10" xfId="0" quotePrefix="1" applyFont="1" applyBorder="1" applyAlignment="1">
      <alignment horizontal="center" vertical="center"/>
    </xf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 wrapText="1"/>
    </xf>
    <xf numFmtId="0" fontId="28" fillId="42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2" fontId="30" fillId="0" borderId="10" xfId="0" applyNumberFormat="1" applyFont="1" applyBorder="1" applyAlignment="1">
      <alignment horizontal="center" vertical="center"/>
    </xf>
    <xf numFmtId="9" fontId="29" fillId="0" borderId="0" xfId="42" applyFont="1" applyAlignment="1">
      <alignment vertical="center"/>
    </xf>
    <xf numFmtId="0" fontId="31" fillId="34" borderId="1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2" fontId="32" fillId="0" borderId="14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2" fillId="0" borderId="10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32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32" fillId="0" borderId="10" xfId="0" quotePrefix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32" fillId="0" borderId="10" xfId="0" quotePrefix="1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32" fillId="0" borderId="10" xfId="0" quotePrefix="1" applyNumberFormat="1" applyFont="1" applyFill="1" applyBorder="1" applyAlignment="1">
      <alignment horizontal="center" vertical="center"/>
    </xf>
    <xf numFmtId="2" fontId="32" fillId="0" borderId="0" xfId="0" applyNumberFormat="1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2" fontId="25" fillId="35" borderId="10" xfId="0" applyNumberFormat="1" applyFont="1" applyFill="1" applyBorder="1" applyAlignment="1">
      <alignment horizontal="center" vertical="center"/>
    </xf>
    <xf numFmtId="0" fontId="32" fillId="43" borderId="10" xfId="0" quotePrefix="1" applyFont="1" applyFill="1" applyBorder="1" applyAlignment="1">
      <alignment horizontal="center" vertical="center"/>
    </xf>
    <xf numFmtId="2" fontId="18" fillId="43" borderId="10" xfId="0" applyNumberFormat="1" applyFont="1" applyFill="1" applyBorder="1" applyAlignment="1">
      <alignment horizontal="center" vertical="center"/>
    </xf>
    <xf numFmtId="164" fontId="18" fillId="43" borderId="10" xfId="0" applyNumberFormat="1" applyFont="1" applyFill="1" applyBorder="1" applyAlignment="1">
      <alignment horizontal="center" vertical="center"/>
    </xf>
    <xf numFmtId="0" fontId="32" fillId="44" borderId="10" xfId="0" quotePrefix="1" applyFont="1" applyFill="1" applyBorder="1" applyAlignment="1">
      <alignment horizontal="center" vertical="center"/>
    </xf>
    <xf numFmtId="2" fontId="32" fillId="44" borderId="10" xfId="0" quotePrefix="1" applyNumberFormat="1" applyFont="1" applyFill="1" applyBorder="1" applyAlignment="1">
      <alignment horizontal="center" vertical="center"/>
    </xf>
    <xf numFmtId="164" fontId="32" fillId="44" borderId="10" xfId="0" quotePrefix="1" applyNumberFormat="1" applyFont="1" applyFill="1" applyBorder="1" applyAlignment="1">
      <alignment horizontal="center" vertical="center"/>
    </xf>
    <xf numFmtId="169" fontId="20" fillId="35" borderId="18" xfId="0" applyNumberFormat="1" applyFont="1" applyFill="1" applyBorder="1" applyAlignment="1">
      <alignment horizontal="center" vertical="center" wrapText="1"/>
    </xf>
    <xf numFmtId="0" fontId="21" fillId="0" borderId="23" xfId="0" quotePrefix="1" applyFont="1" applyBorder="1" applyAlignment="1">
      <alignment horizontal="center" vertical="center"/>
    </xf>
    <xf numFmtId="0" fontId="21" fillId="0" borderId="25" xfId="0" quotePrefix="1" applyFont="1" applyBorder="1" applyAlignment="1">
      <alignment horizontal="center" vertical="center"/>
    </xf>
    <xf numFmtId="0" fontId="21" fillId="0" borderId="26" xfId="0" quotePrefix="1" applyFont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33" fillId="46" borderId="21" xfId="0" applyNumberFormat="1" applyFont="1" applyFill="1" applyBorder="1" applyAlignment="1">
      <alignment horizontal="center" vertical="center"/>
    </xf>
    <xf numFmtId="169" fontId="20" fillId="36" borderId="10" xfId="0" applyNumberFormat="1" applyFont="1" applyFill="1" applyBorder="1" applyAlignment="1">
      <alignment horizontal="center" vertical="center" wrapText="1"/>
    </xf>
    <xf numFmtId="169" fontId="20" fillId="34" borderId="10" xfId="0" applyNumberFormat="1" applyFont="1" applyFill="1" applyBorder="1" applyAlignment="1">
      <alignment horizontal="center" vertical="center" wrapText="1"/>
    </xf>
    <xf numFmtId="169" fontId="20" fillId="47" borderId="10" xfId="0" applyNumberFormat="1" applyFont="1" applyFill="1" applyBorder="1" applyAlignment="1">
      <alignment horizontal="center" vertical="center" wrapText="1"/>
    </xf>
    <xf numFmtId="169" fontId="20" fillId="35" borderId="10" xfId="0" applyNumberFormat="1" applyFont="1" applyFill="1" applyBorder="1" applyAlignment="1">
      <alignment horizontal="center" vertical="center" wrapText="1"/>
    </xf>
    <xf numFmtId="169" fontId="20" fillId="41" borderId="10" xfId="0" applyNumberFormat="1" applyFont="1" applyFill="1" applyBorder="1" applyAlignment="1">
      <alignment horizontal="center" vertical="center" wrapText="1"/>
    </xf>
    <xf numFmtId="169" fontId="20" fillId="34" borderId="23" xfId="0" applyNumberFormat="1" applyFont="1" applyFill="1" applyBorder="1" applyAlignment="1">
      <alignment horizontal="center" vertical="center" wrapText="1"/>
    </xf>
    <xf numFmtId="0" fontId="21" fillId="48" borderId="10" xfId="0" quotePrefix="1" applyFont="1" applyFill="1" applyBorder="1" applyAlignment="1">
      <alignment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vertical="center"/>
    </xf>
    <xf numFmtId="0" fontId="21" fillId="44" borderId="25" xfId="0" quotePrefix="1" applyFont="1" applyFill="1" applyBorder="1" applyAlignment="1">
      <alignment horizontal="center" vertical="center"/>
    </xf>
    <xf numFmtId="0" fontId="20" fillId="45" borderId="19" xfId="0" applyFont="1" applyFill="1" applyBorder="1" applyAlignment="1">
      <alignment horizontal="center" vertical="center"/>
    </xf>
    <xf numFmtId="0" fontId="20" fillId="34" borderId="22" xfId="0" applyFont="1" applyFill="1" applyBorder="1" applyAlignment="1">
      <alignment horizontal="center" vertical="center"/>
    </xf>
    <xf numFmtId="0" fontId="20" fillId="34" borderId="24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19" fillId="40" borderId="16" xfId="0" applyFont="1" applyFill="1" applyBorder="1" applyAlignment="1">
      <alignment horizontal="center"/>
    </xf>
    <xf numFmtId="0" fontId="19" fillId="40" borderId="17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9" borderId="10" xfId="0" quotePrefix="1" applyFont="1" applyFill="1" applyBorder="1" applyAlignment="1">
      <alignment horizontal="center" vertical="center"/>
    </xf>
    <xf numFmtId="0" fontId="21" fillId="49" borderId="25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20" fillId="42" borderId="10" xfId="0" applyNumberFormat="1" applyFont="1" applyFill="1" applyBorder="1" applyAlignment="1">
      <alignment horizontal="center" vertical="center" wrapText="1"/>
    </xf>
    <xf numFmtId="0" fontId="21" fillId="45" borderId="10" xfId="0" quotePrefix="1" applyFont="1" applyFill="1" applyBorder="1" applyAlignment="1">
      <alignment horizontal="center" vertical="center"/>
    </xf>
    <xf numFmtId="0" fontId="21" fillId="45" borderId="25" xfId="0" quotePrefix="1" applyFont="1" applyFill="1" applyBorder="1" applyAlignment="1">
      <alignment horizontal="center" vertical="center"/>
    </xf>
    <xf numFmtId="0" fontId="21" fillId="44" borderId="18" xfId="0" quotePrefix="1" applyFont="1" applyFill="1" applyBorder="1" applyAlignment="1">
      <alignment horizontal="center" vertical="center"/>
    </xf>
    <xf numFmtId="0" fontId="21" fillId="44" borderId="14" xfId="0" quotePrefix="1" applyFont="1" applyFill="1" applyBorder="1" applyAlignment="1">
      <alignment horizontal="center" vertical="center"/>
    </xf>
    <xf numFmtId="0" fontId="21" fillId="44" borderId="11" xfId="0" quotePrefix="1" applyFont="1" applyFill="1" applyBorder="1" applyAlignment="1">
      <alignment horizontal="center" vertical="center"/>
    </xf>
    <xf numFmtId="169" fontId="33" fillId="46" borderId="27" xfId="0" applyNumberFormat="1" applyFont="1" applyFill="1" applyBorder="1" applyAlignment="1">
      <alignment horizontal="center" vertical="center"/>
    </xf>
    <xf numFmtId="169" fontId="33" fillId="46" borderId="28" xfId="0" applyNumberFormat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4"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CC66"/>
      <color rgb="FF33CC33"/>
      <color rgb="FFCCFFCC"/>
      <color rgb="FF66FF66"/>
      <color rgb="FF66FF99"/>
      <color rgb="FFFFFF99"/>
      <color rgb="FF339933"/>
      <color rgb="FF99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19su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sum"/>
    </sheetNames>
    <sheetDataSet>
      <sheetData sheetId="0">
        <row r="1">
          <cell r="A1" t="str">
            <v>Team</v>
          </cell>
          <cell r="B1" t="str">
            <v>OPP Passes - Final Third - Successful</v>
          </cell>
          <cell r="C1" t="str">
            <v>OPP Touches - Penalty Area</v>
          </cell>
          <cell r="D1" t="str">
            <v>OPP Goal Attempts</v>
          </cell>
          <cell r="E1" t="str">
            <v>OPP Shots - Inside Box</v>
          </cell>
          <cell r="F1" t="str">
            <v>OPP Big Chances Total</v>
          </cell>
          <cell r="G1" t="str">
            <v>OPP Shots On Target</v>
          </cell>
          <cell r="H1" t="str">
            <v>OPP xG Expected Goals</v>
          </cell>
          <cell r="I1" t="str">
            <v>OPP Goals</v>
          </cell>
          <cell r="J1" t="str">
            <v xml:space="preserve"> Passes - Final Third - Successful</v>
          </cell>
          <cell r="K1" t="str">
            <v xml:space="preserve"> Touches - Penalty Area</v>
          </cell>
          <cell r="L1" t="str">
            <v xml:space="preserve"> Goal Attempts</v>
          </cell>
          <cell r="M1" t="str">
            <v xml:space="preserve"> Shots - Inside Box</v>
          </cell>
          <cell r="N1" t="str">
            <v xml:space="preserve"> Big Chances Total</v>
          </cell>
          <cell r="O1" t="str">
            <v xml:space="preserve"> Shots On Target</v>
          </cell>
          <cell r="P1" t="str">
            <v xml:space="preserve"> xG Expected Goals</v>
          </cell>
          <cell r="Q1" t="str">
            <v xml:space="preserve"> Goals</v>
          </cell>
          <cell r="R1" t="str">
            <v xml:space="preserve"> Games Played</v>
          </cell>
          <cell r="S1" t="str">
            <v>UxG</v>
          </cell>
          <cell r="T1" t="str">
            <v>UxGA</v>
          </cell>
        </row>
        <row r="2">
          <cell r="A2" t="str">
            <v>Tottenham Hotspur</v>
          </cell>
          <cell r="B2">
            <v>1784</v>
          </cell>
          <cell r="C2">
            <v>581</v>
          </cell>
          <cell r="D2">
            <v>316</v>
          </cell>
          <cell r="E2">
            <v>202</v>
          </cell>
          <cell r="F2">
            <v>33</v>
          </cell>
          <cell r="G2">
            <v>116</v>
          </cell>
          <cell r="H2">
            <v>30.770002000000002</v>
          </cell>
          <cell r="I2">
            <v>31</v>
          </cell>
          <cell r="J2">
            <v>1948</v>
          </cell>
          <cell r="K2">
            <v>483</v>
          </cell>
          <cell r="L2">
            <v>281</v>
          </cell>
          <cell r="M2">
            <v>166</v>
          </cell>
          <cell r="N2">
            <v>41</v>
          </cell>
          <cell r="O2">
            <v>102</v>
          </cell>
          <cell r="P2">
            <v>29.969996999999999</v>
          </cell>
          <cell r="Q2">
            <v>36</v>
          </cell>
          <cell r="R2">
            <v>23</v>
          </cell>
          <cell r="S2">
            <v>30.120678000000002</v>
          </cell>
          <cell r="T2">
            <v>30.043858</v>
          </cell>
        </row>
        <row r="3">
          <cell r="A3" t="str">
            <v>Liverpool</v>
          </cell>
          <cell r="B3">
            <v>1100</v>
          </cell>
          <cell r="C3">
            <v>354</v>
          </cell>
          <cell r="D3">
            <v>207</v>
          </cell>
          <cell r="E3">
            <v>124</v>
          </cell>
          <cell r="F3">
            <v>32</v>
          </cell>
          <cell r="G3">
            <v>59</v>
          </cell>
          <cell r="H3">
            <v>19.73</v>
          </cell>
          <cell r="I3">
            <v>14</v>
          </cell>
          <cell r="J3">
            <v>2384</v>
          </cell>
          <cell r="K3">
            <v>706</v>
          </cell>
          <cell r="L3">
            <v>347</v>
          </cell>
          <cell r="M3">
            <v>253</v>
          </cell>
          <cell r="N3">
            <v>70</v>
          </cell>
          <cell r="O3">
            <v>134</v>
          </cell>
          <cell r="P3">
            <v>42.339995999999999</v>
          </cell>
          <cell r="Q3">
            <v>52</v>
          </cell>
          <cell r="R3">
            <v>22</v>
          </cell>
          <cell r="S3">
            <v>46.713979999999999</v>
          </cell>
          <cell r="T3">
            <v>20.203983000000001</v>
          </cell>
        </row>
        <row r="4">
          <cell r="A4" t="str">
            <v>Wolverhampton Wanderers</v>
          </cell>
          <cell r="B4">
            <v>1658</v>
          </cell>
          <cell r="C4">
            <v>464</v>
          </cell>
          <cell r="D4">
            <v>265</v>
          </cell>
          <cell r="E4">
            <v>170</v>
          </cell>
          <cell r="F4">
            <v>36</v>
          </cell>
          <cell r="G4">
            <v>86</v>
          </cell>
          <cell r="H4">
            <v>26.01</v>
          </cell>
          <cell r="I4">
            <v>30</v>
          </cell>
          <cell r="J4">
            <v>1528</v>
          </cell>
          <cell r="K4">
            <v>527</v>
          </cell>
          <cell r="L4">
            <v>288</v>
          </cell>
          <cell r="M4">
            <v>182</v>
          </cell>
          <cell r="N4">
            <v>52</v>
          </cell>
          <cell r="O4">
            <v>95</v>
          </cell>
          <cell r="P4">
            <v>33.600002000000003</v>
          </cell>
          <cell r="Q4">
            <v>34</v>
          </cell>
          <cell r="R4">
            <v>23</v>
          </cell>
          <cell r="S4">
            <v>33.377457</v>
          </cell>
          <cell r="T4">
            <v>25.814981</v>
          </cell>
        </row>
        <row r="5">
          <cell r="A5" t="str">
            <v>Sheffield United</v>
          </cell>
          <cell r="B5">
            <v>2068</v>
          </cell>
          <cell r="C5">
            <v>491</v>
          </cell>
          <cell r="D5">
            <v>256</v>
          </cell>
          <cell r="E5">
            <v>149</v>
          </cell>
          <cell r="F5">
            <v>44</v>
          </cell>
          <cell r="G5">
            <v>79</v>
          </cell>
          <cell r="H5">
            <v>28.64</v>
          </cell>
          <cell r="I5">
            <v>22</v>
          </cell>
          <cell r="J5">
            <v>1715</v>
          </cell>
          <cell r="K5">
            <v>449</v>
          </cell>
          <cell r="L5">
            <v>233</v>
          </cell>
          <cell r="M5">
            <v>167</v>
          </cell>
          <cell r="N5">
            <v>51</v>
          </cell>
          <cell r="O5">
            <v>73</v>
          </cell>
          <cell r="P5">
            <v>28.370003000000001</v>
          </cell>
          <cell r="Q5">
            <v>25</v>
          </cell>
          <cell r="R5">
            <v>23</v>
          </cell>
          <cell r="S5">
            <v>29.985275000000001</v>
          </cell>
          <cell r="T5">
            <v>28.527287000000001</v>
          </cell>
        </row>
        <row r="6">
          <cell r="A6" t="str">
            <v>Aston Villa</v>
          </cell>
          <cell r="B6">
            <v>2417</v>
          </cell>
          <cell r="C6">
            <v>814</v>
          </cell>
          <cell r="D6">
            <v>417</v>
          </cell>
          <cell r="E6">
            <v>282</v>
          </cell>
          <cell r="F6">
            <v>66</v>
          </cell>
          <cell r="G6">
            <v>120</v>
          </cell>
          <cell r="H6">
            <v>46.87</v>
          </cell>
          <cell r="I6">
            <v>44</v>
          </cell>
          <cell r="J6">
            <v>1515</v>
          </cell>
          <cell r="K6">
            <v>447</v>
          </cell>
          <cell r="L6">
            <v>284</v>
          </cell>
          <cell r="M6">
            <v>172</v>
          </cell>
          <cell r="N6">
            <v>42</v>
          </cell>
          <cell r="O6">
            <v>100</v>
          </cell>
          <cell r="P6">
            <v>28.409998000000002</v>
          </cell>
          <cell r="Q6">
            <v>29</v>
          </cell>
          <cell r="R6">
            <v>23</v>
          </cell>
          <cell r="S6">
            <v>28.831232</v>
          </cell>
          <cell r="T6">
            <v>47.158386</v>
          </cell>
        </row>
        <row r="7">
          <cell r="A7" t="str">
            <v>Manchester City</v>
          </cell>
          <cell r="B7">
            <v>975</v>
          </cell>
          <cell r="C7">
            <v>330</v>
          </cell>
          <cell r="D7">
            <v>179</v>
          </cell>
          <cell r="E7">
            <v>127</v>
          </cell>
          <cell r="F7">
            <v>40</v>
          </cell>
          <cell r="G7">
            <v>75</v>
          </cell>
          <cell r="H7">
            <v>24.419998</v>
          </cell>
          <cell r="I7">
            <v>27</v>
          </cell>
          <cell r="J7">
            <v>3722</v>
          </cell>
          <cell r="K7">
            <v>1027</v>
          </cell>
          <cell r="L7">
            <v>460</v>
          </cell>
          <cell r="M7">
            <v>314</v>
          </cell>
          <cell r="N7">
            <v>88</v>
          </cell>
          <cell r="O7">
            <v>161</v>
          </cell>
          <cell r="P7">
            <v>56.670001999999997</v>
          </cell>
          <cell r="Q7">
            <v>64</v>
          </cell>
          <cell r="R7">
            <v>23</v>
          </cell>
          <cell r="S7">
            <v>61.419415000000001</v>
          </cell>
          <cell r="T7">
            <v>24.089742999999999</v>
          </cell>
        </row>
        <row r="8">
          <cell r="A8" t="str">
            <v>Newcastle United</v>
          </cell>
          <cell r="B8">
            <v>2927</v>
          </cell>
          <cell r="C8">
            <v>661</v>
          </cell>
          <cell r="D8">
            <v>361</v>
          </cell>
          <cell r="E8">
            <v>235</v>
          </cell>
          <cell r="F8">
            <v>58</v>
          </cell>
          <cell r="G8">
            <v>125</v>
          </cell>
          <cell r="H8">
            <v>42.05</v>
          </cell>
          <cell r="I8">
            <v>34</v>
          </cell>
          <cell r="J8">
            <v>938</v>
          </cell>
          <cell r="K8">
            <v>325</v>
          </cell>
          <cell r="L8">
            <v>223</v>
          </cell>
          <cell r="M8">
            <v>127</v>
          </cell>
          <cell r="N8">
            <v>31</v>
          </cell>
          <cell r="O8">
            <v>74</v>
          </cell>
          <cell r="P8">
            <v>18.529999</v>
          </cell>
          <cell r="Q8">
            <v>22</v>
          </cell>
          <cell r="R8">
            <v>23</v>
          </cell>
          <cell r="S8">
            <v>18.842919999999999</v>
          </cell>
          <cell r="T8">
            <v>41.459699999999998</v>
          </cell>
        </row>
        <row r="9">
          <cell r="A9" t="str">
            <v>Brighton and Hove Albion</v>
          </cell>
          <cell r="B9">
            <v>1544</v>
          </cell>
          <cell r="C9">
            <v>549</v>
          </cell>
          <cell r="D9">
            <v>294</v>
          </cell>
          <cell r="E9">
            <v>200</v>
          </cell>
          <cell r="F9">
            <v>52</v>
          </cell>
          <cell r="G9">
            <v>112</v>
          </cell>
          <cell r="H9">
            <v>33.159999999999997</v>
          </cell>
          <cell r="I9">
            <v>31</v>
          </cell>
          <cell r="J9">
            <v>1813</v>
          </cell>
          <cell r="K9">
            <v>517</v>
          </cell>
          <cell r="L9">
            <v>287</v>
          </cell>
          <cell r="M9">
            <v>180</v>
          </cell>
          <cell r="N9">
            <v>41</v>
          </cell>
          <cell r="O9">
            <v>92</v>
          </cell>
          <cell r="P9">
            <v>29.199998999999998</v>
          </cell>
          <cell r="Q9">
            <v>26</v>
          </cell>
          <cell r="R9">
            <v>23</v>
          </cell>
          <cell r="S9">
            <v>31.012862999999999</v>
          </cell>
          <cell r="T9">
            <v>35.425776999999997</v>
          </cell>
        </row>
        <row r="10">
          <cell r="A10" t="str">
            <v>West Ham United</v>
          </cell>
          <cell r="B10">
            <v>1585</v>
          </cell>
          <cell r="C10">
            <v>534</v>
          </cell>
          <cell r="D10">
            <v>276</v>
          </cell>
          <cell r="E10">
            <v>200</v>
          </cell>
          <cell r="F10">
            <v>72</v>
          </cell>
          <cell r="G10">
            <v>113</v>
          </cell>
          <cell r="H10">
            <v>39.33</v>
          </cell>
          <cell r="I10">
            <v>34</v>
          </cell>
          <cell r="J10">
            <v>1700</v>
          </cell>
          <cell r="K10">
            <v>467</v>
          </cell>
          <cell r="L10">
            <v>238</v>
          </cell>
          <cell r="M10">
            <v>168</v>
          </cell>
          <cell r="N10">
            <v>34</v>
          </cell>
          <cell r="O10">
            <v>97</v>
          </cell>
          <cell r="P10">
            <v>27.239998</v>
          </cell>
          <cell r="Q10">
            <v>26</v>
          </cell>
          <cell r="R10">
            <v>22</v>
          </cell>
          <cell r="S10">
            <v>26.122752999999999</v>
          </cell>
          <cell r="T10">
            <v>42.183750000000003</v>
          </cell>
        </row>
        <row r="11">
          <cell r="A11" t="str">
            <v>Burnley</v>
          </cell>
          <cell r="B11">
            <v>2059</v>
          </cell>
          <cell r="C11">
            <v>551</v>
          </cell>
          <cell r="D11">
            <v>311</v>
          </cell>
          <cell r="E11">
            <v>180</v>
          </cell>
          <cell r="F11">
            <v>43</v>
          </cell>
          <cell r="G11">
            <v>105</v>
          </cell>
          <cell r="H11">
            <v>31.67</v>
          </cell>
          <cell r="I11">
            <v>38</v>
          </cell>
          <cell r="J11">
            <v>936</v>
          </cell>
          <cell r="K11">
            <v>366</v>
          </cell>
          <cell r="L11">
            <v>228</v>
          </cell>
          <cell r="M11">
            <v>155</v>
          </cell>
          <cell r="N11">
            <v>46</v>
          </cell>
          <cell r="O11">
            <v>72</v>
          </cell>
          <cell r="P11">
            <v>28.38</v>
          </cell>
          <cell r="Q11">
            <v>26</v>
          </cell>
          <cell r="R11">
            <v>23</v>
          </cell>
          <cell r="S11">
            <v>28.859219</v>
          </cell>
          <cell r="T11">
            <v>32.509636</v>
          </cell>
        </row>
        <row r="12">
          <cell r="A12" t="str">
            <v>Norwich City</v>
          </cell>
          <cell r="B12">
            <v>2297</v>
          </cell>
          <cell r="C12">
            <v>711</v>
          </cell>
          <cell r="D12">
            <v>354</v>
          </cell>
          <cell r="E12">
            <v>233</v>
          </cell>
          <cell r="F12">
            <v>56</v>
          </cell>
          <cell r="G12">
            <v>126</v>
          </cell>
          <cell r="H12">
            <v>39.950000000000003</v>
          </cell>
          <cell r="I12">
            <v>45</v>
          </cell>
          <cell r="J12">
            <v>1711</v>
          </cell>
          <cell r="K12">
            <v>487</v>
          </cell>
          <cell r="L12">
            <v>269</v>
          </cell>
          <cell r="M12">
            <v>168</v>
          </cell>
          <cell r="N12">
            <v>30</v>
          </cell>
          <cell r="O12">
            <v>91</v>
          </cell>
          <cell r="P12">
            <v>24.85</v>
          </cell>
          <cell r="Q12">
            <v>23</v>
          </cell>
          <cell r="R12">
            <v>23</v>
          </cell>
          <cell r="S12">
            <v>24.468043999999999</v>
          </cell>
          <cell r="T12">
            <v>42.489662000000003</v>
          </cell>
        </row>
        <row r="13">
          <cell r="A13" t="str">
            <v>Bournemouth</v>
          </cell>
          <cell r="B13">
            <v>1976</v>
          </cell>
          <cell r="C13">
            <v>612</v>
          </cell>
          <cell r="D13">
            <v>344</v>
          </cell>
          <cell r="E13">
            <v>203</v>
          </cell>
          <cell r="F13">
            <v>50</v>
          </cell>
          <cell r="G13">
            <v>110</v>
          </cell>
          <cell r="H13">
            <v>36.949997000000003</v>
          </cell>
          <cell r="I13">
            <v>36</v>
          </cell>
          <cell r="J13">
            <v>1304</v>
          </cell>
          <cell r="K13">
            <v>412</v>
          </cell>
          <cell r="L13">
            <v>233</v>
          </cell>
          <cell r="M13">
            <v>145</v>
          </cell>
          <cell r="N13">
            <v>33</v>
          </cell>
          <cell r="O13">
            <v>74</v>
          </cell>
          <cell r="P13">
            <v>23.83</v>
          </cell>
          <cell r="Q13">
            <v>20</v>
          </cell>
          <cell r="R13">
            <v>23</v>
          </cell>
          <cell r="S13">
            <v>23.869087</v>
          </cell>
          <cell r="T13">
            <v>37.306216999999997</v>
          </cell>
        </row>
        <row r="14">
          <cell r="A14" t="str">
            <v>Crystal Palace</v>
          </cell>
          <cell r="B14">
            <v>2102</v>
          </cell>
          <cell r="C14">
            <v>600</v>
          </cell>
          <cell r="D14">
            <v>315</v>
          </cell>
          <cell r="E14">
            <v>206</v>
          </cell>
          <cell r="F14">
            <v>50</v>
          </cell>
          <cell r="G14">
            <v>99</v>
          </cell>
          <cell r="H14">
            <v>36.9</v>
          </cell>
          <cell r="I14">
            <v>26</v>
          </cell>
          <cell r="J14">
            <v>1309</v>
          </cell>
          <cell r="K14">
            <v>500</v>
          </cell>
          <cell r="L14">
            <v>218</v>
          </cell>
          <cell r="M14">
            <v>142</v>
          </cell>
          <cell r="N14">
            <v>24</v>
          </cell>
          <cell r="O14">
            <v>72</v>
          </cell>
          <cell r="P14">
            <v>21.78</v>
          </cell>
          <cell r="Q14">
            <v>22</v>
          </cell>
          <cell r="R14">
            <v>23</v>
          </cell>
          <cell r="S14">
            <v>20.601376999999999</v>
          </cell>
          <cell r="T14">
            <v>36.10924</v>
          </cell>
        </row>
        <row r="15">
          <cell r="A15" t="str">
            <v>Southampton</v>
          </cell>
          <cell r="B15">
            <v>1704</v>
          </cell>
          <cell r="C15">
            <v>589</v>
          </cell>
          <cell r="D15">
            <v>291</v>
          </cell>
          <cell r="E15">
            <v>195</v>
          </cell>
          <cell r="F15">
            <v>51</v>
          </cell>
          <cell r="G15">
            <v>110</v>
          </cell>
          <cell r="H15">
            <v>31.71</v>
          </cell>
          <cell r="I15">
            <v>42</v>
          </cell>
          <cell r="J15">
            <v>1218</v>
          </cell>
          <cell r="K15">
            <v>482</v>
          </cell>
          <cell r="L15">
            <v>285</v>
          </cell>
          <cell r="M15">
            <v>175</v>
          </cell>
          <cell r="N15">
            <v>46</v>
          </cell>
          <cell r="O15">
            <v>101</v>
          </cell>
          <cell r="P15">
            <v>35.170001999999997</v>
          </cell>
          <cell r="Q15">
            <v>29</v>
          </cell>
          <cell r="R15">
            <v>23</v>
          </cell>
          <cell r="S15">
            <v>34.375134000000003</v>
          </cell>
          <cell r="T15">
            <v>33.576214</v>
          </cell>
        </row>
        <row r="16">
          <cell r="A16" t="str">
            <v>Leicester City</v>
          </cell>
          <cell r="B16">
            <v>1503</v>
          </cell>
          <cell r="C16">
            <v>455</v>
          </cell>
          <cell r="D16">
            <v>246</v>
          </cell>
          <cell r="E16">
            <v>159</v>
          </cell>
          <cell r="F16">
            <v>39</v>
          </cell>
          <cell r="G16">
            <v>86</v>
          </cell>
          <cell r="H16">
            <v>28.250004000000001</v>
          </cell>
          <cell r="I16">
            <v>23</v>
          </cell>
          <cell r="J16">
            <v>2063</v>
          </cell>
          <cell r="K16">
            <v>620</v>
          </cell>
          <cell r="L16">
            <v>319</v>
          </cell>
          <cell r="M16">
            <v>202</v>
          </cell>
          <cell r="N16">
            <v>62</v>
          </cell>
          <cell r="O16">
            <v>124</v>
          </cell>
          <cell r="P16">
            <v>39.54</v>
          </cell>
          <cell r="Q16">
            <v>48</v>
          </cell>
          <cell r="R16">
            <v>23</v>
          </cell>
          <cell r="S16">
            <v>37.363729999999997</v>
          </cell>
          <cell r="T16">
            <v>30.11121</v>
          </cell>
        </row>
        <row r="17">
          <cell r="A17" t="str">
            <v>Watford</v>
          </cell>
          <cell r="B17">
            <v>1894</v>
          </cell>
          <cell r="C17">
            <v>528</v>
          </cell>
          <cell r="D17">
            <v>295</v>
          </cell>
          <cell r="E17">
            <v>188</v>
          </cell>
          <cell r="F17">
            <v>50</v>
          </cell>
          <cell r="G17">
            <v>106</v>
          </cell>
          <cell r="H17">
            <v>36.520004</v>
          </cell>
          <cell r="I17">
            <v>34</v>
          </cell>
          <cell r="J17">
            <v>1447</v>
          </cell>
          <cell r="K17">
            <v>546</v>
          </cell>
          <cell r="L17">
            <v>275</v>
          </cell>
          <cell r="M17">
            <v>173</v>
          </cell>
          <cell r="N17">
            <v>41</v>
          </cell>
          <cell r="O17">
            <v>76</v>
          </cell>
          <cell r="P17">
            <v>30.119999</v>
          </cell>
          <cell r="Q17">
            <v>20</v>
          </cell>
          <cell r="R17">
            <v>23</v>
          </cell>
          <cell r="S17">
            <v>30.536009</v>
          </cell>
          <cell r="T17">
            <v>36.190086000000001</v>
          </cell>
        </row>
        <row r="18">
          <cell r="A18" t="str">
            <v>Arsenal</v>
          </cell>
          <cell r="B18">
            <v>1769</v>
          </cell>
          <cell r="C18">
            <v>589</v>
          </cell>
          <cell r="D18">
            <v>340</v>
          </cell>
          <cell r="E18">
            <v>202</v>
          </cell>
          <cell r="F18">
            <v>37</v>
          </cell>
          <cell r="G18">
            <v>116</v>
          </cell>
          <cell r="H18">
            <v>30.120003000000001</v>
          </cell>
          <cell r="I18">
            <v>32</v>
          </cell>
          <cell r="J18">
            <v>1932</v>
          </cell>
          <cell r="K18">
            <v>573</v>
          </cell>
          <cell r="L18">
            <v>264</v>
          </cell>
          <cell r="M18">
            <v>181</v>
          </cell>
          <cell r="N18">
            <v>38</v>
          </cell>
          <cell r="O18">
            <v>91</v>
          </cell>
          <cell r="P18">
            <v>29.460000999999998</v>
          </cell>
          <cell r="Q18">
            <v>30</v>
          </cell>
          <cell r="R18">
            <v>23</v>
          </cell>
          <cell r="S18">
            <v>29.965017</v>
          </cell>
          <cell r="T18">
            <v>31.089808000000001</v>
          </cell>
        </row>
        <row r="19">
          <cell r="A19" t="str">
            <v>Chelsea</v>
          </cell>
          <cell r="B19">
            <v>1200</v>
          </cell>
          <cell r="C19">
            <v>389</v>
          </cell>
          <cell r="D19">
            <v>205</v>
          </cell>
          <cell r="E19">
            <v>139</v>
          </cell>
          <cell r="F19">
            <v>39</v>
          </cell>
          <cell r="G19">
            <v>68</v>
          </cell>
          <cell r="H19">
            <v>23.810001</v>
          </cell>
          <cell r="I19">
            <v>30</v>
          </cell>
          <cell r="J19">
            <v>2505</v>
          </cell>
          <cell r="K19">
            <v>651</v>
          </cell>
          <cell r="L19">
            <v>381</v>
          </cell>
          <cell r="M19">
            <v>249</v>
          </cell>
          <cell r="N19">
            <v>62</v>
          </cell>
          <cell r="O19">
            <v>130</v>
          </cell>
          <cell r="P19">
            <v>41.9</v>
          </cell>
          <cell r="Q19">
            <v>39</v>
          </cell>
          <cell r="R19">
            <v>23</v>
          </cell>
          <cell r="S19">
            <v>44.938110000000002</v>
          </cell>
          <cell r="T19">
            <v>25.600342000000001</v>
          </cell>
        </row>
        <row r="20">
          <cell r="A20" t="str">
            <v>Manchester United</v>
          </cell>
          <cell r="B20">
            <v>1591</v>
          </cell>
          <cell r="C20">
            <v>484</v>
          </cell>
          <cell r="D20">
            <v>237</v>
          </cell>
          <cell r="E20">
            <v>142</v>
          </cell>
          <cell r="F20">
            <v>36</v>
          </cell>
          <cell r="G20">
            <v>87</v>
          </cell>
          <cell r="H20">
            <v>24.339998000000001</v>
          </cell>
          <cell r="I20">
            <v>27</v>
          </cell>
          <cell r="J20">
            <v>2299</v>
          </cell>
          <cell r="K20">
            <v>560</v>
          </cell>
          <cell r="L20">
            <v>333</v>
          </cell>
          <cell r="M20">
            <v>176</v>
          </cell>
          <cell r="N20">
            <v>52</v>
          </cell>
          <cell r="O20">
            <v>130</v>
          </cell>
          <cell r="P20">
            <v>39</v>
          </cell>
          <cell r="Q20">
            <v>36</v>
          </cell>
          <cell r="R20">
            <v>23</v>
          </cell>
          <cell r="S20">
            <v>40.410946000000003</v>
          </cell>
          <cell r="T20">
            <v>24.009713999999999</v>
          </cell>
        </row>
        <row r="21">
          <cell r="A21" t="str">
            <v>Everton</v>
          </cell>
          <cell r="B21">
            <v>1336</v>
          </cell>
          <cell r="C21">
            <v>460</v>
          </cell>
          <cell r="D21">
            <v>245</v>
          </cell>
          <cell r="E21">
            <v>170</v>
          </cell>
          <cell r="F21">
            <v>47</v>
          </cell>
          <cell r="G21">
            <v>92</v>
          </cell>
          <cell r="H21">
            <v>29.169998</v>
          </cell>
          <cell r="I21">
            <v>33</v>
          </cell>
          <cell r="J21">
            <v>1502</v>
          </cell>
          <cell r="K21">
            <v>601</v>
          </cell>
          <cell r="L21">
            <v>308</v>
          </cell>
          <cell r="M21">
            <v>211</v>
          </cell>
          <cell r="N21">
            <v>47</v>
          </cell>
          <cell r="O21">
            <v>101</v>
          </cell>
          <cell r="P21">
            <v>32.01</v>
          </cell>
          <cell r="Q21">
            <v>26</v>
          </cell>
          <cell r="R21">
            <v>23</v>
          </cell>
          <cell r="S21">
            <v>32.400134999999999</v>
          </cell>
          <cell r="T21">
            <v>30.313794999999999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27"/>
  <sheetViews>
    <sheetView workbookViewId="0">
      <pane xSplit="4" topLeftCell="E1" activePane="topRight" state="frozen"/>
      <selection activeCell="C55" sqref="C55"/>
      <selection pane="topRight" activeCell="V12" sqref="V12"/>
    </sheetView>
  </sheetViews>
  <sheetFormatPr defaultColWidth="9.109375" defaultRowHeight="12" x14ac:dyDescent="0.25"/>
  <cols>
    <col min="1" max="3" width="9.109375" style="1" hidden="1" customWidth="1"/>
    <col min="4" max="4" width="6.77734375" style="1" customWidth="1"/>
    <col min="5" max="15" width="5.77734375" style="1" customWidth="1"/>
    <col min="16" max="29" width="6.77734375" style="1" customWidth="1"/>
    <col min="30" max="30" width="2.77734375" style="1" customWidth="1"/>
    <col min="31" max="34" width="5.33203125" style="1" customWidth="1"/>
    <col min="35" max="36" width="9.109375" style="1" customWidth="1"/>
    <col min="37" max="16384" width="9.109375" style="1"/>
  </cols>
  <sheetData>
    <row r="1" spans="1:35" ht="48" x14ac:dyDescent="0.25">
      <c r="B1" s="1" t="s">
        <v>108</v>
      </c>
      <c r="C1" s="1" t="s">
        <v>109</v>
      </c>
      <c r="D1" s="4" t="s">
        <v>0</v>
      </c>
      <c r="E1" s="4" t="s">
        <v>44</v>
      </c>
      <c r="F1" s="4" t="s">
        <v>38</v>
      </c>
      <c r="G1" s="4" t="s">
        <v>64</v>
      </c>
      <c r="H1" s="4" t="s">
        <v>65</v>
      </c>
      <c r="I1" s="4" t="s">
        <v>39</v>
      </c>
      <c r="J1" s="4" t="s">
        <v>14</v>
      </c>
      <c r="K1" s="4" t="s">
        <v>40</v>
      </c>
      <c r="L1" s="4" t="s">
        <v>66</v>
      </c>
      <c r="M1" s="4" t="s">
        <v>67</v>
      </c>
      <c r="N1" s="4" t="s">
        <v>41</v>
      </c>
      <c r="O1" s="4" t="s">
        <v>42</v>
      </c>
      <c r="P1" s="4" t="s">
        <v>16</v>
      </c>
      <c r="Q1" s="4" t="s">
        <v>43</v>
      </c>
      <c r="R1" s="10" t="s">
        <v>77</v>
      </c>
      <c r="S1" s="10" t="s">
        <v>47</v>
      </c>
      <c r="T1" s="10" t="s">
        <v>79</v>
      </c>
      <c r="U1" s="10" t="s">
        <v>47</v>
      </c>
      <c r="V1" s="14" t="s">
        <v>49</v>
      </c>
      <c r="W1" s="14" t="s">
        <v>48</v>
      </c>
      <c r="X1" s="14" t="s">
        <v>47</v>
      </c>
      <c r="Y1" s="14" t="s">
        <v>50</v>
      </c>
      <c r="Z1" s="14" t="s">
        <v>51</v>
      </c>
      <c r="AA1" s="14" t="s">
        <v>47</v>
      </c>
      <c r="AB1" s="13" t="s">
        <v>45</v>
      </c>
      <c r="AC1" s="13" t="s">
        <v>46</v>
      </c>
      <c r="AI1" s="13" t="s">
        <v>110</v>
      </c>
    </row>
    <row r="2" spans="1:35" x14ac:dyDescent="0.25">
      <c r="A2" s="1" t="s">
        <v>104</v>
      </c>
      <c r="D2" s="32" t="str">
        <f>Schedule!A2</f>
        <v>ARS</v>
      </c>
      <c r="E2" s="11">
        <f>VLOOKUP($A2,'[1]2019sum'!$A$1:$T$21,6,FALSE)</f>
        <v>37</v>
      </c>
      <c r="F2" s="11">
        <f>VLOOKUP($A2,'[1]2019sum'!$A$1:$T$21,7,FALSE)</f>
        <v>116</v>
      </c>
      <c r="G2" s="27">
        <f>0.5304*(0.3748*E2+1.1738)</f>
        <v>7.9779585600000003</v>
      </c>
      <c r="H2" s="27">
        <f>E2-G2</f>
        <v>29.022041439999999</v>
      </c>
      <c r="I2" s="11">
        <f>VLOOKUP($A2,'[1]2019sum'!$A$1:$T$21,9,FALSE)</f>
        <v>32</v>
      </c>
      <c r="J2" s="11">
        <f>VLOOKUP($A2,'[1]2019sum'!$A$1:$T$21,14,FALSE)</f>
        <v>38</v>
      </c>
      <c r="K2" s="11">
        <f>VLOOKUP($A2,'[1]2019sum'!$A$1:$T$21,15,FALSE)</f>
        <v>91</v>
      </c>
      <c r="L2" s="27">
        <f>0.6847*(0.4555*J2-12.437)</f>
        <v>3.3358584000000011</v>
      </c>
      <c r="M2" s="27">
        <f>J2-L2</f>
        <v>34.664141600000001</v>
      </c>
      <c r="N2" s="11">
        <f>VLOOKUP($A2,'[1]2019sum'!$A$1:$T$21,17,FALSE)</f>
        <v>30</v>
      </c>
      <c r="O2" s="11">
        <f>VLOOKUP($A2,'[1]2019sum'!$A$1:$T$21,18,FALSE)</f>
        <v>23</v>
      </c>
      <c r="P2" s="12">
        <f>N2/O2</f>
        <v>1.3043478260869565</v>
      </c>
      <c r="Q2" s="12">
        <f>I2/O2</f>
        <v>1.3913043478260869</v>
      </c>
      <c r="R2" s="12">
        <f>VLOOKUP(D2,xG!$B$2:$G$21,6,FALSE)</f>
        <v>1.2918482173913044</v>
      </c>
      <c r="S2" s="12">
        <f>P2-R2</f>
        <v>1.2499608695652142E-2</v>
      </c>
      <c r="T2" s="12">
        <f>VLOOKUP(D2,xG!$B$24:$G$43,6,FALSE)</f>
        <v>1.3306480652173913</v>
      </c>
      <c r="U2" s="12">
        <f>T2-Q2</f>
        <v>-6.06562826086956E-2</v>
      </c>
      <c r="V2" s="12">
        <f>($AF$3*K2+$AF$4*J2)/O2</f>
        <v>6.7956521739130435</v>
      </c>
      <c r="W2" s="12">
        <f t="shared" ref="W2:W22" si="0">(V2/$V$22)*$P$22</f>
        <v>1.2227537879724153</v>
      </c>
      <c r="X2" s="12">
        <f>P2-W2</f>
        <v>8.1594038114541245E-2</v>
      </c>
      <c r="Y2" s="12">
        <f>($AH$3*F2+$AH$4*E2)/O2</f>
        <v>5.2147826086956517</v>
      </c>
      <c r="Z2" s="12">
        <f t="shared" ref="Z2:Z22" si="1">(Y2/$Y$22)*$P$22</f>
        <v>1.4023652277351351</v>
      </c>
      <c r="AA2" s="12">
        <f>Z2-Q2</f>
        <v>1.1060879909048138E-2</v>
      </c>
      <c r="AB2" s="12">
        <f>IF(X$25="Y",AVERAGE(T2,Z2),IF(X$25="N",Z2,IF(X$25="Only",T2,B2)))</f>
        <v>1.3665066464762632</v>
      </c>
      <c r="AC2" s="12">
        <f>IF(X$25="Y",AVERAGE(R2,W2),IF(X$25="N",W2,IF(X$25="Only",R2,C2)))</f>
        <v>1.2573010026818598</v>
      </c>
      <c r="AD2" s="26"/>
      <c r="AE2" s="118" t="s">
        <v>68</v>
      </c>
      <c r="AF2" s="119"/>
      <c r="AG2" s="120" t="s">
        <v>69</v>
      </c>
      <c r="AH2" s="121"/>
      <c r="AI2" s="7">
        <f>AC2-AB2</f>
        <v>-0.10920564379440334</v>
      </c>
    </row>
    <row r="3" spans="1:35" x14ac:dyDescent="0.25">
      <c r="A3" s="1" t="s">
        <v>117</v>
      </c>
      <c r="D3" s="32" t="str">
        <f>Schedule!A3</f>
        <v>AVL</v>
      </c>
      <c r="E3" s="11">
        <f>VLOOKUP($A3,'[1]2019sum'!$A$1:$T$21,6,FALSE)</f>
        <v>66</v>
      </c>
      <c r="F3" s="11">
        <f>VLOOKUP($A3,'[1]2019sum'!$A$1:$T$21,7,FALSE)</f>
        <v>120</v>
      </c>
      <c r="G3" s="27">
        <f t="shared" ref="G3:G21" si="2">0.5304*(0.3748*E3+1.1738)</f>
        <v>13.74298224</v>
      </c>
      <c r="H3" s="27">
        <f t="shared" ref="H3:H21" si="3">E3-G3</f>
        <v>52.257017759999997</v>
      </c>
      <c r="I3" s="11">
        <f>VLOOKUP($A3,'[1]2019sum'!$A$1:$T$21,9,FALSE)</f>
        <v>44</v>
      </c>
      <c r="J3" s="11">
        <f>VLOOKUP($A3,'[1]2019sum'!$A$1:$T$21,14,FALSE)</f>
        <v>42</v>
      </c>
      <c r="K3" s="11">
        <f>VLOOKUP($A3,'[1]2019sum'!$A$1:$T$21,15,FALSE)</f>
        <v>100</v>
      </c>
      <c r="L3" s="27">
        <f t="shared" ref="L3:L21" si="4">0.6847*(0.4555*J3-12.437)</f>
        <v>4.5833818000000006</v>
      </c>
      <c r="M3" s="27">
        <f t="shared" ref="M3:M21" si="5">J3-L3</f>
        <v>37.416618200000002</v>
      </c>
      <c r="N3" s="11">
        <f>VLOOKUP($A3,'[1]2019sum'!$A$1:$T$21,17,FALSE)</f>
        <v>29</v>
      </c>
      <c r="O3" s="11">
        <f>VLOOKUP($A3,'[1]2019sum'!$A$1:$T$21,18,FALSE)</f>
        <v>23</v>
      </c>
      <c r="P3" s="12">
        <f t="shared" ref="P3:P21" si="6">N3/O3</f>
        <v>1.2608695652173914</v>
      </c>
      <c r="Q3" s="12">
        <f t="shared" ref="Q3:Q21" si="7">I3/O3</f>
        <v>1.9130434782608696</v>
      </c>
      <c r="R3" s="12">
        <f>VLOOKUP(D3,xG!$B$2:$G$21,6,FALSE)</f>
        <v>1.2443745652173912</v>
      </c>
      <c r="S3" s="12">
        <f t="shared" ref="S3:S22" si="8">P3-R3</f>
        <v>1.6495000000000148E-2</v>
      </c>
      <c r="T3" s="12">
        <f>VLOOKUP(D3,xG!$B$24:$G$43,6,FALSE)</f>
        <v>2.0440953478260866</v>
      </c>
      <c r="U3" s="12">
        <f t="shared" ref="U3:U22" si="9">T3-Q3</f>
        <v>0.13105186956521697</v>
      </c>
      <c r="V3" s="12">
        <f t="shared" ref="V3:V22" si="10">($AF$3*K3+$AF$4*J3)/O3</f>
        <v>7.4782608695652177</v>
      </c>
      <c r="W3" s="12">
        <f t="shared" si="0"/>
        <v>1.3455767852287615</v>
      </c>
      <c r="X3" s="12">
        <f t="shared" ref="X3:X22" si="11">P3-W3</f>
        <v>-8.4707220011370099E-2</v>
      </c>
      <c r="Y3" s="12">
        <f t="shared" ref="Y3:Y22" si="12">($AH$3*F3+$AH$4*E3)/O3</f>
        <v>6.6000000000000005</v>
      </c>
      <c r="Z3" s="12">
        <f t="shared" si="1"/>
        <v>1.7748794528113518</v>
      </c>
      <c r="AA3" s="12">
        <f t="shared" ref="AA3:AA22" si="13">Z3-Q3</f>
        <v>-0.13816402544951778</v>
      </c>
      <c r="AB3" s="12">
        <f t="shared" ref="AB3:AB21" si="14">IF(X$25="Y",AVERAGE(T3,Z3),IF(X$25="N",Z3,IF(X$25="Only",T3,B3)))</f>
        <v>1.9094874003187192</v>
      </c>
      <c r="AC3" s="12">
        <f t="shared" ref="AC3:AC21" si="15">IF(X$25="Y",AVERAGE(R3,W3),IF(X$25="N",W3,IF(X$25="Only",R3,C3)))</f>
        <v>1.2949756752230763</v>
      </c>
      <c r="AD3" s="26"/>
      <c r="AE3" s="28" t="s">
        <v>11</v>
      </c>
      <c r="AF3" s="29">
        <v>1.3</v>
      </c>
      <c r="AG3" s="28" t="s">
        <v>11</v>
      </c>
      <c r="AH3" s="29">
        <v>0.71499999999999997</v>
      </c>
      <c r="AI3" s="7">
        <f t="shared" ref="AI3:AI22" si="16">AC3-AB3</f>
        <v>-0.61451172509564289</v>
      </c>
    </row>
    <row r="4" spans="1:35" x14ac:dyDescent="0.25">
      <c r="A4" s="1" t="s">
        <v>99</v>
      </c>
      <c r="D4" s="32" t="str">
        <f>Schedule!A4</f>
        <v>BOU</v>
      </c>
      <c r="E4" s="11">
        <f>VLOOKUP($A4,'[1]2019sum'!$A$1:$T$21,6,FALSE)</f>
        <v>50</v>
      </c>
      <c r="F4" s="11">
        <f>VLOOKUP($A4,'[1]2019sum'!$A$1:$T$21,7,FALSE)</f>
        <v>110</v>
      </c>
      <c r="G4" s="27">
        <f t="shared" si="2"/>
        <v>10.562279520000001</v>
      </c>
      <c r="H4" s="27">
        <f t="shared" si="3"/>
        <v>39.437720479999996</v>
      </c>
      <c r="I4" s="11">
        <f>VLOOKUP($A4,'[1]2019sum'!$A$1:$T$21,9,FALSE)</f>
        <v>36</v>
      </c>
      <c r="J4" s="11">
        <f>VLOOKUP($A4,'[1]2019sum'!$A$1:$T$21,14,FALSE)</f>
        <v>33</v>
      </c>
      <c r="K4" s="11">
        <f>VLOOKUP($A4,'[1]2019sum'!$A$1:$T$21,15,FALSE)</f>
        <v>74</v>
      </c>
      <c r="L4" s="27">
        <f t="shared" si="4"/>
        <v>1.7764541500000011</v>
      </c>
      <c r="M4" s="27">
        <f t="shared" si="5"/>
        <v>31.223545850000001</v>
      </c>
      <c r="N4" s="11">
        <f>VLOOKUP($A4,'[1]2019sum'!$A$1:$T$21,17,FALSE)</f>
        <v>20</v>
      </c>
      <c r="O4" s="11">
        <f>VLOOKUP($A4,'[1]2019sum'!$A$1:$T$21,18,FALSE)</f>
        <v>23</v>
      </c>
      <c r="P4" s="12">
        <f t="shared" si="6"/>
        <v>0.86956521739130432</v>
      </c>
      <c r="Q4" s="12">
        <f t="shared" si="7"/>
        <v>1.5652173913043479</v>
      </c>
      <c r="R4" s="12">
        <f>VLOOKUP(D4,xG!$B$2:$G$21,6,FALSE)</f>
        <v>1.0369366739130434</v>
      </c>
      <c r="S4" s="12">
        <f t="shared" si="8"/>
        <v>-0.16737145652173913</v>
      </c>
      <c r="T4" s="12">
        <f>VLOOKUP(D4,xG!$B$24:$G$43,6,FALSE)</f>
        <v>1.6142655217391306</v>
      </c>
      <c r="U4" s="12">
        <f t="shared" si="9"/>
        <v>4.9048130434782733E-2</v>
      </c>
      <c r="V4" s="12">
        <f t="shared" si="10"/>
        <v>5.6173913043478256</v>
      </c>
      <c r="W4" s="12">
        <f t="shared" si="0"/>
        <v>1.0107472130904416</v>
      </c>
      <c r="X4" s="12">
        <f t="shared" si="11"/>
        <v>-0.14118199569913725</v>
      </c>
      <c r="Y4" s="12">
        <f t="shared" si="12"/>
        <v>5.5934782608695643</v>
      </c>
      <c r="Z4" s="12">
        <f t="shared" si="1"/>
        <v>1.5042044901461156</v>
      </c>
      <c r="AA4" s="12">
        <f t="shared" si="13"/>
        <v>-6.1012901158232324E-2</v>
      </c>
      <c r="AB4" s="12">
        <f t="shared" si="14"/>
        <v>1.559235005942623</v>
      </c>
      <c r="AC4" s="12">
        <f t="shared" si="15"/>
        <v>1.0238419435017425</v>
      </c>
      <c r="AD4" s="26"/>
      <c r="AE4" s="28" t="s">
        <v>15</v>
      </c>
      <c r="AF4" s="29">
        <v>1</v>
      </c>
      <c r="AG4" s="28" t="s">
        <v>15</v>
      </c>
      <c r="AH4" s="29">
        <v>1</v>
      </c>
      <c r="AI4" s="7">
        <f t="shared" si="16"/>
        <v>-0.53539306244088047</v>
      </c>
    </row>
    <row r="5" spans="1:35" x14ac:dyDescent="0.25">
      <c r="A5" s="1" t="s">
        <v>97</v>
      </c>
      <c r="D5" s="32" t="str">
        <f>Schedule!A5</f>
        <v>BRI</v>
      </c>
      <c r="E5" s="11">
        <f>VLOOKUP($A5,'[1]2019sum'!$A$1:$T$21,6,FALSE)</f>
        <v>52</v>
      </c>
      <c r="F5" s="11">
        <f>VLOOKUP($A5,'[1]2019sum'!$A$1:$T$21,7,FALSE)</f>
        <v>112</v>
      </c>
      <c r="G5" s="27">
        <f t="shared" si="2"/>
        <v>10.959867360000001</v>
      </c>
      <c r="H5" s="27">
        <f t="shared" si="3"/>
        <v>41.040132639999996</v>
      </c>
      <c r="I5" s="11">
        <f>VLOOKUP($A5,'[1]2019sum'!$A$1:$T$21,9,FALSE)</f>
        <v>31</v>
      </c>
      <c r="J5" s="11">
        <f>VLOOKUP($A5,'[1]2019sum'!$A$1:$T$21,14,FALSE)</f>
        <v>41</v>
      </c>
      <c r="K5" s="11">
        <f>VLOOKUP($A5,'[1]2019sum'!$A$1:$T$21,15,FALSE)</f>
        <v>92</v>
      </c>
      <c r="L5" s="27">
        <f t="shared" si="4"/>
        <v>4.2715009500000001</v>
      </c>
      <c r="M5" s="27">
        <f t="shared" si="5"/>
        <v>36.728499049999996</v>
      </c>
      <c r="N5" s="11">
        <f>VLOOKUP($A5,'[1]2019sum'!$A$1:$T$21,17,FALSE)</f>
        <v>26</v>
      </c>
      <c r="O5" s="11">
        <f>VLOOKUP($A5,'[1]2019sum'!$A$1:$T$21,18,FALSE)</f>
        <v>23</v>
      </c>
      <c r="P5" s="12">
        <f t="shared" si="6"/>
        <v>1.1304347826086956</v>
      </c>
      <c r="Q5" s="12">
        <f t="shared" si="7"/>
        <v>1.3478260869565217</v>
      </c>
      <c r="R5" s="12">
        <f>VLOOKUP(D5,xG!$B$2:$G$21,6,FALSE)</f>
        <v>1.3089752608695653</v>
      </c>
      <c r="S5" s="12">
        <f t="shared" si="8"/>
        <v>-0.17854047826086972</v>
      </c>
      <c r="T5" s="12">
        <f>VLOOKUP(D5,xG!$B$24:$G$43,6,FALSE)</f>
        <v>1.4909951521739129</v>
      </c>
      <c r="U5" s="12">
        <f t="shared" si="9"/>
        <v>0.14316906521739114</v>
      </c>
      <c r="V5" s="12">
        <f t="shared" si="10"/>
        <v>6.9826086956521749</v>
      </c>
      <c r="W5" s="12">
        <f t="shared" si="0"/>
        <v>1.2563932076031343</v>
      </c>
      <c r="X5" s="12">
        <f t="shared" si="11"/>
        <v>-0.12595842499443877</v>
      </c>
      <c r="Y5" s="12">
        <f t="shared" si="12"/>
        <v>5.7426086956521729</v>
      </c>
      <c r="Z5" s="12">
        <f t="shared" si="1"/>
        <v>1.5443088150680058</v>
      </c>
      <c r="AA5" s="12">
        <f t="shared" si="13"/>
        <v>0.19648272811148404</v>
      </c>
      <c r="AB5" s="12">
        <f t="shared" si="14"/>
        <v>1.5176519836209592</v>
      </c>
      <c r="AC5" s="12">
        <f t="shared" si="15"/>
        <v>1.2826842342363498</v>
      </c>
      <c r="AD5" s="26"/>
      <c r="AI5" s="7">
        <f t="shared" si="16"/>
        <v>-0.2349677493846094</v>
      </c>
    </row>
    <row r="6" spans="1:35" x14ac:dyDescent="0.25">
      <c r="A6" s="1" t="s">
        <v>98</v>
      </c>
      <c r="D6" s="32" t="str">
        <f>Schedule!A6</f>
        <v>BUR</v>
      </c>
      <c r="E6" s="11">
        <f>VLOOKUP($A6,'[1]2019sum'!$A$1:$T$21,6,FALSE)</f>
        <v>43</v>
      </c>
      <c r="F6" s="11">
        <f>VLOOKUP($A6,'[1]2019sum'!$A$1:$T$21,7,FALSE)</f>
        <v>105</v>
      </c>
      <c r="G6" s="27">
        <f t="shared" si="2"/>
        <v>9.1707220800000009</v>
      </c>
      <c r="H6" s="27">
        <f t="shared" si="3"/>
        <v>33.829277919999996</v>
      </c>
      <c r="I6" s="11">
        <f>VLOOKUP($A6,'[1]2019sum'!$A$1:$T$21,9,FALSE)</f>
        <v>38</v>
      </c>
      <c r="J6" s="11">
        <f>VLOOKUP($A6,'[1]2019sum'!$A$1:$T$21,14,FALSE)</f>
        <v>46</v>
      </c>
      <c r="K6" s="11">
        <f>VLOOKUP($A6,'[1]2019sum'!$A$1:$T$21,15,FALSE)</f>
        <v>72</v>
      </c>
      <c r="L6" s="27">
        <f t="shared" si="4"/>
        <v>5.8309052000000001</v>
      </c>
      <c r="M6" s="27">
        <f t="shared" si="5"/>
        <v>40.169094799999996</v>
      </c>
      <c r="N6" s="11">
        <f>VLOOKUP($A6,'[1]2019sum'!$A$1:$T$21,17,FALSE)</f>
        <v>26</v>
      </c>
      <c r="O6" s="11">
        <f>VLOOKUP($A6,'[1]2019sum'!$A$1:$T$21,18,FALSE)</f>
        <v>23</v>
      </c>
      <c r="P6" s="12">
        <f t="shared" si="6"/>
        <v>1.1304347826086956</v>
      </c>
      <c r="Q6" s="12">
        <f t="shared" si="7"/>
        <v>1.6521739130434783</v>
      </c>
      <c r="R6" s="12">
        <f>VLOOKUP(D6,xG!$B$2:$G$21,6,FALSE)</f>
        <v>1.2443308478260868</v>
      </c>
      <c r="S6" s="12">
        <f t="shared" si="8"/>
        <v>-0.11389606521739126</v>
      </c>
      <c r="T6" s="12">
        <f>VLOOKUP(D6,xG!$B$24:$G$43,6,FALSE)</f>
        <v>1.3952094782608695</v>
      </c>
      <c r="U6" s="12">
        <f t="shared" si="9"/>
        <v>-0.25696443478260877</v>
      </c>
      <c r="V6" s="12">
        <f t="shared" si="10"/>
        <v>6.0695652173913057</v>
      </c>
      <c r="W6" s="12">
        <f t="shared" si="0"/>
        <v>1.092107669871716</v>
      </c>
      <c r="X6" s="12">
        <f t="shared" si="11"/>
        <v>3.8327112736979529E-2</v>
      </c>
      <c r="Y6" s="12">
        <f t="shared" si="12"/>
        <v>5.1336956521739134</v>
      </c>
      <c r="Z6" s="12">
        <f t="shared" si="1"/>
        <v>1.3805592318227955</v>
      </c>
      <c r="AA6" s="12">
        <f t="shared" si="13"/>
        <v>-0.27161468122068277</v>
      </c>
      <c r="AB6" s="12">
        <f t="shared" si="14"/>
        <v>1.3878843550418325</v>
      </c>
      <c r="AC6" s="12">
        <f t="shared" si="15"/>
        <v>1.1682192588489015</v>
      </c>
      <c r="AD6" s="26"/>
      <c r="AI6" s="7">
        <f t="shared" si="16"/>
        <v>-0.21966509619293095</v>
      </c>
    </row>
    <row r="7" spans="1:35" x14ac:dyDescent="0.25">
      <c r="A7" s="1" t="s">
        <v>105</v>
      </c>
      <c r="D7" s="32" t="str">
        <f>Schedule!A7</f>
        <v>CHE</v>
      </c>
      <c r="E7" s="11">
        <f>VLOOKUP($A7,'[1]2019sum'!$A$1:$T$21,6,FALSE)</f>
        <v>39</v>
      </c>
      <c r="F7" s="11">
        <f>VLOOKUP($A7,'[1]2019sum'!$A$1:$T$21,7,FALSE)</f>
        <v>68</v>
      </c>
      <c r="G7" s="27">
        <f t="shared" si="2"/>
        <v>8.3755463999999993</v>
      </c>
      <c r="H7" s="27">
        <f t="shared" si="3"/>
        <v>30.624453600000002</v>
      </c>
      <c r="I7" s="11">
        <f>VLOOKUP($A7,'[1]2019sum'!$A$1:$T$21,9,FALSE)</f>
        <v>30</v>
      </c>
      <c r="J7" s="11">
        <f>VLOOKUP($A7,'[1]2019sum'!$A$1:$T$21,14,FALSE)</f>
        <v>62</v>
      </c>
      <c r="K7" s="11">
        <f>VLOOKUP($A7,'[1]2019sum'!$A$1:$T$21,15,FALSE)</f>
        <v>130</v>
      </c>
      <c r="L7" s="27">
        <f t="shared" si="4"/>
        <v>10.8209988</v>
      </c>
      <c r="M7" s="27">
        <f t="shared" si="5"/>
        <v>51.179001200000002</v>
      </c>
      <c r="N7" s="11">
        <f>VLOOKUP($A7,'[1]2019sum'!$A$1:$T$21,17,FALSE)</f>
        <v>39</v>
      </c>
      <c r="O7" s="11">
        <f>VLOOKUP($A7,'[1]2019sum'!$A$1:$T$21,18,FALSE)</f>
        <v>23</v>
      </c>
      <c r="P7" s="12">
        <f t="shared" si="6"/>
        <v>1.6956521739130435</v>
      </c>
      <c r="Q7" s="12">
        <f t="shared" si="7"/>
        <v>1.3043478260869565</v>
      </c>
      <c r="R7" s="12">
        <f>VLOOKUP(D7,xG!$B$2:$G$21,6,FALSE)</f>
        <v>1.887785</v>
      </c>
      <c r="S7" s="12">
        <f t="shared" si="8"/>
        <v>-0.19213282608695659</v>
      </c>
      <c r="T7" s="12">
        <f>VLOOKUP(D7,xG!$B$24:$G$43,6,FALSE)</f>
        <v>1.0741378913043478</v>
      </c>
      <c r="U7" s="12">
        <f t="shared" si="9"/>
        <v>-0.23020993478260876</v>
      </c>
      <c r="V7" s="12">
        <f t="shared" si="10"/>
        <v>10.043478260869565</v>
      </c>
      <c r="W7" s="12">
        <f t="shared" si="0"/>
        <v>1.8071409150456037</v>
      </c>
      <c r="X7" s="12">
        <f t="shared" si="11"/>
        <v>-0.11148874113256024</v>
      </c>
      <c r="Y7" s="12">
        <f t="shared" si="12"/>
        <v>3.8095652173913046</v>
      </c>
      <c r="Z7" s="12">
        <f t="shared" si="1"/>
        <v>1.0244725800746419</v>
      </c>
      <c r="AA7" s="12">
        <f t="shared" si="13"/>
        <v>-0.27987524601231462</v>
      </c>
      <c r="AB7" s="12">
        <f t="shared" si="14"/>
        <v>1.049305235689495</v>
      </c>
      <c r="AC7" s="12">
        <f t="shared" si="15"/>
        <v>1.8474629575228019</v>
      </c>
      <c r="AD7" s="26"/>
      <c r="AI7" s="7">
        <f t="shared" si="16"/>
        <v>0.79815772183330691</v>
      </c>
    </row>
    <row r="8" spans="1:35" x14ac:dyDescent="0.25">
      <c r="A8" s="1" t="s">
        <v>100</v>
      </c>
      <c r="D8" s="32" t="str">
        <f>Schedule!A8</f>
        <v>CRY</v>
      </c>
      <c r="E8" s="11">
        <f>VLOOKUP($A8,'[1]2019sum'!$A$1:$T$21,6,FALSE)</f>
        <v>50</v>
      </c>
      <c r="F8" s="11">
        <f>VLOOKUP($A8,'[1]2019sum'!$A$1:$T$21,7,FALSE)</f>
        <v>99</v>
      </c>
      <c r="G8" s="27">
        <f>0.5304*(0.3748*E8+1.1738)</f>
        <v>10.562279520000001</v>
      </c>
      <c r="H8" s="27">
        <f t="shared" si="3"/>
        <v>39.437720479999996</v>
      </c>
      <c r="I8" s="11">
        <f>VLOOKUP($A8,'[1]2019sum'!$A$1:$T$21,9,FALSE)</f>
        <v>26</v>
      </c>
      <c r="J8" s="11">
        <f>VLOOKUP($A8,'[1]2019sum'!$A$1:$T$21,14,FALSE)</f>
        <v>24</v>
      </c>
      <c r="K8" s="11">
        <f>VLOOKUP($A8,'[1]2019sum'!$A$1:$T$21,15,FALSE)</f>
        <v>72</v>
      </c>
      <c r="L8" s="27">
        <f t="shared" si="4"/>
        <v>-1.0304734999999994</v>
      </c>
      <c r="M8" s="27">
        <f t="shared" si="5"/>
        <v>25.030473499999999</v>
      </c>
      <c r="N8" s="11">
        <f>VLOOKUP($A8,'[1]2019sum'!$A$1:$T$21,17,FALSE)</f>
        <v>22</v>
      </c>
      <c r="O8" s="11">
        <f>VLOOKUP($A8,'[1]2019sum'!$A$1:$T$21,18,FALSE)</f>
        <v>23</v>
      </c>
      <c r="P8" s="12">
        <f t="shared" si="6"/>
        <v>0.95652173913043481</v>
      </c>
      <c r="Q8" s="12">
        <f t="shared" si="7"/>
        <v>1.1304347826086956</v>
      </c>
      <c r="R8" s="12">
        <f>VLOOKUP(D8,xG!$B$2:$G$21,6,FALSE)</f>
        <v>0.92133428260869565</v>
      </c>
      <c r="S8" s="12">
        <f t="shared" si="8"/>
        <v>3.5187456521739158E-2</v>
      </c>
      <c r="T8" s="12">
        <f>VLOOKUP(D8,xG!$B$24:$G$43,6,FALSE)</f>
        <v>1.5871573913043477</v>
      </c>
      <c r="U8" s="12">
        <f t="shared" si="9"/>
        <v>0.45672260869565218</v>
      </c>
      <c r="V8" s="12">
        <f t="shared" si="10"/>
        <v>5.1130434782608702</v>
      </c>
      <c r="W8" s="12">
        <f t="shared" si="0"/>
        <v>0.91999901129594397</v>
      </c>
      <c r="X8" s="12">
        <f t="shared" si="11"/>
        <v>3.6522727834490842E-2</v>
      </c>
      <c r="Y8" s="12">
        <f t="shared" si="12"/>
        <v>5.2515217391304345</v>
      </c>
      <c r="Z8" s="12">
        <f t="shared" si="1"/>
        <v>1.4122451561779916</v>
      </c>
      <c r="AA8" s="12">
        <f t="shared" si="13"/>
        <v>0.28181037356929606</v>
      </c>
      <c r="AB8" s="12">
        <f t="shared" si="14"/>
        <v>1.4997012737411697</v>
      </c>
      <c r="AC8" s="12">
        <f t="shared" si="15"/>
        <v>0.92066664695231981</v>
      </c>
      <c r="AD8" s="26"/>
      <c r="AI8" s="7">
        <f t="shared" si="16"/>
        <v>-0.57903462678884987</v>
      </c>
    </row>
    <row r="9" spans="1:35" x14ac:dyDescent="0.25">
      <c r="A9" s="1" t="s">
        <v>107</v>
      </c>
      <c r="D9" s="32" t="str">
        <f>Schedule!A9</f>
        <v>EVE</v>
      </c>
      <c r="E9" s="11">
        <f>VLOOKUP($A9,'[1]2019sum'!$A$1:$T$21,6,FALSE)</f>
        <v>47</v>
      </c>
      <c r="F9" s="11">
        <f>VLOOKUP($A9,'[1]2019sum'!$A$1:$T$21,7,FALSE)</f>
        <v>92</v>
      </c>
      <c r="G9" s="27">
        <f t="shared" si="2"/>
        <v>9.9658977600000007</v>
      </c>
      <c r="H9" s="27">
        <f t="shared" si="3"/>
        <v>37.034102239999996</v>
      </c>
      <c r="I9" s="11">
        <f>VLOOKUP($A9,'[1]2019sum'!$A$1:$T$21,9,FALSE)</f>
        <v>33</v>
      </c>
      <c r="J9" s="11">
        <f>VLOOKUP($A9,'[1]2019sum'!$A$1:$T$21,14,FALSE)</f>
        <v>47</v>
      </c>
      <c r="K9" s="11">
        <f>VLOOKUP($A9,'[1]2019sum'!$A$1:$T$21,15,FALSE)</f>
        <v>101</v>
      </c>
      <c r="L9" s="27">
        <f t="shared" si="4"/>
        <v>6.1427860500000007</v>
      </c>
      <c r="M9" s="27">
        <f t="shared" si="5"/>
        <v>40.857213950000002</v>
      </c>
      <c r="N9" s="11">
        <f>VLOOKUP($A9,'[1]2019sum'!$A$1:$T$21,17,FALSE)</f>
        <v>26</v>
      </c>
      <c r="O9" s="11">
        <f>VLOOKUP($A9,'[1]2019sum'!$A$1:$T$21,18,FALSE)</f>
        <v>23</v>
      </c>
      <c r="P9" s="12">
        <f t="shared" si="6"/>
        <v>1.1304347826086956</v>
      </c>
      <c r="Q9" s="12">
        <f t="shared" si="7"/>
        <v>1.4347826086956521</v>
      </c>
      <c r="R9" s="12">
        <f>VLOOKUP(D9,xG!$B$2:$G$21,6,FALSE)</f>
        <v>1.4002203260869566</v>
      </c>
      <c r="S9" s="12">
        <f t="shared" si="8"/>
        <v>-0.269785543478261</v>
      </c>
      <c r="T9" s="12">
        <f>VLOOKUP(D9,xG!$B$24:$G$43,6,FALSE)</f>
        <v>1.2931259347826085</v>
      </c>
      <c r="U9" s="12">
        <f t="shared" si="9"/>
        <v>-0.1416566739130436</v>
      </c>
      <c r="V9" s="12">
        <f t="shared" si="10"/>
        <v>7.752173913043479</v>
      </c>
      <c r="W9" s="12">
        <f t="shared" si="0"/>
        <v>1.3948624465481869</v>
      </c>
      <c r="X9" s="12">
        <f t="shared" si="11"/>
        <v>-0.26442766393949135</v>
      </c>
      <c r="Y9" s="12">
        <f t="shared" si="12"/>
        <v>4.9034782608695648</v>
      </c>
      <c r="Z9" s="12">
        <f t="shared" si="1"/>
        <v>1.3186489109885653</v>
      </c>
      <c r="AA9" s="12">
        <f t="shared" si="13"/>
        <v>-0.11613369770708681</v>
      </c>
      <c r="AB9" s="12">
        <f t="shared" si="14"/>
        <v>1.3058874228855868</v>
      </c>
      <c r="AC9" s="12">
        <f t="shared" si="15"/>
        <v>1.3975413863175716</v>
      </c>
      <c r="AD9" s="26"/>
      <c r="AI9" s="7">
        <f t="shared" si="16"/>
        <v>9.1653963431984842E-2</v>
      </c>
    </row>
    <row r="10" spans="1:35" x14ac:dyDescent="0.25">
      <c r="A10" s="1" t="s">
        <v>101</v>
      </c>
      <c r="D10" s="32" t="str">
        <f>Schedule!A10</f>
        <v>LEI</v>
      </c>
      <c r="E10" s="11">
        <f>VLOOKUP($A10,'[1]2019sum'!$A$1:$T$21,6,FALSE)</f>
        <v>39</v>
      </c>
      <c r="F10" s="11">
        <f>VLOOKUP($A10,'[1]2019sum'!$A$1:$T$21,7,FALSE)</f>
        <v>86</v>
      </c>
      <c r="G10" s="27">
        <f t="shared" si="2"/>
        <v>8.3755463999999993</v>
      </c>
      <c r="H10" s="27">
        <f t="shared" si="3"/>
        <v>30.624453600000002</v>
      </c>
      <c r="I10" s="11">
        <f>VLOOKUP($A10,'[1]2019sum'!$A$1:$T$21,9,FALSE)</f>
        <v>23</v>
      </c>
      <c r="J10" s="11">
        <f>VLOOKUP($A10,'[1]2019sum'!$A$1:$T$21,14,FALSE)</f>
        <v>62</v>
      </c>
      <c r="K10" s="11">
        <f>VLOOKUP($A10,'[1]2019sum'!$A$1:$T$21,15,FALSE)</f>
        <v>124</v>
      </c>
      <c r="L10" s="27">
        <f t="shared" si="4"/>
        <v>10.8209988</v>
      </c>
      <c r="M10" s="27">
        <f t="shared" si="5"/>
        <v>51.179001200000002</v>
      </c>
      <c r="N10" s="11">
        <f>VLOOKUP($A10,'[1]2019sum'!$A$1:$T$21,17,FALSE)</f>
        <v>48</v>
      </c>
      <c r="O10" s="11">
        <f>VLOOKUP($A10,'[1]2019sum'!$A$1:$T$21,18,FALSE)</f>
        <v>23</v>
      </c>
      <c r="P10" s="12">
        <f t="shared" si="6"/>
        <v>2.0869565217391304</v>
      </c>
      <c r="Q10" s="12">
        <f t="shared" si="7"/>
        <v>1</v>
      </c>
      <c r="R10" s="12">
        <f>VLOOKUP(D10,xG!$B$2:$G$21,6,FALSE)</f>
        <v>1.6718202173913044</v>
      </c>
      <c r="S10" s="12">
        <f t="shared" si="8"/>
        <v>0.415136304347826</v>
      </c>
      <c r="T10" s="12">
        <f>VLOOKUP(D10,xG!$B$24:$G$43,6,FALSE)</f>
        <v>1.2687220434782609</v>
      </c>
      <c r="U10" s="12">
        <f t="shared" si="9"/>
        <v>0.2687220434782609</v>
      </c>
      <c r="V10" s="12">
        <f t="shared" si="10"/>
        <v>9.7043478260869573</v>
      </c>
      <c r="W10" s="12">
        <f t="shared" si="0"/>
        <v>1.7461205724596487</v>
      </c>
      <c r="X10" s="12">
        <f t="shared" si="11"/>
        <v>0.34083594927948169</v>
      </c>
      <c r="Y10" s="12">
        <f t="shared" si="12"/>
        <v>4.3691304347826083</v>
      </c>
      <c r="Z10" s="12">
        <f t="shared" si="1"/>
        <v>1.1749514902042999</v>
      </c>
      <c r="AA10" s="12">
        <f t="shared" si="13"/>
        <v>0.1749514902042999</v>
      </c>
      <c r="AB10" s="12">
        <f t="shared" si="14"/>
        <v>1.2218367668412804</v>
      </c>
      <c r="AC10" s="12">
        <f t="shared" si="15"/>
        <v>1.7089703949254766</v>
      </c>
      <c r="AD10" s="26"/>
      <c r="AI10" s="7">
        <f t="shared" si="16"/>
        <v>0.48713362808419625</v>
      </c>
    </row>
    <row r="11" spans="1:35" x14ac:dyDescent="0.25">
      <c r="A11" s="1" t="s">
        <v>92</v>
      </c>
      <c r="D11" s="32" t="str">
        <f>Schedule!A11</f>
        <v>LIV</v>
      </c>
      <c r="E11" s="11">
        <f>VLOOKUP($A11,'[1]2019sum'!$A$1:$T$21,6,FALSE)</f>
        <v>32</v>
      </c>
      <c r="F11" s="11">
        <f>VLOOKUP($A11,'[1]2019sum'!$A$1:$T$21,7,FALSE)</f>
        <v>59</v>
      </c>
      <c r="G11" s="27">
        <f t="shared" si="2"/>
        <v>6.9839889600000005</v>
      </c>
      <c r="H11" s="27">
        <f t="shared" si="3"/>
        <v>25.016011039999999</v>
      </c>
      <c r="I11" s="11">
        <f>VLOOKUP($A11,'[1]2019sum'!$A$1:$T$21,9,FALSE)</f>
        <v>14</v>
      </c>
      <c r="J11" s="11">
        <f>VLOOKUP($A11,'[1]2019sum'!$A$1:$T$21,14,FALSE)</f>
        <v>70</v>
      </c>
      <c r="K11" s="11">
        <f>VLOOKUP($A11,'[1]2019sum'!$A$1:$T$21,15,FALSE)</f>
        <v>134</v>
      </c>
      <c r="L11" s="27">
        <f t="shared" si="4"/>
        <v>13.316045599999999</v>
      </c>
      <c r="M11" s="27">
        <f t="shared" si="5"/>
        <v>56.683954400000005</v>
      </c>
      <c r="N11" s="11">
        <f>VLOOKUP($A11,'[1]2019sum'!$A$1:$T$21,17,FALSE)</f>
        <v>52</v>
      </c>
      <c r="O11" s="11">
        <f>VLOOKUP($A11,'[1]2019sum'!$A$1:$T$21,18,FALSE)</f>
        <v>22</v>
      </c>
      <c r="P11" s="12">
        <f t="shared" si="6"/>
        <v>2.3636363636363638</v>
      </c>
      <c r="Q11" s="12">
        <f t="shared" si="7"/>
        <v>0.63636363636363635</v>
      </c>
      <c r="R11" s="12">
        <f>VLOOKUP(D11,xG!$B$2:$G$21,6,FALSE)</f>
        <v>2.0239539999999998</v>
      </c>
      <c r="S11" s="12">
        <f t="shared" si="8"/>
        <v>0.33968236363636395</v>
      </c>
      <c r="T11" s="12">
        <f>VLOOKUP(D11,xG!$B$24:$G$43,6,FALSE)</f>
        <v>0.9075905227272727</v>
      </c>
      <c r="U11" s="12">
        <f t="shared" si="9"/>
        <v>0.27122688636363634</v>
      </c>
      <c r="V11" s="12">
        <f t="shared" si="10"/>
        <v>11.100000000000001</v>
      </c>
      <c r="W11" s="12">
        <f t="shared" si="0"/>
        <v>1.9972427515633886</v>
      </c>
      <c r="X11" s="12">
        <f t="shared" si="11"/>
        <v>0.36639361207297516</v>
      </c>
      <c r="Y11" s="12">
        <f t="shared" si="12"/>
        <v>3.3720454545454546</v>
      </c>
      <c r="Z11" s="12">
        <f t="shared" si="1"/>
        <v>0.90681427139676396</v>
      </c>
      <c r="AA11" s="12">
        <f t="shared" si="13"/>
        <v>0.27045063503312761</v>
      </c>
      <c r="AB11" s="12">
        <f t="shared" si="14"/>
        <v>0.90720239706201833</v>
      </c>
      <c r="AC11" s="12">
        <f t="shared" si="15"/>
        <v>2.0105983757816941</v>
      </c>
      <c r="AD11" s="26"/>
      <c r="AI11" s="7">
        <f t="shared" si="16"/>
        <v>1.1033959787196759</v>
      </c>
    </row>
    <row r="12" spans="1:35" x14ac:dyDescent="0.25">
      <c r="A12" s="1" t="s">
        <v>94</v>
      </c>
      <c r="D12" s="32" t="str">
        <f>Schedule!A12</f>
        <v>MCI</v>
      </c>
      <c r="E12" s="11">
        <f>VLOOKUP($A12,'[1]2019sum'!$A$1:$T$21,6,FALSE)</f>
        <v>40</v>
      </c>
      <c r="F12" s="11">
        <f>VLOOKUP($A12,'[1]2019sum'!$A$1:$T$21,7,FALSE)</f>
        <v>75</v>
      </c>
      <c r="G12" s="27">
        <f t="shared" si="2"/>
        <v>8.574340320000001</v>
      </c>
      <c r="H12" s="27">
        <f t="shared" si="3"/>
        <v>31.425659679999999</v>
      </c>
      <c r="I12" s="11">
        <f>VLOOKUP($A12,'[1]2019sum'!$A$1:$T$21,9,FALSE)</f>
        <v>27</v>
      </c>
      <c r="J12" s="11">
        <f>VLOOKUP($A12,'[1]2019sum'!$A$1:$T$21,14,FALSE)</f>
        <v>88</v>
      </c>
      <c r="K12" s="11">
        <f>VLOOKUP($A12,'[1]2019sum'!$A$1:$T$21,15,FALSE)</f>
        <v>161</v>
      </c>
      <c r="L12" s="27">
        <f t="shared" si="4"/>
        <v>18.929900900000003</v>
      </c>
      <c r="M12" s="27">
        <f t="shared" si="5"/>
        <v>69.070099099999993</v>
      </c>
      <c r="N12" s="11">
        <f>VLOOKUP($A12,'[1]2019sum'!$A$1:$T$21,17,FALSE)</f>
        <v>64</v>
      </c>
      <c r="O12" s="11">
        <f>VLOOKUP($A12,'[1]2019sum'!$A$1:$T$21,18,FALSE)</f>
        <v>23</v>
      </c>
      <c r="P12" s="12">
        <f t="shared" si="6"/>
        <v>2.7826086956521738</v>
      </c>
      <c r="Q12" s="12">
        <f t="shared" si="7"/>
        <v>1.173913043478261</v>
      </c>
      <c r="R12" s="12">
        <f>VLOOKUP(D12,xG!$B$2:$G$21,6,FALSE)</f>
        <v>2.5671612391304346</v>
      </c>
      <c r="S12" s="12">
        <f t="shared" si="8"/>
        <v>0.21544745652173924</v>
      </c>
      <c r="T12" s="12">
        <f>VLOOKUP(D12,xG!$B$24:$G$43,6,FALSE)</f>
        <v>1.0545595869565216</v>
      </c>
      <c r="U12" s="12">
        <f t="shared" si="9"/>
        <v>-0.11935345652173934</v>
      </c>
      <c r="V12" s="12">
        <f t="shared" si="10"/>
        <v>12.92608695652174</v>
      </c>
      <c r="W12" s="12">
        <f t="shared" si="0"/>
        <v>2.3258138270262254</v>
      </c>
      <c r="X12" s="12">
        <f t="shared" si="11"/>
        <v>0.45679486862594842</v>
      </c>
      <c r="Y12" s="12">
        <f t="shared" si="12"/>
        <v>4.0706521739130439</v>
      </c>
      <c r="Z12" s="12">
        <f t="shared" si="1"/>
        <v>1.094684379245473</v>
      </c>
      <c r="AA12" s="12">
        <f t="shared" si="13"/>
        <v>-7.922866423278796E-2</v>
      </c>
      <c r="AB12" s="12">
        <f t="shared" si="14"/>
        <v>1.0746219831009973</v>
      </c>
      <c r="AC12" s="12">
        <f t="shared" si="15"/>
        <v>2.4464875330783302</v>
      </c>
      <c r="AD12" s="26"/>
      <c r="AI12" s="7">
        <f t="shared" si="16"/>
        <v>1.3718655499773329</v>
      </c>
    </row>
    <row r="13" spans="1:35" x14ac:dyDescent="0.25">
      <c r="A13" s="1" t="s">
        <v>106</v>
      </c>
      <c r="D13" s="32" t="str">
        <f>Schedule!A13</f>
        <v>MUN</v>
      </c>
      <c r="E13" s="11">
        <f>VLOOKUP($A13,'[1]2019sum'!$A$1:$T$21,6,FALSE)</f>
        <v>36</v>
      </c>
      <c r="F13" s="11">
        <f>VLOOKUP($A13,'[1]2019sum'!$A$1:$T$21,7,FALSE)</f>
        <v>87</v>
      </c>
      <c r="G13" s="27">
        <f t="shared" si="2"/>
        <v>7.7791646400000003</v>
      </c>
      <c r="H13" s="27">
        <f t="shared" si="3"/>
        <v>28.220835359999999</v>
      </c>
      <c r="I13" s="11">
        <f>VLOOKUP($A13,'[1]2019sum'!$A$1:$T$21,9,FALSE)</f>
        <v>27</v>
      </c>
      <c r="J13" s="11">
        <f>VLOOKUP($A13,'[1]2019sum'!$A$1:$T$21,14,FALSE)</f>
        <v>52</v>
      </c>
      <c r="K13" s="11">
        <f>VLOOKUP($A13,'[1]2019sum'!$A$1:$T$21,15,FALSE)</f>
        <v>130</v>
      </c>
      <c r="L13" s="27">
        <f t="shared" si="4"/>
        <v>7.7021902999999998</v>
      </c>
      <c r="M13" s="27">
        <f t="shared" si="5"/>
        <v>44.297809700000002</v>
      </c>
      <c r="N13" s="11">
        <f>VLOOKUP($A13,'[1]2019sum'!$A$1:$T$21,17,FALSE)</f>
        <v>36</v>
      </c>
      <c r="O13" s="11">
        <f>VLOOKUP($A13,'[1]2019sum'!$A$1:$T$21,18,FALSE)</f>
        <v>23</v>
      </c>
      <c r="P13" s="12">
        <f t="shared" si="6"/>
        <v>1.5652173913043479</v>
      </c>
      <c r="Q13" s="12">
        <f t="shared" si="7"/>
        <v>1.173913043478261</v>
      </c>
      <c r="R13" s="12">
        <f>VLOOKUP(D13,xG!$B$2:$G$21,6,FALSE)</f>
        <v>1.7263249130434783</v>
      </c>
      <c r="S13" s="12">
        <f t="shared" si="8"/>
        <v>-0.16110752173913045</v>
      </c>
      <c r="T13" s="12">
        <f>VLOOKUP(D13,xG!$B$24:$G$43,6,FALSE)</f>
        <v>1.0510806956521739</v>
      </c>
      <c r="U13" s="12">
        <f t="shared" si="9"/>
        <v>-0.1228323478260871</v>
      </c>
      <c r="V13" s="12">
        <f t="shared" si="10"/>
        <v>9.6086956521739122</v>
      </c>
      <c r="W13" s="12">
        <f t="shared" si="0"/>
        <v>1.7289097066020711</v>
      </c>
      <c r="X13" s="12">
        <f t="shared" si="11"/>
        <v>-0.16369231529772321</v>
      </c>
      <c r="Y13" s="12">
        <f t="shared" si="12"/>
        <v>4.2697826086956523</v>
      </c>
      <c r="Z13" s="12">
        <f t="shared" si="1"/>
        <v>1.1482347606280552</v>
      </c>
      <c r="AA13" s="12">
        <f t="shared" si="13"/>
        <v>-2.5678282850205791E-2</v>
      </c>
      <c r="AB13" s="12">
        <f t="shared" si="14"/>
        <v>1.0996577281401145</v>
      </c>
      <c r="AC13" s="12">
        <f t="shared" si="15"/>
        <v>1.7276173098227747</v>
      </c>
      <c r="AD13" s="26"/>
      <c r="AI13" s="7">
        <f t="shared" si="16"/>
        <v>0.6279595816826602</v>
      </c>
    </row>
    <row r="14" spans="1:35" x14ac:dyDescent="0.25">
      <c r="A14" s="1" t="s">
        <v>95</v>
      </c>
      <c r="D14" s="32" t="str">
        <f>Schedule!A14</f>
        <v>NEW</v>
      </c>
      <c r="E14" s="11">
        <f>VLOOKUP($A14,'[1]2019sum'!$A$1:$T$21,6,FALSE)</f>
        <v>58</v>
      </c>
      <c r="F14" s="11">
        <f>VLOOKUP($A14,'[1]2019sum'!$A$1:$T$21,7,FALSE)</f>
        <v>125</v>
      </c>
      <c r="G14" s="27">
        <f t="shared" si="2"/>
        <v>12.15263088</v>
      </c>
      <c r="H14" s="27">
        <f t="shared" si="3"/>
        <v>45.847369119999996</v>
      </c>
      <c r="I14" s="11">
        <f>VLOOKUP($A14,'[1]2019sum'!$A$1:$T$21,9,FALSE)</f>
        <v>34</v>
      </c>
      <c r="J14" s="11">
        <f>VLOOKUP($A14,'[1]2019sum'!$A$1:$T$21,14,FALSE)</f>
        <v>31</v>
      </c>
      <c r="K14" s="11">
        <f>VLOOKUP($A14,'[1]2019sum'!$A$1:$T$21,15,FALSE)</f>
        <v>74</v>
      </c>
      <c r="L14" s="27">
        <f t="shared" si="4"/>
        <v>1.1526924500000002</v>
      </c>
      <c r="M14" s="27">
        <f t="shared" si="5"/>
        <v>29.84730755</v>
      </c>
      <c r="N14" s="11">
        <f>VLOOKUP($A14,'[1]2019sum'!$A$1:$T$21,17,FALSE)</f>
        <v>22</v>
      </c>
      <c r="O14" s="11">
        <f>VLOOKUP($A14,'[1]2019sum'!$A$1:$T$21,18,FALSE)</f>
        <v>23</v>
      </c>
      <c r="P14" s="12">
        <f t="shared" si="6"/>
        <v>0.95652173913043481</v>
      </c>
      <c r="Q14" s="12">
        <f t="shared" si="7"/>
        <v>1.4782608695652173</v>
      </c>
      <c r="R14" s="12">
        <f>VLOOKUP(D14,xG!$B$2:$G$21,6,FALSE)</f>
        <v>0.81245476086956514</v>
      </c>
      <c r="S14" s="12">
        <f t="shared" si="8"/>
        <v>0.14406697826086967</v>
      </c>
      <c r="T14" s="12">
        <f>VLOOKUP(D14,xG!$B$24:$G$43,6,FALSE)</f>
        <v>1.8154282608695651</v>
      </c>
      <c r="U14" s="12">
        <f t="shared" si="9"/>
        <v>0.33716739130434781</v>
      </c>
      <c r="V14" s="12">
        <f t="shared" si="10"/>
        <v>5.5304347826086957</v>
      </c>
      <c r="W14" s="12">
        <f t="shared" si="0"/>
        <v>0.99510097140173515</v>
      </c>
      <c r="X14" s="12">
        <f t="shared" si="11"/>
        <v>-3.8579232271300334E-2</v>
      </c>
      <c r="Y14" s="12">
        <f t="shared" si="12"/>
        <v>6.4076086956521738</v>
      </c>
      <c r="Z14" s="12">
        <f t="shared" si="1"/>
        <v>1.7231413659952104</v>
      </c>
      <c r="AA14" s="12">
        <f t="shared" si="13"/>
        <v>0.2448804964299931</v>
      </c>
      <c r="AB14" s="12">
        <f t="shared" si="14"/>
        <v>1.7692848134323877</v>
      </c>
      <c r="AC14" s="12">
        <f t="shared" si="15"/>
        <v>0.90377786613565014</v>
      </c>
      <c r="AD14" s="26"/>
      <c r="AI14" s="7">
        <f t="shared" si="16"/>
        <v>-0.86550694729673761</v>
      </c>
    </row>
    <row r="15" spans="1:35" x14ac:dyDescent="0.25">
      <c r="A15" s="1" t="s">
        <v>118</v>
      </c>
      <c r="D15" s="32" t="str">
        <f>Schedule!A15</f>
        <v>NOR</v>
      </c>
      <c r="E15" s="11">
        <f>VLOOKUP($A15,'[1]2019sum'!$A$1:$T$21,6,FALSE)</f>
        <v>56</v>
      </c>
      <c r="F15" s="11">
        <f>VLOOKUP($A15,'[1]2019sum'!$A$1:$T$21,7,FALSE)</f>
        <v>126</v>
      </c>
      <c r="G15" s="27">
        <f t="shared" si="2"/>
        <v>11.75504304</v>
      </c>
      <c r="H15" s="27">
        <f t="shared" si="3"/>
        <v>44.244956959999996</v>
      </c>
      <c r="I15" s="11">
        <f>VLOOKUP($A15,'[1]2019sum'!$A$1:$T$21,9,FALSE)</f>
        <v>45</v>
      </c>
      <c r="J15" s="11">
        <f>VLOOKUP($A15,'[1]2019sum'!$A$1:$T$21,14,FALSE)</f>
        <v>30</v>
      </c>
      <c r="K15" s="11">
        <f>VLOOKUP($A15,'[1]2019sum'!$A$1:$T$21,15,FALSE)</f>
        <v>91</v>
      </c>
      <c r="L15" s="27">
        <f t="shared" si="4"/>
        <v>0.84081160000000099</v>
      </c>
      <c r="M15" s="27">
        <f t="shared" si="5"/>
        <v>29.159188399999998</v>
      </c>
      <c r="N15" s="11">
        <f>VLOOKUP($A15,'[1]2019sum'!$A$1:$T$21,17,FALSE)</f>
        <v>23</v>
      </c>
      <c r="O15" s="11">
        <f>VLOOKUP($A15,'[1]2019sum'!$A$1:$T$21,18,FALSE)</f>
        <v>23</v>
      </c>
      <c r="P15" s="12">
        <f t="shared" si="6"/>
        <v>1</v>
      </c>
      <c r="Q15" s="12">
        <f t="shared" si="7"/>
        <v>1.9565217391304348</v>
      </c>
      <c r="R15" s="12">
        <f>VLOOKUP(D15,xG!$B$2:$G$21,6,FALSE)</f>
        <v>1.0721313913043478</v>
      </c>
      <c r="S15" s="12">
        <f t="shared" si="8"/>
        <v>-7.2131391304347758E-2</v>
      </c>
      <c r="T15" s="12">
        <f>VLOOKUP(D15,xG!$B$24:$G$43,6,FALSE)</f>
        <v>1.7921665652173915</v>
      </c>
      <c r="U15" s="12">
        <f t="shared" si="9"/>
        <v>-0.16435517391304333</v>
      </c>
      <c r="V15" s="12">
        <f t="shared" si="10"/>
        <v>6.447826086956522</v>
      </c>
      <c r="W15" s="12">
        <f t="shared" si="0"/>
        <v>1.1601688212175891</v>
      </c>
      <c r="X15" s="12">
        <f t="shared" si="11"/>
        <v>-0.16016882121758913</v>
      </c>
      <c r="Y15" s="12">
        <f t="shared" si="12"/>
        <v>6.3517391304347814</v>
      </c>
      <c r="Z15" s="12">
        <f t="shared" si="1"/>
        <v>1.708116859428263</v>
      </c>
      <c r="AA15" s="12">
        <f t="shared" si="13"/>
        <v>-0.24840487970217184</v>
      </c>
      <c r="AB15" s="12">
        <f t="shared" si="14"/>
        <v>1.7501417123228271</v>
      </c>
      <c r="AC15" s="12">
        <f t="shared" si="15"/>
        <v>1.1161501062609684</v>
      </c>
      <c r="AD15" s="26"/>
      <c r="AI15" s="7">
        <f t="shared" si="16"/>
        <v>-0.63399160606185867</v>
      </c>
    </row>
    <row r="16" spans="1:35" x14ac:dyDescent="0.25">
      <c r="A16" s="1" t="s">
        <v>119</v>
      </c>
      <c r="D16" s="32" t="str">
        <f>Schedule!A16</f>
        <v>SHU</v>
      </c>
      <c r="E16" s="11">
        <f>VLOOKUP($A16,'[1]2019sum'!$A$1:$T$21,6,FALSE)</f>
        <v>44</v>
      </c>
      <c r="F16" s="11">
        <f>VLOOKUP($A16,'[1]2019sum'!$A$1:$T$21,7,FALSE)</f>
        <v>79</v>
      </c>
      <c r="G16" s="27">
        <f t="shared" si="2"/>
        <v>9.3695159999999991</v>
      </c>
      <c r="H16" s="27">
        <f t="shared" si="3"/>
        <v>34.630484000000003</v>
      </c>
      <c r="I16" s="11">
        <f>VLOOKUP($A16,'[1]2019sum'!$A$1:$T$21,9,FALSE)</f>
        <v>22</v>
      </c>
      <c r="J16" s="11">
        <f>VLOOKUP($A16,'[1]2019sum'!$A$1:$T$21,14,FALSE)</f>
        <v>51</v>
      </c>
      <c r="K16" s="11">
        <f>VLOOKUP($A16,'[1]2019sum'!$A$1:$T$21,15,FALSE)</f>
        <v>73</v>
      </c>
      <c r="L16" s="27">
        <f t="shared" si="4"/>
        <v>7.3903094499999993</v>
      </c>
      <c r="M16" s="27">
        <f t="shared" si="5"/>
        <v>43.609690550000003</v>
      </c>
      <c r="N16" s="11">
        <f>VLOOKUP($A16,'[1]2019sum'!$A$1:$T$21,17,FALSE)</f>
        <v>25</v>
      </c>
      <c r="O16" s="11">
        <f>VLOOKUP($A16,'[1]2019sum'!$A$1:$T$21,18,FALSE)</f>
        <v>23</v>
      </c>
      <c r="P16" s="12">
        <f t="shared" si="6"/>
        <v>1.0869565217391304</v>
      </c>
      <c r="Q16" s="12">
        <f t="shared" si="7"/>
        <v>0.95652173913043481</v>
      </c>
      <c r="R16" s="12">
        <f>VLOOKUP(D16,xG!$B$2:$G$21,6,FALSE)</f>
        <v>1.2685930000000001</v>
      </c>
      <c r="S16" s="12">
        <f t="shared" si="8"/>
        <v>-0.1816364782608697</v>
      </c>
      <c r="T16" s="12">
        <f>VLOOKUP(D16,xG!$B$24:$G$43,6,FALSE)</f>
        <v>1.2427671086956522</v>
      </c>
      <c r="U16" s="12">
        <f t="shared" si="9"/>
        <v>0.2862453695652174</v>
      </c>
      <c r="V16" s="12">
        <f t="shared" si="10"/>
        <v>6.3434782608695652</v>
      </c>
      <c r="W16" s="12">
        <f t="shared" si="0"/>
        <v>1.1413933311911413</v>
      </c>
      <c r="X16" s="12">
        <f t="shared" si="11"/>
        <v>-5.4436809452010904E-2</v>
      </c>
      <c r="Y16" s="12">
        <f t="shared" si="12"/>
        <v>4.368913043478261</v>
      </c>
      <c r="Z16" s="12">
        <f t="shared" si="1"/>
        <v>1.1748930290892534</v>
      </c>
      <c r="AA16" s="12">
        <f t="shared" si="13"/>
        <v>0.2183712899588186</v>
      </c>
      <c r="AB16" s="12">
        <f t="shared" si="14"/>
        <v>1.2088300688924529</v>
      </c>
      <c r="AC16" s="12">
        <f t="shared" si="15"/>
        <v>1.2049931655955706</v>
      </c>
      <c r="AD16" s="26"/>
      <c r="AI16" s="7">
        <f t="shared" si="16"/>
        <v>-3.8369032968823547E-3</v>
      </c>
    </row>
    <row r="17" spans="1:35" x14ac:dyDescent="0.25">
      <c r="A17" s="1" t="s">
        <v>102</v>
      </c>
      <c r="D17" s="32" t="str">
        <f>Schedule!A17</f>
        <v>SOU</v>
      </c>
      <c r="E17" s="11">
        <f>VLOOKUP($A17,'[1]2019sum'!$A$1:$T$21,6,FALSE)</f>
        <v>51</v>
      </c>
      <c r="F17" s="11">
        <f>VLOOKUP($A17,'[1]2019sum'!$A$1:$T$21,7,FALSE)</f>
        <v>110</v>
      </c>
      <c r="G17" s="27">
        <f t="shared" si="2"/>
        <v>10.761073440000001</v>
      </c>
      <c r="H17" s="27">
        <f t="shared" si="3"/>
        <v>40.238926559999996</v>
      </c>
      <c r="I17" s="11">
        <f>VLOOKUP($A17,'[1]2019sum'!$A$1:$T$21,9,FALSE)</f>
        <v>42</v>
      </c>
      <c r="J17" s="11">
        <f>VLOOKUP($A17,'[1]2019sum'!$A$1:$T$21,14,FALSE)</f>
        <v>46</v>
      </c>
      <c r="K17" s="11">
        <f>VLOOKUP($A17,'[1]2019sum'!$A$1:$T$21,15,FALSE)</f>
        <v>101</v>
      </c>
      <c r="L17" s="27">
        <f t="shared" si="4"/>
        <v>5.8309052000000001</v>
      </c>
      <c r="M17" s="27">
        <f t="shared" si="5"/>
        <v>40.169094799999996</v>
      </c>
      <c r="N17" s="11">
        <f>VLOOKUP($A17,'[1]2019sum'!$A$1:$T$21,17,FALSE)</f>
        <v>29</v>
      </c>
      <c r="O17" s="11">
        <f>VLOOKUP($A17,'[1]2019sum'!$A$1:$T$21,18,FALSE)</f>
        <v>23</v>
      </c>
      <c r="P17" s="12">
        <f t="shared" si="6"/>
        <v>1.2608695652173914</v>
      </c>
      <c r="Q17" s="12">
        <f t="shared" si="7"/>
        <v>1.826086956521739</v>
      </c>
      <c r="R17" s="12">
        <f>VLOOKUP(D17,xG!$B$2:$G$21,6,FALSE)</f>
        <v>1.5118507826086955</v>
      </c>
      <c r="S17" s="12">
        <f t="shared" si="8"/>
        <v>-0.25098121739130419</v>
      </c>
      <c r="T17" s="12">
        <f>VLOOKUP(D17,xG!$B$24:$G$43,6,FALSE)</f>
        <v>1.4192655217391303</v>
      </c>
      <c r="U17" s="12">
        <f t="shared" si="9"/>
        <v>-0.40682143478260868</v>
      </c>
      <c r="V17" s="12">
        <f t="shared" si="10"/>
        <v>7.7086956521739136</v>
      </c>
      <c r="W17" s="12">
        <f t="shared" si="0"/>
        <v>1.3870393257038336</v>
      </c>
      <c r="X17" s="12">
        <f t="shared" si="11"/>
        <v>-0.12616976048644224</v>
      </c>
      <c r="Y17" s="12">
        <f t="shared" si="12"/>
        <v>5.6369565217391298</v>
      </c>
      <c r="Z17" s="12">
        <f t="shared" si="1"/>
        <v>1.5158967131554131</v>
      </c>
      <c r="AA17" s="12">
        <f t="shared" si="13"/>
        <v>-0.31019024336632595</v>
      </c>
      <c r="AB17" s="12">
        <f t="shared" si="14"/>
        <v>1.4675811174472717</v>
      </c>
      <c r="AC17" s="12">
        <f t="shared" si="15"/>
        <v>1.4494450541562647</v>
      </c>
      <c r="AD17" s="26"/>
      <c r="AI17" s="7">
        <f t="shared" si="16"/>
        <v>-1.8136063291007032E-2</v>
      </c>
    </row>
    <row r="18" spans="1:35" x14ac:dyDescent="0.25">
      <c r="A18" s="1" t="s">
        <v>91</v>
      </c>
      <c r="D18" s="32" t="str">
        <f>Schedule!A18</f>
        <v>TOT</v>
      </c>
      <c r="E18" s="11">
        <f>VLOOKUP($A18,'[1]2019sum'!$A$1:$T$21,6,FALSE)</f>
        <v>33</v>
      </c>
      <c r="F18" s="11">
        <f>VLOOKUP($A18,'[1]2019sum'!$A$1:$T$21,7,FALSE)</f>
        <v>116</v>
      </c>
      <c r="G18" s="27">
        <f t="shared" si="2"/>
        <v>7.1827828800000004</v>
      </c>
      <c r="H18" s="27">
        <f t="shared" si="3"/>
        <v>25.817217119999999</v>
      </c>
      <c r="I18" s="11">
        <f>VLOOKUP($A18,'[1]2019sum'!$A$1:$T$21,9,FALSE)</f>
        <v>31</v>
      </c>
      <c r="J18" s="11">
        <f>VLOOKUP($A18,'[1]2019sum'!$A$1:$T$21,14,FALSE)</f>
        <v>41</v>
      </c>
      <c r="K18" s="11">
        <f>VLOOKUP($A18,'[1]2019sum'!$A$1:$T$21,15,FALSE)</f>
        <v>102</v>
      </c>
      <c r="L18" s="27">
        <f t="shared" si="4"/>
        <v>4.2715009500000001</v>
      </c>
      <c r="M18" s="27">
        <f t="shared" si="5"/>
        <v>36.728499049999996</v>
      </c>
      <c r="N18" s="11">
        <f>VLOOKUP($A18,'[1]2019sum'!$A$1:$T$21,17,FALSE)</f>
        <v>36</v>
      </c>
      <c r="O18" s="11">
        <f>VLOOKUP($A18,'[1]2019sum'!$A$1:$T$21,18,FALSE)</f>
        <v>23</v>
      </c>
      <c r="P18" s="12">
        <f t="shared" si="6"/>
        <v>1.5652173913043479</v>
      </c>
      <c r="Q18" s="12">
        <f t="shared" si="7"/>
        <v>1.3478260869565217</v>
      </c>
      <c r="R18" s="12">
        <f>VLOOKUP(D18,xG!$B$2:$G$21,6,FALSE)</f>
        <v>1.3063190217391305</v>
      </c>
      <c r="S18" s="12">
        <f t="shared" si="8"/>
        <v>0.25889836956521739</v>
      </c>
      <c r="T18" s="12">
        <f>VLOOKUP(D18,xG!$B$24:$G$43,6,FALSE)</f>
        <v>1.3220404347826087</v>
      </c>
      <c r="U18" s="12">
        <f t="shared" si="9"/>
        <v>-2.5785652173913043E-2</v>
      </c>
      <c r="V18" s="12">
        <f t="shared" si="10"/>
        <v>7.5478260869565217</v>
      </c>
      <c r="W18" s="12">
        <f t="shared" si="0"/>
        <v>1.3580937785797265</v>
      </c>
      <c r="X18" s="12">
        <f t="shared" si="11"/>
        <v>0.20712361272462143</v>
      </c>
      <c r="Y18" s="12">
        <f t="shared" si="12"/>
        <v>5.0408695652173909</v>
      </c>
      <c r="Z18" s="12">
        <f t="shared" si="1"/>
        <v>1.3555963356979452</v>
      </c>
      <c r="AA18" s="12">
        <f t="shared" si="13"/>
        <v>7.7702487414235133E-3</v>
      </c>
      <c r="AB18" s="12">
        <f t="shared" si="14"/>
        <v>1.3388183852402769</v>
      </c>
      <c r="AC18" s="12">
        <f t="shared" si="15"/>
        <v>1.3322064001594285</v>
      </c>
      <c r="AD18" s="26"/>
      <c r="AI18" s="7">
        <f t="shared" si="16"/>
        <v>-6.6119850808483704E-3</v>
      </c>
    </row>
    <row r="19" spans="1:35" x14ac:dyDescent="0.25">
      <c r="A19" s="1" t="s">
        <v>103</v>
      </c>
      <c r="D19" s="32" t="str">
        <f>Schedule!A19</f>
        <v>WAT</v>
      </c>
      <c r="E19" s="11">
        <f>VLOOKUP($A19,'[1]2019sum'!$A$1:$T$21,6,FALSE)</f>
        <v>50</v>
      </c>
      <c r="F19" s="11">
        <f>VLOOKUP($A19,'[1]2019sum'!$A$1:$T$21,7,FALSE)</f>
        <v>106</v>
      </c>
      <c r="G19" s="27">
        <f t="shared" si="2"/>
        <v>10.562279520000001</v>
      </c>
      <c r="H19" s="27">
        <f t="shared" si="3"/>
        <v>39.437720479999996</v>
      </c>
      <c r="I19" s="11">
        <f>VLOOKUP($A19,'[1]2019sum'!$A$1:$T$21,9,FALSE)</f>
        <v>34</v>
      </c>
      <c r="J19" s="11">
        <f>VLOOKUP($A19,'[1]2019sum'!$A$1:$T$21,14,FALSE)</f>
        <v>41</v>
      </c>
      <c r="K19" s="11">
        <f>VLOOKUP($A19,'[1]2019sum'!$A$1:$T$21,15,FALSE)</f>
        <v>76</v>
      </c>
      <c r="L19" s="27">
        <f t="shared" si="4"/>
        <v>4.2715009500000001</v>
      </c>
      <c r="M19" s="27">
        <f t="shared" si="5"/>
        <v>36.728499049999996</v>
      </c>
      <c r="N19" s="11">
        <f>VLOOKUP($A19,'[1]2019sum'!$A$1:$T$21,17,FALSE)</f>
        <v>20</v>
      </c>
      <c r="O19" s="11">
        <f>VLOOKUP($A19,'[1]2019sum'!$A$1:$T$21,18,FALSE)</f>
        <v>23</v>
      </c>
      <c r="P19" s="12">
        <f t="shared" si="6"/>
        <v>0.86956521739130432</v>
      </c>
      <c r="Q19" s="12">
        <f t="shared" si="7"/>
        <v>1.4782608695652173</v>
      </c>
      <c r="R19" s="12">
        <f>VLOOKUP(D19,xG!$B$2:$G$21,6,FALSE)</f>
        <v>1.3186088695652174</v>
      </c>
      <c r="S19" s="12">
        <f t="shared" si="8"/>
        <v>-0.44904365217391307</v>
      </c>
      <c r="T19" s="12">
        <f>VLOOKUP(D19,xG!$B$24:$G$43,6,FALSE)</f>
        <v>1.5806541304347825</v>
      </c>
      <c r="U19" s="12">
        <f t="shared" si="9"/>
        <v>0.10239326086956524</v>
      </c>
      <c r="V19" s="12">
        <f t="shared" si="10"/>
        <v>6.0782608695652183</v>
      </c>
      <c r="W19" s="12">
        <f t="shared" si="0"/>
        <v>1.0936722940405865</v>
      </c>
      <c r="X19" s="12">
        <f t="shared" si="11"/>
        <v>-0.2241070766492822</v>
      </c>
      <c r="Y19" s="12">
        <f t="shared" si="12"/>
        <v>5.469130434782608</v>
      </c>
      <c r="Z19" s="12">
        <f t="shared" si="1"/>
        <v>1.4707647323395252</v>
      </c>
      <c r="AA19" s="12">
        <f t="shared" si="13"/>
        <v>-7.49613722569209E-3</v>
      </c>
      <c r="AB19" s="12">
        <f t="shared" si="14"/>
        <v>1.525709431387154</v>
      </c>
      <c r="AC19" s="12">
        <f t="shared" si="15"/>
        <v>1.2061405818029018</v>
      </c>
      <c r="AD19" s="26"/>
      <c r="AI19" s="7">
        <f t="shared" si="16"/>
        <v>-0.31956884958425213</v>
      </c>
    </row>
    <row r="20" spans="1:35" x14ac:dyDescent="0.25">
      <c r="A20" s="1" t="s">
        <v>96</v>
      </c>
      <c r="D20" s="32" t="str">
        <f>Schedule!A20</f>
        <v>WHU</v>
      </c>
      <c r="E20" s="11">
        <f>VLOOKUP($A20,'[1]2019sum'!$A$1:$T$21,6,FALSE)</f>
        <v>72</v>
      </c>
      <c r="F20" s="11">
        <f>VLOOKUP($A20,'[1]2019sum'!$A$1:$T$21,7,FALSE)</f>
        <v>113</v>
      </c>
      <c r="G20" s="27">
        <f t="shared" si="2"/>
        <v>14.93574576</v>
      </c>
      <c r="H20" s="27">
        <f t="shared" si="3"/>
        <v>57.064254239999997</v>
      </c>
      <c r="I20" s="11">
        <f>VLOOKUP($A20,'[1]2019sum'!$A$1:$T$21,9,FALSE)</f>
        <v>34</v>
      </c>
      <c r="J20" s="11">
        <f>VLOOKUP($A20,'[1]2019sum'!$A$1:$T$21,14,FALSE)</f>
        <v>34</v>
      </c>
      <c r="K20" s="11">
        <f>VLOOKUP($A20,'[1]2019sum'!$A$1:$T$21,15,FALSE)</f>
        <v>97</v>
      </c>
      <c r="L20" s="27">
        <f t="shared" si="4"/>
        <v>2.0883350000000003</v>
      </c>
      <c r="M20" s="27">
        <f t="shared" si="5"/>
        <v>31.911664999999999</v>
      </c>
      <c r="N20" s="11">
        <f>VLOOKUP($A20,'[1]2019sum'!$A$1:$T$21,17,FALSE)</f>
        <v>26</v>
      </c>
      <c r="O20" s="11">
        <f>VLOOKUP($A20,'[1]2019sum'!$A$1:$T$21,18,FALSE)</f>
        <v>22</v>
      </c>
      <c r="P20" s="12">
        <f t="shared" si="6"/>
        <v>1.1818181818181819</v>
      </c>
      <c r="Q20" s="12">
        <f t="shared" si="7"/>
        <v>1.5454545454545454</v>
      </c>
      <c r="R20" s="12">
        <f>VLOOKUP(D20,xG!$B$2:$G$21,6,FALSE)</f>
        <v>1.2127897954545455</v>
      </c>
      <c r="S20" s="12">
        <f t="shared" si="8"/>
        <v>-3.0971613636363582E-2</v>
      </c>
      <c r="T20" s="12">
        <f>VLOOKUP(D20,xG!$B$24:$G$43,6,FALSE)</f>
        <v>1.8525852272727272</v>
      </c>
      <c r="U20" s="12">
        <f t="shared" si="9"/>
        <v>0.30713068181818182</v>
      </c>
      <c r="V20" s="12">
        <f t="shared" si="10"/>
        <v>7.2772727272727282</v>
      </c>
      <c r="W20" s="12">
        <f t="shared" si="0"/>
        <v>1.3094126311437286</v>
      </c>
      <c r="X20" s="12">
        <f t="shared" si="11"/>
        <v>-0.12759444932554675</v>
      </c>
      <c r="Y20" s="12">
        <f t="shared" si="12"/>
        <v>6.9452272727272737</v>
      </c>
      <c r="Z20" s="12">
        <f t="shared" si="1"/>
        <v>1.8677183608285848</v>
      </c>
      <c r="AA20" s="12">
        <f t="shared" si="13"/>
        <v>0.32226381537403936</v>
      </c>
      <c r="AB20" s="12">
        <f t="shared" si="14"/>
        <v>1.860151794050656</v>
      </c>
      <c r="AC20" s="12">
        <f t="shared" si="15"/>
        <v>1.261101213299137</v>
      </c>
      <c r="AD20" s="26"/>
      <c r="AI20" s="7">
        <f t="shared" si="16"/>
        <v>-0.59905058075151896</v>
      </c>
    </row>
    <row r="21" spans="1:35" x14ac:dyDescent="0.25">
      <c r="A21" s="1" t="s">
        <v>93</v>
      </c>
      <c r="D21" s="32" t="str">
        <f>Schedule!A21</f>
        <v>WOL</v>
      </c>
      <c r="E21" s="11">
        <f>VLOOKUP($A21,'[1]2019sum'!$A$1:$T$21,6,FALSE)</f>
        <v>36</v>
      </c>
      <c r="F21" s="11">
        <f>VLOOKUP($A21,'[1]2019sum'!$A$1:$T$21,7,FALSE)</f>
        <v>86</v>
      </c>
      <c r="G21" s="27">
        <f t="shared" si="2"/>
        <v>7.7791646400000003</v>
      </c>
      <c r="H21" s="27">
        <f t="shared" si="3"/>
        <v>28.220835359999999</v>
      </c>
      <c r="I21" s="11">
        <f>VLOOKUP($A21,'[1]2019sum'!$A$1:$T$21,9,FALSE)</f>
        <v>30</v>
      </c>
      <c r="J21" s="11">
        <f>VLOOKUP($A21,'[1]2019sum'!$A$1:$T$21,14,FALSE)</f>
        <v>52</v>
      </c>
      <c r="K21" s="11">
        <f>VLOOKUP($A21,'[1]2019sum'!$A$1:$T$21,15,FALSE)</f>
        <v>95</v>
      </c>
      <c r="L21" s="27">
        <f t="shared" si="4"/>
        <v>7.7021902999999998</v>
      </c>
      <c r="M21" s="27">
        <f t="shared" si="5"/>
        <v>44.297809700000002</v>
      </c>
      <c r="N21" s="11">
        <f>VLOOKUP($A21,'[1]2019sum'!$A$1:$T$21,17,FALSE)</f>
        <v>34</v>
      </c>
      <c r="O21" s="11">
        <f>VLOOKUP($A21,'[1]2019sum'!$A$1:$T$21,18,FALSE)</f>
        <v>23</v>
      </c>
      <c r="P21" s="12">
        <f t="shared" si="6"/>
        <v>1.4782608695652173</v>
      </c>
      <c r="Q21" s="12">
        <f t="shared" si="7"/>
        <v>1.3043478260869565</v>
      </c>
      <c r="R21" s="12">
        <f>VLOOKUP(D21,xG!$B$2:$G$21,6,FALSE)</f>
        <v>1.4560317173913044</v>
      </c>
      <c r="S21" s="12">
        <f t="shared" si="8"/>
        <v>2.2229152173912858E-2</v>
      </c>
      <c r="T21" s="12">
        <f>VLOOKUP(D21,xG!$B$24:$G$43,6,FALSE)</f>
        <v>1.1266300217391305</v>
      </c>
      <c r="U21" s="12">
        <f t="shared" si="9"/>
        <v>-0.17771780434782602</v>
      </c>
      <c r="V21" s="12">
        <f t="shared" si="10"/>
        <v>7.6304347826086953</v>
      </c>
      <c r="W21" s="12">
        <f t="shared" si="0"/>
        <v>1.3729577081839979</v>
      </c>
      <c r="X21" s="12">
        <f t="shared" si="11"/>
        <v>0.10530316138121942</v>
      </c>
      <c r="Y21" s="12">
        <f t="shared" si="12"/>
        <v>4.238695652173913</v>
      </c>
      <c r="Z21" s="12">
        <f t="shared" si="1"/>
        <v>1.1398748211764076</v>
      </c>
      <c r="AA21" s="12">
        <f t="shared" si="13"/>
        <v>-0.16447300491054895</v>
      </c>
      <c r="AB21" s="12">
        <f t="shared" si="14"/>
        <v>1.1332524214577691</v>
      </c>
      <c r="AC21" s="12">
        <f t="shared" si="15"/>
        <v>1.414494712787651</v>
      </c>
      <c r="AD21" s="26"/>
      <c r="AI21" s="7">
        <f t="shared" si="16"/>
        <v>0.28124229132988199</v>
      </c>
    </row>
    <row r="22" spans="1:35" x14ac:dyDescent="0.25">
      <c r="B22" s="1">
        <v>1.36</v>
      </c>
      <c r="C22" s="1">
        <v>1.36</v>
      </c>
      <c r="E22" s="27">
        <f t="shared" ref="E22:O22" si="17">SUM(E2:E21)</f>
        <v>931</v>
      </c>
      <c r="F22" s="27">
        <f t="shared" si="17"/>
        <v>1990</v>
      </c>
      <c r="G22" s="27">
        <f t="shared" si="17"/>
        <v>197.52880992000001</v>
      </c>
      <c r="H22" s="27">
        <f t="shared" si="17"/>
        <v>733.47119008000004</v>
      </c>
      <c r="I22" s="27">
        <f t="shared" si="17"/>
        <v>633</v>
      </c>
      <c r="J22" s="27">
        <f t="shared" si="17"/>
        <v>931</v>
      </c>
      <c r="K22" s="27">
        <f t="shared" si="17"/>
        <v>1990</v>
      </c>
      <c r="L22" s="27">
        <f t="shared" si="17"/>
        <v>120.04879335000001</v>
      </c>
      <c r="M22" s="27">
        <f t="shared" si="17"/>
        <v>810.9512066499999</v>
      </c>
      <c r="N22" s="27">
        <f t="shared" si="17"/>
        <v>633</v>
      </c>
      <c r="O22" s="27">
        <f t="shared" si="17"/>
        <v>458</v>
      </c>
      <c r="P22" s="12">
        <f>N22/O22</f>
        <v>1.3820960698689957</v>
      </c>
      <c r="Q22" s="12">
        <f>I22/O22</f>
        <v>1.3820960698689957</v>
      </c>
      <c r="R22" s="12">
        <f>AVERAGE(R2:R21)</f>
        <v>1.4141922441205532</v>
      </c>
      <c r="S22" s="12">
        <f t="shared" si="8"/>
        <v>-3.209617425155753E-2</v>
      </c>
      <c r="T22" s="12">
        <f>AVERAGE(T2:T21)</f>
        <v>1.4131562451086959</v>
      </c>
      <c r="U22" s="12">
        <f t="shared" si="9"/>
        <v>3.1060175239700172E-2</v>
      </c>
      <c r="V22" s="12">
        <f t="shared" si="10"/>
        <v>7.681222707423581</v>
      </c>
      <c r="W22" s="12">
        <f t="shared" si="0"/>
        <v>1.3820960698689957</v>
      </c>
      <c r="X22" s="12">
        <f t="shared" si="11"/>
        <v>0</v>
      </c>
      <c r="Y22" s="12">
        <f t="shared" si="12"/>
        <v>5.139410480349345</v>
      </c>
      <c r="Z22" s="12">
        <f t="shared" si="1"/>
        <v>1.3820960698689957</v>
      </c>
      <c r="AA22" s="12">
        <f t="shared" si="13"/>
        <v>0</v>
      </c>
      <c r="AB22" s="12">
        <f>P22</f>
        <v>1.3820960698689957</v>
      </c>
      <c r="AC22" s="12">
        <f>AB22</f>
        <v>1.3820960698689957</v>
      </c>
      <c r="AD22" s="26"/>
      <c r="AI22" s="7">
        <f t="shared" si="16"/>
        <v>0</v>
      </c>
    </row>
    <row r="23" spans="1:35" x14ac:dyDescent="0.25">
      <c r="Y23" s="6"/>
      <c r="AC23" s="6"/>
    </row>
    <row r="24" spans="1:35" x14ac:dyDescent="0.25">
      <c r="AC24" s="7"/>
    </row>
    <row r="25" spans="1:35" x14ac:dyDescent="0.25">
      <c r="W25" s="1" t="s">
        <v>78</v>
      </c>
      <c r="X25" s="1" t="s">
        <v>120</v>
      </c>
    </row>
    <row r="26" spans="1:35" ht="14.4" x14ac:dyDescent="0.3">
      <c r="V26"/>
      <c r="W26"/>
      <c r="X26"/>
      <c r="Y26"/>
    </row>
    <row r="27" spans="1:35" ht="14.4" x14ac:dyDescent="0.3">
      <c r="R27" s="15"/>
      <c r="T27" s="15"/>
      <c r="V27"/>
      <c r="W27"/>
      <c r="X27"/>
      <c r="Y27"/>
    </row>
  </sheetData>
  <sortState ref="A2:A21">
    <sortCondition ref="A2"/>
  </sortState>
  <mergeCells count="2">
    <mergeCell ref="AE2:AF2"/>
    <mergeCell ref="AG2:AH2"/>
  </mergeCells>
  <conditionalFormatting sqref="S2">
    <cfRule type="cellIs" dxfId="203" priority="11" operator="notBetween">
      <formula>0.2</formula>
      <formula>-0.2</formula>
    </cfRule>
  </conditionalFormatting>
  <conditionalFormatting sqref="S3:S22">
    <cfRule type="cellIs" dxfId="202" priority="10" operator="notBetween">
      <formula>0.2</formula>
      <formula>-0.2</formula>
    </cfRule>
  </conditionalFormatting>
  <conditionalFormatting sqref="U2">
    <cfRule type="cellIs" dxfId="201" priority="9" operator="notBetween">
      <formula>0.2</formula>
      <formula>-0.2</formula>
    </cfRule>
  </conditionalFormatting>
  <conditionalFormatting sqref="AA3:AA22">
    <cfRule type="cellIs" dxfId="200" priority="1" operator="notBetween">
      <formula>0.2</formula>
      <formula>-0.2</formula>
    </cfRule>
  </conditionalFormatting>
  <conditionalFormatting sqref="U3:U22">
    <cfRule type="cellIs" dxfId="199" priority="7" operator="notBetween">
      <formula>0.2</formula>
      <formula>-0.2</formula>
    </cfRule>
  </conditionalFormatting>
  <conditionalFormatting sqref="X2">
    <cfRule type="cellIs" dxfId="198" priority="4" operator="notBetween">
      <formula>0.2</formula>
      <formula>-0.2</formula>
    </cfRule>
  </conditionalFormatting>
  <conditionalFormatting sqref="X3:X22">
    <cfRule type="cellIs" dxfId="197" priority="3" operator="notBetween">
      <formula>0.2</formula>
      <formula>-0.2</formula>
    </cfRule>
  </conditionalFormatting>
  <conditionalFormatting sqref="AA2">
    <cfRule type="cellIs" dxfId="196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22"/>
  <sheetViews>
    <sheetView tabSelected="1" zoomScaleNormal="100" workbookViewId="0">
      <pane xSplit="1" topLeftCell="B1" activePane="topRight" state="frozen"/>
      <selection pane="topRight" activeCell="B3" sqref="B3"/>
    </sheetView>
  </sheetViews>
  <sheetFormatPr defaultRowHeight="10.199999999999999" x14ac:dyDescent="0.2"/>
  <cols>
    <col min="1" max="1" width="3.88671875" style="24" bestFit="1" customWidth="1"/>
    <col min="2" max="2" width="8.109375" style="24" bestFit="1" customWidth="1"/>
    <col min="3" max="3" width="9" style="24" bestFit="1" customWidth="1"/>
    <col min="4" max="4" width="7.44140625" style="24" bestFit="1" customWidth="1"/>
    <col min="5" max="5" width="8.21875" style="24" customWidth="1"/>
    <col min="6" max="8" width="7" style="24" bestFit="1" customWidth="1"/>
    <col min="9" max="9" width="7.77734375" style="24" bestFit="1" customWidth="1"/>
    <col min="10" max="10" width="7.44140625" style="24" bestFit="1" customWidth="1"/>
    <col min="11" max="11" width="7.77734375" style="24" bestFit="1" customWidth="1"/>
    <col min="12" max="12" width="4.33203125" style="24" bestFit="1" customWidth="1"/>
    <col min="13" max="13" width="7.109375" style="24" bestFit="1" customWidth="1"/>
    <col min="14" max="14" width="7.88671875" style="24" bestFit="1" customWidth="1"/>
    <col min="15" max="15" width="7" style="24" bestFit="1" customWidth="1"/>
    <col min="16" max="16" width="8.6640625" style="24" bestFit="1" customWidth="1"/>
    <col min="17" max="17" width="7.6640625" style="24" bestFit="1" customWidth="1"/>
    <col min="18" max="18" width="8.6640625" style="24" bestFit="1" customWidth="1"/>
    <col min="19" max="20" width="7" style="24" bestFit="1" customWidth="1"/>
    <col min="21" max="22" width="8.33203125" style="24" customWidth="1"/>
    <col min="23" max="24" width="7" style="24" bestFit="1" customWidth="1"/>
    <col min="25" max="25" width="7.44140625" style="24" bestFit="1" customWidth="1"/>
    <col min="26" max="26" width="7.77734375" style="24" bestFit="1" customWidth="1"/>
    <col min="27" max="27" width="6.6640625" style="24" bestFit="1" customWidth="1"/>
    <col min="28" max="28" width="7" style="24" bestFit="1" customWidth="1"/>
    <col min="29" max="29" width="7.77734375" style="24" bestFit="1" customWidth="1"/>
    <col min="30" max="30" width="7.44140625" style="24" bestFit="1" customWidth="1"/>
    <col min="31" max="31" width="7.77734375" style="24" bestFit="1" customWidth="1"/>
    <col min="32" max="32" width="7" style="24" bestFit="1" customWidth="1"/>
    <col min="33" max="33" width="7.33203125" style="24" bestFit="1" customWidth="1"/>
    <col min="34" max="34" width="7" style="24" bestFit="1" customWidth="1"/>
    <col min="35" max="35" width="8.109375" style="24" bestFit="1" customWidth="1"/>
    <col min="36" max="36" width="7.77734375" style="24" bestFit="1" customWidth="1"/>
    <col min="37" max="53" width="8.77734375" style="24" customWidth="1"/>
    <col min="54" max="16384" width="8.88671875" style="24"/>
  </cols>
  <sheetData>
    <row r="1" spans="1:36" ht="14.4" customHeight="1" x14ac:dyDescent="0.2">
      <c r="A1" s="113"/>
      <c r="B1" s="101">
        <v>43852</v>
      </c>
      <c r="C1" s="101">
        <v>43854</v>
      </c>
      <c r="D1" s="133">
        <v>43858</v>
      </c>
      <c r="E1" s="134"/>
      <c r="F1" s="101">
        <v>43862</v>
      </c>
      <c r="G1" s="101">
        <v>43865</v>
      </c>
      <c r="H1" s="101">
        <v>43869</v>
      </c>
      <c r="I1" s="101">
        <v>43879</v>
      </c>
      <c r="J1" s="101">
        <v>43883</v>
      </c>
      <c r="K1" s="101">
        <v>43886</v>
      </c>
      <c r="L1" s="133">
        <v>43889</v>
      </c>
      <c r="M1" s="134"/>
      <c r="N1" s="101">
        <v>43894</v>
      </c>
      <c r="O1" s="101"/>
      <c r="P1" s="101">
        <v>43901</v>
      </c>
      <c r="Q1" s="101">
        <v>43904</v>
      </c>
      <c r="R1" s="101">
        <v>43908</v>
      </c>
      <c r="S1" s="126">
        <v>43911</v>
      </c>
      <c r="T1" s="126"/>
      <c r="U1" s="126">
        <v>43913</v>
      </c>
      <c r="V1" s="126"/>
      <c r="W1" s="101">
        <v>43925</v>
      </c>
      <c r="X1" s="101">
        <v>43928</v>
      </c>
      <c r="Y1" s="101">
        <v>43932</v>
      </c>
      <c r="Z1" s="101">
        <v>43935</v>
      </c>
      <c r="AA1" s="126">
        <v>43939</v>
      </c>
      <c r="AB1" s="126"/>
      <c r="AC1" s="101">
        <v>43942</v>
      </c>
      <c r="AD1" s="101">
        <v>43946</v>
      </c>
      <c r="AE1" s="101">
        <v>43949</v>
      </c>
      <c r="AF1" s="101">
        <v>43953</v>
      </c>
      <c r="AG1" s="101">
        <v>43958</v>
      </c>
      <c r="AH1" s="101">
        <v>43960</v>
      </c>
      <c r="AI1" s="101">
        <v>43963</v>
      </c>
      <c r="AJ1" s="102">
        <v>43967</v>
      </c>
    </row>
    <row r="2" spans="1:36" ht="20.399999999999999" x14ac:dyDescent="0.2">
      <c r="A2" s="114" t="s">
        <v>12</v>
      </c>
      <c r="B2" s="104" t="s">
        <v>169</v>
      </c>
      <c r="C2" s="106" t="s">
        <v>123</v>
      </c>
      <c r="D2" s="103" t="s">
        <v>147</v>
      </c>
      <c r="E2" s="107" t="s">
        <v>140</v>
      </c>
      <c r="F2" s="104" t="s">
        <v>124</v>
      </c>
      <c r="G2" s="97" t="s">
        <v>126</v>
      </c>
      <c r="H2" s="104" t="s">
        <v>125</v>
      </c>
      <c r="I2" s="105" t="s">
        <v>128</v>
      </c>
      <c r="J2" s="104" t="s">
        <v>127</v>
      </c>
      <c r="K2" s="105" t="s">
        <v>128</v>
      </c>
      <c r="L2" s="103" t="s">
        <v>130</v>
      </c>
      <c r="M2" s="104" t="s">
        <v>131</v>
      </c>
      <c r="N2" s="106" t="s">
        <v>129</v>
      </c>
      <c r="O2" s="104" t="s">
        <v>132</v>
      </c>
      <c r="P2" s="105" t="s">
        <v>128</v>
      </c>
      <c r="Q2" s="104" t="s">
        <v>133</v>
      </c>
      <c r="R2" s="105" t="s">
        <v>128</v>
      </c>
      <c r="S2" s="106" t="s">
        <v>134</v>
      </c>
      <c r="T2" s="104" t="s">
        <v>135</v>
      </c>
      <c r="U2" s="127" t="s">
        <v>136</v>
      </c>
      <c r="V2" s="127"/>
      <c r="W2" s="104" t="s">
        <v>137</v>
      </c>
      <c r="X2" s="105" t="s">
        <v>128</v>
      </c>
      <c r="Y2" s="104" t="s">
        <v>138</v>
      </c>
      <c r="Z2" s="105" t="s">
        <v>128</v>
      </c>
      <c r="AA2" s="106" t="s">
        <v>141</v>
      </c>
      <c r="AB2" s="104" t="s">
        <v>139</v>
      </c>
      <c r="AC2" s="107" t="s">
        <v>140</v>
      </c>
      <c r="AD2" s="104" t="s">
        <v>142</v>
      </c>
      <c r="AE2" s="105" t="s">
        <v>128</v>
      </c>
      <c r="AF2" s="104" t="s">
        <v>143</v>
      </c>
      <c r="AG2" s="105" t="s">
        <v>128</v>
      </c>
      <c r="AH2" s="104" t="s">
        <v>144</v>
      </c>
      <c r="AI2" s="107" t="s">
        <v>140</v>
      </c>
      <c r="AJ2" s="108" t="s">
        <v>145</v>
      </c>
    </row>
    <row r="3" spans="1:36" x14ac:dyDescent="0.2">
      <c r="A3" s="114" t="str">
        <f>Schedule!A2</f>
        <v>ARS</v>
      </c>
      <c r="B3" s="25" t="str">
        <f>Schedule!Y2</f>
        <v>@CHE</v>
      </c>
      <c r="C3" s="25" t="s">
        <v>74</v>
      </c>
      <c r="D3" s="109"/>
      <c r="E3" s="109"/>
      <c r="F3" s="25" t="str">
        <f>Schedule!Z2</f>
        <v>@BUR</v>
      </c>
      <c r="G3" s="110"/>
      <c r="H3" s="25" t="str">
        <f>Schedule!AA2</f>
        <v>NEW</v>
      </c>
      <c r="I3" s="25" t="s">
        <v>160</v>
      </c>
      <c r="J3" s="25" t="str">
        <f>Schedule!AB2</f>
        <v>EVE</v>
      </c>
      <c r="K3" s="25" t="s">
        <v>162</v>
      </c>
      <c r="L3" s="109"/>
      <c r="M3" s="110" t="str">
        <f>Schedule!AC2</f>
        <v>@MCI</v>
      </c>
      <c r="N3" s="110"/>
      <c r="O3" s="116" t="str">
        <f>Schedule!AD2</f>
        <v>WHU</v>
      </c>
      <c r="P3" s="110"/>
      <c r="Q3" s="25" t="str">
        <f>Schedule!AE2</f>
        <v>@BRI</v>
      </c>
      <c r="R3" s="110"/>
      <c r="S3" s="110"/>
      <c r="T3" s="110" t="str">
        <f>Schedule!AF2</f>
        <v>@SOU</v>
      </c>
      <c r="U3" s="128"/>
      <c r="V3" s="128"/>
      <c r="W3" s="25" t="str">
        <f>Schedule!AG2</f>
        <v>NOR</v>
      </c>
      <c r="X3" s="110"/>
      <c r="Y3" s="25" t="str">
        <f>Schedule!AH2</f>
        <v>@WOL</v>
      </c>
      <c r="Z3" s="110"/>
      <c r="AA3" s="110"/>
      <c r="AB3" s="110" t="str">
        <f>Schedule!AI2</f>
        <v>LEI</v>
      </c>
      <c r="AC3" s="123"/>
      <c r="AD3" s="25" t="str">
        <f>Schedule!AJ2</f>
        <v>@TOT</v>
      </c>
      <c r="AE3" s="110"/>
      <c r="AF3" s="25" t="str">
        <f>Schedule!AK2</f>
        <v>LIV</v>
      </c>
      <c r="AG3" s="110"/>
      <c r="AH3" s="25" t="str">
        <f>Schedule!AL2</f>
        <v>@AVL</v>
      </c>
      <c r="AI3" s="123"/>
      <c r="AJ3" s="98" t="str">
        <f>Schedule!AM2</f>
        <v>WAT</v>
      </c>
    </row>
    <row r="4" spans="1:36" x14ac:dyDescent="0.2">
      <c r="A4" s="114" t="str">
        <f>Schedule!A3</f>
        <v>AVL</v>
      </c>
      <c r="B4" s="25" t="str">
        <f>Schedule!Y3</f>
        <v>WAT</v>
      </c>
      <c r="C4" s="109"/>
      <c r="D4" s="25" t="s">
        <v>62</v>
      </c>
      <c r="E4" s="109"/>
      <c r="F4" s="25" t="str">
        <f>Schedule!Z3</f>
        <v>@BOU</v>
      </c>
      <c r="G4" s="109"/>
      <c r="H4" s="25" t="str">
        <f>Schedule!AA3</f>
        <v>TOT</v>
      </c>
      <c r="I4" s="109"/>
      <c r="J4" s="25" t="str">
        <f>Schedule!AB3</f>
        <v>@SOU</v>
      </c>
      <c r="K4" s="109"/>
      <c r="L4" s="110"/>
      <c r="M4" s="110" t="str">
        <f>Schedule!AC3</f>
        <v>SHU</v>
      </c>
      <c r="N4" s="109"/>
      <c r="O4" s="116" t="str">
        <f>Schedule!AD3</f>
        <v>@LEI</v>
      </c>
      <c r="P4" s="109"/>
      <c r="Q4" s="25" t="str">
        <f>Schedule!AE3</f>
        <v>CHE</v>
      </c>
      <c r="R4" s="109"/>
      <c r="S4" s="109"/>
      <c r="T4" s="110" t="str">
        <f>Schedule!AF3</f>
        <v>@NEW</v>
      </c>
      <c r="U4" s="128"/>
      <c r="V4" s="128"/>
      <c r="W4" s="25" t="str">
        <f>Schedule!AG3</f>
        <v>WOL</v>
      </c>
      <c r="X4" s="109"/>
      <c r="Y4" s="25" t="str">
        <f>Schedule!AH3</f>
        <v>@LIV</v>
      </c>
      <c r="Z4" s="109"/>
      <c r="AA4" s="109"/>
      <c r="AB4" s="110" t="str">
        <f>Schedule!AI3</f>
        <v>MUN</v>
      </c>
      <c r="AC4" s="123"/>
      <c r="AD4" s="25" t="str">
        <f>Schedule!AJ3</f>
        <v>CRY</v>
      </c>
      <c r="AE4" s="109"/>
      <c r="AF4" s="25" t="str">
        <f>Schedule!AK3</f>
        <v>@EVE</v>
      </c>
      <c r="AG4" s="109"/>
      <c r="AH4" s="25" t="str">
        <f>Schedule!AL3</f>
        <v>ARS</v>
      </c>
      <c r="AI4" s="123"/>
      <c r="AJ4" s="98" t="str">
        <f>Schedule!AM3</f>
        <v>@WHU</v>
      </c>
    </row>
    <row r="5" spans="1:36" x14ac:dyDescent="0.2">
      <c r="A5" s="114" t="str">
        <f>Schedule!A4</f>
        <v>BOU</v>
      </c>
      <c r="B5" s="25" t="str">
        <f>Schedule!Y4</f>
        <v>BRI</v>
      </c>
      <c r="C5" s="25" t="s">
        <v>5</v>
      </c>
      <c r="D5" s="125"/>
      <c r="E5" s="109"/>
      <c r="F5" s="25" t="str">
        <f>Schedule!Z4</f>
        <v>AVL</v>
      </c>
      <c r="G5" s="110"/>
      <c r="H5" s="25" t="str">
        <f>Schedule!AA4</f>
        <v>@SHU</v>
      </c>
      <c r="I5" s="109"/>
      <c r="J5" s="25" t="str">
        <f>Schedule!AB4</f>
        <v>@BUR</v>
      </c>
      <c r="K5" s="109"/>
      <c r="L5" s="109"/>
      <c r="M5" s="25" t="str">
        <f>Schedule!AC4</f>
        <v>CHE</v>
      </c>
      <c r="N5" s="110"/>
      <c r="O5" s="116" t="str">
        <f>Schedule!AD4</f>
        <v>@LIV</v>
      </c>
      <c r="P5" s="109"/>
      <c r="Q5" s="25" t="str">
        <f>Schedule!AE4</f>
        <v>CRY</v>
      </c>
      <c r="R5" s="109"/>
      <c r="S5" s="110"/>
      <c r="T5" s="110" t="str">
        <f>Schedule!AF4</f>
        <v>@WOL</v>
      </c>
      <c r="U5" s="128"/>
      <c r="V5" s="128"/>
      <c r="W5" s="25" t="str">
        <f>Schedule!AG4</f>
        <v>NEW</v>
      </c>
      <c r="X5" s="109"/>
      <c r="Y5" s="25" t="str">
        <f>Schedule!AH4</f>
        <v>@MUN</v>
      </c>
      <c r="Z5" s="109"/>
      <c r="AA5" s="110"/>
      <c r="AB5" s="110" t="str">
        <f>Schedule!AI4</f>
        <v>TOT</v>
      </c>
      <c r="AC5" s="123"/>
      <c r="AD5" s="25" t="str">
        <f>Schedule!AJ4</f>
        <v>LEI</v>
      </c>
      <c r="AE5" s="109"/>
      <c r="AF5" s="25" t="str">
        <f>Schedule!AK4</f>
        <v>@MCI</v>
      </c>
      <c r="AG5" s="109"/>
      <c r="AH5" s="25" t="str">
        <f>Schedule!AL4</f>
        <v>SOU</v>
      </c>
      <c r="AI5" s="123"/>
      <c r="AJ5" s="98" t="str">
        <f>Schedule!AM4</f>
        <v>@EVE</v>
      </c>
    </row>
    <row r="6" spans="1:36" ht="15" customHeight="1" x14ac:dyDescent="0.2">
      <c r="A6" s="114" t="str">
        <f>Schedule!A5</f>
        <v>BRI</v>
      </c>
      <c r="B6" s="25" t="str">
        <f>Schedule!Y5</f>
        <v>@BOU</v>
      </c>
      <c r="C6" s="109"/>
      <c r="D6" s="125"/>
      <c r="E6" s="109"/>
      <c r="F6" s="25" t="str">
        <f>Schedule!Z5</f>
        <v>@WHU</v>
      </c>
      <c r="G6" s="109"/>
      <c r="H6" s="25" t="str">
        <f>Schedule!AA5</f>
        <v>WAT</v>
      </c>
      <c r="I6" s="109"/>
      <c r="J6" s="25" t="str">
        <f>Schedule!AB5</f>
        <v>@SHU</v>
      </c>
      <c r="K6" s="109"/>
      <c r="L6" s="109"/>
      <c r="M6" s="25" t="str">
        <f>Schedule!AC5</f>
        <v>CRY</v>
      </c>
      <c r="N6" s="109"/>
      <c r="O6" s="116" t="str">
        <f>Schedule!AD5</f>
        <v>@WOL</v>
      </c>
      <c r="P6" s="109"/>
      <c r="Q6" s="25" t="str">
        <f>Schedule!AE5</f>
        <v>ARS</v>
      </c>
      <c r="R6" s="109"/>
      <c r="S6" s="109"/>
      <c r="T6" s="110" t="str">
        <f>Schedule!AF5</f>
        <v>@LEI</v>
      </c>
      <c r="U6" s="128"/>
      <c r="V6" s="128"/>
      <c r="W6" s="25" t="str">
        <f>Schedule!AG5</f>
        <v>MUN</v>
      </c>
      <c r="X6" s="109"/>
      <c r="Y6" s="25" t="str">
        <f>Schedule!AH5</f>
        <v>@NOR</v>
      </c>
      <c r="Z6" s="109"/>
      <c r="AA6" s="109"/>
      <c r="AB6" s="110" t="str">
        <f>Schedule!AI5</f>
        <v>LIV</v>
      </c>
      <c r="AC6" s="123"/>
      <c r="AD6" s="25" t="str">
        <f>Schedule!AJ5</f>
        <v>MCI</v>
      </c>
      <c r="AE6" s="109"/>
      <c r="AF6" s="25" t="str">
        <f>Schedule!AK5</f>
        <v>@SOU</v>
      </c>
      <c r="AG6" s="109"/>
      <c r="AH6" s="25" t="str">
        <f>Schedule!AL5</f>
        <v>NEW</v>
      </c>
      <c r="AI6" s="123"/>
      <c r="AJ6" s="98" t="str">
        <f>Schedule!AM5</f>
        <v>@BUR</v>
      </c>
    </row>
    <row r="7" spans="1:36" ht="15" customHeight="1" x14ac:dyDescent="0.2">
      <c r="A7" s="114" t="str">
        <f>Schedule!A6</f>
        <v>BUR</v>
      </c>
      <c r="B7" s="25" t="str">
        <f>Schedule!Y6</f>
        <v>@MUN</v>
      </c>
      <c r="C7" s="25" t="s">
        <v>113</v>
      </c>
      <c r="D7" s="125"/>
      <c r="E7" s="109"/>
      <c r="F7" s="25" t="str">
        <f>Schedule!Z6</f>
        <v>ARS</v>
      </c>
      <c r="G7" s="122"/>
      <c r="H7" s="25" t="str">
        <f>Schedule!AA6</f>
        <v>@SOU</v>
      </c>
      <c r="I7" s="109"/>
      <c r="J7" s="25" t="str">
        <f>Schedule!AB6</f>
        <v>BOU</v>
      </c>
      <c r="K7" s="109"/>
      <c r="L7" s="109"/>
      <c r="M7" s="25" t="str">
        <f>Schedule!AC6</f>
        <v>@NEW</v>
      </c>
      <c r="N7" s="122"/>
      <c r="O7" s="116" t="str">
        <f>Schedule!AD6</f>
        <v>TOT</v>
      </c>
      <c r="P7" s="109"/>
      <c r="Q7" s="25" t="str">
        <f>Schedule!AE6</f>
        <v>@MCI</v>
      </c>
      <c r="R7" s="109"/>
      <c r="S7" s="122"/>
      <c r="T7" s="110" t="str">
        <f>Schedule!AF6</f>
        <v>WAT</v>
      </c>
      <c r="U7" s="128"/>
      <c r="V7" s="128"/>
      <c r="W7" s="25" t="str">
        <f>Schedule!AG6</f>
        <v>@CRY</v>
      </c>
      <c r="X7" s="109"/>
      <c r="Y7" s="25" t="str">
        <f>Schedule!AH6</f>
        <v>SHU</v>
      </c>
      <c r="Z7" s="109"/>
      <c r="AA7" s="122"/>
      <c r="AB7" s="110" t="str">
        <f>Schedule!AI6</f>
        <v>@WHU</v>
      </c>
      <c r="AC7" s="123"/>
      <c r="AD7" s="25" t="str">
        <f>Schedule!AJ6</f>
        <v>@LIV</v>
      </c>
      <c r="AE7" s="109"/>
      <c r="AF7" s="25" t="str">
        <f>Schedule!AK6</f>
        <v>WOL</v>
      </c>
      <c r="AG7" s="109"/>
      <c r="AH7" s="25" t="str">
        <f>Schedule!AL6</f>
        <v>@NOR</v>
      </c>
      <c r="AI7" s="123"/>
      <c r="AJ7" s="98" t="str">
        <f>Schedule!AM6</f>
        <v>BRI</v>
      </c>
    </row>
    <row r="8" spans="1:36" ht="15" customHeight="1" x14ac:dyDescent="0.2">
      <c r="A8" s="114" t="str">
        <f>Schedule!A7</f>
        <v>CHE</v>
      </c>
      <c r="B8" s="25" t="str">
        <f>Schedule!Y7</f>
        <v>ARS</v>
      </c>
      <c r="C8" s="25" t="s">
        <v>151</v>
      </c>
      <c r="D8" s="125"/>
      <c r="E8" s="109"/>
      <c r="F8" s="25" t="str">
        <f>Schedule!Z7</f>
        <v>@LEI</v>
      </c>
      <c r="G8" s="122"/>
      <c r="H8" s="25" t="str">
        <f>Schedule!AA7</f>
        <v>MUN</v>
      </c>
      <c r="I8" s="109"/>
      <c r="J8" s="25" t="str">
        <f>Schedule!AB7</f>
        <v>TOT</v>
      </c>
      <c r="K8" s="25" t="s">
        <v>157</v>
      </c>
      <c r="L8" s="109"/>
      <c r="M8" s="25" t="str">
        <f>Schedule!AC7</f>
        <v>@BOU</v>
      </c>
      <c r="N8" s="122"/>
      <c r="O8" s="116" t="str">
        <f>Schedule!AD7</f>
        <v>EVE</v>
      </c>
      <c r="P8" s="109"/>
      <c r="Q8" s="25" t="str">
        <f>Schedule!AE7</f>
        <v>@AVL</v>
      </c>
      <c r="R8" s="25" t="s">
        <v>167</v>
      </c>
      <c r="S8" s="122"/>
      <c r="T8" s="110" t="str">
        <f>Schedule!AF7</f>
        <v>MCI</v>
      </c>
      <c r="U8" s="128"/>
      <c r="V8" s="128"/>
      <c r="W8" s="25" t="str">
        <f>Schedule!AG7</f>
        <v>@WHU</v>
      </c>
      <c r="X8" s="110"/>
      <c r="Y8" s="25" t="str">
        <f>Schedule!AH7</f>
        <v>WAT</v>
      </c>
      <c r="Z8" s="110"/>
      <c r="AA8" s="122"/>
      <c r="AB8" s="110" t="str">
        <f>Schedule!AI7</f>
        <v>@CRY</v>
      </c>
      <c r="AC8" s="123"/>
      <c r="AD8" s="25" t="str">
        <f>Schedule!AJ7</f>
        <v>@SHU</v>
      </c>
      <c r="AE8" s="110"/>
      <c r="AF8" s="25" t="str">
        <f>Schedule!AK7</f>
        <v>NOR</v>
      </c>
      <c r="AG8" s="110"/>
      <c r="AH8" s="25" t="str">
        <f>Schedule!AL7</f>
        <v>@LIV</v>
      </c>
      <c r="AI8" s="123"/>
      <c r="AJ8" s="98" t="str">
        <f>Schedule!AM7</f>
        <v>WOL</v>
      </c>
    </row>
    <row r="9" spans="1:36" ht="15" customHeight="1" x14ac:dyDescent="0.2">
      <c r="A9" s="114" t="str">
        <f>Schedule!A8</f>
        <v>CRY</v>
      </c>
      <c r="B9" s="25" t="str">
        <f>Schedule!Y8</f>
        <v>SOU</v>
      </c>
      <c r="C9" s="125"/>
      <c r="D9" s="125"/>
      <c r="E9" s="109"/>
      <c r="F9" s="25" t="str">
        <f>Schedule!Z8</f>
        <v>SHU</v>
      </c>
      <c r="G9" s="125"/>
      <c r="H9" s="25" t="str">
        <f>Schedule!AA8</f>
        <v>@EVE</v>
      </c>
      <c r="I9" s="109"/>
      <c r="J9" s="25" t="str">
        <f>Schedule!AB8</f>
        <v>NEW</v>
      </c>
      <c r="K9" s="109"/>
      <c r="L9" s="109"/>
      <c r="M9" s="25" t="str">
        <f>Schedule!AC8</f>
        <v>@BRI</v>
      </c>
      <c r="N9" s="125"/>
      <c r="O9" s="116" t="str">
        <f>Schedule!AD8</f>
        <v>WAT</v>
      </c>
      <c r="P9" s="109"/>
      <c r="Q9" s="25" t="str">
        <f>Schedule!AE8</f>
        <v>@BOU</v>
      </c>
      <c r="R9" s="109"/>
      <c r="S9" s="125"/>
      <c r="T9" s="110" t="str">
        <f>Schedule!AF8</f>
        <v>@LIV</v>
      </c>
      <c r="U9" s="128"/>
      <c r="V9" s="128"/>
      <c r="W9" s="25" t="str">
        <f>Schedule!AG8</f>
        <v>BUR</v>
      </c>
      <c r="X9" s="109"/>
      <c r="Y9" s="25" t="str">
        <f>Schedule!AH8</f>
        <v>@LEI</v>
      </c>
      <c r="Z9" s="109"/>
      <c r="AA9" s="125"/>
      <c r="AB9" s="110" t="str">
        <f>Schedule!AI8</f>
        <v>CHE</v>
      </c>
      <c r="AC9" s="123"/>
      <c r="AD9" s="25" t="str">
        <f>Schedule!AJ8</f>
        <v>@AVL</v>
      </c>
      <c r="AE9" s="109"/>
      <c r="AF9" s="25" t="str">
        <f>Schedule!AK8</f>
        <v>MUN</v>
      </c>
      <c r="AG9" s="109"/>
      <c r="AH9" s="25" t="str">
        <f>Schedule!AL8</f>
        <v>@WOL</v>
      </c>
      <c r="AI9" s="123"/>
      <c r="AJ9" s="98" t="str">
        <f>Schedule!AM8</f>
        <v>TOT</v>
      </c>
    </row>
    <row r="10" spans="1:36" ht="15" customHeight="1" x14ac:dyDescent="0.2">
      <c r="A10" s="114" t="str">
        <f>Schedule!A9</f>
        <v>EVE</v>
      </c>
      <c r="B10" s="25" t="str">
        <f>Schedule!Y9</f>
        <v>NEW</v>
      </c>
      <c r="C10" s="125"/>
      <c r="D10" s="125"/>
      <c r="E10" s="109"/>
      <c r="F10" s="25" t="str">
        <f>Schedule!Z9</f>
        <v>@WAT</v>
      </c>
      <c r="G10" s="125"/>
      <c r="H10" s="25" t="str">
        <f>Schedule!AA9</f>
        <v>CRY</v>
      </c>
      <c r="I10" s="109"/>
      <c r="J10" s="25" t="str">
        <f>Schedule!AB9</f>
        <v>@ARS</v>
      </c>
      <c r="K10" s="109"/>
      <c r="L10" s="109"/>
      <c r="M10" s="110" t="str">
        <f>Schedule!AC9</f>
        <v>MUN</v>
      </c>
      <c r="N10" s="125"/>
      <c r="O10" s="116" t="str">
        <f>Schedule!AD9</f>
        <v>@CHE</v>
      </c>
      <c r="P10" s="109"/>
      <c r="Q10" s="25" t="str">
        <f>Schedule!AE9</f>
        <v>LIV</v>
      </c>
      <c r="R10" s="109"/>
      <c r="S10" s="125"/>
      <c r="T10" s="110" t="str">
        <f>Schedule!AF9</f>
        <v>@NOR</v>
      </c>
      <c r="U10" s="128"/>
      <c r="V10" s="128"/>
      <c r="W10" s="25" t="str">
        <f>Schedule!AG9</f>
        <v>LEI</v>
      </c>
      <c r="X10" s="109"/>
      <c r="Y10" s="25" t="str">
        <f>Schedule!AH9</f>
        <v>@TOT</v>
      </c>
      <c r="Z10" s="109"/>
      <c r="AA10" s="125"/>
      <c r="AB10" s="110" t="str">
        <f>Schedule!AI9</f>
        <v>SOU</v>
      </c>
      <c r="AC10" s="123"/>
      <c r="AD10" s="25" t="str">
        <f>Schedule!AJ9</f>
        <v>@WOL</v>
      </c>
      <c r="AE10" s="109"/>
      <c r="AF10" s="25" t="str">
        <f>Schedule!AK9</f>
        <v>AVL</v>
      </c>
      <c r="AG10" s="109"/>
      <c r="AH10" s="25" t="str">
        <f>Schedule!AL9</f>
        <v>@SHU</v>
      </c>
      <c r="AI10" s="123"/>
      <c r="AJ10" s="98" t="str">
        <f>Schedule!AM9</f>
        <v>BOU</v>
      </c>
    </row>
    <row r="11" spans="1:36" x14ac:dyDescent="0.2">
      <c r="A11" s="114" t="str">
        <f>Schedule!A10</f>
        <v>LEI</v>
      </c>
      <c r="B11" s="25" t="str">
        <f>Schedule!Y10</f>
        <v>WHU</v>
      </c>
      <c r="C11" s="25" t="s">
        <v>148</v>
      </c>
      <c r="D11" s="25" t="s">
        <v>116</v>
      </c>
      <c r="E11" s="109"/>
      <c r="F11" s="25" t="str">
        <f>Schedule!Z10</f>
        <v>CHE</v>
      </c>
      <c r="G11" s="130"/>
      <c r="H11" s="25" t="str">
        <f>Schedule!AA10</f>
        <v>@WOL</v>
      </c>
      <c r="I11" s="109"/>
      <c r="J11" s="25" t="str">
        <f>Schedule!AB10</f>
        <v>MCI</v>
      </c>
      <c r="K11" s="109"/>
      <c r="L11" s="110"/>
      <c r="M11" s="110" t="str">
        <f>Schedule!AC10</f>
        <v>@NOR</v>
      </c>
      <c r="N11" s="130"/>
      <c r="O11" s="116" t="str">
        <f>Schedule!AD10</f>
        <v>AVL</v>
      </c>
      <c r="P11" s="109"/>
      <c r="Q11" s="25" t="str">
        <f>Schedule!AE10</f>
        <v>@WAT</v>
      </c>
      <c r="R11" s="109"/>
      <c r="S11" s="130"/>
      <c r="T11" s="110" t="str">
        <f>Schedule!AF10</f>
        <v>BRI</v>
      </c>
      <c r="U11" s="128"/>
      <c r="V11" s="128"/>
      <c r="W11" s="25" t="str">
        <f>Schedule!AG10</f>
        <v>@EVE</v>
      </c>
      <c r="X11" s="109"/>
      <c r="Y11" s="25" t="str">
        <f>Schedule!AH10</f>
        <v>CRY</v>
      </c>
      <c r="Z11" s="109"/>
      <c r="AA11" s="130"/>
      <c r="AB11" s="110" t="str">
        <f>Schedule!AI10</f>
        <v>@ARS</v>
      </c>
      <c r="AC11" s="123"/>
      <c r="AD11" s="25" t="str">
        <f>Schedule!AJ10</f>
        <v>@BOU</v>
      </c>
      <c r="AE11" s="109"/>
      <c r="AF11" s="25" t="str">
        <f>Schedule!AK10</f>
        <v>SHU</v>
      </c>
      <c r="AG11" s="109"/>
      <c r="AH11" s="25" t="str">
        <f>Schedule!AL10</f>
        <v>@TOT</v>
      </c>
      <c r="AI11" s="123"/>
      <c r="AJ11" s="98" t="str">
        <f>Schedule!AM10</f>
        <v>MUN</v>
      </c>
    </row>
    <row r="12" spans="1:36" x14ac:dyDescent="0.2">
      <c r="A12" s="114" t="str">
        <f>Schedule!A11</f>
        <v>LIV</v>
      </c>
      <c r="B12" s="25" t="str">
        <f>Schedule!Y11</f>
        <v>@WOL</v>
      </c>
      <c r="C12" s="25" t="s">
        <v>154</v>
      </c>
      <c r="D12" s="109"/>
      <c r="E12" s="25" t="s">
        <v>80</v>
      </c>
      <c r="F12" s="25" t="str">
        <f>Schedule!Z11</f>
        <v>SOU</v>
      </c>
      <c r="G12" s="131"/>
      <c r="H12" s="25" t="str">
        <f>Schedule!AA11</f>
        <v>@NOR</v>
      </c>
      <c r="I12" s="25" t="s">
        <v>155</v>
      </c>
      <c r="J12" s="25" t="str">
        <f>Schedule!AB11</f>
        <v>WHU</v>
      </c>
      <c r="K12" s="109"/>
      <c r="L12" s="109"/>
      <c r="M12" s="25" t="str">
        <f>Schedule!AC11</f>
        <v>@WAT</v>
      </c>
      <c r="N12" s="131"/>
      <c r="O12" s="116" t="str">
        <f>Schedule!AD11</f>
        <v>BOU</v>
      </c>
      <c r="P12" s="25" t="s">
        <v>165</v>
      </c>
      <c r="Q12" s="25" t="str">
        <f>Schedule!AE11</f>
        <v>@EVE</v>
      </c>
      <c r="R12" s="109"/>
      <c r="S12" s="131"/>
      <c r="T12" s="110" t="str">
        <f>Schedule!AF11</f>
        <v>CRY</v>
      </c>
      <c r="U12" s="128"/>
      <c r="V12" s="128"/>
      <c r="W12" s="25" t="str">
        <f>Schedule!AG11</f>
        <v>@MCI</v>
      </c>
      <c r="X12" s="122"/>
      <c r="Y12" s="25" t="str">
        <f>Schedule!AH11</f>
        <v>AVL</v>
      </c>
      <c r="Z12" s="122"/>
      <c r="AA12" s="131"/>
      <c r="AB12" s="110" t="str">
        <f>Schedule!AI11</f>
        <v>@BRI</v>
      </c>
      <c r="AC12" s="123"/>
      <c r="AD12" s="25" t="str">
        <f>Schedule!AJ11</f>
        <v>BUR</v>
      </c>
      <c r="AE12" s="122"/>
      <c r="AF12" s="25" t="str">
        <f>Schedule!AK11</f>
        <v>@ARS</v>
      </c>
      <c r="AG12" s="122"/>
      <c r="AH12" s="25" t="str">
        <f>Schedule!AL11</f>
        <v>CHE</v>
      </c>
      <c r="AI12" s="123"/>
      <c r="AJ12" s="98" t="str">
        <f>Schedule!AM11</f>
        <v>@NEW</v>
      </c>
    </row>
    <row r="13" spans="1:36" x14ac:dyDescent="0.2">
      <c r="A13" s="114" t="str">
        <f>Schedule!A12</f>
        <v>MCI</v>
      </c>
      <c r="B13" s="25" t="str">
        <f>Schedule!Y12</f>
        <v>@SHU</v>
      </c>
      <c r="C13" s="25" t="s">
        <v>152</v>
      </c>
      <c r="D13" s="25" t="s">
        <v>6</v>
      </c>
      <c r="E13" s="109"/>
      <c r="F13" s="25" t="str">
        <f>Schedule!Z12</f>
        <v>@TOT</v>
      </c>
      <c r="G13" s="131"/>
      <c r="H13" s="25" t="str">
        <f>Schedule!AA12</f>
        <v>WHU</v>
      </c>
      <c r="I13" s="109"/>
      <c r="J13" s="25" t="str">
        <f>Schedule!AB12</f>
        <v>@LEI</v>
      </c>
      <c r="K13" s="25" t="s">
        <v>156</v>
      </c>
      <c r="L13" s="122"/>
      <c r="M13" s="110" t="str">
        <f>Schedule!AC12</f>
        <v>ARS</v>
      </c>
      <c r="N13" s="131"/>
      <c r="O13" s="116" t="str">
        <f>Schedule!AD12</f>
        <v>@MUN</v>
      </c>
      <c r="P13" s="109"/>
      <c r="Q13" s="25" t="str">
        <f>Schedule!AE12</f>
        <v>BUR</v>
      </c>
      <c r="R13" s="25" t="s">
        <v>168</v>
      </c>
      <c r="S13" s="131"/>
      <c r="T13" s="110" t="str">
        <f>Schedule!AF12</f>
        <v>@CHE</v>
      </c>
      <c r="U13" s="128"/>
      <c r="V13" s="128"/>
      <c r="W13" s="25" t="str">
        <f>Schedule!AG12</f>
        <v>LIV</v>
      </c>
      <c r="X13" s="122"/>
      <c r="Y13" s="25" t="str">
        <f>Schedule!AH12</f>
        <v>@SOU</v>
      </c>
      <c r="Z13" s="122"/>
      <c r="AA13" s="131"/>
      <c r="AB13" s="110" t="str">
        <f>Schedule!AI12</f>
        <v>NEW</v>
      </c>
      <c r="AC13" s="123"/>
      <c r="AD13" s="25" t="str">
        <f>Schedule!AJ12</f>
        <v>@BRI</v>
      </c>
      <c r="AE13" s="122"/>
      <c r="AF13" s="25" t="str">
        <f>Schedule!AK12</f>
        <v>BOU</v>
      </c>
      <c r="AG13" s="122"/>
      <c r="AH13" s="25" t="str">
        <f>Schedule!AL12</f>
        <v>@WAT</v>
      </c>
      <c r="AI13" s="123"/>
      <c r="AJ13" s="98" t="str">
        <f>Schedule!AM12</f>
        <v>NOR</v>
      </c>
    </row>
    <row r="14" spans="1:36" x14ac:dyDescent="0.2">
      <c r="A14" s="114" t="str">
        <f>Schedule!A13</f>
        <v>MUN</v>
      </c>
      <c r="B14" s="25" t="str">
        <f>Schedule!Y13</f>
        <v>BUR</v>
      </c>
      <c r="C14" s="116" t="s">
        <v>153</v>
      </c>
      <c r="D14" s="25" t="s">
        <v>75</v>
      </c>
      <c r="E14" s="109"/>
      <c r="F14" s="25" t="str">
        <f>Schedule!Z13</f>
        <v>WOL</v>
      </c>
      <c r="G14" s="131"/>
      <c r="H14" s="25" t="str">
        <f>Schedule!AA13</f>
        <v>@CHE</v>
      </c>
      <c r="I14" s="25" t="s">
        <v>161</v>
      </c>
      <c r="J14" s="25" t="str">
        <f>Schedule!AB13</f>
        <v>WAT</v>
      </c>
      <c r="K14" s="25" t="s">
        <v>163</v>
      </c>
      <c r="L14" s="122"/>
      <c r="M14" s="110" t="str">
        <f>Schedule!AC13</f>
        <v>@EVE</v>
      </c>
      <c r="N14" s="131"/>
      <c r="O14" s="116" t="str">
        <f>Schedule!AD13</f>
        <v>MCI</v>
      </c>
      <c r="P14" s="110"/>
      <c r="Q14" s="25" t="str">
        <f>Schedule!AE13</f>
        <v>@TOT</v>
      </c>
      <c r="R14" s="110"/>
      <c r="S14" s="131"/>
      <c r="T14" s="110" t="str">
        <f>Schedule!AF13</f>
        <v>SHU</v>
      </c>
      <c r="U14" s="128"/>
      <c r="V14" s="128"/>
      <c r="W14" s="25" t="str">
        <f>Schedule!AG13</f>
        <v>@BRI</v>
      </c>
      <c r="X14" s="122"/>
      <c r="Y14" s="25" t="str">
        <f>Schedule!AH13</f>
        <v>BOU</v>
      </c>
      <c r="Z14" s="122"/>
      <c r="AA14" s="131"/>
      <c r="AB14" s="110" t="str">
        <f>Schedule!AI13</f>
        <v>@AVL</v>
      </c>
      <c r="AC14" s="123"/>
      <c r="AD14" s="25" t="str">
        <f>Schedule!AJ13</f>
        <v>SOU</v>
      </c>
      <c r="AE14" s="122"/>
      <c r="AF14" s="25" t="str">
        <f>Schedule!AK13</f>
        <v>@CRY</v>
      </c>
      <c r="AG14" s="122"/>
      <c r="AH14" s="25" t="str">
        <f>Schedule!AL13</f>
        <v>WHU</v>
      </c>
      <c r="AI14" s="123"/>
      <c r="AJ14" s="98" t="str">
        <f>Schedule!AM13</f>
        <v>@LEI</v>
      </c>
    </row>
    <row r="15" spans="1:36" x14ac:dyDescent="0.2">
      <c r="A15" s="114" t="str">
        <f>Schedule!A14</f>
        <v>NEW</v>
      </c>
      <c r="B15" s="25" t="str">
        <f>Schedule!Y14</f>
        <v>@EVE</v>
      </c>
      <c r="C15" s="116" t="s">
        <v>150</v>
      </c>
      <c r="D15" s="125"/>
      <c r="E15" s="109"/>
      <c r="F15" s="25" t="str">
        <f>Schedule!Z14</f>
        <v>NOR</v>
      </c>
      <c r="G15" s="131"/>
      <c r="H15" s="25" t="str">
        <f>Schedule!AA14</f>
        <v>@ARS</v>
      </c>
      <c r="I15" s="109"/>
      <c r="J15" s="25" t="str">
        <f>Schedule!AB14</f>
        <v>@CRY</v>
      </c>
      <c r="K15" s="109"/>
      <c r="L15" s="109"/>
      <c r="M15" s="25" t="str">
        <f>Schedule!AC14</f>
        <v>BUR</v>
      </c>
      <c r="N15" s="131"/>
      <c r="O15" s="116" t="str">
        <f>Schedule!AD14</f>
        <v>@SOU</v>
      </c>
      <c r="P15" s="109"/>
      <c r="Q15" s="25" t="str">
        <f>Schedule!AE14</f>
        <v>SHU</v>
      </c>
      <c r="R15" s="109"/>
      <c r="S15" s="131"/>
      <c r="T15" s="110" t="str">
        <f>Schedule!AF14</f>
        <v>AVL</v>
      </c>
      <c r="U15" s="128"/>
      <c r="V15" s="128"/>
      <c r="W15" s="25" t="str">
        <f>Schedule!AG14</f>
        <v>@BOU</v>
      </c>
      <c r="X15" s="109"/>
      <c r="Y15" s="25" t="str">
        <f>Schedule!AH14</f>
        <v>WHU</v>
      </c>
      <c r="Z15" s="109"/>
      <c r="AA15" s="131"/>
      <c r="AB15" s="110" t="str">
        <f>Schedule!AI14</f>
        <v>@MCI</v>
      </c>
      <c r="AC15" s="123"/>
      <c r="AD15" s="25" t="str">
        <f>Schedule!AJ14</f>
        <v>@WAT</v>
      </c>
      <c r="AE15" s="109"/>
      <c r="AF15" s="25" t="str">
        <f>Schedule!AK14</f>
        <v>TOT</v>
      </c>
      <c r="AG15" s="109"/>
      <c r="AH15" s="25" t="str">
        <f>Schedule!AL14</f>
        <v>@BRI</v>
      </c>
      <c r="AI15" s="123"/>
      <c r="AJ15" s="98" t="str">
        <f>Schedule!AM14</f>
        <v>LIV</v>
      </c>
    </row>
    <row r="16" spans="1:36" ht="15" customHeight="1" x14ac:dyDescent="0.2">
      <c r="A16" s="114" t="str">
        <f>Schedule!A15</f>
        <v>NOR</v>
      </c>
      <c r="B16" s="25" t="str">
        <f>Schedule!Y15</f>
        <v>@TOT</v>
      </c>
      <c r="C16" s="25" t="s">
        <v>76</v>
      </c>
      <c r="D16" s="125"/>
      <c r="E16" s="109"/>
      <c r="F16" s="25" t="str">
        <f>Schedule!Z15</f>
        <v>@NEW</v>
      </c>
      <c r="G16" s="131"/>
      <c r="H16" s="25" t="str">
        <f>Schedule!AA15</f>
        <v>LIV</v>
      </c>
      <c r="I16" s="109"/>
      <c r="J16" s="25" t="str">
        <f>Schedule!AB15</f>
        <v>@WOL</v>
      </c>
      <c r="K16" s="109"/>
      <c r="L16" s="109"/>
      <c r="M16" s="110" t="str">
        <f>Schedule!AC15</f>
        <v>LEI</v>
      </c>
      <c r="N16" s="131"/>
      <c r="O16" s="116" t="str">
        <f>Schedule!AD15</f>
        <v>@SHU</v>
      </c>
      <c r="P16" s="109"/>
      <c r="Q16" s="25" t="str">
        <f>Schedule!AE15</f>
        <v>SOU</v>
      </c>
      <c r="R16" s="109"/>
      <c r="S16" s="131"/>
      <c r="T16" s="110" t="str">
        <f>Schedule!AF15</f>
        <v>EVE</v>
      </c>
      <c r="U16" s="128"/>
      <c r="V16" s="128"/>
      <c r="W16" s="25" t="str">
        <f>Schedule!AG15</f>
        <v>@ARS</v>
      </c>
      <c r="X16" s="109"/>
      <c r="Y16" s="25" t="str">
        <f>Schedule!AH15</f>
        <v>BRI</v>
      </c>
      <c r="Z16" s="109"/>
      <c r="AA16" s="131"/>
      <c r="AB16" s="110" t="str">
        <f>Schedule!AI15</f>
        <v>@WAT</v>
      </c>
      <c r="AC16" s="123"/>
      <c r="AD16" s="25" t="str">
        <f>Schedule!AJ15</f>
        <v>WHU</v>
      </c>
      <c r="AE16" s="109"/>
      <c r="AF16" s="25" t="str">
        <f>Schedule!AK15</f>
        <v>@CHE</v>
      </c>
      <c r="AG16" s="109"/>
      <c r="AH16" s="25" t="str">
        <f>Schedule!AL15</f>
        <v>BUR</v>
      </c>
      <c r="AI16" s="123"/>
      <c r="AJ16" s="98" t="str">
        <f>Schedule!AM15</f>
        <v>@MCI</v>
      </c>
    </row>
    <row r="17" spans="1:36" ht="15" customHeight="1" x14ac:dyDescent="0.2">
      <c r="A17" s="114" t="str">
        <f>Schedule!A16</f>
        <v>SHU</v>
      </c>
      <c r="B17" s="25" t="str">
        <f>Schedule!Y16</f>
        <v>MCI</v>
      </c>
      <c r="C17" s="25" t="s">
        <v>149</v>
      </c>
      <c r="D17" s="125"/>
      <c r="E17" s="109"/>
      <c r="F17" s="25" t="str">
        <f>Schedule!Z16</f>
        <v>@CRY</v>
      </c>
      <c r="G17" s="131"/>
      <c r="H17" s="25" t="str">
        <f>Schedule!AA16</f>
        <v>BOU</v>
      </c>
      <c r="I17" s="109"/>
      <c r="J17" s="25" t="str">
        <f>Schedule!AB16</f>
        <v>BRI</v>
      </c>
      <c r="K17" s="109"/>
      <c r="L17" s="109"/>
      <c r="M17" s="110" t="str">
        <f>Schedule!AC16</f>
        <v>@AVL</v>
      </c>
      <c r="N17" s="131"/>
      <c r="O17" s="116" t="str">
        <f>Schedule!AD16</f>
        <v>NOR</v>
      </c>
      <c r="P17" s="109"/>
      <c r="Q17" s="25" t="str">
        <f>Schedule!AE16</f>
        <v>@NEW</v>
      </c>
      <c r="R17" s="109"/>
      <c r="S17" s="131"/>
      <c r="T17" s="110" t="str">
        <f>Schedule!AF16</f>
        <v>@MUN</v>
      </c>
      <c r="U17" s="128"/>
      <c r="V17" s="128"/>
      <c r="W17" s="25" t="str">
        <f>Schedule!AG16</f>
        <v>TOT</v>
      </c>
      <c r="X17" s="109"/>
      <c r="Y17" s="25" t="str">
        <f>Schedule!AH16</f>
        <v>@BUR</v>
      </c>
      <c r="Z17" s="109"/>
      <c r="AA17" s="131"/>
      <c r="AB17" s="110" t="str">
        <f>Schedule!AI16</f>
        <v>WOL</v>
      </c>
      <c r="AC17" s="123"/>
      <c r="AD17" s="25" t="str">
        <f>Schedule!AJ16</f>
        <v>CHE</v>
      </c>
      <c r="AE17" s="109"/>
      <c r="AF17" s="25" t="str">
        <f>Schedule!AK16</f>
        <v>@LEI</v>
      </c>
      <c r="AG17" s="109"/>
      <c r="AH17" s="25" t="str">
        <f>Schedule!AL16</f>
        <v>EVE</v>
      </c>
      <c r="AI17" s="123"/>
      <c r="AJ17" s="98" t="str">
        <f>Schedule!AM16</f>
        <v>@SOU</v>
      </c>
    </row>
    <row r="18" spans="1:36" ht="15" customHeight="1" x14ac:dyDescent="0.2">
      <c r="A18" s="114" t="str">
        <f>Schedule!A17</f>
        <v>SOU</v>
      </c>
      <c r="B18" s="25" t="str">
        <f>Schedule!Y17</f>
        <v>@CRY</v>
      </c>
      <c r="C18" s="25" t="s">
        <v>3</v>
      </c>
      <c r="D18" s="125"/>
      <c r="E18" s="109"/>
      <c r="F18" s="25" t="str">
        <f>Schedule!Z17</f>
        <v>@LIV</v>
      </c>
      <c r="G18" s="131"/>
      <c r="H18" s="25" t="str">
        <f>Schedule!AA17</f>
        <v>BUR</v>
      </c>
      <c r="I18" s="109"/>
      <c r="J18" s="25" t="str">
        <f>Schedule!AB17</f>
        <v>AVL</v>
      </c>
      <c r="K18" s="109"/>
      <c r="L18" s="109"/>
      <c r="M18" s="25" t="str">
        <f>Schedule!AC17</f>
        <v>@WHU</v>
      </c>
      <c r="N18" s="131"/>
      <c r="O18" s="116" t="str">
        <f>Schedule!AD17</f>
        <v>NEW</v>
      </c>
      <c r="P18" s="109"/>
      <c r="Q18" s="25" t="str">
        <f>Schedule!AE17</f>
        <v>@NOR</v>
      </c>
      <c r="R18" s="109"/>
      <c r="S18" s="131"/>
      <c r="T18" s="110" t="str">
        <f>Schedule!AF17</f>
        <v>ARS</v>
      </c>
      <c r="U18" s="128"/>
      <c r="V18" s="128"/>
      <c r="W18" s="25" t="str">
        <f>Schedule!AG17</f>
        <v>@WAT</v>
      </c>
      <c r="X18" s="109"/>
      <c r="Y18" s="25" t="str">
        <f>Schedule!AH17</f>
        <v>MCI</v>
      </c>
      <c r="Z18" s="109"/>
      <c r="AA18" s="131"/>
      <c r="AB18" s="110" t="str">
        <f>Schedule!AI17</f>
        <v>@EVE</v>
      </c>
      <c r="AC18" s="123"/>
      <c r="AD18" s="25" t="str">
        <f>Schedule!AJ17</f>
        <v>@MUN</v>
      </c>
      <c r="AE18" s="109"/>
      <c r="AF18" s="25" t="str">
        <f>Schedule!AK17</f>
        <v>BRI</v>
      </c>
      <c r="AG18" s="109"/>
      <c r="AH18" s="25" t="str">
        <f>Schedule!AL17</f>
        <v>@BOU</v>
      </c>
      <c r="AI18" s="123"/>
      <c r="AJ18" s="98" t="str">
        <f>Schedule!AM17</f>
        <v>SHU</v>
      </c>
    </row>
    <row r="19" spans="1:36" ht="15" customHeight="1" x14ac:dyDescent="0.2">
      <c r="A19" s="114" t="str">
        <f>Schedule!A18</f>
        <v>TOT</v>
      </c>
      <c r="B19" s="25" t="str">
        <f>Schedule!Y18</f>
        <v>NOR</v>
      </c>
      <c r="C19" s="116" t="s">
        <v>54</v>
      </c>
      <c r="D19" s="125"/>
      <c r="E19" s="109"/>
      <c r="F19" s="25" t="str">
        <f>Schedule!Z18</f>
        <v>MCI</v>
      </c>
      <c r="G19" s="131"/>
      <c r="H19" s="25" t="str">
        <f>Schedule!AA18</f>
        <v>@AVL</v>
      </c>
      <c r="I19" s="25" t="s">
        <v>158</v>
      </c>
      <c r="J19" s="25" t="str">
        <f>Schedule!AB18</f>
        <v>@CHE</v>
      </c>
      <c r="K19" s="109"/>
      <c r="L19" s="109"/>
      <c r="M19" s="25" t="str">
        <f>Schedule!AC18</f>
        <v>WOL</v>
      </c>
      <c r="N19" s="131"/>
      <c r="O19" s="116" t="str">
        <f>Schedule!AD18</f>
        <v>@BUR</v>
      </c>
      <c r="P19" s="25" t="s">
        <v>166</v>
      </c>
      <c r="Q19" s="25" t="str">
        <f>Schedule!AE18</f>
        <v>MUN</v>
      </c>
      <c r="R19" s="109"/>
      <c r="S19" s="131"/>
      <c r="T19" s="110" t="str">
        <f>Schedule!AF18</f>
        <v>WHU</v>
      </c>
      <c r="U19" s="128"/>
      <c r="V19" s="128"/>
      <c r="W19" s="25" t="str">
        <f>Schedule!AG18</f>
        <v>@SHU</v>
      </c>
      <c r="X19" s="110"/>
      <c r="Y19" s="25" t="str">
        <f>Schedule!AH18</f>
        <v>EVE</v>
      </c>
      <c r="Z19" s="110"/>
      <c r="AA19" s="131"/>
      <c r="AB19" s="110" t="str">
        <f>Schedule!AI18</f>
        <v>@BOU</v>
      </c>
      <c r="AC19" s="123"/>
      <c r="AD19" s="25" t="str">
        <f>Schedule!AJ18</f>
        <v>ARS</v>
      </c>
      <c r="AE19" s="110"/>
      <c r="AF19" s="25" t="str">
        <f>Schedule!AK18</f>
        <v>@NEW</v>
      </c>
      <c r="AG19" s="110"/>
      <c r="AH19" s="25" t="str">
        <f>Schedule!AL18</f>
        <v>LEI</v>
      </c>
      <c r="AI19" s="123"/>
      <c r="AJ19" s="98" t="str">
        <f>Schedule!AM18</f>
        <v>@CRY</v>
      </c>
    </row>
    <row r="20" spans="1:36" ht="15" customHeight="1" x14ac:dyDescent="0.2">
      <c r="A20" s="114" t="str">
        <f>Schedule!A19</f>
        <v>WAT</v>
      </c>
      <c r="B20" s="25" t="str">
        <f>Schedule!Y19</f>
        <v>@AVL</v>
      </c>
      <c r="C20" s="117" t="s">
        <v>6</v>
      </c>
      <c r="D20" s="125"/>
      <c r="E20" s="109"/>
      <c r="F20" s="25" t="str">
        <f>Schedule!Z19</f>
        <v>EVE</v>
      </c>
      <c r="G20" s="131"/>
      <c r="H20" s="25" t="str">
        <f>Schedule!AA19</f>
        <v>@BRI</v>
      </c>
      <c r="I20" s="109"/>
      <c r="J20" s="25" t="str">
        <f>Schedule!AB19</f>
        <v>@MUN</v>
      </c>
      <c r="K20" s="109"/>
      <c r="L20" s="109"/>
      <c r="M20" s="25" t="str">
        <f>Schedule!AC19</f>
        <v>LIV</v>
      </c>
      <c r="N20" s="131"/>
      <c r="O20" s="116" t="str">
        <f>Schedule!AD19</f>
        <v>@CRY</v>
      </c>
      <c r="P20" s="109"/>
      <c r="Q20" s="25" t="str">
        <f>Schedule!AE19</f>
        <v>LEI</v>
      </c>
      <c r="R20" s="109"/>
      <c r="S20" s="131"/>
      <c r="T20" s="110" t="str">
        <f>Schedule!AF19</f>
        <v>@BUR</v>
      </c>
      <c r="U20" s="128"/>
      <c r="V20" s="128"/>
      <c r="W20" s="25" t="str">
        <f>Schedule!AG19</f>
        <v>SOU</v>
      </c>
      <c r="X20" s="109"/>
      <c r="Y20" s="25" t="str">
        <f>Schedule!AH19</f>
        <v>@CHE</v>
      </c>
      <c r="Z20" s="109"/>
      <c r="AA20" s="131"/>
      <c r="AB20" s="110" t="str">
        <f>Schedule!AI19</f>
        <v>NOR</v>
      </c>
      <c r="AC20" s="123"/>
      <c r="AD20" s="25" t="str">
        <f>Schedule!AJ19</f>
        <v>NEW</v>
      </c>
      <c r="AE20" s="109"/>
      <c r="AF20" s="25" t="str">
        <f>Schedule!AK19</f>
        <v>@WHU</v>
      </c>
      <c r="AG20" s="109"/>
      <c r="AH20" s="25" t="str">
        <f>Schedule!AL19</f>
        <v>MCI</v>
      </c>
      <c r="AI20" s="123"/>
      <c r="AJ20" s="98" t="str">
        <f>Schedule!AM19</f>
        <v>@ARS</v>
      </c>
    </row>
    <row r="21" spans="1:36" ht="15" customHeight="1" x14ac:dyDescent="0.2">
      <c r="A21" s="114" t="str">
        <f>Schedule!A20</f>
        <v>WHU</v>
      </c>
      <c r="B21" s="25" t="str">
        <f>Schedule!Y20</f>
        <v>@LEI</v>
      </c>
      <c r="C21" s="25" t="s">
        <v>146</v>
      </c>
      <c r="D21" s="125"/>
      <c r="E21" s="25" t="s">
        <v>8</v>
      </c>
      <c r="F21" s="25" t="str">
        <f>Schedule!Z20</f>
        <v>BRI</v>
      </c>
      <c r="G21" s="132"/>
      <c r="H21" s="25" t="str">
        <f>Schedule!AA20</f>
        <v>@MCI</v>
      </c>
      <c r="I21" s="109"/>
      <c r="J21" s="25" t="str">
        <f>Schedule!AB20</f>
        <v>@LIV</v>
      </c>
      <c r="K21" s="109"/>
      <c r="L21" s="109"/>
      <c r="M21" s="25" t="str">
        <f>Schedule!AC20</f>
        <v>SOU</v>
      </c>
      <c r="N21" s="132"/>
      <c r="O21" s="25" t="str">
        <f>Schedule!AD20</f>
        <v>@ARS</v>
      </c>
      <c r="P21" s="109"/>
      <c r="Q21" s="25" t="str">
        <f>Schedule!AE20</f>
        <v>WOL</v>
      </c>
      <c r="R21" s="109"/>
      <c r="S21" s="132"/>
      <c r="T21" s="110" t="str">
        <f>Schedule!AF20</f>
        <v>@TOT</v>
      </c>
      <c r="U21" s="128"/>
      <c r="V21" s="128"/>
      <c r="W21" s="25" t="str">
        <f>Schedule!AG20</f>
        <v>CHE</v>
      </c>
      <c r="X21" s="109"/>
      <c r="Y21" s="25" t="str">
        <f>Schedule!AH20</f>
        <v>@NEW</v>
      </c>
      <c r="Z21" s="109"/>
      <c r="AA21" s="132"/>
      <c r="AB21" s="110" t="str">
        <f>Schedule!AI20</f>
        <v>BUR</v>
      </c>
      <c r="AC21" s="123"/>
      <c r="AD21" s="25" t="str">
        <f>Schedule!AJ20</f>
        <v>@NOR</v>
      </c>
      <c r="AE21" s="109"/>
      <c r="AF21" s="25" t="str">
        <f>Schedule!AK20</f>
        <v>WAT</v>
      </c>
      <c r="AG21" s="109"/>
      <c r="AH21" s="25" t="str">
        <f>Schedule!AL20</f>
        <v>@MUN</v>
      </c>
      <c r="AI21" s="123"/>
      <c r="AJ21" s="98" t="str">
        <f>Schedule!AM20</f>
        <v>AVL</v>
      </c>
    </row>
    <row r="22" spans="1:36" ht="15" customHeight="1" thickBot="1" x14ac:dyDescent="0.25">
      <c r="A22" s="115" t="str">
        <f>Schedule!A21</f>
        <v>WOL</v>
      </c>
      <c r="B22" s="99" t="str">
        <f>Schedule!Y21</f>
        <v>LIV</v>
      </c>
      <c r="C22" s="111"/>
      <c r="D22" s="135"/>
      <c r="E22" s="111"/>
      <c r="F22" s="99" t="str">
        <f>Schedule!Z21</f>
        <v>@MUN</v>
      </c>
      <c r="G22" s="111"/>
      <c r="H22" s="99" t="str">
        <f>Schedule!AA21</f>
        <v>LEI</v>
      </c>
      <c r="I22" s="99" t="s">
        <v>159</v>
      </c>
      <c r="J22" s="99" t="str">
        <f>Schedule!AB21</f>
        <v>NOR</v>
      </c>
      <c r="K22" s="99" t="s">
        <v>164</v>
      </c>
      <c r="L22" s="111"/>
      <c r="M22" s="99" t="str">
        <f>Schedule!AC21</f>
        <v>@TOT</v>
      </c>
      <c r="N22" s="111"/>
      <c r="O22" s="99" t="str">
        <f>Schedule!AD21</f>
        <v>BRI</v>
      </c>
      <c r="P22" s="112"/>
      <c r="Q22" s="99" t="str">
        <f>Schedule!AE21</f>
        <v>@WHU</v>
      </c>
      <c r="R22" s="112"/>
      <c r="S22" s="111"/>
      <c r="T22" s="112" t="str">
        <f>Schedule!AF21</f>
        <v>BOU</v>
      </c>
      <c r="U22" s="129"/>
      <c r="V22" s="129"/>
      <c r="W22" s="99" t="str">
        <f>Schedule!AG21</f>
        <v>@AVL</v>
      </c>
      <c r="X22" s="112"/>
      <c r="Y22" s="99" t="str">
        <f>Schedule!AH21</f>
        <v>ARS</v>
      </c>
      <c r="Z22" s="112"/>
      <c r="AA22" s="111"/>
      <c r="AB22" s="112" t="str">
        <f>Schedule!AI21</f>
        <v>@SHU</v>
      </c>
      <c r="AC22" s="124"/>
      <c r="AD22" s="99" t="str">
        <f>Schedule!AJ21</f>
        <v>EVE</v>
      </c>
      <c r="AE22" s="112"/>
      <c r="AF22" s="99" t="str">
        <f>Schedule!AK21</f>
        <v>@BUR</v>
      </c>
      <c r="AG22" s="112"/>
      <c r="AH22" s="99" t="str">
        <f>Schedule!AL21</f>
        <v>CRY</v>
      </c>
      <c r="AI22" s="124"/>
      <c r="AJ22" s="100" t="str">
        <f>Schedule!AM21</f>
        <v>@CHE</v>
      </c>
    </row>
  </sheetData>
  <mergeCells count="29">
    <mergeCell ref="L1:M1"/>
    <mergeCell ref="D5:D10"/>
    <mergeCell ref="D15:D22"/>
    <mergeCell ref="C9:C10"/>
    <mergeCell ref="N9:N10"/>
    <mergeCell ref="N7:N8"/>
    <mergeCell ref="G11:G21"/>
    <mergeCell ref="N11:N21"/>
    <mergeCell ref="D1:E1"/>
    <mergeCell ref="AA1:AB1"/>
    <mergeCell ref="X12:X14"/>
    <mergeCell ref="Z12:Z14"/>
    <mergeCell ref="S9:S10"/>
    <mergeCell ref="U1:V1"/>
    <mergeCell ref="U2:V2"/>
    <mergeCell ref="U3:V22"/>
    <mergeCell ref="S7:S8"/>
    <mergeCell ref="S1:T1"/>
    <mergeCell ref="S11:S21"/>
    <mergeCell ref="AA11:AA21"/>
    <mergeCell ref="AE12:AE14"/>
    <mergeCell ref="AG12:AG14"/>
    <mergeCell ref="AC3:AC22"/>
    <mergeCell ref="AI3:AI22"/>
    <mergeCell ref="G7:G8"/>
    <mergeCell ref="G9:G10"/>
    <mergeCell ref="L13:L14"/>
    <mergeCell ref="AA7:AA8"/>
    <mergeCell ref="AA9:A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I43"/>
  <sheetViews>
    <sheetView topLeftCell="B1" workbookViewId="0">
      <selection activeCell="B5" sqref="B5"/>
    </sheetView>
  </sheetViews>
  <sheetFormatPr defaultRowHeight="14.4" x14ac:dyDescent="0.3"/>
  <cols>
    <col min="1" max="1" width="8.88671875" style="56" hidden="1" customWidth="1"/>
    <col min="2" max="2" width="8.77734375" style="56" bestFit="1" customWidth="1"/>
    <col min="3" max="7" width="6.77734375" style="56" customWidth="1"/>
    <col min="8" max="8" width="8.88671875" style="56"/>
    <col min="9" max="9" width="9.88671875" style="56" customWidth="1"/>
    <col min="10" max="16384" width="8.88671875" style="56"/>
  </cols>
  <sheetData>
    <row r="1" spans="1:9" ht="24" x14ac:dyDescent="0.3">
      <c r="B1" s="53" t="s">
        <v>83</v>
      </c>
      <c r="C1" s="70" t="s">
        <v>87</v>
      </c>
      <c r="D1" s="54" t="s">
        <v>85</v>
      </c>
      <c r="E1" s="70" t="s">
        <v>88</v>
      </c>
      <c r="F1" s="54" t="s">
        <v>86</v>
      </c>
      <c r="G1" s="55" t="s">
        <v>13</v>
      </c>
    </row>
    <row r="2" spans="1:9" x14ac:dyDescent="0.25">
      <c r="A2" s="1" t="s">
        <v>104</v>
      </c>
      <c r="B2" s="74" t="str">
        <f>Schedule!A2</f>
        <v>ARS</v>
      </c>
      <c r="C2" s="57">
        <f>VLOOKUP($A2,'[1]2019sum'!$A$1:$T$21,16,FALSE)</f>
        <v>29.460000999999998</v>
      </c>
      <c r="D2" s="57">
        <f>VLOOKUP($A2,'[1]2019sum'!$A$1:$T$21,19,FALSE)</f>
        <v>29.965017</v>
      </c>
      <c r="E2" s="57">
        <f>C2/'Formula Data'!$O2</f>
        <v>1.2808696086956521</v>
      </c>
      <c r="F2" s="57">
        <f>D2/'Formula Data'!$O2</f>
        <v>1.3028268260869564</v>
      </c>
      <c r="G2" s="57">
        <f>AVERAGE(F2,E2)</f>
        <v>1.2918482173913044</v>
      </c>
      <c r="I2" s="58"/>
    </row>
    <row r="3" spans="1:9" x14ac:dyDescent="0.25">
      <c r="A3" s="1" t="s">
        <v>117</v>
      </c>
      <c r="B3" s="74" t="str">
        <f>Schedule!A3</f>
        <v>AVL</v>
      </c>
      <c r="C3" s="57">
        <f>VLOOKUP($A3,'[1]2019sum'!$A$1:$T$21,16,FALSE)</f>
        <v>28.409998000000002</v>
      </c>
      <c r="D3" s="57">
        <f>VLOOKUP($A3,'[1]2019sum'!$A$1:$T$21,19,FALSE)</f>
        <v>28.831232</v>
      </c>
      <c r="E3" s="57">
        <f>C3/'Formula Data'!$O3</f>
        <v>1.2352173043478261</v>
      </c>
      <c r="F3" s="57">
        <f>D3/'Formula Data'!$O3</f>
        <v>1.2535318260869566</v>
      </c>
      <c r="G3" s="57">
        <f t="shared" ref="G3:G21" si="0">AVERAGE(F3,E3)</f>
        <v>1.2443745652173912</v>
      </c>
      <c r="I3" s="58"/>
    </row>
    <row r="4" spans="1:9" x14ac:dyDescent="0.25">
      <c r="A4" s="1" t="s">
        <v>99</v>
      </c>
      <c r="B4" s="11" t="str">
        <f>Schedule!A4</f>
        <v>BOU</v>
      </c>
      <c r="C4" s="57">
        <f>VLOOKUP($A4,'[1]2019sum'!$A$1:$T$21,16,FALSE)</f>
        <v>23.83</v>
      </c>
      <c r="D4" s="57">
        <f>VLOOKUP($A4,'[1]2019sum'!$A$1:$T$21,19,FALSE)</f>
        <v>23.869087</v>
      </c>
      <c r="E4" s="57">
        <f>C4/'Formula Data'!$O4</f>
        <v>1.036086956521739</v>
      </c>
      <c r="F4" s="57">
        <f>D4/'Formula Data'!$O4</f>
        <v>1.0377863913043479</v>
      </c>
      <c r="G4" s="57">
        <f t="shared" si="0"/>
        <v>1.0369366739130434</v>
      </c>
      <c r="I4" s="58"/>
    </row>
    <row r="5" spans="1:9" x14ac:dyDescent="0.25">
      <c r="A5" s="1" t="s">
        <v>97</v>
      </c>
      <c r="B5" s="74" t="str">
        <f>Schedule!A5</f>
        <v>BRI</v>
      </c>
      <c r="C5" s="57">
        <f>VLOOKUP($A5,'[1]2019sum'!$A$1:$T$21,16,FALSE)</f>
        <v>29.199998999999998</v>
      </c>
      <c r="D5" s="57">
        <f>VLOOKUP($A5,'[1]2019sum'!$A$1:$T$21,19,FALSE)</f>
        <v>31.012862999999999</v>
      </c>
      <c r="E5" s="57">
        <f>C5/'Formula Data'!$O5</f>
        <v>1.2695651739130434</v>
      </c>
      <c r="F5" s="57">
        <f>D5/'Formula Data'!$O5</f>
        <v>1.348385347826087</v>
      </c>
      <c r="G5" s="57">
        <f t="shared" si="0"/>
        <v>1.3089752608695653</v>
      </c>
      <c r="I5" s="58"/>
    </row>
    <row r="6" spans="1:9" x14ac:dyDescent="0.25">
      <c r="A6" s="1" t="s">
        <v>98</v>
      </c>
      <c r="B6" s="74" t="str">
        <f>Schedule!A6</f>
        <v>BUR</v>
      </c>
      <c r="C6" s="57">
        <f>VLOOKUP($A6,'[1]2019sum'!$A$1:$T$21,16,FALSE)</f>
        <v>28.38</v>
      </c>
      <c r="D6" s="57">
        <f>VLOOKUP($A6,'[1]2019sum'!$A$1:$T$21,19,FALSE)</f>
        <v>28.859219</v>
      </c>
      <c r="E6" s="57">
        <f>C6/'Formula Data'!$O6</f>
        <v>1.2339130434782608</v>
      </c>
      <c r="F6" s="57">
        <f>D6/'Formula Data'!$O6</f>
        <v>1.2547486521739131</v>
      </c>
      <c r="G6" s="57">
        <f t="shared" si="0"/>
        <v>1.2443308478260868</v>
      </c>
      <c r="I6" s="58"/>
    </row>
    <row r="7" spans="1:9" x14ac:dyDescent="0.25">
      <c r="A7" s="1" t="s">
        <v>105</v>
      </c>
      <c r="B7" s="74" t="str">
        <f>Schedule!A7</f>
        <v>CHE</v>
      </c>
      <c r="C7" s="57">
        <f>VLOOKUP($A7,'[1]2019sum'!$A$1:$T$21,16,FALSE)</f>
        <v>41.9</v>
      </c>
      <c r="D7" s="57">
        <f>VLOOKUP($A7,'[1]2019sum'!$A$1:$T$21,19,FALSE)</f>
        <v>44.938110000000002</v>
      </c>
      <c r="E7" s="57">
        <f>C7/'Formula Data'!$O7</f>
        <v>1.8217391304347825</v>
      </c>
      <c r="F7" s="57">
        <f>D7/'Formula Data'!$O7</f>
        <v>1.9538308695652176</v>
      </c>
      <c r="G7" s="57">
        <f t="shared" si="0"/>
        <v>1.887785</v>
      </c>
      <c r="I7" s="58"/>
    </row>
    <row r="8" spans="1:9" x14ac:dyDescent="0.25">
      <c r="A8" s="1" t="s">
        <v>100</v>
      </c>
      <c r="B8" s="74" t="str">
        <f>Schedule!A8</f>
        <v>CRY</v>
      </c>
      <c r="C8" s="57">
        <f>VLOOKUP($A8,'[1]2019sum'!$A$1:$T$21,16,FALSE)</f>
        <v>21.78</v>
      </c>
      <c r="D8" s="57">
        <f>VLOOKUP($A8,'[1]2019sum'!$A$1:$T$21,19,FALSE)</f>
        <v>20.601376999999999</v>
      </c>
      <c r="E8" s="57">
        <f>C8/'Formula Data'!$O8</f>
        <v>0.94695652173913047</v>
      </c>
      <c r="F8" s="57">
        <f>D8/'Formula Data'!$O8</f>
        <v>0.89571204347826083</v>
      </c>
      <c r="G8" s="57">
        <f t="shared" si="0"/>
        <v>0.92133428260869565</v>
      </c>
      <c r="I8" s="58"/>
    </row>
    <row r="9" spans="1:9" x14ac:dyDescent="0.25">
      <c r="A9" s="1" t="s">
        <v>107</v>
      </c>
      <c r="B9" s="74" t="str">
        <f>Schedule!A9</f>
        <v>EVE</v>
      </c>
      <c r="C9" s="57">
        <f>VLOOKUP($A9,'[1]2019sum'!$A$1:$T$21,16,FALSE)</f>
        <v>32.01</v>
      </c>
      <c r="D9" s="57">
        <f>VLOOKUP($A9,'[1]2019sum'!$A$1:$T$21,19,FALSE)</f>
        <v>32.400134999999999</v>
      </c>
      <c r="E9" s="57">
        <f>C9/'Formula Data'!$O9</f>
        <v>1.3917391304347826</v>
      </c>
      <c r="F9" s="57">
        <f>D9/'Formula Data'!$O9</f>
        <v>1.4087015217391303</v>
      </c>
      <c r="G9" s="57">
        <f t="shared" si="0"/>
        <v>1.4002203260869566</v>
      </c>
      <c r="I9" s="58"/>
    </row>
    <row r="10" spans="1:9" x14ac:dyDescent="0.25">
      <c r="A10" s="1" t="s">
        <v>101</v>
      </c>
      <c r="B10" s="74" t="str">
        <f>Schedule!A10</f>
        <v>LEI</v>
      </c>
      <c r="C10" s="57">
        <f>VLOOKUP($A10,'[1]2019sum'!$A$1:$T$21,16,FALSE)</f>
        <v>39.54</v>
      </c>
      <c r="D10" s="57">
        <f>VLOOKUP($A10,'[1]2019sum'!$A$1:$T$21,19,FALSE)</f>
        <v>37.363729999999997</v>
      </c>
      <c r="E10" s="57">
        <f>C10/'Formula Data'!$O10</f>
        <v>1.7191304347826086</v>
      </c>
      <c r="F10" s="57">
        <f>D10/'Formula Data'!$O10</f>
        <v>1.6245099999999999</v>
      </c>
      <c r="G10" s="57">
        <f t="shared" si="0"/>
        <v>1.6718202173913044</v>
      </c>
      <c r="I10" s="58"/>
    </row>
    <row r="11" spans="1:9" x14ac:dyDescent="0.25">
      <c r="A11" s="1" t="s">
        <v>92</v>
      </c>
      <c r="B11" s="74" t="str">
        <f>Schedule!A11</f>
        <v>LIV</v>
      </c>
      <c r="C11" s="57">
        <f>VLOOKUP($A11,'[1]2019sum'!$A$1:$T$21,16,FALSE)</f>
        <v>42.339995999999999</v>
      </c>
      <c r="D11" s="57">
        <f>VLOOKUP($A11,'[1]2019sum'!$A$1:$T$21,19,FALSE)</f>
        <v>46.713979999999999</v>
      </c>
      <c r="E11" s="57">
        <f>C11/'Formula Data'!$O11</f>
        <v>1.9245452727272727</v>
      </c>
      <c r="F11" s="57">
        <f>D11/'Formula Data'!$O11</f>
        <v>2.1233627272727271</v>
      </c>
      <c r="G11" s="57">
        <f t="shared" si="0"/>
        <v>2.0239539999999998</v>
      </c>
      <c r="I11" s="58"/>
    </row>
    <row r="12" spans="1:9" x14ac:dyDescent="0.25">
      <c r="A12" s="1" t="s">
        <v>94</v>
      </c>
      <c r="B12" s="74" t="str">
        <f>Schedule!A12</f>
        <v>MCI</v>
      </c>
      <c r="C12" s="57">
        <f>VLOOKUP($A12,'[1]2019sum'!$A$1:$T$21,16,FALSE)</f>
        <v>56.670001999999997</v>
      </c>
      <c r="D12" s="57">
        <f>VLOOKUP($A12,'[1]2019sum'!$A$1:$T$21,19,FALSE)</f>
        <v>61.419415000000001</v>
      </c>
      <c r="E12" s="57">
        <f>C12/'Formula Data'!$O12</f>
        <v>2.4639131304347823</v>
      </c>
      <c r="F12" s="57">
        <f>D12/'Formula Data'!$O12</f>
        <v>2.6704093478260869</v>
      </c>
      <c r="G12" s="57">
        <f t="shared" si="0"/>
        <v>2.5671612391304346</v>
      </c>
      <c r="I12" s="58"/>
    </row>
    <row r="13" spans="1:9" x14ac:dyDescent="0.25">
      <c r="A13" s="1" t="s">
        <v>106</v>
      </c>
      <c r="B13" s="74" t="str">
        <f>Schedule!A13</f>
        <v>MUN</v>
      </c>
      <c r="C13" s="57">
        <f>VLOOKUP($A13,'[1]2019sum'!$A$1:$T$21,16,FALSE)</f>
        <v>39</v>
      </c>
      <c r="D13" s="57">
        <f>VLOOKUP($A13,'[1]2019sum'!$A$1:$T$21,19,FALSE)</f>
        <v>40.410946000000003</v>
      </c>
      <c r="E13" s="57">
        <f>C13/'Formula Data'!$O13</f>
        <v>1.6956521739130435</v>
      </c>
      <c r="F13" s="57">
        <f>D13/'Formula Data'!$O13</f>
        <v>1.7569976521739132</v>
      </c>
      <c r="G13" s="57">
        <f t="shared" si="0"/>
        <v>1.7263249130434783</v>
      </c>
      <c r="I13" s="58"/>
    </row>
    <row r="14" spans="1:9" x14ac:dyDescent="0.25">
      <c r="A14" s="1" t="s">
        <v>95</v>
      </c>
      <c r="B14" s="74" t="str">
        <f>Schedule!A14</f>
        <v>NEW</v>
      </c>
      <c r="C14" s="57">
        <f>VLOOKUP($A14,'[1]2019sum'!$A$1:$T$21,16,FALSE)</f>
        <v>18.529999</v>
      </c>
      <c r="D14" s="57">
        <f>VLOOKUP($A14,'[1]2019sum'!$A$1:$T$21,19,FALSE)</f>
        <v>18.842919999999999</v>
      </c>
      <c r="E14" s="57">
        <f>C14/'Formula Data'!$O14</f>
        <v>0.80565213043478257</v>
      </c>
      <c r="F14" s="57">
        <f>D14/'Formula Data'!$O14</f>
        <v>0.81925739130434783</v>
      </c>
      <c r="G14" s="57">
        <f t="shared" si="0"/>
        <v>0.81245476086956514</v>
      </c>
      <c r="I14" s="58"/>
    </row>
    <row r="15" spans="1:9" x14ac:dyDescent="0.25">
      <c r="A15" s="1" t="s">
        <v>118</v>
      </c>
      <c r="B15" s="74" t="str">
        <f>Schedule!A15</f>
        <v>NOR</v>
      </c>
      <c r="C15" s="57">
        <f>VLOOKUP($A15,'[1]2019sum'!$A$1:$T$21,16,FALSE)</f>
        <v>24.85</v>
      </c>
      <c r="D15" s="57">
        <f>VLOOKUP($A15,'[1]2019sum'!$A$1:$T$21,19,FALSE)</f>
        <v>24.468043999999999</v>
      </c>
      <c r="E15" s="57">
        <f>C15/'Formula Data'!$O15</f>
        <v>1.0804347826086957</v>
      </c>
      <c r="F15" s="57">
        <f>D15/'Formula Data'!$O15</f>
        <v>1.063828</v>
      </c>
      <c r="G15" s="57">
        <f t="shared" si="0"/>
        <v>1.0721313913043478</v>
      </c>
      <c r="I15" s="58"/>
    </row>
    <row r="16" spans="1:9" x14ac:dyDescent="0.25">
      <c r="A16" s="1" t="s">
        <v>119</v>
      </c>
      <c r="B16" s="74" t="str">
        <f>Schedule!A16</f>
        <v>SHU</v>
      </c>
      <c r="C16" s="57">
        <f>VLOOKUP($A16,'[1]2019sum'!$A$1:$T$21,16,FALSE)</f>
        <v>28.370003000000001</v>
      </c>
      <c r="D16" s="57">
        <f>VLOOKUP($A16,'[1]2019sum'!$A$1:$T$21,19,FALSE)</f>
        <v>29.985275000000001</v>
      </c>
      <c r="E16" s="57">
        <f>C16/'Formula Data'!$O16</f>
        <v>1.2334783913043479</v>
      </c>
      <c r="F16" s="57">
        <f>D16/'Formula Data'!$O16</f>
        <v>1.3037076086956523</v>
      </c>
      <c r="G16" s="57">
        <f t="shared" si="0"/>
        <v>1.2685930000000001</v>
      </c>
      <c r="I16" s="58"/>
    </row>
    <row r="17" spans="1:9" x14ac:dyDescent="0.25">
      <c r="A17" s="1" t="s">
        <v>102</v>
      </c>
      <c r="B17" s="74" t="str">
        <f>Schedule!A17</f>
        <v>SOU</v>
      </c>
      <c r="C17" s="57">
        <f>VLOOKUP($A17,'[1]2019sum'!$A$1:$T$21,16,FALSE)</f>
        <v>35.170001999999997</v>
      </c>
      <c r="D17" s="57">
        <f>VLOOKUP($A17,'[1]2019sum'!$A$1:$T$21,19,FALSE)</f>
        <v>34.375134000000003</v>
      </c>
      <c r="E17" s="57">
        <f>C17/'Formula Data'!$O17</f>
        <v>1.5291305217391302</v>
      </c>
      <c r="F17" s="57">
        <f>D17/'Formula Data'!$O17</f>
        <v>1.4945710434782611</v>
      </c>
      <c r="G17" s="57">
        <f t="shared" si="0"/>
        <v>1.5118507826086955</v>
      </c>
      <c r="I17" s="58"/>
    </row>
    <row r="18" spans="1:9" x14ac:dyDescent="0.25">
      <c r="A18" s="1" t="s">
        <v>91</v>
      </c>
      <c r="B18" s="74" t="str">
        <f>Schedule!A18</f>
        <v>TOT</v>
      </c>
      <c r="C18" s="57">
        <f>VLOOKUP($A18,'[1]2019sum'!$A$1:$T$21,16,FALSE)</f>
        <v>29.969996999999999</v>
      </c>
      <c r="D18" s="57">
        <f>VLOOKUP($A18,'[1]2019sum'!$A$1:$T$21,19,FALSE)</f>
        <v>30.120678000000002</v>
      </c>
      <c r="E18" s="57">
        <f>C18/'Formula Data'!$O18</f>
        <v>1.303043347826087</v>
      </c>
      <c r="F18" s="57">
        <f>D18/'Formula Data'!$O18</f>
        <v>1.309594695652174</v>
      </c>
      <c r="G18" s="57">
        <f t="shared" si="0"/>
        <v>1.3063190217391305</v>
      </c>
      <c r="I18" s="58"/>
    </row>
    <row r="19" spans="1:9" x14ac:dyDescent="0.25">
      <c r="A19" s="1" t="s">
        <v>103</v>
      </c>
      <c r="B19" s="74" t="str">
        <f>Schedule!A19</f>
        <v>WAT</v>
      </c>
      <c r="C19" s="57">
        <f>VLOOKUP($A19,'[1]2019sum'!$A$1:$T$21,16,FALSE)</f>
        <v>30.119999</v>
      </c>
      <c r="D19" s="57">
        <f>VLOOKUP($A19,'[1]2019sum'!$A$1:$T$21,19,FALSE)</f>
        <v>30.536009</v>
      </c>
      <c r="E19" s="57">
        <f>C19/'Formula Data'!$O19</f>
        <v>1.3095651739130434</v>
      </c>
      <c r="F19" s="57">
        <f>D19/'Formula Data'!$O19</f>
        <v>1.3276525652173914</v>
      </c>
      <c r="G19" s="57">
        <f t="shared" si="0"/>
        <v>1.3186088695652174</v>
      </c>
      <c r="I19" s="58"/>
    </row>
    <row r="20" spans="1:9" x14ac:dyDescent="0.25">
      <c r="A20" s="1" t="s">
        <v>96</v>
      </c>
      <c r="B20" s="74" t="str">
        <f>Schedule!A20</f>
        <v>WHU</v>
      </c>
      <c r="C20" s="57">
        <f>VLOOKUP($A20,'[1]2019sum'!$A$1:$T$21,16,FALSE)</f>
        <v>27.239998</v>
      </c>
      <c r="D20" s="57">
        <f>VLOOKUP($A20,'[1]2019sum'!$A$1:$T$21,19,FALSE)</f>
        <v>26.122752999999999</v>
      </c>
      <c r="E20" s="57">
        <f>C20/'Formula Data'!$O20</f>
        <v>1.2381817272727274</v>
      </c>
      <c r="F20" s="57">
        <f>D20/'Formula Data'!$O20</f>
        <v>1.1873978636363636</v>
      </c>
      <c r="G20" s="57">
        <f t="shared" si="0"/>
        <v>1.2127897954545455</v>
      </c>
      <c r="I20" s="58"/>
    </row>
    <row r="21" spans="1:9" x14ac:dyDescent="0.25">
      <c r="A21" s="1" t="s">
        <v>93</v>
      </c>
      <c r="B21" s="74" t="str">
        <f>Schedule!A21</f>
        <v>WOL</v>
      </c>
      <c r="C21" s="57">
        <f>VLOOKUP($A21,'[1]2019sum'!$A$1:$T$21,16,FALSE)</f>
        <v>33.600002000000003</v>
      </c>
      <c r="D21" s="57">
        <f>VLOOKUP($A21,'[1]2019sum'!$A$1:$T$21,19,FALSE)</f>
        <v>33.377457</v>
      </c>
      <c r="E21" s="57">
        <f>C21/'Formula Data'!$O21</f>
        <v>1.4608696521739133</v>
      </c>
      <c r="F21" s="57">
        <f>D21/'Formula Data'!$O21</f>
        <v>1.4511937826086956</v>
      </c>
      <c r="G21" s="57">
        <f t="shared" si="0"/>
        <v>1.4560317173913044</v>
      </c>
      <c r="I21" s="58"/>
    </row>
    <row r="22" spans="1:9" x14ac:dyDescent="0.3">
      <c r="B22" s="75"/>
    </row>
    <row r="23" spans="1:9" ht="24" x14ac:dyDescent="0.3">
      <c r="B23" s="53" t="s">
        <v>84</v>
      </c>
      <c r="C23" s="70" t="s">
        <v>87</v>
      </c>
      <c r="D23" s="54" t="s">
        <v>85</v>
      </c>
      <c r="E23" s="70" t="s">
        <v>88</v>
      </c>
      <c r="F23" s="54" t="s">
        <v>86</v>
      </c>
      <c r="G23" s="55" t="s">
        <v>13</v>
      </c>
    </row>
    <row r="24" spans="1:9" x14ac:dyDescent="0.25">
      <c r="A24" s="1" t="s">
        <v>104</v>
      </c>
      <c r="B24" s="74" t="str">
        <f>Schedule!A2</f>
        <v>ARS</v>
      </c>
      <c r="C24" s="57">
        <f>VLOOKUP($A2,'[1]2019sum'!$A$1:$T$21,8,FALSE)</f>
        <v>30.120003000000001</v>
      </c>
      <c r="D24" s="57">
        <f>VLOOKUP($A2,'[1]2019sum'!$A$1:$T$21,20,FALSE)</f>
        <v>31.089808000000001</v>
      </c>
      <c r="E24" s="57">
        <f>C24/'Formula Data'!$O2</f>
        <v>1.3095653478260869</v>
      </c>
      <c r="F24" s="57">
        <f>D24/'Formula Data'!$O2</f>
        <v>1.3517307826086957</v>
      </c>
      <c r="G24" s="57">
        <f>AVERAGE(F24,E24)</f>
        <v>1.3306480652173913</v>
      </c>
    </row>
    <row r="25" spans="1:9" x14ac:dyDescent="0.25">
      <c r="A25" s="1" t="s">
        <v>117</v>
      </c>
      <c r="B25" s="74" t="str">
        <f>Schedule!A3</f>
        <v>AVL</v>
      </c>
      <c r="C25" s="57">
        <f>VLOOKUP($A3,'[1]2019sum'!$A$1:$T$21,8,FALSE)</f>
        <v>46.87</v>
      </c>
      <c r="D25" s="57">
        <f>VLOOKUP($A3,'[1]2019sum'!$A$1:$T$21,20,FALSE)</f>
        <v>47.158386</v>
      </c>
      <c r="E25" s="57">
        <f>C25/'Formula Data'!$O3</f>
        <v>2.0378260869565215</v>
      </c>
      <c r="F25" s="57">
        <f>D25/'Formula Data'!$O3</f>
        <v>2.0503646086956522</v>
      </c>
      <c r="G25" s="57">
        <f t="shared" ref="G25:G43" si="1">AVERAGE(F25,E25)</f>
        <v>2.0440953478260866</v>
      </c>
    </row>
    <row r="26" spans="1:9" x14ac:dyDescent="0.25">
      <c r="A26" s="1" t="s">
        <v>99</v>
      </c>
      <c r="B26" s="74" t="str">
        <f>Schedule!A4</f>
        <v>BOU</v>
      </c>
      <c r="C26" s="57">
        <f>VLOOKUP($A4,'[1]2019sum'!$A$1:$T$21,8,FALSE)</f>
        <v>36.949997000000003</v>
      </c>
      <c r="D26" s="57">
        <f>VLOOKUP($A4,'[1]2019sum'!$A$1:$T$21,20,FALSE)</f>
        <v>37.306216999999997</v>
      </c>
      <c r="E26" s="57">
        <f>C26/'Formula Data'!$O4</f>
        <v>1.6065216086956524</v>
      </c>
      <c r="F26" s="57">
        <f>D26/'Formula Data'!$O4</f>
        <v>1.6220094347826086</v>
      </c>
      <c r="G26" s="57">
        <f t="shared" si="1"/>
        <v>1.6142655217391306</v>
      </c>
    </row>
    <row r="27" spans="1:9" x14ac:dyDescent="0.25">
      <c r="A27" s="1" t="s">
        <v>97</v>
      </c>
      <c r="B27" s="74" t="str">
        <f>Schedule!A5</f>
        <v>BRI</v>
      </c>
      <c r="C27" s="57">
        <f>VLOOKUP($A5,'[1]2019sum'!$A$1:$T$21,8,FALSE)</f>
        <v>33.159999999999997</v>
      </c>
      <c r="D27" s="57">
        <f>VLOOKUP($A5,'[1]2019sum'!$A$1:$T$21,20,FALSE)</f>
        <v>35.425776999999997</v>
      </c>
      <c r="E27" s="57">
        <f>C27/'Formula Data'!$O5</f>
        <v>1.4417391304347824</v>
      </c>
      <c r="F27" s="57">
        <f>D27/'Formula Data'!$O5</f>
        <v>1.5402511739130433</v>
      </c>
      <c r="G27" s="57">
        <f t="shared" si="1"/>
        <v>1.4909951521739129</v>
      </c>
    </row>
    <row r="28" spans="1:9" x14ac:dyDescent="0.25">
      <c r="A28" s="1" t="s">
        <v>98</v>
      </c>
      <c r="B28" s="74" t="str">
        <f>Schedule!A6</f>
        <v>BUR</v>
      </c>
      <c r="C28" s="57">
        <f>VLOOKUP($A6,'[1]2019sum'!$A$1:$T$21,8,FALSE)</f>
        <v>31.67</v>
      </c>
      <c r="D28" s="57">
        <f>VLOOKUP($A6,'[1]2019sum'!$A$1:$T$21,20,FALSE)</f>
        <v>32.509636</v>
      </c>
      <c r="E28" s="57">
        <f>C28/'Formula Data'!$O6</f>
        <v>1.3769565217391304</v>
      </c>
      <c r="F28" s="57">
        <f>D28/'Formula Data'!$O6</f>
        <v>1.4134624347826088</v>
      </c>
      <c r="G28" s="57">
        <f t="shared" si="1"/>
        <v>1.3952094782608695</v>
      </c>
    </row>
    <row r="29" spans="1:9" x14ac:dyDescent="0.25">
      <c r="A29" s="1" t="s">
        <v>105</v>
      </c>
      <c r="B29" s="74" t="str">
        <f>Schedule!A7</f>
        <v>CHE</v>
      </c>
      <c r="C29" s="57">
        <f>VLOOKUP($A7,'[1]2019sum'!$A$1:$T$21,8,FALSE)</f>
        <v>23.810001</v>
      </c>
      <c r="D29" s="57">
        <f>VLOOKUP($A7,'[1]2019sum'!$A$1:$T$21,20,FALSE)</f>
        <v>25.600342000000001</v>
      </c>
      <c r="E29" s="57">
        <f>C29/'Formula Data'!$O7</f>
        <v>1.0352174347826086</v>
      </c>
      <c r="F29" s="57">
        <f>D29/'Formula Data'!$O7</f>
        <v>1.1130583478260869</v>
      </c>
      <c r="G29" s="57">
        <f t="shared" si="1"/>
        <v>1.0741378913043478</v>
      </c>
    </row>
    <row r="30" spans="1:9" x14ac:dyDescent="0.25">
      <c r="A30" s="1" t="s">
        <v>100</v>
      </c>
      <c r="B30" s="74" t="str">
        <f>Schedule!A8</f>
        <v>CRY</v>
      </c>
      <c r="C30" s="57">
        <f>VLOOKUP($A8,'[1]2019sum'!$A$1:$T$21,8,FALSE)</f>
        <v>36.9</v>
      </c>
      <c r="D30" s="57">
        <f>VLOOKUP($A8,'[1]2019sum'!$A$1:$T$21,20,FALSE)</f>
        <v>36.10924</v>
      </c>
      <c r="E30" s="57">
        <f>C30/'Formula Data'!$O8</f>
        <v>1.6043478260869564</v>
      </c>
      <c r="F30" s="57">
        <f>D30/'Formula Data'!$O8</f>
        <v>1.5699669565217391</v>
      </c>
      <c r="G30" s="57">
        <f t="shared" si="1"/>
        <v>1.5871573913043477</v>
      </c>
    </row>
    <row r="31" spans="1:9" x14ac:dyDescent="0.25">
      <c r="A31" s="1" t="s">
        <v>107</v>
      </c>
      <c r="B31" s="74" t="str">
        <f>Schedule!A9</f>
        <v>EVE</v>
      </c>
      <c r="C31" s="57">
        <f>VLOOKUP($A9,'[1]2019sum'!$A$1:$T$21,8,FALSE)</f>
        <v>29.169998</v>
      </c>
      <c r="D31" s="57">
        <f>VLOOKUP($A9,'[1]2019sum'!$A$1:$T$21,20,FALSE)</f>
        <v>30.313794999999999</v>
      </c>
      <c r="E31" s="57">
        <f>C31/'Formula Data'!$O9</f>
        <v>1.2682607826086956</v>
      </c>
      <c r="F31" s="57">
        <f>D31/'Formula Data'!$O9</f>
        <v>1.3179910869565217</v>
      </c>
      <c r="G31" s="57">
        <f t="shared" si="1"/>
        <v>1.2931259347826085</v>
      </c>
    </row>
    <row r="32" spans="1:9" x14ac:dyDescent="0.25">
      <c r="A32" s="1" t="s">
        <v>101</v>
      </c>
      <c r="B32" s="74" t="str">
        <f>Schedule!A10</f>
        <v>LEI</v>
      </c>
      <c r="C32" s="57">
        <f>VLOOKUP($A10,'[1]2019sum'!$A$1:$T$21,8,FALSE)</f>
        <v>28.250004000000001</v>
      </c>
      <c r="D32" s="57">
        <f>VLOOKUP($A10,'[1]2019sum'!$A$1:$T$21,20,FALSE)</f>
        <v>30.11121</v>
      </c>
      <c r="E32" s="57">
        <f>C32/'Formula Data'!$O10</f>
        <v>1.2282610434782608</v>
      </c>
      <c r="F32" s="57">
        <f>D32/'Formula Data'!$O10</f>
        <v>1.3091830434782608</v>
      </c>
      <c r="G32" s="57">
        <f t="shared" si="1"/>
        <v>1.2687220434782609</v>
      </c>
    </row>
    <row r="33" spans="1:7" x14ac:dyDescent="0.25">
      <c r="A33" s="1" t="s">
        <v>92</v>
      </c>
      <c r="B33" s="74" t="str">
        <f>Schedule!A11</f>
        <v>LIV</v>
      </c>
      <c r="C33" s="57">
        <f>VLOOKUP($A11,'[1]2019sum'!$A$1:$T$21,8,FALSE)</f>
        <v>19.73</v>
      </c>
      <c r="D33" s="57">
        <f>VLOOKUP($A11,'[1]2019sum'!$A$1:$T$21,20,FALSE)</f>
        <v>20.203983000000001</v>
      </c>
      <c r="E33" s="57">
        <f>C33/'Formula Data'!$O11</f>
        <v>0.89681818181818185</v>
      </c>
      <c r="F33" s="57">
        <f>D33/'Formula Data'!$O11</f>
        <v>0.91836286363636366</v>
      </c>
      <c r="G33" s="57">
        <f t="shared" si="1"/>
        <v>0.9075905227272727</v>
      </c>
    </row>
    <row r="34" spans="1:7" x14ac:dyDescent="0.25">
      <c r="A34" s="1" t="s">
        <v>94</v>
      </c>
      <c r="B34" s="74" t="str">
        <f>Schedule!A12</f>
        <v>MCI</v>
      </c>
      <c r="C34" s="57">
        <f>VLOOKUP($A12,'[1]2019sum'!$A$1:$T$21,8,FALSE)</f>
        <v>24.419998</v>
      </c>
      <c r="D34" s="57">
        <f>VLOOKUP($A12,'[1]2019sum'!$A$1:$T$21,20,FALSE)</f>
        <v>24.089742999999999</v>
      </c>
      <c r="E34" s="57">
        <f>C34/'Formula Data'!$O12</f>
        <v>1.0617390434782608</v>
      </c>
      <c r="F34" s="57">
        <f>D34/'Formula Data'!$O12</f>
        <v>1.0473801304347825</v>
      </c>
      <c r="G34" s="57">
        <f t="shared" si="1"/>
        <v>1.0545595869565216</v>
      </c>
    </row>
    <row r="35" spans="1:7" x14ac:dyDescent="0.25">
      <c r="A35" s="1" t="s">
        <v>106</v>
      </c>
      <c r="B35" s="74" t="str">
        <f>Schedule!A13</f>
        <v>MUN</v>
      </c>
      <c r="C35" s="57">
        <f>VLOOKUP($A13,'[1]2019sum'!$A$1:$T$21,8,FALSE)</f>
        <v>24.339998000000001</v>
      </c>
      <c r="D35" s="57">
        <f>VLOOKUP($A13,'[1]2019sum'!$A$1:$T$21,20,FALSE)</f>
        <v>24.009713999999999</v>
      </c>
      <c r="E35" s="57">
        <f>C35/'Formula Data'!$O13</f>
        <v>1.0582607826086956</v>
      </c>
      <c r="F35" s="57">
        <f>D35/'Formula Data'!$O13</f>
        <v>1.0439006086956522</v>
      </c>
      <c r="G35" s="57">
        <f t="shared" si="1"/>
        <v>1.0510806956521739</v>
      </c>
    </row>
    <row r="36" spans="1:7" x14ac:dyDescent="0.25">
      <c r="A36" s="1" t="s">
        <v>95</v>
      </c>
      <c r="B36" s="74" t="str">
        <f>Schedule!A14</f>
        <v>NEW</v>
      </c>
      <c r="C36" s="57">
        <f>VLOOKUP($A14,'[1]2019sum'!$A$1:$T$21,8,FALSE)</f>
        <v>42.05</v>
      </c>
      <c r="D36" s="57">
        <f>VLOOKUP($A14,'[1]2019sum'!$A$1:$T$21,20,FALSE)</f>
        <v>41.459699999999998</v>
      </c>
      <c r="E36" s="57">
        <f>C36/'Formula Data'!$O14</f>
        <v>1.8282608695652172</v>
      </c>
      <c r="F36" s="57">
        <f>D36/'Formula Data'!$O14</f>
        <v>1.802595652173913</v>
      </c>
      <c r="G36" s="57">
        <f t="shared" si="1"/>
        <v>1.8154282608695651</v>
      </c>
    </row>
    <row r="37" spans="1:7" x14ac:dyDescent="0.25">
      <c r="A37" s="1" t="s">
        <v>118</v>
      </c>
      <c r="B37" s="74" t="str">
        <f>Schedule!A15</f>
        <v>NOR</v>
      </c>
      <c r="C37" s="57">
        <f>VLOOKUP($A15,'[1]2019sum'!$A$1:$T$21,8,FALSE)</f>
        <v>39.950000000000003</v>
      </c>
      <c r="D37" s="57">
        <f>VLOOKUP($A15,'[1]2019sum'!$A$1:$T$21,20,FALSE)</f>
        <v>42.489662000000003</v>
      </c>
      <c r="E37" s="57">
        <f>C37/'Formula Data'!$O15</f>
        <v>1.7369565217391305</v>
      </c>
      <c r="F37" s="57">
        <f>D37/'Formula Data'!$O15</f>
        <v>1.8473766086956522</v>
      </c>
      <c r="G37" s="57">
        <f t="shared" si="1"/>
        <v>1.7921665652173915</v>
      </c>
    </row>
    <row r="38" spans="1:7" x14ac:dyDescent="0.25">
      <c r="A38" s="1" t="s">
        <v>119</v>
      </c>
      <c r="B38" s="74" t="str">
        <f>Schedule!A16</f>
        <v>SHU</v>
      </c>
      <c r="C38" s="57">
        <f>VLOOKUP($A16,'[1]2019sum'!$A$1:$T$21,8,FALSE)</f>
        <v>28.64</v>
      </c>
      <c r="D38" s="57">
        <f>VLOOKUP($A16,'[1]2019sum'!$A$1:$T$21,20,FALSE)</f>
        <v>28.527287000000001</v>
      </c>
      <c r="E38" s="57">
        <f>C38/'Formula Data'!$O16</f>
        <v>1.2452173913043478</v>
      </c>
      <c r="F38" s="57">
        <f>D38/'Formula Data'!$O16</f>
        <v>1.2403168260869566</v>
      </c>
      <c r="G38" s="57">
        <f t="shared" si="1"/>
        <v>1.2427671086956522</v>
      </c>
    </row>
    <row r="39" spans="1:7" x14ac:dyDescent="0.25">
      <c r="A39" s="1" t="s">
        <v>102</v>
      </c>
      <c r="B39" s="74" t="str">
        <f>Schedule!A17</f>
        <v>SOU</v>
      </c>
      <c r="C39" s="57">
        <f>VLOOKUP($A17,'[1]2019sum'!$A$1:$T$21,8,FALSE)</f>
        <v>31.71</v>
      </c>
      <c r="D39" s="57">
        <f>VLOOKUP($A17,'[1]2019sum'!$A$1:$T$21,20,FALSE)</f>
        <v>33.576214</v>
      </c>
      <c r="E39" s="57">
        <f>C39/'Formula Data'!$O17</f>
        <v>1.3786956521739131</v>
      </c>
      <c r="F39" s="57">
        <f>D39/'Formula Data'!$O17</f>
        <v>1.4598353913043478</v>
      </c>
      <c r="G39" s="57">
        <f t="shared" si="1"/>
        <v>1.4192655217391303</v>
      </c>
    </row>
    <row r="40" spans="1:7" x14ac:dyDescent="0.25">
      <c r="A40" s="1" t="s">
        <v>91</v>
      </c>
      <c r="B40" s="74" t="str">
        <f>Schedule!A18</f>
        <v>TOT</v>
      </c>
      <c r="C40" s="57">
        <f>VLOOKUP($A18,'[1]2019sum'!$A$1:$T$21,8,FALSE)</f>
        <v>30.770002000000002</v>
      </c>
      <c r="D40" s="57">
        <f>VLOOKUP($A18,'[1]2019sum'!$A$1:$T$21,20,FALSE)</f>
        <v>30.043858</v>
      </c>
      <c r="E40" s="57">
        <f>C40/'Formula Data'!$O18</f>
        <v>1.3378261739130435</v>
      </c>
      <c r="F40" s="57">
        <f>D40/'Formula Data'!$O18</f>
        <v>1.3062546956521739</v>
      </c>
      <c r="G40" s="57">
        <f t="shared" si="1"/>
        <v>1.3220404347826087</v>
      </c>
    </row>
    <row r="41" spans="1:7" x14ac:dyDescent="0.25">
      <c r="A41" s="1" t="s">
        <v>103</v>
      </c>
      <c r="B41" s="74" t="str">
        <f>Schedule!A19</f>
        <v>WAT</v>
      </c>
      <c r="C41" s="57">
        <f>VLOOKUP($A19,'[1]2019sum'!$A$1:$T$21,8,FALSE)</f>
        <v>36.520004</v>
      </c>
      <c r="D41" s="57">
        <f>VLOOKUP($A19,'[1]2019sum'!$A$1:$T$21,20,FALSE)</f>
        <v>36.190086000000001</v>
      </c>
      <c r="E41" s="57">
        <f>C41/'Formula Data'!$O19</f>
        <v>1.5878262608695652</v>
      </c>
      <c r="F41" s="57">
        <f>D41/'Formula Data'!$O19</f>
        <v>1.573482</v>
      </c>
      <c r="G41" s="57">
        <f t="shared" si="1"/>
        <v>1.5806541304347825</v>
      </c>
    </row>
    <row r="42" spans="1:7" x14ac:dyDescent="0.25">
      <c r="A42" s="1" t="s">
        <v>96</v>
      </c>
      <c r="B42" s="74" t="str">
        <f>Schedule!A20</f>
        <v>WHU</v>
      </c>
      <c r="C42" s="57">
        <f>VLOOKUP($A20,'[1]2019sum'!$A$1:$T$21,8,FALSE)</f>
        <v>39.33</v>
      </c>
      <c r="D42" s="57">
        <f>VLOOKUP($A20,'[1]2019sum'!$A$1:$T$21,20,FALSE)</f>
        <v>42.183750000000003</v>
      </c>
      <c r="E42" s="57">
        <f>C42/'Formula Data'!$O20</f>
        <v>1.7877272727272726</v>
      </c>
      <c r="F42" s="57">
        <f>D42/'Formula Data'!$O20</f>
        <v>1.9174431818181821</v>
      </c>
      <c r="G42" s="57">
        <f t="shared" si="1"/>
        <v>1.8525852272727272</v>
      </c>
    </row>
    <row r="43" spans="1:7" x14ac:dyDescent="0.25">
      <c r="A43" s="1" t="s">
        <v>93</v>
      </c>
      <c r="B43" s="74" t="str">
        <f>Schedule!A21</f>
        <v>WOL</v>
      </c>
      <c r="C43" s="57">
        <f>VLOOKUP($A21,'[1]2019sum'!$A$1:$T$21,8,FALSE)</f>
        <v>26.01</v>
      </c>
      <c r="D43" s="57">
        <f>VLOOKUP($A21,'[1]2019sum'!$A$1:$T$21,20,FALSE)</f>
        <v>25.814981</v>
      </c>
      <c r="E43" s="57">
        <f>C43/'Formula Data'!$O21</f>
        <v>1.1308695652173915</v>
      </c>
      <c r="F43" s="57">
        <f>D43/'Formula Data'!$O21</f>
        <v>1.1223904782608696</v>
      </c>
      <c r="G43" s="57">
        <f t="shared" si="1"/>
        <v>1.1266300217391305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8"/>
  <sheetViews>
    <sheetView topLeftCell="E1" workbookViewId="0">
      <selection activeCell="AW22" sqref="AW22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bestFit="1" customWidth="1"/>
    <col min="9" max="9" width="6.6640625" style="37" bestFit="1" customWidth="1"/>
    <col min="10" max="10" width="8.109375" style="37" bestFit="1" customWidth="1"/>
    <col min="11" max="19" width="4.44140625" style="37" bestFit="1" customWidth="1"/>
    <col min="20" max="33" width="4.44140625" style="37" customWidth="1"/>
    <col min="34" max="48" width="4.44140625" style="37" hidden="1" customWidth="1"/>
    <col min="49" max="49" width="3.88671875" style="37" bestFit="1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'Formula Data'!AB2</f>
        <v>1.3665066464762632</v>
      </c>
      <c r="C2" s="42">
        <f>'Formula Data'!AC2</f>
        <v>1.2573010026818598</v>
      </c>
      <c r="D2" s="37" t="s">
        <v>34</v>
      </c>
      <c r="E2" s="43" t="str">
        <f>Schedule!A2</f>
        <v>ARS</v>
      </c>
      <c r="F2" s="44">
        <f t="shared" ref="F2:F21" si="0">C2*(1-$D$3)</f>
        <v>1.131570902413674</v>
      </c>
      <c r="G2" s="43" t="str">
        <f>Schedule!A2</f>
        <v>ARS</v>
      </c>
      <c r="H2" s="44">
        <f t="shared" ref="H2:H21" si="1">B2*(1+$D$3)</f>
        <v>1.5031573111238896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'Formula Data'!AB3</f>
        <v>1.9094874003187192</v>
      </c>
      <c r="C3" s="42">
        <f>'Formula Data'!AC3</f>
        <v>1.2949756752230763</v>
      </c>
      <c r="D3" s="47">
        <v>0.1</v>
      </c>
      <c r="E3" s="43" t="str">
        <f>Schedule!A3</f>
        <v>AVL</v>
      </c>
      <c r="F3" s="44">
        <f t="shared" si="0"/>
        <v>1.1654781077007688</v>
      </c>
      <c r="G3" s="43" t="str">
        <f>Schedule!A3</f>
        <v>AVL</v>
      </c>
      <c r="H3" s="44">
        <f t="shared" si="1"/>
        <v>2.1004361403505913</v>
      </c>
      <c r="J3" s="41" t="str">
        <f>Schedule!A2</f>
        <v>ARS</v>
      </c>
      <c r="K3" s="48">
        <f t="shared" ref="K3:AK3" si="2">VLOOKUP(K49,$E$2:$F$41,2,FALSE)</f>
        <v>0.99415565274921525</v>
      </c>
      <c r="L3" s="48">
        <f t="shared" si="2"/>
        <v>1.0513973329640114</v>
      </c>
      <c r="M3" s="48">
        <f t="shared" si="2"/>
        <v>2.2116582133598639</v>
      </c>
      <c r="N3" s="48">
        <f t="shared" si="2"/>
        <v>1.1989857601434857</v>
      </c>
      <c r="O3" s="48">
        <f t="shared" si="2"/>
        <v>1.3267546399831922</v>
      </c>
      <c r="P3" s="48">
        <f t="shared" si="2"/>
        <v>1.1654781077007688</v>
      </c>
      <c r="Q3" s="48">
        <f t="shared" si="2"/>
        <v>1.9003790408050523</v>
      </c>
      <c r="R3" s="48">
        <f t="shared" si="2"/>
        <v>0.92145774915156831</v>
      </c>
      <c r="S3" s="48">
        <f t="shared" si="2"/>
        <v>1.3254924821551277</v>
      </c>
      <c r="T3" s="48">
        <f t="shared" si="2"/>
        <v>0.82859998225708786</v>
      </c>
      <c r="U3" s="48">
        <f t="shared" si="2"/>
        <v>1.273045241508886</v>
      </c>
      <c r="V3" s="48">
        <f t="shared" si="2"/>
        <v>1.8798674344180244</v>
      </c>
      <c r="W3" s="48">
        <f t="shared" si="2"/>
        <v>1.3045005487406383</v>
      </c>
      <c r="X3" s="48">
        <f t="shared" si="2"/>
        <v>1.2277651168870654</v>
      </c>
      <c r="Y3" s="48">
        <f t="shared" si="2"/>
        <v>1.1544158108127149</v>
      </c>
      <c r="Z3" s="48">
        <f t="shared" si="2"/>
        <v>1.3872113346290509</v>
      </c>
      <c r="AA3" s="48">
        <f t="shared" si="2"/>
        <v>2.2018387797704975</v>
      </c>
      <c r="AB3" s="48">
        <f t="shared" si="2"/>
        <v>1.537295524949329</v>
      </c>
      <c r="AC3" s="48">
        <f>VLOOKUP(AC49,$E$2:$F$41,2,FALSE)</f>
        <v>1.1262261378519169</v>
      </c>
      <c r="AD3" s="48">
        <f t="shared" si="2"/>
        <v>1.6627166617705218</v>
      </c>
      <c r="AE3" s="48">
        <f t="shared" si="2"/>
        <v>1.5548555788404972</v>
      </c>
      <c r="AF3" s="48">
        <f t="shared" si="2"/>
        <v>1.0127333116475519</v>
      </c>
      <c r="AG3" s="48">
        <f t="shared" si="2"/>
        <v>1.0844938490360136</v>
      </c>
      <c r="AH3" s="48">
        <f t="shared" si="2"/>
        <v>2.0322092532750822</v>
      </c>
      <c r="AI3" s="48">
        <f t="shared" si="2"/>
        <v>1.2850411847337917</v>
      </c>
      <c r="AJ3" s="48">
        <f t="shared" si="2"/>
        <v>0.81340007952208515</v>
      </c>
      <c r="AK3" s="48">
        <f t="shared" si="2"/>
        <v>1.2577872476858145</v>
      </c>
      <c r="AL3" s="48">
        <f>VLOOKUP(AL49,$E$2:$F$41,2,FALSE)</f>
        <v>2.6911362863861634</v>
      </c>
      <c r="AM3" s="48">
        <f t="shared" ref="AM3:AM22" si="3">VLOOKUP(AM49,$E$2:$F$41,2,FALSE)</f>
        <v>1.1349910919692234</v>
      </c>
      <c r="AN3" s="48">
        <f t="shared" ref="AN3:AV22" si="4">VLOOKUP(AN49,$E$2:$F$41,2,FALSE)</f>
        <v>1.4109526576599849</v>
      </c>
      <c r="AO3" s="48">
        <f t="shared" si="4"/>
        <v>1.5943895595718913</v>
      </c>
      <c r="AP3" s="48">
        <f t="shared" si="4"/>
        <v>1.0045350956348715</v>
      </c>
      <c r="AQ3" s="48">
        <f t="shared" si="4"/>
        <v>1.5559441840664163</v>
      </c>
      <c r="AR3" s="48">
        <f t="shared" si="4"/>
        <v>1.5380733554329291</v>
      </c>
      <c r="AS3" s="48">
        <f t="shared" si="4"/>
        <v>1.4654270401753715</v>
      </c>
      <c r="AT3" s="48">
        <f>VLOOKUP(AT49,$E$2:$F$41,2,FALSE)</f>
        <v>1.8095385382035247</v>
      </c>
      <c r="AU3" s="48">
        <f>VLOOKUP(AU49,$E$2:$F$41,2,FALSE)</f>
        <v>1.4244732427453841</v>
      </c>
      <c r="AV3" s="48">
        <f>VLOOKUP(AV49,$E$2:$F$41,2,FALSE)</f>
        <v>1.0855265236226117</v>
      </c>
      <c r="AW3" s="48">
        <f t="shared" ref="AW3:AW22" ca="1" si="5">IF(OR($D$6=0,$D$6&gt;39),AVERAGE($K3:$AV3),AVERAGE(OFFSET($K3,0,0,1,$D$6-1)))</f>
        <v>1.3622314909622644</v>
      </c>
      <c r="AX3" s="49"/>
      <c r="AY3" s="71"/>
      <c r="AZ3" s="49"/>
    </row>
    <row r="4" spans="1:53" x14ac:dyDescent="0.25">
      <c r="A4" s="41" t="str">
        <f>Schedule!A4</f>
        <v>BOU</v>
      </c>
      <c r="B4" s="42">
        <f>'Formula Data'!AB4</f>
        <v>1.559235005942623</v>
      </c>
      <c r="C4" s="42">
        <f>'Formula Data'!AC4</f>
        <v>1.0238419435017425</v>
      </c>
      <c r="E4" s="43" t="str">
        <f>Schedule!A4</f>
        <v>BOU</v>
      </c>
      <c r="F4" s="44">
        <f t="shared" si="0"/>
        <v>0.92145774915156831</v>
      </c>
      <c r="G4" s="43" t="str">
        <f>Schedule!A4</f>
        <v>BOU</v>
      </c>
      <c r="H4" s="44">
        <f t="shared" si="1"/>
        <v>1.7151585065368855</v>
      </c>
      <c r="J4" s="41" t="str">
        <f>Schedule!A3</f>
        <v>AVL</v>
      </c>
      <c r="K4" s="48">
        <f t="shared" ref="K4:AB4" si="6">VLOOKUP(K50,$E$2:$F$41,2,FALSE)</f>
        <v>1.4654270401753715</v>
      </c>
      <c r="L4" s="48">
        <f t="shared" si="6"/>
        <v>0.92145774915156831</v>
      </c>
      <c r="M4" s="48">
        <f t="shared" si="6"/>
        <v>1.2577872476858145</v>
      </c>
      <c r="N4" s="48">
        <f t="shared" si="6"/>
        <v>1.0127333116475519</v>
      </c>
      <c r="O4" s="48">
        <f t="shared" si="6"/>
        <v>1.1349910919692234</v>
      </c>
      <c r="P4" s="48">
        <f t="shared" si="6"/>
        <v>1.3830311029500459</v>
      </c>
      <c r="Q4" s="48">
        <f t="shared" si="6"/>
        <v>1.0513973329640114</v>
      </c>
      <c r="R4" s="48">
        <f t="shared" si="6"/>
        <v>1.2277651168870654</v>
      </c>
      <c r="S4" s="48">
        <f t="shared" si="6"/>
        <v>1.1544158108127149</v>
      </c>
      <c r="T4" s="48">
        <f t="shared" si="6"/>
        <v>2.6911362863861634</v>
      </c>
      <c r="U4" s="48">
        <f t="shared" si="6"/>
        <v>1.8095385382035247</v>
      </c>
      <c r="V4" s="48">
        <f t="shared" si="6"/>
        <v>1.5559441840664163</v>
      </c>
      <c r="W4" s="48">
        <f t="shared" si="6"/>
        <v>0.81340007952208515</v>
      </c>
      <c r="X4" s="48">
        <f t="shared" si="6"/>
        <v>1.9003790408050523</v>
      </c>
      <c r="Y4" s="48">
        <f t="shared" si="6"/>
        <v>2.0322092532750822</v>
      </c>
      <c r="Z4" s="48">
        <f t="shared" si="6"/>
        <v>1.5380733554329291</v>
      </c>
      <c r="AA4" s="48">
        <f t="shared" si="6"/>
        <v>1.3254924821551277</v>
      </c>
      <c r="AB4" s="48">
        <f t="shared" si="6"/>
        <v>1.3045005487406383</v>
      </c>
      <c r="AC4" s="48">
        <f>VLOOKUP(AC50,$E$2:$F$41,2,FALSE)</f>
        <v>1.0045350956348715</v>
      </c>
      <c r="AD4" s="48">
        <f t="shared" ref="AD4:AK4" si="7">VLOOKUP(AD50,$E$2:$F$41,2,FALSE)</f>
        <v>1.3267546399831922</v>
      </c>
      <c r="AE4" s="48">
        <f t="shared" si="7"/>
        <v>1.2850411847337917</v>
      </c>
      <c r="AF4" s="48">
        <f t="shared" si="7"/>
        <v>2.2018387797704975</v>
      </c>
      <c r="AG4" s="48">
        <f t="shared" si="7"/>
        <v>1.4109526576599849</v>
      </c>
      <c r="AH4" s="48">
        <f t="shared" si="7"/>
        <v>1.0855265236226117</v>
      </c>
      <c r="AI4" s="48">
        <f t="shared" si="7"/>
        <v>1.1262261378519169</v>
      </c>
      <c r="AJ4" s="48">
        <f t="shared" si="7"/>
        <v>1.1989857601434857</v>
      </c>
      <c r="AK4" s="48">
        <f t="shared" si="7"/>
        <v>1.5943895595718913</v>
      </c>
      <c r="AL4" s="48">
        <f>VLOOKUP(AL50,$E$2:$F$41,2,FALSE)</f>
        <v>1.0844938490360136</v>
      </c>
      <c r="AM4" s="48">
        <f t="shared" si="3"/>
        <v>1.8798674344180244</v>
      </c>
      <c r="AN4" s="48">
        <f t="shared" si="4"/>
        <v>1.6627166617705218</v>
      </c>
      <c r="AO4" s="48">
        <f t="shared" si="4"/>
        <v>0.99415565274921525</v>
      </c>
      <c r="AP4" s="48">
        <f t="shared" si="4"/>
        <v>1.273045241508886</v>
      </c>
      <c r="AQ4" s="48">
        <f t="shared" si="4"/>
        <v>2.2116582133598639</v>
      </c>
      <c r="AR4" s="48">
        <f t="shared" si="4"/>
        <v>1.5548555788404972</v>
      </c>
      <c r="AS4" s="48">
        <f t="shared" si="4"/>
        <v>0.82859998225708786</v>
      </c>
      <c r="AT4" s="48">
        <f t="shared" si="4"/>
        <v>1.537295524949329</v>
      </c>
      <c r="AU4" s="48">
        <f t="shared" si="4"/>
        <v>1.131570902413674</v>
      </c>
      <c r="AV4" s="48">
        <f t="shared" si="4"/>
        <v>1.3872113346290509</v>
      </c>
      <c r="AW4" s="48">
        <f t="shared" ca="1" si="5"/>
        <v>1.426469649157075</v>
      </c>
      <c r="AX4" s="49"/>
    </row>
    <row r="5" spans="1:53" x14ac:dyDescent="0.25">
      <c r="A5" s="41" t="str">
        <f>Schedule!A5</f>
        <v>BRI</v>
      </c>
      <c r="B5" s="42">
        <f>'Formula Data'!AB5</f>
        <v>1.5176519836209592</v>
      </c>
      <c r="C5" s="42">
        <f>'Formula Data'!AC5</f>
        <v>1.2826842342363498</v>
      </c>
      <c r="D5" s="37" t="s">
        <v>52</v>
      </c>
      <c r="E5" s="43" t="str">
        <f>Schedule!A5</f>
        <v>BRI</v>
      </c>
      <c r="F5" s="44">
        <f t="shared" si="0"/>
        <v>1.1544158108127149</v>
      </c>
      <c r="G5" s="43" t="str">
        <f>Schedule!A5</f>
        <v>BRI</v>
      </c>
      <c r="H5" s="44">
        <f t="shared" si="1"/>
        <v>1.6694171819830552</v>
      </c>
      <c r="J5" s="41" t="str">
        <f>Schedule!A4</f>
        <v>BOU</v>
      </c>
      <c r="K5" s="48">
        <f t="shared" ref="K5:AB5" si="8">VLOOKUP(K51,$E$2:$F$41,2,FALSE)</f>
        <v>1.0844938490360136</v>
      </c>
      <c r="L5" s="48">
        <f t="shared" si="8"/>
        <v>1.4244732427453841</v>
      </c>
      <c r="M5" s="48">
        <f t="shared" si="8"/>
        <v>2.2018387797704975</v>
      </c>
      <c r="N5" s="48">
        <f t="shared" si="8"/>
        <v>1.8798674344180244</v>
      </c>
      <c r="O5" s="48">
        <f t="shared" si="8"/>
        <v>1.2577872476858145</v>
      </c>
      <c r="P5" s="48">
        <f t="shared" si="8"/>
        <v>1.5943895595718913</v>
      </c>
      <c r="Q5" s="48">
        <f t="shared" si="8"/>
        <v>1.1349910919692234</v>
      </c>
      <c r="R5" s="48">
        <f t="shared" si="8"/>
        <v>1.3830311029500459</v>
      </c>
      <c r="S5" s="48">
        <f t="shared" si="8"/>
        <v>1.0045350956348715</v>
      </c>
      <c r="T5" s="48">
        <f t="shared" si="8"/>
        <v>1.3267546399831922</v>
      </c>
      <c r="U5" s="48">
        <f t="shared" si="8"/>
        <v>1.5548555788404972</v>
      </c>
      <c r="V5" s="48">
        <f t="shared" si="8"/>
        <v>0.99415565274921525</v>
      </c>
      <c r="W5" s="48">
        <f t="shared" si="8"/>
        <v>1.273045241508886</v>
      </c>
      <c r="X5" s="48">
        <f t="shared" si="8"/>
        <v>1.4654270401753715</v>
      </c>
      <c r="Y5" s="48">
        <f t="shared" si="8"/>
        <v>1.0127333116475519</v>
      </c>
      <c r="Z5" s="48">
        <f t="shared" si="8"/>
        <v>1.8095385382035247</v>
      </c>
      <c r="AA5" s="48">
        <f t="shared" si="8"/>
        <v>2.0322092532750822</v>
      </c>
      <c r="AB5" s="48">
        <f t="shared" si="8"/>
        <v>1.0513973329640114</v>
      </c>
      <c r="AC5" s="48">
        <f>VLOOKUP(AC51,$E$2:$F$41,2,FALSE)</f>
        <v>1.131570902413674</v>
      </c>
      <c r="AD5" s="48">
        <f t="shared" ref="AD5:AL6" si="9">VLOOKUP(AD51,$E$2:$F$41,2,FALSE)</f>
        <v>1.4109526576599849</v>
      </c>
      <c r="AE5" s="48">
        <f t="shared" si="9"/>
        <v>1.3872113346290509</v>
      </c>
      <c r="AF5" s="48">
        <f t="shared" si="9"/>
        <v>1.0855265236226117</v>
      </c>
      <c r="AG5" s="48">
        <f t="shared" si="9"/>
        <v>1.2277651168870654</v>
      </c>
      <c r="AH5" s="48">
        <f t="shared" si="9"/>
        <v>1.1544158108127149</v>
      </c>
      <c r="AI5" s="48">
        <f t="shared" si="9"/>
        <v>1.1654781077007688</v>
      </c>
      <c r="AJ5" s="48">
        <f t="shared" si="9"/>
        <v>1.3254924821551277</v>
      </c>
      <c r="AK5" s="48">
        <f t="shared" si="9"/>
        <v>1.2850411847337917</v>
      </c>
      <c r="AL5" s="48">
        <f t="shared" si="9"/>
        <v>1.6627166617705218</v>
      </c>
      <c r="AM5" s="48">
        <f t="shared" si="3"/>
        <v>2.2116582133598639</v>
      </c>
      <c r="AN5" s="48">
        <f t="shared" si="4"/>
        <v>0.82859998225708786</v>
      </c>
      <c r="AO5" s="48">
        <f t="shared" si="4"/>
        <v>1.5559441840664163</v>
      </c>
      <c r="AP5" s="48">
        <f t="shared" si="4"/>
        <v>0.81340007952208515</v>
      </c>
      <c r="AQ5" s="48">
        <f t="shared" si="4"/>
        <v>1.9003790408050523</v>
      </c>
      <c r="AR5" s="48">
        <f t="shared" si="4"/>
        <v>1.1989857601434857</v>
      </c>
      <c r="AS5" s="48">
        <f t="shared" si="4"/>
        <v>1.5380733554329291</v>
      </c>
      <c r="AT5" s="48">
        <f t="shared" ref="AT5:AV11" si="10">VLOOKUP(AT51,$E$2:$F$41,2,FALSE)</f>
        <v>2.6911362863861634</v>
      </c>
      <c r="AU5" s="48">
        <f t="shared" si="10"/>
        <v>1.3045005487406383</v>
      </c>
      <c r="AV5" s="48">
        <f t="shared" si="10"/>
        <v>1.537295524949329</v>
      </c>
      <c r="AW5" s="48">
        <f t="shared" ca="1" si="5"/>
        <v>1.3795021968844123</v>
      </c>
      <c r="AX5" s="49"/>
    </row>
    <row r="6" spans="1:53" x14ac:dyDescent="0.25">
      <c r="A6" s="41" t="str">
        <f>Schedule!A6</f>
        <v>BUR</v>
      </c>
      <c r="B6" s="42">
        <f>'Formula Data'!AB6</f>
        <v>1.3878843550418325</v>
      </c>
      <c r="C6" s="42">
        <f>'Formula Data'!AC6</f>
        <v>1.1682192588489015</v>
      </c>
      <c r="D6" s="37">
        <v>24</v>
      </c>
      <c r="E6" s="43" t="str">
        <f>Schedule!A6</f>
        <v>BUR</v>
      </c>
      <c r="F6" s="44">
        <f t="shared" si="0"/>
        <v>1.0513973329640114</v>
      </c>
      <c r="G6" s="43" t="str">
        <f>Schedule!A6</f>
        <v>BUR</v>
      </c>
      <c r="H6" s="44">
        <f t="shared" si="1"/>
        <v>1.5266727905460158</v>
      </c>
      <c r="J6" s="41" t="str">
        <f>Schedule!A5</f>
        <v>BRI</v>
      </c>
      <c r="K6" s="48">
        <f t="shared" ref="K6:Z6" si="11">VLOOKUP(K52,$E$2:$F$41,2,FALSE)</f>
        <v>1.3267546399831922</v>
      </c>
      <c r="L6" s="48">
        <f t="shared" si="11"/>
        <v>1.1349910919692234</v>
      </c>
      <c r="M6" s="48">
        <f t="shared" si="11"/>
        <v>1.3045005487406383</v>
      </c>
      <c r="N6" s="48">
        <f t="shared" si="11"/>
        <v>2.6911362863861634</v>
      </c>
      <c r="O6" s="48">
        <f t="shared" si="11"/>
        <v>1.0513973329640114</v>
      </c>
      <c r="P6" s="48">
        <f t="shared" si="11"/>
        <v>0.99415565274921525</v>
      </c>
      <c r="Q6" s="48">
        <f t="shared" si="11"/>
        <v>2.0322092532750822</v>
      </c>
      <c r="R6" s="48">
        <f t="shared" si="11"/>
        <v>1.1989857601434857</v>
      </c>
      <c r="S6" s="48">
        <f t="shared" si="11"/>
        <v>1.4244732427453841</v>
      </c>
      <c r="T6" s="48">
        <f t="shared" si="11"/>
        <v>1.2577872476858145</v>
      </c>
      <c r="U6" s="48">
        <f t="shared" si="11"/>
        <v>1.0045350956348715</v>
      </c>
      <c r="V6" s="48">
        <f t="shared" si="11"/>
        <v>1.9003790408050523</v>
      </c>
      <c r="W6" s="48">
        <f t="shared" si="11"/>
        <v>1.5380733554329291</v>
      </c>
      <c r="X6" s="48">
        <f t="shared" si="11"/>
        <v>2.2116582133598639</v>
      </c>
      <c r="Y6" s="48">
        <f t="shared" si="11"/>
        <v>1.3830311029500459</v>
      </c>
      <c r="Z6" s="48">
        <f t="shared" si="11"/>
        <v>1.273045241508886</v>
      </c>
      <c r="AA6" s="48">
        <f>VLOOKUP(AA52,$E$2:$F$41,2,FALSE)</f>
        <v>1.0127333116475519</v>
      </c>
      <c r="AB6" s="48">
        <f t="shared" ref="AB6:AH6" si="12">VLOOKUP(AB52,$E$2:$F$41,2,FALSE)</f>
        <v>1.0844938490360136</v>
      </c>
      <c r="AC6" s="48">
        <f t="shared" si="12"/>
        <v>1.4654270401753715</v>
      </c>
      <c r="AD6" s="48">
        <f t="shared" si="12"/>
        <v>0.92145774915156831</v>
      </c>
      <c r="AE6" s="48">
        <f t="shared" si="12"/>
        <v>1.6627166617705218</v>
      </c>
      <c r="AF6" s="48">
        <f t="shared" si="12"/>
        <v>1.537295524949329</v>
      </c>
      <c r="AG6" s="48">
        <f t="shared" si="12"/>
        <v>1.1654781077007688</v>
      </c>
      <c r="AH6" s="48">
        <f t="shared" si="12"/>
        <v>1.1262261378519169</v>
      </c>
      <c r="AI6" s="48">
        <f t="shared" si="9"/>
        <v>1.3872113346290509</v>
      </c>
      <c r="AJ6" s="48">
        <f t="shared" si="9"/>
        <v>1.0855265236226117</v>
      </c>
      <c r="AK6" s="48">
        <f t="shared" si="9"/>
        <v>1.3254924821551277</v>
      </c>
      <c r="AL6" s="48">
        <f>VLOOKUP(AL52,$E$2:$F$41,2,FALSE)</f>
        <v>0.82859998225708786</v>
      </c>
      <c r="AM6" s="48">
        <f t="shared" si="3"/>
        <v>1.5559441840664163</v>
      </c>
      <c r="AN6" s="48">
        <f t="shared" si="4"/>
        <v>1.131570902413674</v>
      </c>
      <c r="AO6" s="48">
        <f t="shared" si="4"/>
        <v>1.8798674344180244</v>
      </c>
      <c r="AP6" s="48">
        <f t="shared" si="4"/>
        <v>1.5548555788404972</v>
      </c>
      <c r="AQ6" s="48">
        <f t="shared" si="4"/>
        <v>1.2277651168870654</v>
      </c>
      <c r="AR6" s="48">
        <f t="shared" si="4"/>
        <v>1.8095385382035247</v>
      </c>
      <c r="AS6" s="48">
        <f t="shared" si="4"/>
        <v>2.2018387797704975</v>
      </c>
      <c r="AT6" s="48">
        <f t="shared" si="10"/>
        <v>1.5943895595718913</v>
      </c>
      <c r="AU6" s="48">
        <f t="shared" si="10"/>
        <v>0.81340007952208515</v>
      </c>
      <c r="AV6" s="48">
        <f t="shared" si="10"/>
        <v>1.2850411847337917</v>
      </c>
      <c r="AW6" s="48">
        <f t="shared" ca="1" si="5"/>
        <v>1.4163789282941297</v>
      </c>
      <c r="AX6" s="49"/>
    </row>
    <row r="7" spans="1:53" x14ac:dyDescent="0.25">
      <c r="A7" s="41" t="str">
        <f>Schedule!A7</f>
        <v>CHE</v>
      </c>
      <c r="B7" s="42">
        <f>'Formula Data'!AB7</f>
        <v>1.049305235689495</v>
      </c>
      <c r="C7" s="42">
        <f>'Formula Data'!AC7</f>
        <v>1.8474629575228019</v>
      </c>
      <c r="E7" s="43" t="str">
        <f>Schedule!A7</f>
        <v>CHE</v>
      </c>
      <c r="F7" s="44">
        <f t="shared" si="0"/>
        <v>1.6627166617705218</v>
      </c>
      <c r="G7" s="43" t="str">
        <f>Schedule!A7</f>
        <v>CHE</v>
      </c>
      <c r="H7" s="44">
        <f t="shared" si="1"/>
        <v>1.1542357592584445</v>
      </c>
      <c r="J7" s="41" t="str">
        <f>Schedule!A6</f>
        <v>BUR</v>
      </c>
      <c r="K7" s="48">
        <f t="shared" ref="K7:AL7" si="13">VLOOKUP(K53,$E$2:$F$41,2,FALSE)</f>
        <v>1.3045005487406383</v>
      </c>
      <c r="L7" s="48">
        <f t="shared" si="13"/>
        <v>1.3830311029500459</v>
      </c>
      <c r="M7" s="48">
        <f t="shared" si="13"/>
        <v>1.5559441840664163</v>
      </c>
      <c r="N7" s="48">
        <f t="shared" si="13"/>
        <v>1.8095385382035247</v>
      </c>
      <c r="O7" s="48">
        <f t="shared" si="13"/>
        <v>1.4109526576599849</v>
      </c>
      <c r="P7" s="48">
        <f t="shared" si="13"/>
        <v>1.0045350956348715</v>
      </c>
      <c r="Q7" s="48">
        <f t="shared" si="13"/>
        <v>1.4244732427453841</v>
      </c>
      <c r="R7" s="48">
        <f t="shared" si="13"/>
        <v>1.2577872476858145</v>
      </c>
      <c r="S7" s="48">
        <f t="shared" si="13"/>
        <v>1.8798674344180244</v>
      </c>
      <c r="T7" s="48">
        <f t="shared" si="13"/>
        <v>1.6627166617705218</v>
      </c>
      <c r="U7" s="48">
        <f t="shared" si="13"/>
        <v>1.3254924821551277</v>
      </c>
      <c r="V7" s="48">
        <f t="shared" si="13"/>
        <v>1.1349910919692234</v>
      </c>
      <c r="W7" s="48">
        <f t="shared" si="13"/>
        <v>1.3267546399831922</v>
      </c>
      <c r="X7" s="48">
        <f t="shared" si="13"/>
        <v>0.82859998225708786</v>
      </c>
      <c r="Y7" s="48">
        <f t="shared" si="13"/>
        <v>2.2018387797704975</v>
      </c>
      <c r="Z7" s="48">
        <f t="shared" si="13"/>
        <v>1.4654270401753715</v>
      </c>
      <c r="AA7" s="48">
        <f t="shared" si="13"/>
        <v>0.81340007952208515</v>
      </c>
      <c r="AB7" s="48">
        <f t="shared" si="13"/>
        <v>1.1262261378519169</v>
      </c>
      <c r="AC7" s="48">
        <f t="shared" si="13"/>
        <v>1.537295524949329</v>
      </c>
      <c r="AD7" s="48">
        <f t="shared" si="13"/>
        <v>1.5548555788404972</v>
      </c>
      <c r="AE7" s="48">
        <f t="shared" si="13"/>
        <v>1.1654781077007688</v>
      </c>
      <c r="AF7" s="48">
        <f t="shared" si="13"/>
        <v>2.0322092532750822</v>
      </c>
      <c r="AG7" s="48">
        <f t="shared" si="13"/>
        <v>1.5380733554329291</v>
      </c>
      <c r="AH7" s="48">
        <f t="shared" si="13"/>
        <v>1.9003790408050523</v>
      </c>
      <c r="AI7" s="48">
        <f t="shared" si="13"/>
        <v>1.131570902413674</v>
      </c>
      <c r="AJ7" s="48">
        <f>VLOOKUP(AJ53,$E$2:$F$41,2,FALSE)</f>
        <v>1.5943895595718913</v>
      </c>
      <c r="AK7" s="48">
        <f t="shared" si="13"/>
        <v>0.92145774915156831</v>
      </c>
      <c r="AL7" s="48">
        <f t="shared" si="13"/>
        <v>0.99415565274921525</v>
      </c>
      <c r="AM7" s="48">
        <f t="shared" si="3"/>
        <v>1.1989857601434857</v>
      </c>
      <c r="AN7" s="48">
        <f t="shared" si="4"/>
        <v>2.6911362863861634</v>
      </c>
      <c r="AO7" s="48">
        <f t="shared" si="4"/>
        <v>1.0855265236226117</v>
      </c>
      <c r="AP7" s="48">
        <f t="shared" si="4"/>
        <v>1.0127333116475519</v>
      </c>
      <c r="AQ7" s="48">
        <f t="shared" si="4"/>
        <v>1.0844938490360136</v>
      </c>
      <c r="AR7" s="48">
        <f t="shared" si="4"/>
        <v>1.3872113346290509</v>
      </c>
      <c r="AS7" s="48">
        <f t="shared" si="4"/>
        <v>2.2116582133598639</v>
      </c>
      <c r="AT7" s="48">
        <f t="shared" si="10"/>
        <v>1.273045241508886</v>
      </c>
      <c r="AU7" s="48">
        <f t="shared" si="10"/>
        <v>1.2277651168870654</v>
      </c>
      <c r="AV7" s="48">
        <f t="shared" si="10"/>
        <v>1.1544158108127149</v>
      </c>
      <c r="AW7" s="48">
        <f t="shared" ca="1" si="5"/>
        <v>1.4236516855547101</v>
      </c>
      <c r="AX7" s="49"/>
    </row>
    <row r="8" spans="1:53" x14ac:dyDescent="0.25">
      <c r="A8" s="41" t="str">
        <f>Schedule!A8</f>
        <v>CRY</v>
      </c>
      <c r="B8" s="42">
        <f>'Formula Data'!AB8</f>
        <v>1.4997012737411697</v>
      </c>
      <c r="C8" s="42">
        <f>'Formula Data'!AC8</f>
        <v>0.92066664695231981</v>
      </c>
      <c r="E8" s="43" t="str">
        <f>Schedule!A8</f>
        <v>CRY</v>
      </c>
      <c r="F8" s="44">
        <f t="shared" si="0"/>
        <v>0.82859998225708786</v>
      </c>
      <c r="G8" s="43" t="str">
        <f>Schedule!A8</f>
        <v>CRY</v>
      </c>
      <c r="H8" s="44">
        <f t="shared" si="1"/>
        <v>1.6496714011152869</v>
      </c>
      <c r="J8" s="41" t="str">
        <f>Schedule!A7</f>
        <v>CHE</v>
      </c>
      <c r="K8" s="48">
        <f t="shared" ref="K8:AL8" si="14">VLOOKUP(K54,$E$2:$F$41,2,FALSE)</f>
        <v>1.9003790408050523</v>
      </c>
      <c r="L8" s="48">
        <f t="shared" si="14"/>
        <v>1.5380733554329291</v>
      </c>
      <c r="M8" s="48">
        <f t="shared" si="14"/>
        <v>1.2277651168870654</v>
      </c>
      <c r="N8" s="48">
        <f t="shared" si="14"/>
        <v>1.0844938490360136</v>
      </c>
      <c r="O8" s="48">
        <f t="shared" si="14"/>
        <v>1.5559441840664163</v>
      </c>
      <c r="P8" s="48">
        <f t="shared" si="14"/>
        <v>1.8095385382035247</v>
      </c>
      <c r="Q8" s="48">
        <f t="shared" si="14"/>
        <v>1.1544158108127149</v>
      </c>
      <c r="R8" s="48">
        <f t="shared" si="14"/>
        <v>1.5943895595718913</v>
      </c>
      <c r="S8" s="48">
        <f t="shared" si="14"/>
        <v>0.81340007952208515</v>
      </c>
      <c r="T8" s="48">
        <f t="shared" si="14"/>
        <v>1.2850411847337917</v>
      </c>
      <c r="U8" s="48">
        <f t="shared" si="14"/>
        <v>1.3267546399831922</v>
      </c>
      <c r="V8" s="48">
        <f t="shared" si="14"/>
        <v>0.82859998225708786</v>
      </c>
      <c r="W8" s="48">
        <f t="shared" si="14"/>
        <v>2.6911362863861634</v>
      </c>
      <c r="X8" s="48">
        <f t="shared" si="14"/>
        <v>1.1349910919692234</v>
      </c>
      <c r="Y8" s="48">
        <f t="shared" si="14"/>
        <v>1.1654781077007688</v>
      </c>
      <c r="Z8" s="48">
        <f t="shared" si="14"/>
        <v>1.537295524949329</v>
      </c>
      <c r="AA8" s="48">
        <f t="shared" si="14"/>
        <v>0.92145774915156831</v>
      </c>
      <c r="AB8" s="48">
        <f t="shared" si="14"/>
        <v>1.4654270401753715</v>
      </c>
      <c r="AC8" s="48">
        <f t="shared" si="14"/>
        <v>1.3045005487406383</v>
      </c>
      <c r="AD8" s="48">
        <f t="shared" si="14"/>
        <v>1.3830311029500459</v>
      </c>
      <c r="AE8" s="48">
        <f t="shared" si="14"/>
        <v>1.4109526576599849</v>
      </c>
      <c r="AF8" s="48">
        <f t="shared" si="14"/>
        <v>1.0513973329640114</v>
      </c>
      <c r="AG8" s="48">
        <f t="shared" si="14"/>
        <v>0.99415565274921525</v>
      </c>
      <c r="AH8" s="48">
        <f t="shared" si="14"/>
        <v>1.131570902413674</v>
      </c>
      <c r="AI8" s="48">
        <f t="shared" si="14"/>
        <v>1.8798674344180244</v>
      </c>
      <c r="AJ8" s="48">
        <f>VLOOKUP(AJ54,$E$2:$F$41,2,FALSE)</f>
        <v>1.5548555788404972</v>
      </c>
      <c r="AK8" s="48">
        <f>VLOOKUP(AK54,$E$2:$F$41,2,FALSE)</f>
        <v>1.1989857601434857</v>
      </c>
      <c r="AL8" s="48">
        <f t="shared" si="14"/>
        <v>1.1262261378519169</v>
      </c>
      <c r="AM8" s="48">
        <f t="shared" si="3"/>
        <v>1.2577872476858145</v>
      </c>
      <c r="AN8" s="48">
        <f t="shared" si="4"/>
        <v>1.4244732427453841</v>
      </c>
      <c r="AO8" s="48">
        <f t="shared" si="4"/>
        <v>2.2018387797704975</v>
      </c>
      <c r="AP8" s="48">
        <f t="shared" si="4"/>
        <v>1.3872113346290509</v>
      </c>
      <c r="AQ8" s="48">
        <f t="shared" si="4"/>
        <v>1.0855265236226117</v>
      </c>
      <c r="AR8" s="48">
        <f t="shared" si="4"/>
        <v>1.0127333116475519</v>
      </c>
      <c r="AS8" s="48">
        <f t="shared" si="4"/>
        <v>1.3254924821551277</v>
      </c>
      <c r="AT8" s="48">
        <f t="shared" si="10"/>
        <v>1.0045350956348715</v>
      </c>
      <c r="AU8" s="48">
        <f t="shared" si="10"/>
        <v>2.2116582133598639</v>
      </c>
      <c r="AV8" s="48">
        <f t="shared" si="10"/>
        <v>1.273045241508886</v>
      </c>
      <c r="AW8" s="48">
        <f t="shared" ca="1" si="5"/>
        <v>1.3555921059438296</v>
      </c>
      <c r="AX8" s="49"/>
      <c r="BA8" s="49"/>
    </row>
    <row r="9" spans="1:53" x14ac:dyDescent="0.25">
      <c r="A9" s="41" t="str">
        <f>Schedule!A9</f>
        <v>EVE</v>
      </c>
      <c r="B9" s="42">
        <f>'Formula Data'!AB9</f>
        <v>1.3058874228855868</v>
      </c>
      <c r="C9" s="42">
        <f>'Formula Data'!AC9</f>
        <v>1.3975413863175716</v>
      </c>
      <c r="E9" s="43" t="str">
        <f>Schedule!A9</f>
        <v>EVE</v>
      </c>
      <c r="F9" s="44">
        <f t="shared" si="0"/>
        <v>1.2577872476858145</v>
      </c>
      <c r="G9" s="43" t="str">
        <f>Schedule!A9</f>
        <v>EVE</v>
      </c>
      <c r="H9" s="44">
        <f t="shared" si="1"/>
        <v>1.4364761651741456</v>
      </c>
      <c r="J9" s="41" t="str">
        <f>Schedule!A8</f>
        <v>CRY</v>
      </c>
      <c r="K9" s="48">
        <f t="shared" ref="K9:AI9" si="15">VLOOKUP(K55,$E$2:$F$41,2,FALSE)</f>
        <v>1.2577872476858145</v>
      </c>
      <c r="L9" s="48">
        <f t="shared" si="15"/>
        <v>1.3254924821551277</v>
      </c>
      <c r="M9" s="48">
        <f t="shared" si="15"/>
        <v>1.9003790408050523</v>
      </c>
      <c r="N9" s="48">
        <f t="shared" si="15"/>
        <v>1.1654781077007688</v>
      </c>
      <c r="O9" s="48">
        <f t="shared" si="15"/>
        <v>1.4654270401753715</v>
      </c>
      <c r="P9" s="48">
        <f t="shared" si="15"/>
        <v>1.273045241508886</v>
      </c>
      <c r="Q9" s="48">
        <f t="shared" si="15"/>
        <v>1.0045350956348715</v>
      </c>
      <c r="R9" s="48">
        <f t="shared" si="15"/>
        <v>1.3872113346290509</v>
      </c>
      <c r="S9" s="48">
        <f t="shared" si="15"/>
        <v>2.2018387797704975</v>
      </c>
      <c r="T9" s="48">
        <f t="shared" si="15"/>
        <v>1.3830311029500459</v>
      </c>
      <c r="U9" s="48">
        <f t="shared" si="15"/>
        <v>1.5380733554329291</v>
      </c>
      <c r="V9" s="48">
        <f t="shared" si="15"/>
        <v>2.0322092532750822</v>
      </c>
      <c r="W9" s="48">
        <f t="shared" si="15"/>
        <v>1.8095385382035247</v>
      </c>
      <c r="X9" s="48">
        <f t="shared" si="15"/>
        <v>1.2850411847337917</v>
      </c>
      <c r="Y9" s="48">
        <f t="shared" si="15"/>
        <v>0.92145774915156831</v>
      </c>
      <c r="Z9" s="48">
        <f t="shared" si="15"/>
        <v>1.3267546399831922</v>
      </c>
      <c r="AA9" s="48">
        <f t="shared" si="15"/>
        <v>1.1544158108127149</v>
      </c>
      <c r="AB9" s="48">
        <f t="shared" si="15"/>
        <v>0.99415565274921525</v>
      </c>
      <c r="AC9" s="48">
        <f t="shared" si="15"/>
        <v>1.1349910919692234</v>
      </c>
      <c r="AD9" s="48">
        <f t="shared" si="15"/>
        <v>1.5943895595718913</v>
      </c>
      <c r="AE9" s="48">
        <f t="shared" si="15"/>
        <v>1.2277651168870654</v>
      </c>
      <c r="AF9" s="48">
        <f t="shared" si="15"/>
        <v>1.131570902413674</v>
      </c>
      <c r="AG9" s="48">
        <f t="shared" si="15"/>
        <v>2.6911362863861634</v>
      </c>
      <c r="AH9" s="48">
        <f t="shared" si="15"/>
        <v>1.3045005487406383</v>
      </c>
      <c r="AI9" s="48">
        <f t="shared" si="15"/>
        <v>1.0844938490360136</v>
      </c>
      <c r="AJ9" s="48">
        <f>VLOOKUP(AJ55,$E$2:$F$41,2,FALSE)</f>
        <v>1.537295524949329</v>
      </c>
      <c r="AK9" s="48">
        <f>VLOOKUP(AK55,$E$2:$F$41,2,FALSE)</f>
        <v>0.81340007952208515</v>
      </c>
      <c r="AL9" s="48">
        <f>VLOOKUP(AL55,$E$2:$F$41,2,FALSE)</f>
        <v>1.4109526576599849</v>
      </c>
      <c r="AM9" s="48">
        <f t="shared" si="3"/>
        <v>1.0855265236226117</v>
      </c>
      <c r="AN9" s="48">
        <f t="shared" si="4"/>
        <v>1.1262261378519169</v>
      </c>
      <c r="AO9" s="48">
        <f t="shared" si="4"/>
        <v>2.2116582133598639</v>
      </c>
      <c r="AP9" s="48">
        <f t="shared" si="4"/>
        <v>1.0513973329640114</v>
      </c>
      <c r="AQ9" s="48">
        <f t="shared" si="4"/>
        <v>1.8798674344180244</v>
      </c>
      <c r="AR9" s="48">
        <f t="shared" si="4"/>
        <v>1.6627166617705218</v>
      </c>
      <c r="AS9" s="48">
        <f t="shared" si="4"/>
        <v>1.4244732427453841</v>
      </c>
      <c r="AT9" s="48">
        <f t="shared" si="10"/>
        <v>1.5548555788404972</v>
      </c>
      <c r="AU9" s="48">
        <f t="shared" si="10"/>
        <v>1.5559441840664163</v>
      </c>
      <c r="AV9" s="48">
        <f t="shared" si="10"/>
        <v>1.1989857601434857</v>
      </c>
      <c r="AW9" s="48">
        <f t="shared" ca="1" si="5"/>
        <v>1.4437271571558923</v>
      </c>
      <c r="AX9" s="49"/>
    </row>
    <row r="10" spans="1:53" x14ac:dyDescent="0.25">
      <c r="A10" s="41" t="str">
        <f>Schedule!A10</f>
        <v>LEI</v>
      </c>
      <c r="B10" s="42">
        <f>'Formula Data'!AB10</f>
        <v>1.2218367668412804</v>
      </c>
      <c r="C10" s="42">
        <f>'Formula Data'!AC10</f>
        <v>1.7089703949254766</v>
      </c>
      <c r="E10" s="43" t="str">
        <f>Schedule!A10</f>
        <v>LEI</v>
      </c>
      <c r="F10" s="44">
        <f t="shared" si="0"/>
        <v>1.5380733554329291</v>
      </c>
      <c r="G10" s="43" t="str">
        <f>Schedule!A10</f>
        <v>LEI</v>
      </c>
      <c r="H10" s="44">
        <f t="shared" si="1"/>
        <v>1.3440204435254086</v>
      </c>
      <c r="J10" s="41" t="str">
        <f>Schedule!A9</f>
        <v>EVE</v>
      </c>
      <c r="K10" s="48">
        <f t="shared" ref="K10:AL13" si="16">VLOOKUP(K56,$E$2:$F$41,2,FALSE)</f>
        <v>1.0127333116475519</v>
      </c>
      <c r="L10" s="48">
        <f t="shared" si="16"/>
        <v>1.0855265236226117</v>
      </c>
      <c r="M10" s="48">
        <f t="shared" si="16"/>
        <v>1.4244732427453841</v>
      </c>
      <c r="N10" s="48">
        <f t="shared" si="16"/>
        <v>1.273045241508886</v>
      </c>
      <c r="O10" s="48">
        <f t="shared" si="16"/>
        <v>1.1262261378519169</v>
      </c>
      <c r="P10" s="48">
        <f t="shared" si="16"/>
        <v>1.0844938490360136</v>
      </c>
      <c r="Q10" s="48">
        <f t="shared" si="16"/>
        <v>2.2018387797704975</v>
      </c>
      <c r="R10" s="48">
        <f t="shared" si="16"/>
        <v>1.2850411847337917</v>
      </c>
      <c r="S10" s="48">
        <f t="shared" si="16"/>
        <v>1.1349910919692234</v>
      </c>
      <c r="T10" s="48">
        <f t="shared" si="16"/>
        <v>1.4109526576599849</v>
      </c>
      <c r="U10" s="48">
        <f t="shared" si="16"/>
        <v>1.1989857601434857</v>
      </c>
      <c r="V10" s="48">
        <f t="shared" si="16"/>
        <v>1.5943895595718913</v>
      </c>
      <c r="W10" s="48">
        <f t="shared" si="16"/>
        <v>1.0045350956348715</v>
      </c>
      <c r="X10" s="48">
        <f t="shared" si="16"/>
        <v>1.8798674344180244</v>
      </c>
      <c r="Y10" s="48">
        <f t="shared" si="16"/>
        <v>2.2116582133598639</v>
      </c>
      <c r="Z10" s="48">
        <f t="shared" si="16"/>
        <v>1.6627166617705218</v>
      </c>
      <c r="AA10" s="48">
        <f t="shared" si="16"/>
        <v>1.9003790408050523</v>
      </c>
      <c r="AB10" s="48">
        <f t="shared" si="16"/>
        <v>1.131570902413674</v>
      </c>
      <c r="AC10" s="48">
        <f t="shared" si="16"/>
        <v>1.0513973329640114</v>
      </c>
      <c r="AD10" s="48">
        <f t="shared" si="16"/>
        <v>0.99415565274921525</v>
      </c>
      <c r="AE10" s="48">
        <f t="shared" si="16"/>
        <v>2.6911362863861634</v>
      </c>
      <c r="AF10" s="48">
        <f t="shared" si="16"/>
        <v>1.1544158108127149</v>
      </c>
      <c r="AG10" s="48">
        <f t="shared" si="16"/>
        <v>1.3872113346290509</v>
      </c>
      <c r="AH10" s="48">
        <f t="shared" si="16"/>
        <v>0.81340007952208515</v>
      </c>
      <c r="AI10" s="48">
        <f t="shared" si="16"/>
        <v>1.3267546399831922</v>
      </c>
      <c r="AJ10" s="48">
        <f t="shared" si="16"/>
        <v>0.82859998225708786</v>
      </c>
      <c r="AK10" s="48">
        <f>VLOOKUP(AK56,$E$2:$F$41,2,FALSE)</f>
        <v>1.3830311029500459</v>
      </c>
      <c r="AL10" s="48">
        <f>VLOOKUP(AL56,$E$2:$F$41,2,FALSE)</f>
        <v>1.5548555788404972</v>
      </c>
      <c r="AM10" s="48">
        <f t="shared" si="3"/>
        <v>2.0322092532750822</v>
      </c>
      <c r="AN10" s="48">
        <f t="shared" si="4"/>
        <v>1.8095385382035247</v>
      </c>
      <c r="AO10" s="48">
        <f t="shared" si="4"/>
        <v>1.2277651168870654</v>
      </c>
      <c r="AP10" s="48">
        <f t="shared" si="4"/>
        <v>1.5380733554329291</v>
      </c>
      <c r="AQ10" s="48">
        <f t="shared" si="4"/>
        <v>1.4654270401753715</v>
      </c>
      <c r="AR10" s="48">
        <f t="shared" si="4"/>
        <v>1.3045005487406383</v>
      </c>
      <c r="AS10" s="48">
        <f t="shared" si="4"/>
        <v>1.5559441840664163</v>
      </c>
      <c r="AT10" s="48">
        <f t="shared" si="10"/>
        <v>1.1654781077007688</v>
      </c>
      <c r="AU10" s="48">
        <f t="shared" si="10"/>
        <v>1.3254924821551277</v>
      </c>
      <c r="AV10" s="48">
        <f t="shared" si="10"/>
        <v>0.92145774915156831</v>
      </c>
      <c r="AW10" s="48">
        <f t="shared" ca="1" si="5"/>
        <v>1.4305104828784523</v>
      </c>
      <c r="AX10" s="49"/>
    </row>
    <row r="11" spans="1:53" x14ac:dyDescent="0.25">
      <c r="A11" s="41" t="str">
        <f>Schedule!A11</f>
        <v>LIV</v>
      </c>
      <c r="B11" s="42">
        <f>'Formula Data'!AB11</f>
        <v>0.90720239706201833</v>
      </c>
      <c r="C11" s="42">
        <f>'Formula Data'!AC11</f>
        <v>2.0105983757816941</v>
      </c>
      <c r="E11" s="43" t="str">
        <f>Schedule!A11</f>
        <v>LIV</v>
      </c>
      <c r="F11" s="44">
        <f t="shared" si="0"/>
        <v>1.8095385382035247</v>
      </c>
      <c r="G11" s="43" t="str">
        <f>Schedule!A11</f>
        <v>LIV</v>
      </c>
      <c r="H11" s="44">
        <f t="shared" si="1"/>
        <v>0.99792263676822024</v>
      </c>
      <c r="J11" s="41" t="str">
        <f>Schedule!A10</f>
        <v>LEI</v>
      </c>
      <c r="K11" s="48">
        <f t="shared" si="16"/>
        <v>1.273045241508886</v>
      </c>
      <c r="L11" s="48">
        <f t="shared" si="16"/>
        <v>2.0322092532750822</v>
      </c>
      <c r="M11" s="48">
        <f t="shared" si="16"/>
        <v>1.3254924821551277</v>
      </c>
      <c r="N11" s="48">
        <f t="shared" si="16"/>
        <v>0.92145774915156831</v>
      </c>
      <c r="O11" s="48">
        <f t="shared" si="16"/>
        <v>1.9003790408050523</v>
      </c>
      <c r="P11" s="48">
        <f t="shared" si="16"/>
        <v>1.1989857601434857</v>
      </c>
      <c r="Q11" s="48">
        <f t="shared" si="16"/>
        <v>0.81340007952208515</v>
      </c>
      <c r="R11" s="48">
        <f t="shared" si="16"/>
        <v>2.2116582133598639</v>
      </c>
      <c r="S11" s="48">
        <f t="shared" si="16"/>
        <v>1.0513973329640114</v>
      </c>
      <c r="T11" s="48">
        <f t="shared" si="16"/>
        <v>1.5943895595718913</v>
      </c>
      <c r="U11" s="48">
        <f t="shared" si="16"/>
        <v>1.0127333116475519</v>
      </c>
      <c r="V11" s="48">
        <f t="shared" si="16"/>
        <v>1.131570902413674</v>
      </c>
      <c r="W11" s="48">
        <f t="shared" si="16"/>
        <v>1.4109526576599849</v>
      </c>
      <c r="X11" s="48">
        <f t="shared" si="16"/>
        <v>1.2577872476858145</v>
      </c>
      <c r="Y11" s="48">
        <f t="shared" si="16"/>
        <v>1.0855265236226117</v>
      </c>
      <c r="Z11" s="48">
        <f t="shared" si="16"/>
        <v>1.4244732427453841</v>
      </c>
      <c r="AA11" s="48">
        <f t="shared" si="16"/>
        <v>1.0045350956348715</v>
      </c>
      <c r="AB11" s="48">
        <f t="shared" si="16"/>
        <v>2.6911362863861634</v>
      </c>
      <c r="AC11" s="48">
        <f t="shared" si="16"/>
        <v>1.8095385382035247</v>
      </c>
      <c r="AD11" s="48">
        <f t="shared" si="16"/>
        <v>1.3872113346290509</v>
      </c>
      <c r="AE11" s="48">
        <f t="shared" si="16"/>
        <v>0.99415565274921525</v>
      </c>
      <c r="AF11" s="48">
        <f t="shared" si="16"/>
        <v>1.3045005487406383</v>
      </c>
      <c r="AG11" s="48">
        <f t="shared" si="16"/>
        <v>1.2850411847337917</v>
      </c>
      <c r="AH11" s="48">
        <f t="shared" si="16"/>
        <v>1.1349910919692234</v>
      </c>
      <c r="AI11" s="48">
        <f t="shared" si="16"/>
        <v>1.6627166617705218</v>
      </c>
      <c r="AJ11" s="48">
        <f t="shared" si="16"/>
        <v>1.5559441840664163</v>
      </c>
      <c r="AK11" s="48">
        <f>VLOOKUP(AK57,$E$2:$F$41,2,FALSE)</f>
        <v>2.2018387797704975</v>
      </c>
      <c r="AL11" s="48">
        <f t="shared" si="16"/>
        <v>1.2277651168870654</v>
      </c>
      <c r="AM11" s="48">
        <f t="shared" si="3"/>
        <v>1.1654781077007688</v>
      </c>
      <c r="AN11" s="48">
        <f t="shared" si="4"/>
        <v>1.3267546399831922</v>
      </c>
      <c r="AO11" s="48">
        <f t="shared" si="4"/>
        <v>1.1544158108127149</v>
      </c>
      <c r="AP11" s="48">
        <f t="shared" si="4"/>
        <v>1.537295524949329</v>
      </c>
      <c r="AQ11" s="48">
        <f t="shared" si="4"/>
        <v>0.82859998225708786</v>
      </c>
      <c r="AR11" s="48">
        <f t="shared" si="4"/>
        <v>1.3830311029500459</v>
      </c>
      <c r="AS11" s="48">
        <f t="shared" si="4"/>
        <v>1.1262261378519169</v>
      </c>
      <c r="AT11" s="48">
        <f t="shared" si="10"/>
        <v>1.0844938490360136</v>
      </c>
      <c r="AU11" s="48">
        <f t="shared" si="10"/>
        <v>1.4654270401753715</v>
      </c>
      <c r="AV11" s="48">
        <f t="shared" si="10"/>
        <v>1.5548555788404972</v>
      </c>
      <c r="AW11" s="48">
        <f t="shared" ca="1" si="5"/>
        <v>1.3965903147525796</v>
      </c>
      <c r="AX11" s="49"/>
    </row>
    <row r="12" spans="1:53" x14ac:dyDescent="0.25">
      <c r="A12" s="41" t="str">
        <f>Schedule!A12</f>
        <v>MCI</v>
      </c>
      <c r="B12" s="42">
        <f>'Formula Data'!AB12</f>
        <v>1.0746219831009973</v>
      </c>
      <c r="C12" s="42">
        <f>'Formula Data'!AC12</f>
        <v>2.4464875330783302</v>
      </c>
      <c r="E12" s="43" t="str">
        <f>Schedule!A12</f>
        <v>MCI</v>
      </c>
      <c r="F12" s="44">
        <f t="shared" si="0"/>
        <v>2.2018387797704975</v>
      </c>
      <c r="G12" s="43" t="str">
        <f>Schedule!A12</f>
        <v>MCI</v>
      </c>
      <c r="H12" s="44">
        <f t="shared" si="1"/>
        <v>1.1820841814110972</v>
      </c>
      <c r="J12" s="41" t="str">
        <f>Schedule!A11</f>
        <v>LIV</v>
      </c>
      <c r="K12" s="48">
        <f t="shared" ref="K12:AH12" si="17">VLOOKUP(K58,$E$2:$F$41,2,FALSE)</f>
        <v>1.0045350956348715</v>
      </c>
      <c r="L12" s="48">
        <f t="shared" si="17"/>
        <v>1.5943895595718913</v>
      </c>
      <c r="M12" s="48">
        <f t="shared" si="17"/>
        <v>1.131570902413674</v>
      </c>
      <c r="N12" s="48">
        <f t="shared" si="17"/>
        <v>1.2850411847337917</v>
      </c>
      <c r="O12" s="48">
        <f t="shared" si="17"/>
        <v>0.81340007952208515</v>
      </c>
      <c r="P12" s="48">
        <f t="shared" si="17"/>
        <v>2.0322092532750822</v>
      </c>
      <c r="Q12" s="48">
        <f t="shared" si="17"/>
        <v>1.3254924821551277</v>
      </c>
      <c r="R12" s="48">
        <f t="shared" si="17"/>
        <v>1.5380733554329291</v>
      </c>
      <c r="S12" s="48">
        <f t="shared" si="17"/>
        <v>1.9003790408050523</v>
      </c>
      <c r="T12" s="48">
        <f t="shared" si="17"/>
        <v>1.1989857601434857</v>
      </c>
      <c r="U12" s="48">
        <f t="shared" si="17"/>
        <v>1.4244732427453841</v>
      </c>
      <c r="V12" s="48">
        <f t="shared" si="17"/>
        <v>2.2018387797704975</v>
      </c>
      <c r="W12" s="48">
        <f t="shared" si="17"/>
        <v>1.0127333116475519</v>
      </c>
      <c r="X12" s="48">
        <f t="shared" si="17"/>
        <v>1.1544158108127149</v>
      </c>
      <c r="Y12" s="48">
        <f t="shared" si="17"/>
        <v>1.2577872476858145</v>
      </c>
      <c r="Z12" s="48">
        <f t="shared" si="17"/>
        <v>1.1262261378519169</v>
      </c>
      <c r="AA12" s="48">
        <f t="shared" si="17"/>
        <v>1.0855265236226117</v>
      </c>
      <c r="AB12" s="90">
        <f t="shared" si="17"/>
        <v>1.3872113346290509</v>
      </c>
      <c r="AC12" s="48">
        <f t="shared" si="17"/>
        <v>1.8798674344180244</v>
      </c>
      <c r="AD12" s="48">
        <f t="shared" si="17"/>
        <v>1.273045241508886</v>
      </c>
      <c r="AE12" s="48">
        <f t="shared" si="17"/>
        <v>1.0844938490360136</v>
      </c>
      <c r="AF12" s="48">
        <f t="shared" si="17"/>
        <v>1.4654270401753715</v>
      </c>
      <c r="AG12" s="48">
        <f t="shared" si="17"/>
        <v>1.5548555788404972</v>
      </c>
      <c r="AH12" s="48">
        <f t="shared" si="17"/>
        <v>1.5559441840664163</v>
      </c>
      <c r="AI12" s="48">
        <f t="shared" si="16"/>
        <v>1.3045005487406383</v>
      </c>
      <c r="AJ12" s="48">
        <f t="shared" si="16"/>
        <v>1.2277651168870654</v>
      </c>
      <c r="AK12" s="48">
        <f t="shared" si="16"/>
        <v>1.1349910919692234</v>
      </c>
      <c r="AL12" s="48">
        <f t="shared" si="16"/>
        <v>1.3267546399831922</v>
      </c>
      <c r="AM12" s="48">
        <f t="shared" si="3"/>
        <v>0.92145774915156831</v>
      </c>
      <c r="AN12" s="48">
        <f t="shared" si="4"/>
        <v>1.537295524949329</v>
      </c>
      <c r="AO12" s="48">
        <f t="shared" si="4"/>
        <v>0.82859998225708786</v>
      </c>
      <c r="AP12" s="48">
        <f t="shared" si="4"/>
        <v>2.6911362863861634</v>
      </c>
      <c r="AQ12" s="48">
        <f t="shared" si="4"/>
        <v>1.1654781077007688</v>
      </c>
      <c r="AR12" s="48">
        <f t="shared" si="4"/>
        <v>1.4109526576599849</v>
      </c>
      <c r="AS12" s="48">
        <f t="shared" si="4"/>
        <v>1.0513973329640114</v>
      </c>
      <c r="AT12" s="48">
        <f t="shared" ref="AT12:AV13" si="18">VLOOKUP(AT58,$E$2:$F$41,2,FALSE)</f>
        <v>1.3830311029500459</v>
      </c>
      <c r="AU12" s="48">
        <f t="shared" si="18"/>
        <v>1.6627166617705218</v>
      </c>
      <c r="AV12" s="48">
        <f t="shared" si="18"/>
        <v>0.99415565274921525</v>
      </c>
      <c r="AW12" s="48">
        <f>AVERAGE(K12:AA12,AC12:AG12)</f>
        <v>1.3793075869001485</v>
      </c>
      <c r="AX12" s="49"/>
    </row>
    <row r="13" spans="1:53" x14ac:dyDescent="0.25">
      <c r="A13" s="41" t="str">
        <f>Schedule!A13</f>
        <v>MUN</v>
      </c>
      <c r="B13" s="42">
        <f>'Formula Data'!AB13</f>
        <v>1.0996577281401145</v>
      </c>
      <c r="C13" s="42">
        <f>'Formula Data'!AC13</f>
        <v>1.7276173098227747</v>
      </c>
      <c r="E13" s="43" t="str">
        <f>Schedule!A13</f>
        <v>MUN</v>
      </c>
      <c r="F13" s="44">
        <f t="shared" si="0"/>
        <v>1.5548555788404972</v>
      </c>
      <c r="G13" s="43" t="str">
        <f>Schedule!A13</f>
        <v>MUN</v>
      </c>
      <c r="H13" s="44">
        <f t="shared" si="1"/>
        <v>1.2096235009541261</v>
      </c>
      <c r="J13" s="41" t="str">
        <f>Schedule!A12</f>
        <v>MCI</v>
      </c>
      <c r="K13" s="48">
        <f t="shared" ref="K13:AH13" si="19">VLOOKUP(K59,$E$2:$F$41,2,FALSE)</f>
        <v>1.3872113346290509</v>
      </c>
      <c r="L13" s="48">
        <f t="shared" si="19"/>
        <v>1.1989857601434857</v>
      </c>
      <c r="M13" s="48">
        <f t="shared" si="19"/>
        <v>1.1262261378519169</v>
      </c>
      <c r="N13" s="48">
        <f t="shared" si="19"/>
        <v>1.1544158108127149</v>
      </c>
      <c r="O13" s="48">
        <f t="shared" si="19"/>
        <v>1.2277651168870654</v>
      </c>
      <c r="P13" s="48">
        <f t="shared" si="19"/>
        <v>1.0855265236226117</v>
      </c>
      <c r="Q13" s="48">
        <f t="shared" si="19"/>
        <v>1.537295524949329</v>
      </c>
      <c r="R13" s="48">
        <f t="shared" si="19"/>
        <v>1.273045241508886</v>
      </c>
      <c r="S13" s="48">
        <f t="shared" si="19"/>
        <v>1.0127333116475519</v>
      </c>
      <c r="T13" s="48">
        <f t="shared" si="19"/>
        <v>1.1654781077007688</v>
      </c>
      <c r="U13" s="48">
        <f t="shared" si="19"/>
        <v>1.3045005487406383</v>
      </c>
      <c r="V13" s="48">
        <f t="shared" si="19"/>
        <v>2.2116582133598639</v>
      </c>
      <c r="W13" s="48">
        <f t="shared" si="19"/>
        <v>1.6627166617705218</v>
      </c>
      <c r="X13" s="48">
        <f t="shared" si="19"/>
        <v>0.99415565274921525</v>
      </c>
      <c r="Y13" s="48">
        <f t="shared" si="19"/>
        <v>1.2850411847337917</v>
      </c>
      <c r="Z13" s="48">
        <f t="shared" si="19"/>
        <v>1.5548555788404972</v>
      </c>
      <c r="AA13" s="48">
        <f t="shared" si="19"/>
        <v>1.3830311029500459</v>
      </c>
      <c r="AB13" s="48">
        <f t="shared" si="19"/>
        <v>1.5380733554329291</v>
      </c>
      <c r="AC13" s="48">
        <f t="shared" si="19"/>
        <v>1.5559441840664163</v>
      </c>
      <c r="AD13" s="48">
        <f t="shared" si="19"/>
        <v>1.0844938490360136</v>
      </c>
      <c r="AE13" s="48">
        <f t="shared" si="19"/>
        <v>1.2577872476858145</v>
      </c>
      <c r="AF13" s="48">
        <f t="shared" si="19"/>
        <v>1.4244732427453841</v>
      </c>
      <c r="AG13" s="48">
        <f t="shared" si="19"/>
        <v>0.82859998225708786</v>
      </c>
      <c r="AH13" s="48">
        <f t="shared" si="19"/>
        <v>1.3254924821551277</v>
      </c>
      <c r="AI13" s="48">
        <f t="shared" si="16"/>
        <v>1.4654270401753715</v>
      </c>
      <c r="AJ13" s="48">
        <f t="shared" si="16"/>
        <v>1.1349910919692234</v>
      </c>
      <c r="AK13" s="48">
        <f t="shared" si="16"/>
        <v>1.8798674344180244</v>
      </c>
      <c r="AL13" s="48">
        <f t="shared" si="16"/>
        <v>1.131570902413674</v>
      </c>
      <c r="AM13" s="48">
        <f t="shared" si="3"/>
        <v>1.9003790408050523</v>
      </c>
      <c r="AN13" s="48">
        <f t="shared" si="4"/>
        <v>1.0513973329640114</v>
      </c>
      <c r="AO13" s="48">
        <f t="shared" si="4"/>
        <v>2.0322092532750822</v>
      </c>
      <c r="AP13" s="48">
        <f t="shared" si="4"/>
        <v>1.8095385382035247</v>
      </c>
      <c r="AQ13" s="48">
        <f t="shared" si="4"/>
        <v>1.5943895595718913</v>
      </c>
      <c r="AR13" s="48">
        <f t="shared" si="4"/>
        <v>0.81340007952208515</v>
      </c>
      <c r="AS13" s="48">
        <f t="shared" si="4"/>
        <v>1.4109526576599849</v>
      </c>
      <c r="AT13" s="48">
        <f t="shared" si="18"/>
        <v>0.92145774915156831</v>
      </c>
      <c r="AU13" s="48">
        <f t="shared" si="18"/>
        <v>1.3267546399831922</v>
      </c>
      <c r="AV13" s="48">
        <f t="shared" si="18"/>
        <v>1.0045350956348715</v>
      </c>
      <c r="AW13" s="48">
        <f t="shared" ca="1" si="5"/>
        <v>1.3153918988748521</v>
      </c>
      <c r="AX13" s="49"/>
    </row>
    <row r="14" spans="1:53" x14ac:dyDescent="0.25">
      <c r="A14" s="41" t="str">
        <f>Schedule!A14</f>
        <v>NEW</v>
      </c>
      <c r="B14" s="42">
        <f>'Formula Data'!AB14</f>
        <v>1.7692848134323877</v>
      </c>
      <c r="C14" s="42">
        <f>'Formula Data'!AC14</f>
        <v>0.90377786613565014</v>
      </c>
      <c r="E14" s="43" t="str">
        <f>Schedule!A14</f>
        <v>NEW</v>
      </c>
      <c r="F14" s="44">
        <f t="shared" si="0"/>
        <v>0.81340007952208515</v>
      </c>
      <c r="G14" s="43" t="str">
        <f>Schedule!A14</f>
        <v>NEW</v>
      </c>
      <c r="H14" s="44">
        <f t="shared" si="1"/>
        <v>1.9462132947756268</v>
      </c>
      <c r="J14" s="41" t="str">
        <f>Schedule!A13</f>
        <v>MUN</v>
      </c>
      <c r="K14" s="48">
        <f t="shared" ref="K14:N22" si="20">VLOOKUP(K60,$E$2:$F$41,2,FALSE)</f>
        <v>1.6627166617705218</v>
      </c>
      <c r="L14" s="48">
        <f t="shared" si="20"/>
        <v>1.5559441840664163</v>
      </c>
      <c r="M14" s="48">
        <f t="shared" si="20"/>
        <v>0.82859998225708786</v>
      </c>
      <c r="N14" s="48">
        <f t="shared" si="20"/>
        <v>1.5943895595718913</v>
      </c>
      <c r="O14" s="48">
        <f t="shared" ref="O14:AL15" si="21">VLOOKUP(O60,$E$2:$F$41,2,FALSE)</f>
        <v>1.5380733554329291</v>
      </c>
      <c r="P14" s="48">
        <f t="shared" si="21"/>
        <v>1.3872113346290509</v>
      </c>
      <c r="Q14" s="48">
        <f t="shared" si="21"/>
        <v>1.131570902413674</v>
      </c>
      <c r="R14" s="48">
        <f t="shared" si="21"/>
        <v>0.99415565274921525</v>
      </c>
      <c r="S14" s="48">
        <f t="shared" si="21"/>
        <v>1.8095385382035247</v>
      </c>
      <c r="T14" s="48">
        <f t="shared" si="21"/>
        <v>1.2277651168870654</v>
      </c>
      <c r="U14" s="48">
        <f t="shared" si="21"/>
        <v>1.1262261378519169</v>
      </c>
      <c r="V14" s="48">
        <f t="shared" si="21"/>
        <v>1.1544158108127149</v>
      </c>
      <c r="W14" s="48">
        <f t="shared" si="21"/>
        <v>1.3254924821551277</v>
      </c>
      <c r="X14" s="48">
        <f t="shared" si="21"/>
        <v>1.1654781077007688</v>
      </c>
      <c r="Y14" s="48">
        <f t="shared" si="21"/>
        <v>1.1989857601434857</v>
      </c>
      <c r="Z14" s="48">
        <f t="shared" si="21"/>
        <v>2.6911362863861634</v>
      </c>
      <c r="AA14" s="48">
        <f t="shared" si="21"/>
        <v>1.2577872476858145</v>
      </c>
      <c r="AB14" s="48">
        <f t="shared" si="21"/>
        <v>1.3267546399831922</v>
      </c>
      <c r="AC14" s="48">
        <f t="shared" si="21"/>
        <v>0.81340007952208515</v>
      </c>
      <c r="AD14" s="48">
        <f t="shared" si="21"/>
        <v>1.2850411847337917</v>
      </c>
      <c r="AE14" s="48">
        <f t="shared" si="21"/>
        <v>1.3830311029500459</v>
      </c>
      <c r="AF14" s="48">
        <f t="shared" si="21"/>
        <v>1.0045350956348715</v>
      </c>
      <c r="AG14" s="48">
        <f t="shared" si="21"/>
        <v>2.2116582133598639</v>
      </c>
      <c r="AH14" s="48">
        <f t="shared" si="21"/>
        <v>1.0513973329640114</v>
      </c>
      <c r="AI14" s="48">
        <f t="shared" si="21"/>
        <v>1.273045241508886</v>
      </c>
      <c r="AJ14" s="48">
        <f t="shared" si="21"/>
        <v>2.0322092532750822</v>
      </c>
      <c r="AK14" s="48">
        <f t="shared" si="21"/>
        <v>1.0855265236226117</v>
      </c>
      <c r="AL14" s="48">
        <f t="shared" si="21"/>
        <v>1.537295524949329</v>
      </c>
      <c r="AM14" s="48">
        <f t="shared" si="3"/>
        <v>2.2018387797704975</v>
      </c>
      <c r="AN14" s="48">
        <f t="shared" si="4"/>
        <v>1.4654270401753715</v>
      </c>
      <c r="AO14" s="48">
        <f t="shared" si="4"/>
        <v>1.0844938490360136</v>
      </c>
      <c r="AP14" s="48">
        <f t="shared" si="4"/>
        <v>1.4109526576599849</v>
      </c>
      <c r="AQ14" s="48">
        <f t="shared" si="4"/>
        <v>0.92145774915156831</v>
      </c>
      <c r="AR14" s="48">
        <f t="shared" si="4"/>
        <v>1.4244732427453841</v>
      </c>
      <c r="AS14" s="48">
        <f t="shared" si="4"/>
        <v>1.3045005487406383</v>
      </c>
      <c r="AT14" s="48">
        <f t="shared" ref="AT14:AV16" si="22">VLOOKUP(AT60,$E$2:$F$41,2,FALSE)</f>
        <v>1.0127333116475519</v>
      </c>
      <c r="AU14" s="48">
        <f t="shared" si="22"/>
        <v>1.1349910919692234</v>
      </c>
      <c r="AV14" s="48">
        <f t="shared" si="22"/>
        <v>1.8798674344180244</v>
      </c>
      <c r="AW14" s="48">
        <f t="shared" ca="1" si="5"/>
        <v>1.3771264103000533</v>
      </c>
      <c r="AX14" s="49"/>
    </row>
    <row r="15" spans="1:53" x14ac:dyDescent="0.25">
      <c r="A15" s="41" t="str">
        <f>Schedule!A15</f>
        <v>NOR</v>
      </c>
      <c r="B15" s="42">
        <f>'Formula Data'!AB15</f>
        <v>1.7501417123228271</v>
      </c>
      <c r="C15" s="42">
        <f>'Formula Data'!AC15</f>
        <v>1.1161501062609684</v>
      </c>
      <c r="E15" s="43" t="str">
        <f>Schedule!A15</f>
        <v>NOR</v>
      </c>
      <c r="F15" s="44">
        <f t="shared" si="0"/>
        <v>1.0045350956348715</v>
      </c>
      <c r="G15" s="43" t="str">
        <f>Schedule!A15</f>
        <v>NOR</v>
      </c>
      <c r="H15" s="44">
        <f t="shared" si="1"/>
        <v>1.9251558835551099</v>
      </c>
      <c r="J15" s="41" t="str">
        <f>Schedule!A14</f>
        <v>NEW</v>
      </c>
      <c r="K15" s="48">
        <f t="shared" si="20"/>
        <v>1.131570902413674</v>
      </c>
      <c r="L15" s="48">
        <f t="shared" si="20"/>
        <v>1.2277651168870654</v>
      </c>
      <c r="M15" s="48">
        <f t="shared" si="20"/>
        <v>1.4654270401753715</v>
      </c>
      <c r="N15" s="48">
        <f>VLOOKUP(N61,$E$2:$F$41,2,FALSE)</f>
        <v>1.0855265236226117</v>
      </c>
      <c r="O15" s="48">
        <f t="shared" ref="O15:AK15" si="23">VLOOKUP(O61,$E$2:$F$41,2,FALSE)</f>
        <v>2.2116582133598639</v>
      </c>
      <c r="P15" s="48">
        <f t="shared" si="23"/>
        <v>1.1544158108127149</v>
      </c>
      <c r="Q15" s="48">
        <f t="shared" si="23"/>
        <v>1.8798674344180244</v>
      </c>
      <c r="R15" s="48">
        <f t="shared" si="23"/>
        <v>1.5548555788404972</v>
      </c>
      <c r="S15" s="48">
        <f t="shared" si="23"/>
        <v>2.0322092532750822</v>
      </c>
      <c r="T15" s="48">
        <f t="shared" si="23"/>
        <v>1.273045241508886</v>
      </c>
      <c r="U15" s="48">
        <f t="shared" si="23"/>
        <v>1.3872113346290509</v>
      </c>
      <c r="V15" s="48">
        <f t="shared" si="23"/>
        <v>0.92145774915156831</v>
      </c>
      <c r="W15" s="48">
        <f t="shared" si="23"/>
        <v>1.4244732427453841</v>
      </c>
      <c r="X15" s="48">
        <f t="shared" si="23"/>
        <v>2.2018387797704975</v>
      </c>
      <c r="Y15" s="48">
        <f t="shared" si="23"/>
        <v>1.3254924821551277</v>
      </c>
      <c r="Z15" s="48">
        <f t="shared" si="23"/>
        <v>1.3045005487406383</v>
      </c>
      <c r="AA15" s="48">
        <f>VLOOKUP(AA61,$E$2:$F$41,2,FALSE)</f>
        <v>1.2850411847337917</v>
      </c>
      <c r="AB15" s="48">
        <f t="shared" si="23"/>
        <v>0.82859998225708786</v>
      </c>
      <c r="AC15" s="48">
        <f t="shared" si="23"/>
        <v>1.9003790408050523</v>
      </c>
      <c r="AD15" s="48">
        <f t="shared" si="23"/>
        <v>1.2577872476858145</v>
      </c>
      <c r="AE15" s="48">
        <f t="shared" si="23"/>
        <v>1.5380733554329291</v>
      </c>
      <c r="AF15" s="48">
        <f t="shared" si="23"/>
        <v>1.5559441840664163</v>
      </c>
      <c r="AG15" s="48">
        <f t="shared" si="23"/>
        <v>1.6627166617705218</v>
      </c>
      <c r="AH15" s="48">
        <f t="shared" si="23"/>
        <v>1.537295524949329</v>
      </c>
      <c r="AI15" s="48">
        <f t="shared" si="23"/>
        <v>1.0045350956348715</v>
      </c>
      <c r="AJ15" s="48">
        <f t="shared" si="23"/>
        <v>1.3830311029500459</v>
      </c>
      <c r="AK15" s="48">
        <f t="shared" si="23"/>
        <v>1.0127333116475519</v>
      </c>
      <c r="AL15" s="48">
        <f t="shared" si="21"/>
        <v>1.0513973329640114</v>
      </c>
      <c r="AM15" s="48">
        <f t="shared" si="3"/>
        <v>1.5943895595718913</v>
      </c>
      <c r="AN15" s="48">
        <f t="shared" si="4"/>
        <v>1.0844938490360136</v>
      </c>
      <c r="AO15" s="48">
        <f t="shared" si="4"/>
        <v>1.1654781077007688</v>
      </c>
      <c r="AP15" s="48">
        <f t="shared" si="4"/>
        <v>1.1262261378519169</v>
      </c>
      <c r="AQ15" s="48">
        <f t="shared" si="4"/>
        <v>1.1349910919692234</v>
      </c>
      <c r="AR15" s="48">
        <f t="shared" si="4"/>
        <v>2.6911362863861634</v>
      </c>
      <c r="AS15" s="48">
        <f t="shared" si="4"/>
        <v>1.3267546399831922</v>
      </c>
      <c r="AT15" s="48">
        <f t="shared" si="22"/>
        <v>1.1989857601434857</v>
      </c>
      <c r="AU15" s="48">
        <f t="shared" si="22"/>
        <v>1.4109526576599849</v>
      </c>
      <c r="AV15" s="48">
        <f t="shared" si="22"/>
        <v>1.8095385382035247</v>
      </c>
      <c r="AW15" s="48">
        <f t="shared" ca="1" si="5"/>
        <v>1.461298126489464</v>
      </c>
      <c r="AX15" s="49"/>
    </row>
    <row r="16" spans="1:53" x14ac:dyDescent="0.25">
      <c r="A16" s="41" t="str">
        <f>Schedule!A16</f>
        <v>SHU</v>
      </c>
      <c r="B16" s="42">
        <f>'Formula Data'!AB16</f>
        <v>1.2088300688924529</v>
      </c>
      <c r="C16" s="42">
        <f>'Formula Data'!AC16</f>
        <v>1.2049931655955706</v>
      </c>
      <c r="E16" s="43" t="str">
        <f>Schedule!A16</f>
        <v>SHU</v>
      </c>
      <c r="F16" s="44">
        <f t="shared" si="0"/>
        <v>1.0844938490360136</v>
      </c>
      <c r="G16" s="43" t="str">
        <f>Schedule!A16</f>
        <v>SHU</v>
      </c>
      <c r="H16" s="44">
        <f t="shared" si="1"/>
        <v>1.3297130757816984</v>
      </c>
      <c r="J16" s="41" t="str">
        <f>Schedule!A15</f>
        <v>NOR</v>
      </c>
      <c r="K16" s="48">
        <f t="shared" si="20"/>
        <v>2.2116582133598639</v>
      </c>
      <c r="L16" s="48">
        <f t="shared" si="20"/>
        <v>0.81340007952208515</v>
      </c>
      <c r="M16" s="48">
        <f t="shared" si="20"/>
        <v>1.6627166617705218</v>
      </c>
      <c r="N16" s="48">
        <f>VLOOKUP(N62,$E$2:$F$41,2,FALSE)</f>
        <v>1.3872113346290509</v>
      </c>
      <c r="O16" s="48">
        <f t="shared" ref="O16:Z16" si="24">VLOOKUP(O62,$E$2:$F$41,2,FALSE)</f>
        <v>2.2018387797704975</v>
      </c>
      <c r="P16" s="48">
        <f t="shared" si="24"/>
        <v>1.2850411847337917</v>
      </c>
      <c r="Q16" s="48">
        <f t="shared" si="24"/>
        <v>1.0127333116475519</v>
      </c>
      <c r="R16" s="48">
        <f t="shared" si="24"/>
        <v>1.1654781077007688</v>
      </c>
      <c r="S16" s="48">
        <f t="shared" si="24"/>
        <v>1.1262261378519169</v>
      </c>
      <c r="T16" s="48">
        <f t="shared" si="24"/>
        <v>1.5548555788404972</v>
      </c>
      <c r="U16" s="48">
        <f t="shared" si="24"/>
        <v>1.4109526576599849</v>
      </c>
      <c r="V16" s="48">
        <f t="shared" si="24"/>
        <v>1.0855265236226117</v>
      </c>
      <c r="W16" s="48">
        <f t="shared" si="24"/>
        <v>1.537295524949329</v>
      </c>
      <c r="X16" s="48">
        <f t="shared" si="24"/>
        <v>1.131570902413674</v>
      </c>
      <c r="Y16" s="48">
        <f t="shared" si="24"/>
        <v>1.5943895595718913</v>
      </c>
      <c r="Z16" s="48">
        <f t="shared" si="24"/>
        <v>1.0844938490360136</v>
      </c>
      <c r="AA16" s="48">
        <f>VLOOKUP(AA62,$E$2:$F$41,2,FALSE)</f>
        <v>1.8798674344180244</v>
      </c>
      <c r="AB16" s="48">
        <f t="shared" ref="AB16:AL16" si="25">VLOOKUP(AB62,$E$2:$F$41,2,FALSE)</f>
        <v>1.273045241508886</v>
      </c>
      <c r="AC16" s="48">
        <f t="shared" si="25"/>
        <v>1.4244732427453841</v>
      </c>
      <c r="AD16" s="48">
        <f t="shared" si="25"/>
        <v>1.1989857601434857</v>
      </c>
      <c r="AE16" s="48">
        <f t="shared" si="25"/>
        <v>0.82859998225708786</v>
      </c>
      <c r="AF16" s="48">
        <f t="shared" si="25"/>
        <v>1.9003790408050523</v>
      </c>
      <c r="AG16" s="48">
        <f t="shared" si="25"/>
        <v>0.92145774915156831</v>
      </c>
      <c r="AH16" s="48">
        <f t="shared" si="25"/>
        <v>1.4654270401753715</v>
      </c>
      <c r="AI16" s="48">
        <f t="shared" si="25"/>
        <v>0.99415565274921525</v>
      </c>
      <c r="AJ16" s="48">
        <f t="shared" si="25"/>
        <v>1.8095385382035247</v>
      </c>
      <c r="AK16" s="48">
        <f t="shared" si="25"/>
        <v>1.5559441840664163</v>
      </c>
      <c r="AL16" s="48">
        <f t="shared" si="25"/>
        <v>1.5380733554329291</v>
      </c>
      <c r="AM16" s="48">
        <f t="shared" si="3"/>
        <v>1.3254924821551277</v>
      </c>
      <c r="AN16" s="48">
        <f t="shared" si="4"/>
        <v>1.3045005487406383</v>
      </c>
      <c r="AO16" s="48">
        <f t="shared" si="4"/>
        <v>1.2577872476858145</v>
      </c>
      <c r="AP16" s="48">
        <f t="shared" si="4"/>
        <v>1.3830311029500459</v>
      </c>
      <c r="AQ16" s="48">
        <f t="shared" si="4"/>
        <v>1.1544158108127149</v>
      </c>
      <c r="AR16" s="48">
        <f t="shared" si="4"/>
        <v>1.3267546399831922</v>
      </c>
      <c r="AS16" s="48">
        <f t="shared" si="4"/>
        <v>1.1349910919692234</v>
      </c>
      <c r="AT16" s="48">
        <f t="shared" si="22"/>
        <v>2.0322092532750822</v>
      </c>
      <c r="AU16" s="48">
        <f t="shared" si="22"/>
        <v>1.0513973329640114</v>
      </c>
      <c r="AV16" s="48">
        <f t="shared" si="22"/>
        <v>2.6911362863861634</v>
      </c>
      <c r="AW16" s="48">
        <f t="shared" ca="1" si="5"/>
        <v>1.377921602526502</v>
      </c>
      <c r="AX16" s="49"/>
    </row>
    <row r="17" spans="1:50" x14ac:dyDescent="0.25">
      <c r="A17" s="41" t="str">
        <f>Schedule!A17</f>
        <v>SOU</v>
      </c>
      <c r="B17" s="42">
        <f>'Formula Data'!AB17</f>
        <v>1.4675811174472717</v>
      </c>
      <c r="C17" s="42">
        <f>'Formula Data'!AC17</f>
        <v>1.4494450541562647</v>
      </c>
      <c r="E17" s="43" t="str">
        <f>Schedule!A17</f>
        <v>SOU</v>
      </c>
      <c r="F17" s="44">
        <f t="shared" si="0"/>
        <v>1.3045005487406383</v>
      </c>
      <c r="G17" s="43" t="str">
        <f>Schedule!A17</f>
        <v>SOU</v>
      </c>
      <c r="H17" s="44">
        <f t="shared" si="1"/>
        <v>1.6143392291919989</v>
      </c>
      <c r="J17" s="41" t="str">
        <f>Schedule!A16</f>
        <v>SHU</v>
      </c>
      <c r="K17" s="48">
        <f t="shared" si="20"/>
        <v>1.1262261378519169</v>
      </c>
      <c r="L17" s="48">
        <f t="shared" si="20"/>
        <v>0.82859998225708786</v>
      </c>
      <c r="M17" s="48">
        <f t="shared" si="20"/>
        <v>1.5380733554329291</v>
      </c>
      <c r="N17" s="48">
        <f t="shared" si="20"/>
        <v>2.0322092532750822</v>
      </c>
      <c r="O17" s="48">
        <f t="shared" ref="O17:Z17" si="26">VLOOKUP(O63,$E$2:$F$41,2,FALSE)</f>
        <v>1.3045005487406383</v>
      </c>
      <c r="P17" s="48">
        <f t="shared" si="26"/>
        <v>1.537295524949329</v>
      </c>
      <c r="Q17" s="48">
        <f t="shared" si="26"/>
        <v>1.8095385382035247</v>
      </c>
      <c r="R17" s="48">
        <f t="shared" si="26"/>
        <v>1.3267546399831922</v>
      </c>
      <c r="S17" s="48">
        <f t="shared" si="26"/>
        <v>1.131570902413674</v>
      </c>
      <c r="T17" s="48">
        <f t="shared" si="26"/>
        <v>1.3872113346290509</v>
      </c>
      <c r="U17" s="48">
        <f t="shared" si="26"/>
        <v>1.0513973329640114</v>
      </c>
      <c r="V17" s="48">
        <f t="shared" si="26"/>
        <v>1.4654270401753715</v>
      </c>
      <c r="W17" s="48">
        <f t="shared" si="26"/>
        <v>1.5548555788404972</v>
      </c>
      <c r="X17" s="48">
        <f t="shared" si="26"/>
        <v>1.5559441840664163</v>
      </c>
      <c r="Y17" s="48">
        <f t="shared" si="26"/>
        <v>0.81340007952208515</v>
      </c>
      <c r="Z17" s="48">
        <f t="shared" si="26"/>
        <v>1.2277651168870654</v>
      </c>
      <c r="AA17" s="48">
        <f>VLOOKUP(AA63,$E$2:$F$41,2,FALSE)</f>
        <v>1.1654781077007688</v>
      </c>
      <c r="AB17" s="48">
        <f t="shared" ref="AB17:AL17" si="27">VLOOKUP(AB63,$E$2:$F$41,2,FALSE)</f>
        <v>1.4109526576599849</v>
      </c>
      <c r="AC17" s="48">
        <f t="shared" si="27"/>
        <v>1.0855265236226117</v>
      </c>
      <c r="AD17" s="48">
        <f t="shared" si="27"/>
        <v>2.6911362863861634</v>
      </c>
      <c r="AE17" s="48">
        <f t="shared" si="27"/>
        <v>2.2116582133598639</v>
      </c>
      <c r="AF17" s="48">
        <f t="shared" si="27"/>
        <v>1.1349910919692234</v>
      </c>
      <c r="AG17" s="48">
        <f t="shared" si="27"/>
        <v>1.3830311029500459</v>
      </c>
      <c r="AH17" s="48">
        <f t="shared" si="27"/>
        <v>2.2018387797704975</v>
      </c>
      <c r="AI17" s="48">
        <f t="shared" si="27"/>
        <v>1.0127333116475519</v>
      </c>
      <c r="AJ17" s="48">
        <f t="shared" si="27"/>
        <v>0.92145774915156831</v>
      </c>
      <c r="AK17" s="48">
        <f t="shared" si="27"/>
        <v>1.1544158108127149</v>
      </c>
      <c r="AL17" s="48">
        <f t="shared" si="27"/>
        <v>1.4244732427453841</v>
      </c>
      <c r="AM17" s="48">
        <f t="shared" si="3"/>
        <v>1.0045350956348715</v>
      </c>
      <c r="AN17" s="48">
        <f t="shared" si="4"/>
        <v>0.99415565274921525</v>
      </c>
      <c r="AO17" s="48">
        <f t="shared" si="4"/>
        <v>1.9003790408050523</v>
      </c>
      <c r="AP17" s="48">
        <f t="shared" si="4"/>
        <v>1.1989857601434857</v>
      </c>
      <c r="AQ17" s="48">
        <f t="shared" si="4"/>
        <v>1.2850411847337917</v>
      </c>
      <c r="AR17" s="48">
        <f t="shared" si="4"/>
        <v>1.273045241508886</v>
      </c>
      <c r="AS17" s="48">
        <f t="shared" si="4"/>
        <v>1.6627166617705218</v>
      </c>
      <c r="AT17" s="48">
        <f t="shared" ref="AT17:AV21" si="28">VLOOKUP(AT63,$E$2:$F$41,2,FALSE)</f>
        <v>1.8798674344180244</v>
      </c>
      <c r="AU17" s="48">
        <f t="shared" si="28"/>
        <v>1.2577872476858145</v>
      </c>
      <c r="AV17" s="48">
        <f t="shared" si="28"/>
        <v>1.5943895595718913</v>
      </c>
      <c r="AW17" s="48">
        <f t="shared" ca="1" si="5"/>
        <v>1.4249366753843713</v>
      </c>
      <c r="AX17" s="49"/>
    </row>
    <row r="18" spans="1:50" x14ac:dyDescent="0.25">
      <c r="A18" s="41" t="str">
        <f>Schedule!A18</f>
        <v>TOT</v>
      </c>
      <c r="B18" s="42">
        <f>'Formula Data'!AB18</f>
        <v>1.3388183852402769</v>
      </c>
      <c r="C18" s="42">
        <f>'Formula Data'!AC18</f>
        <v>1.3322064001594285</v>
      </c>
      <c r="E18" s="43" t="str">
        <f>Schedule!A18</f>
        <v>TOT</v>
      </c>
      <c r="F18" s="44">
        <f t="shared" si="0"/>
        <v>1.1989857601434857</v>
      </c>
      <c r="G18" s="43" t="str">
        <f>Schedule!A18</f>
        <v>TOT</v>
      </c>
      <c r="H18" s="44">
        <f t="shared" si="1"/>
        <v>1.4727002237643048</v>
      </c>
      <c r="J18" s="41" t="str">
        <f>Schedule!A17</f>
        <v>SOU</v>
      </c>
      <c r="K18" s="48">
        <f t="shared" si="20"/>
        <v>1.2850411847337917</v>
      </c>
      <c r="L18" s="48">
        <f t="shared" si="20"/>
        <v>1.8095385382035247</v>
      </c>
      <c r="M18" s="48">
        <f t="shared" si="20"/>
        <v>1.4109526576599849</v>
      </c>
      <c r="N18" s="48">
        <f>VLOOKUP(N64,$E$2:$F$41,2,FALSE)</f>
        <v>1.5548555788404972</v>
      </c>
      <c r="O18" s="48">
        <f t="shared" ref="O18:AK18" si="29">VLOOKUP(O64,$E$2:$F$41,2,FALSE)</f>
        <v>1.3254924821551277</v>
      </c>
      <c r="P18" s="48">
        <f t="shared" si="29"/>
        <v>0.92145774915156831</v>
      </c>
      <c r="Q18" s="48">
        <f t="shared" si="29"/>
        <v>1.4654270401753715</v>
      </c>
      <c r="R18" s="48">
        <f t="shared" si="29"/>
        <v>1.6627166617705218</v>
      </c>
      <c r="S18" s="48">
        <f t="shared" si="29"/>
        <v>1.5559441840664163</v>
      </c>
      <c r="T18" s="48">
        <f t="shared" si="29"/>
        <v>1.5380733554329291</v>
      </c>
      <c r="U18" s="48">
        <f t="shared" si="29"/>
        <v>2.6911362863861634</v>
      </c>
      <c r="V18" s="48">
        <f t="shared" si="29"/>
        <v>1.2577872476858145</v>
      </c>
      <c r="W18" s="48">
        <f t="shared" si="29"/>
        <v>1.3830311029500459</v>
      </c>
      <c r="X18" s="48">
        <f t="shared" si="29"/>
        <v>1.0855265236226117</v>
      </c>
      <c r="Y18" s="48">
        <f t="shared" si="29"/>
        <v>1.0045350956348715</v>
      </c>
      <c r="Z18" s="48">
        <f t="shared" si="29"/>
        <v>0.99415565274921525</v>
      </c>
      <c r="AA18" s="48">
        <f t="shared" si="29"/>
        <v>1.1349910919692234</v>
      </c>
      <c r="AB18" s="48">
        <f t="shared" si="29"/>
        <v>1.4244732427453841</v>
      </c>
      <c r="AC18" s="48">
        <f t="shared" si="29"/>
        <v>2.0322092532750822</v>
      </c>
      <c r="AD18" s="48">
        <f t="shared" si="29"/>
        <v>0.82859998225708786</v>
      </c>
      <c r="AE18" s="48">
        <f t="shared" si="29"/>
        <v>1.1989857601434857</v>
      </c>
      <c r="AF18" s="48">
        <f t="shared" si="29"/>
        <v>1.8798674344180244</v>
      </c>
      <c r="AG18" s="48">
        <f t="shared" si="29"/>
        <v>1.273045241508886</v>
      </c>
      <c r="AH18" s="48">
        <f t="shared" si="29"/>
        <v>1.0127333116475519</v>
      </c>
      <c r="AI18" s="48">
        <f t="shared" si="29"/>
        <v>2.2116582133598639</v>
      </c>
      <c r="AJ18" s="48">
        <f>VLOOKUP(AJ64,$E$2:$F$41,2,FALSE)</f>
        <v>1.0513973329640114</v>
      </c>
      <c r="AK18" s="48">
        <f t="shared" si="29"/>
        <v>1.1654781077007688</v>
      </c>
      <c r="AL18" s="48">
        <f>VLOOKUP(AL64,$E$2:$F$41,2,FALSE)</f>
        <v>1.3872113346290509</v>
      </c>
      <c r="AM18" s="48">
        <f t="shared" si="3"/>
        <v>0.81340007952208515</v>
      </c>
      <c r="AN18" s="48">
        <f t="shared" si="4"/>
        <v>1.2277651168870654</v>
      </c>
      <c r="AO18" s="48">
        <f t="shared" si="4"/>
        <v>1.131570902413674</v>
      </c>
      <c r="AP18" s="48">
        <f t="shared" si="4"/>
        <v>1.3267546399831922</v>
      </c>
      <c r="AQ18" s="48">
        <f t="shared" si="4"/>
        <v>2.2018387797704975</v>
      </c>
      <c r="AR18" s="48">
        <f t="shared" si="4"/>
        <v>1.537295524949329</v>
      </c>
      <c r="AS18" s="48">
        <f t="shared" si="4"/>
        <v>1.9003790408050523</v>
      </c>
      <c r="AT18" s="48">
        <f t="shared" si="28"/>
        <v>1.1544158108127149</v>
      </c>
      <c r="AU18" s="48">
        <f t="shared" si="28"/>
        <v>1.1262261378519169</v>
      </c>
      <c r="AV18" s="48">
        <f t="shared" si="28"/>
        <v>1.0844938490360136</v>
      </c>
      <c r="AW18" s="48">
        <f t="shared" ca="1" si="5"/>
        <v>1.4225149281537233</v>
      </c>
      <c r="AX18" s="49"/>
    </row>
    <row r="19" spans="1:50" x14ac:dyDescent="0.25">
      <c r="A19" s="41" t="str">
        <f>Schedule!A19</f>
        <v>WAT</v>
      </c>
      <c r="B19" s="42">
        <f>'Formula Data'!AB19</f>
        <v>1.525709431387154</v>
      </c>
      <c r="C19" s="42">
        <f>'Formula Data'!AC19</f>
        <v>1.2061405818029018</v>
      </c>
      <c r="E19" s="43" t="str">
        <f>Schedule!A19</f>
        <v>WAT</v>
      </c>
      <c r="F19" s="44">
        <f t="shared" si="0"/>
        <v>1.0855265236226117</v>
      </c>
      <c r="G19" s="43" t="str">
        <f>Schedule!A19</f>
        <v>WAT</v>
      </c>
      <c r="H19" s="44">
        <f t="shared" si="1"/>
        <v>1.6782803745258694</v>
      </c>
      <c r="J19" s="41" t="str">
        <f>Schedule!A18</f>
        <v>TOT</v>
      </c>
      <c r="K19" s="48">
        <f t="shared" si="20"/>
        <v>1.1654781077007688</v>
      </c>
      <c r="L19" s="48">
        <f t="shared" si="20"/>
        <v>2.6911362863861634</v>
      </c>
      <c r="M19" s="48">
        <f t="shared" si="20"/>
        <v>0.81340007952208515</v>
      </c>
      <c r="N19" s="48">
        <f>VLOOKUP(N65,$E$2:$F$41,2,FALSE)</f>
        <v>1.3830311029500459</v>
      </c>
      <c r="O19" s="48">
        <f t="shared" ref="O19:AI19" si="30">VLOOKUP(O65,$E$2:$F$41,2,FALSE)</f>
        <v>0.82859998225708786</v>
      </c>
      <c r="P19" s="48">
        <f t="shared" si="30"/>
        <v>1.8798674344180244</v>
      </c>
      <c r="Q19" s="48">
        <f t="shared" si="30"/>
        <v>1.3045005487406383</v>
      </c>
      <c r="R19" s="48">
        <f t="shared" si="30"/>
        <v>1.4109526576599849</v>
      </c>
      <c r="S19" s="48">
        <f t="shared" si="30"/>
        <v>1.0855265236226117</v>
      </c>
      <c r="T19" s="48">
        <f t="shared" si="30"/>
        <v>2.2116582133598639</v>
      </c>
      <c r="U19" s="48">
        <f t="shared" si="30"/>
        <v>1.537295524949329</v>
      </c>
      <c r="V19" s="48">
        <f t="shared" si="30"/>
        <v>1.0844938490360136</v>
      </c>
      <c r="W19" s="48">
        <f t="shared" si="30"/>
        <v>1.3872113346290509</v>
      </c>
      <c r="X19" s="48">
        <f t="shared" si="30"/>
        <v>0.92145774915156831</v>
      </c>
      <c r="Y19" s="48">
        <f t="shared" si="30"/>
        <v>1.9003790408050523</v>
      </c>
      <c r="Z19" s="48">
        <f t="shared" si="30"/>
        <v>1.0513973329640114</v>
      </c>
      <c r="AA19" s="48">
        <f t="shared" si="30"/>
        <v>1.5559441840664163</v>
      </c>
      <c r="AB19" s="48">
        <f t="shared" si="30"/>
        <v>1.6627166617705218</v>
      </c>
      <c r="AC19" s="48">
        <f t="shared" si="30"/>
        <v>1.1544158108127149</v>
      </c>
      <c r="AD19" s="48">
        <f t="shared" si="30"/>
        <v>1.2277651168870654</v>
      </c>
      <c r="AE19" s="48">
        <f t="shared" si="30"/>
        <v>1.5943895595718913</v>
      </c>
      <c r="AF19" s="48">
        <f t="shared" si="30"/>
        <v>1.8095385382035247</v>
      </c>
      <c r="AG19" s="48">
        <f t="shared" si="30"/>
        <v>1.3267546399831922</v>
      </c>
      <c r="AH19" s="48">
        <f t="shared" si="30"/>
        <v>1.0045350956348715</v>
      </c>
      <c r="AI19" s="48">
        <f t="shared" si="30"/>
        <v>2.2018387797704975</v>
      </c>
      <c r="AJ19" s="48">
        <f>VLOOKUP(AJ65,$E$2:$F$41,2,FALSE)</f>
        <v>1.4244732427453841</v>
      </c>
      <c r="AK19" s="48">
        <f>VLOOKUP(AK65,$E$2:$F$41,2,FALSE)</f>
        <v>2.0322092532750822</v>
      </c>
      <c r="AL19" s="48">
        <f>VLOOKUP(AL65,$E$2:$F$41,2,FALSE)</f>
        <v>1.273045241508886</v>
      </c>
      <c r="AM19" s="48">
        <f t="shared" si="3"/>
        <v>1.2850411847337917</v>
      </c>
      <c r="AN19" s="48">
        <f t="shared" si="4"/>
        <v>1.5548555788404972</v>
      </c>
      <c r="AO19" s="48">
        <f t="shared" si="4"/>
        <v>1.1349910919692234</v>
      </c>
      <c r="AP19" s="48">
        <f t="shared" si="4"/>
        <v>1.3254924821551277</v>
      </c>
      <c r="AQ19" s="48">
        <f t="shared" si="4"/>
        <v>1.2577872476858145</v>
      </c>
      <c r="AR19" s="48">
        <f t="shared" si="4"/>
        <v>1.1262261378519169</v>
      </c>
      <c r="AS19" s="48">
        <f t="shared" si="4"/>
        <v>1.131570902413674</v>
      </c>
      <c r="AT19" s="48">
        <f t="shared" si="28"/>
        <v>0.99415565274921525</v>
      </c>
      <c r="AU19" s="48">
        <f t="shared" si="28"/>
        <v>1.5380733554329291</v>
      </c>
      <c r="AV19" s="48">
        <f t="shared" si="28"/>
        <v>1.0127333116475519</v>
      </c>
      <c r="AW19" s="48">
        <f t="shared" ca="1" si="5"/>
        <v>1.434256968671636</v>
      </c>
      <c r="AX19" s="49"/>
    </row>
    <row r="20" spans="1:50" x14ac:dyDescent="0.25">
      <c r="A20" s="41" t="str">
        <f>Schedule!A20</f>
        <v>WHU</v>
      </c>
      <c r="B20" s="42">
        <f>'Formula Data'!AB20</f>
        <v>1.860151794050656</v>
      </c>
      <c r="C20" s="42">
        <f>'Formula Data'!AC20</f>
        <v>1.261101213299137</v>
      </c>
      <c r="E20" s="43" t="str">
        <f>Schedule!A20</f>
        <v>WHU</v>
      </c>
      <c r="F20" s="44">
        <f t="shared" si="0"/>
        <v>1.1349910919692234</v>
      </c>
      <c r="G20" s="43" t="str">
        <f>Schedule!A20</f>
        <v>WHU</v>
      </c>
      <c r="H20" s="44">
        <f t="shared" si="1"/>
        <v>2.0461669734557217</v>
      </c>
      <c r="J20" s="41" t="str">
        <f>Schedule!A19</f>
        <v>WAT</v>
      </c>
      <c r="K20" s="48">
        <f t="shared" si="20"/>
        <v>1.1544158108127149</v>
      </c>
      <c r="L20" s="48">
        <f t="shared" si="20"/>
        <v>1.537295524949329</v>
      </c>
      <c r="M20" s="48">
        <f t="shared" si="20"/>
        <v>1.1349910919692234</v>
      </c>
      <c r="N20" s="48">
        <f>VLOOKUP(N66,$E$2:$F$41,2,FALSE)</f>
        <v>0.99415565274921525</v>
      </c>
      <c r="O20" s="48">
        <f t="shared" ref="O20:AH20" si="31">VLOOKUP(O66,$E$2:$F$41,2,FALSE)</f>
        <v>1.131570902413674</v>
      </c>
      <c r="P20" s="48">
        <f t="shared" si="31"/>
        <v>2.6911362863861634</v>
      </c>
      <c r="Q20" s="48">
        <f t="shared" si="31"/>
        <v>1.5559441840664163</v>
      </c>
      <c r="R20" s="48">
        <f t="shared" si="31"/>
        <v>1.0844938490360136</v>
      </c>
      <c r="S20" s="48">
        <f t="shared" si="31"/>
        <v>1.4654270401753715</v>
      </c>
      <c r="T20" s="48">
        <f t="shared" si="31"/>
        <v>0.92145774915156831</v>
      </c>
      <c r="U20" s="48">
        <f t="shared" si="31"/>
        <v>1.6627166617705218</v>
      </c>
      <c r="V20" s="48">
        <f t="shared" si="31"/>
        <v>1.2277651168870654</v>
      </c>
      <c r="W20" s="48">
        <f t="shared" si="31"/>
        <v>1.0513973329640114</v>
      </c>
      <c r="X20" s="48">
        <f t="shared" si="31"/>
        <v>1.5943895595718913</v>
      </c>
      <c r="Y20" s="48">
        <f t="shared" si="31"/>
        <v>1.8798674344180244</v>
      </c>
      <c r="Z20" s="48">
        <f t="shared" si="31"/>
        <v>0.82859998225708786</v>
      </c>
      <c r="AA20" s="48">
        <f t="shared" si="31"/>
        <v>2.2116582133598639</v>
      </c>
      <c r="AB20" s="48">
        <f t="shared" si="31"/>
        <v>1.5548555788404972</v>
      </c>
      <c r="AC20" s="48">
        <f t="shared" si="31"/>
        <v>1.3254924821551277</v>
      </c>
      <c r="AD20" s="48">
        <f t="shared" si="31"/>
        <v>1.1654781077007688</v>
      </c>
      <c r="AE20" s="48">
        <f t="shared" si="31"/>
        <v>1.273045241508886</v>
      </c>
      <c r="AF20" s="48">
        <f t="shared" si="31"/>
        <v>1.1262261378519169</v>
      </c>
      <c r="AG20" s="48">
        <f t="shared" si="31"/>
        <v>1.1989857601434857</v>
      </c>
      <c r="AH20" s="48">
        <f t="shared" si="31"/>
        <v>1.4244732427453841</v>
      </c>
      <c r="AI20" s="48">
        <f>VLOOKUP(AI66,$E$2:$F$41,2,FALSE)</f>
        <v>1.2577872476858145</v>
      </c>
      <c r="AJ20" s="48">
        <f>VLOOKUP(AJ66,$E$2:$F$41,2,FALSE)</f>
        <v>1.4109526576599849</v>
      </c>
      <c r="AK20" s="48">
        <f>VLOOKUP(AK66,$E$2:$F$41,2,FALSE)</f>
        <v>1.9003790408050523</v>
      </c>
      <c r="AL20" s="48">
        <f>VLOOKUP(AL66,$E$2:$F$41,2,FALSE)</f>
        <v>1.8095385382035247</v>
      </c>
      <c r="AM20" s="48">
        <f t="shared" si="3"/>
        <v>1.0127333116475519</v>
      </c>
      <c r="AN20" s="48">
        <f t="shared" si="4"/>
        <v>1.5380733554329291</v>
      </c>
      <c r="AO20" s="48">
        <f t="shared" si="4"/>
        <v>1.2850411847337917</v>
      </c>
      <c r="AP20" s="48">
        <f t="shared" si="4"/>
        <v>1.3045005487406383</v>
      </c>
      <c r="AQ20" s="48">
        <f t="shared" si="4"/>
        <v>2.0322092532750822</v>
      </c>
      <c r="AR20" s="48">
        <f t="shared" si="4"/>
        <v>1.0045350956348715</v>
      </c>
      <c r="AS20" s="48">
        <f t="shared" si="4"/>
        <v>0.81340007952208515</v>
      </c>
      <c r="AT20" s="48">
        <f t="shared" si="28"/>
        <v>1.3872113346290509</v>
      </c>
      <c r="AU20" s="48">
        <f t="shared" si="28"/>
        <v>2.2018387797704975</v>
      </c>
      <c r="AV20" s="48">
        <f t="shared" si="28"/>
        <v>1.3830311029500459</v>
      </c>
      <c r="AW20" s="48">
        <f t="shared" ca="1" si="5"/>
        <v>1.3813637261364711</v>
      </c>
      <c r="AX20" s="49"/>
    </row>
    <row r="21" spans="1:50" x14ac:dyDescent="0.25">
      <c r="A21" s="41" t="str">
        <f>Schedule!A21</f>
        <v>WOL</v>
      </c>
      <c r="B21" s="42">
        <f>'Formula Data'!AB21</f>
        <v>1.1332524214577691</v>
      </c>
      <c r="C21" s="42">
        <f>'Formula Data'!AC21</f>
        <v>1.414494712787651</v>
      </c>
      <c r="E21" s="43" t="str">
        <f>Schedule!A21</f>
        <v>WOL</v>
      </c>
      <c r="F21" s="44">
        <f t="shared" si="0"/>
        <v>1.273045241508886</v>
      </c>
      <c r="G21" s="43" t="str">
        <f>Schedule!A21</f>
        <v>WOL</v>
      </c>
      <c r="H21" s="44">
        <f t="shared" si="1"/>
        <v>1.2465776636035462</v>
      </c>
      <c r="J21" s="41" t="str">
        <f>Schedule!A20</f>
        <v>WHU</v>
      </c>
      <c r="K21" s="48">
        <f t="shared" si="20"/>
        <v>2.2018387797704975</v>
      </c>
      <c r="L21" s="48">
        <f t="shared" si="20"/>
        <v>1.4109526576599849</v>
      </c>
      <c r="M21" s="48">
        <f t="shared" si="20"/>
        <v>1.3267546399831922</v>
      </c>
      <c r="N21" s="48">
        <f>VLOOKUP(N67,$E$2:$F$41,2,FALSE)</f>
        <v>1.0045350956348715</v>
      </c>
      <c r="O21" s="48">
        <f t="shared" ref="O21:AH21" si="32">VLOOKUP(O67,$E$2:$F$41,2,FALSE)</f>
        <v>1.4244732427453841</v>
      </c>
      <c r="P21" s="48">
        <f t="shared" si="32"/>
        <v>1.5548555788404972</v>
      </c>
      <c r="Q21" s="48">
        <f t="shared" si="32"/>
        <v>1.1262261378519169</v>
      </c>
      <c r="R21" s="48">
        <f t="shared" si="32"/>
        <v>0.82859998225708786</v>
      </c>
      <c r="S21" s="48">
        <f t="shared" si="32"/>
        <v>1.537295524949329</v>
      </c>
      <c r="T21" s="48">
        <f t="shared" si="32"/>
        <v>1.0844938490360136</v>
      </c>
      <c r="U21" s="48">
        <f t="shared" si="32"/>
        <v>0.81340007952208515</v>
      </c>
      <c r="V21" s="48">
        <f t="shared" si="32"/>
        <v>1.2850411847337917</v>
      </c>
      <c r="W21" s="48">
        <f t="shared" si="32"/>
        <v>1.1989857601434857</v>
      </c>
      <c r="X21" s="48">
        <f t="shared" si="32"/>
        <v>2.0322092532750822</v>
      </c>
      <c r="Y21" s="48">
        <f t="shared" si="32"/>
        <v>1.5559441840664163</v>
      </c>
      <c r="Z21" s="48">
        <f t="shared" si="32"/>
        <v>1.131570902413674</v>
      </c>
      <c r="AA21" s="48">
        <f t="shared" si="32"/>
        <v>1.5943895595718913</v>
      </c>
      <c r="AB21" s="90">
        <f t="shared" si="32"/>
        <v>1.8095385382035247</v>
      </c>
      <c r="AC21" s="48">
        <f>VLOOKUP(AC67,$E$2:$F$41,2,FALSE)</f>
        <v>1.0127333116475519</v>
      </c>
      <c r="AD21" s="48">
        <f t="shared" si="32"/>
        <v>1.5380733554329291</v>
      </c>
      <c r="AE21" s="48">
        <f t="shared" si="32"/>
        <v>0.92145774915156831</v>
      </c>
      <c r="AF21" s="48">
        <f t="shared" si="32"/>
        <v>1.3254924821551277</v>
      </c>
      <c r="AG21" s="48">
        <f t="shared" si="32"/>
        <v>1.2577872476858145</v>
      </c>
      <c r="AH21" s="48">
        <f t="shared" si="32"/>
        <v>1.8798674344180244</v>
      </c>
      <c r="AI21" s="48">
        <f>VLOOKUP(AI67,$E$2:$F$41,2,FALSE)</f>
        <v>1.1544158108127149</v>
      </c>
      <c r="AJ21" s="48">
        <f>VLOOKUP(AJ67,$E$2:$F$41,2,FALSE)</f>
        <v>2.6911362863861634</v>
      </c>
      <c r="AK21" s="48">
        <f>VLOOKUP(AK67,$E$2:$F$41,2,FALSE)</f>
        <v>2.2116582133598639</v>
      </c>
      <c r="AL21" s="48">
        <f>VLOOKUP(AL67,$E$2:$F$41,2,FALSE)</f>
        <v>1.3045005487406383</v>
      </c>
      <c r="AM21" s="48">
        <f t="shared" si="3"/>
        <v>1.3830311029500459</v>
      </c>
      <c r="AN21" s="48">
        <f t="shared" si="4"/>
        <v>1.273045241508886</v>
      </c>
      <c r="AO21" s="48">
        <f t="shared" si="4"/>
        <v>1.4654270401753715</v>
      </c>
      <c r="AP21" s="48">
        <f t="shared" si="4"/>
        <v>1.6627166617705218</v>
      </c>
      <c r="AQ21" s="48">
        <f t="shared" si="4"/>
        <v>0.99415565274921525</v>
      </c>
      <c r="AR21" s="48">
        <f t="shared" si="4"/>
        <v>1.0513973329640114</v>
      </c>
      <c r="AS21" s="48">
        <f t="shared" si="4"/>
        <v>1.2277651168870654</v>
      </c>
      <c r="AT21" s="48">
        <f t="shared" si="28"/>
        <v>1.0855265236226117</v>
      </c>
      <c r="AU21" s="48">
        <f t="shared" si="28"/>
        <v>1.9003790408050523</v>
      </c>
      <c r="AV21" s="48">
        <f t="shared" si="28"/>
        <v>1.1654781077007688</v>
      </c>
      <c r="AW21" s="48">
        <f>AVERAGE(K21:AA21,AC21:AG21)</f>
        <v>1.3257777526603722</v>
      </c>
      <c r="AX21" s="49"/>
    </row>
    <row r="22" spans="1:50" x14ac:dyDescent="0.25">
      <c r="E22" s="50" t="str">
        <f>CONCATENATE("@",Schedule!A2)</f>
        <v>@ARS</v>
      </c>
      <c r="F22" s="44">
        <f t="shared" ref="F22:F41" si="33">C2*(1+$D$3)</f>
        <v>1.3830311029500459</v>
      </c>
      <c r="G22" s="50" t="str">
        <f>CONCATENATE("@",Schedule!A2)</f>
        <v>@ARS</v>
      </c>
      <c r="H22" s="44">
        <f t="shared" ref="H22:H41" si="34">B2*(1-$D$3)</f>
        <v>1.229855981828637</v>
      </c>
      <c r="J22" s="41" t="str">
        <f>Schedule!A21</f>
        <v>WOL</v>
      </c>
      <c r="K22" s="48">
        <f t="shared" si="20"/>
        <v>1.8798674344180244</v>
      </c>
      <c r="L22" s="48">
        <f t="shared" si="20"/>
        <v>1.5548555788404972</v>
      </c>
      <c r="M22" s="48">
        <f t="shared" si="20"/>
        <v>1.0513973329640114</v>
      </c>
      <c r="N22" s="48">
        <f>VLOOKUP(N68,$E$2:$F$41,2,FALSE)</f>
        <v>1.537295524949329</v>
      </c>
      <c r="O22" s="48">
        <f t="shared" ref="O22:AH22" si="35">VLOOKUP(O68,$E$2:$F$41,2,FALSE)</f>
        <v>1.6627166617705218</v>
      </c>
      <c r="P22" s="48">
        <f t="shared" si="35"/>
        <v>1.0127333116475519</v>
      </c>
      <c r="Q22" s="48">
        <f t="shared" si="35"/>
        <v>1.0855265236226117</v>
      </c>
      <c r="R22" s="48">
        <f t="shared" si="35"/>
        <v>2.6911362863861634</v>
      </c>
      <c r="S22" s="48">
        <f t="shared" si="35"/>
        <v>1.3045005487406383</v>
      </c>
      <c r="T22" s="48">
        <f t="shared" si="35"/>
        <v>0.99415565274921525</v>
      </c>
      <c r="U22" s="48">
        <f t="shared" si="35"/>
        <v>1.3830311029500459</v>
      </c>
      <c r="V22" s="48">
        <f t="shared" si="35"/>
        <v>1.1654781077007688</v>
      </c>
      <c r="W22" s="48">
        <f t="shared" si="35"/>
        <v>1.1262261378519169</v>
      </c>
      <c r="X22" s="48">
        <f t="shared" si="35"/>
        <v>1.0844938490360136</v>
      </c>
      <c r="Y22" s="48">
        <f t="shared" si="35"/>
        <v>1.1349910919692234</v>
      </c>
      <c r="Z22" s="48">
        <f t="shared" si="35"/>
        <v>1.4109526576599849</v>
      </c>
      <c r="AA22" s="48">
        <f t="shared" si="35"/>
        <v>1.1989857601434857</v>
      </c>
      <c r="AB22" s="48">
        <f t="shared" si="35"/>
        <v>1.2277651168870654</v>
      </c>
      <c r="AC22" s="48">
        <f t="shared" si="35"/>
        <v>2.2018387797704975</v>
      </c>
      <c r="AD22" s="48">
        <f t="shared" si="35"/>
        <v>2.2116582133598639</v>
      </c>
      <c r="AE22" s="48">
        <f t="shared" si="35"/>
        <v>1.3267546399831922</v>
      </c>
      <c r="AF22" s="48">
        <f t="shared" si="35"/>
        <v>0.81340007952208515</v>
      </c>
      <c r="AG22" s="48">
        <f t="shared" si="35"/>
        <v>1.5943895595718913</v>
      </c>
      <c r="AH22" s="48">
        <f t="shared" si="35"/>
        <v>1.8095385382035247</v>
      </c>
      <c r="AI22" s="48">
        <f>VLOOKUP(AI68,$E$2:$F$41,2,FALSE)</f>
        <v>1.9003790408050523</v>
      </c>
      <c r="AJ22" s="48">
        <f>VLOOKUP(AJ68,$E$2:$F$41,2,FALSE)</f>
        <v>1.5380733554329291</v>
      </c>
      <c r="AK22" s="48">
        <f>VLOOKUP(AK68,$E$2:$F$41,2,FALSE)</f>
        <v>1.0045350956348715</v>
      </c>
      <c r="AL22" s="48">
        <f>VLOOKUP(AL68,$E$2:$F$41,2,FALSE)</f>
        <v>1.4654270401753715</v>
      </c>
      <c r="AM22" s="48">
        <f t="shared" si="3"/>
        <v>1.1544158108127149</v>
      </c>
      <c r="AN22" s="48">
        <f t="shared" si="4"/>
        <v>1.3872113346290509</v>
      </c>
      <c r="AO22" s="48">
        <f t="shared" si="4"/>
        <v>0.92145774915156831</v>
      </c>
      <c r="AP22" s="48">
        <f t="shared" si="4"/>
        <v>1.4244732427453841</v>
      </c>
      <c r="AQ22" s="48">
        <f t="shared" si="4"/>
        <v>1.131570902413674</v>
      </c>
      <c r="AR22" s="48">
        <f t="shared" si="4"/>
        <v>1.3254924821551277</v>
      </c>
      <c r="AS22" s="48">
        <f t="shared" si="4"/>
        <v>1.2577872476858145</v>
      </c>
      <c r="AT22" s="48">
        <f>VLOOKUP(AT68,$E$2:$F$41,2,FALSE)</f>
        <v>1.2850411847337917</v>
      </c>
      <c r="AU22" s="48">
        <f>VLOOKUP(AU68,$E$2:$F$41,2,FALSE)</f>
        <v>0.82859998225708786</v>
      </c>
      <c r="AV22" s="48">
        <f>VLOOKUP(AV68,$E$2:$F$41,2,FALSE)</f>
        <v>2.0322092532750822</v>
      </c>
      <c r="AW22" s="48">
        <f t="shared" ca="1" si="5"/>
        <v>1.4197456501084609</v>
      </c>
      <c r="AX22" s="49"/>
    </row>
    <row r="23" spans="1:50" x14ac:dyDescent="0.25">
      <c r="E23" s="50" t="str">
        <f>CONCATENATE("@",Schedule!A3)</f>
        <v>@AVL</v>
      </c>
      <c r="F23" s="44">
        <f t="shared" si="33"/>
        <v>1.4244732427453841</v>
      </c>
      <c r="G23" s="50" t="str">
        <f>CONCATENATE("@",Schedule!A3)</f>
        <v>@AVL</v>
      </c>
      <c r="H23" s="44">
        <f t="shared" si="34"/>
        <v>1.7185386602868473</v>
      </c>
    </row>
    <row r="24" spans="1:50" x14ac:dyDescent="0.25">
      <c r="E24" s="50" t="str">
        <f>CONCATENATE("@",Schedule!A4)</f>
        <v>@BOU</v>
      </c>
      <c r="F24" s="44">
        <f t="shared" si="33"/>
        <v>1.1262261378519169</v>
      </c>
      <c r="G24" s="50" t="str">
        <f>CONCATENATE("@",Schedule!A4)</f>
        <v>@BOU</v>
      </c>
      <c r="H24" s="44">
        <f t="shared" si="34"/>
        <v>1.4033115053483607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@BRI</v>
      </c>
      <c r="F25" s="44">
        <f t="shared" si="33"/>
        <v>1.4109526576599849</v>
      </c>
      <c r="G25" s="50" t="str">
        <f>CONCATENATE("@",Schedule!A5)</f>
        <v>@BRI</v>
      </c>
      <c r="H25" s="44">
        <f t="shared" si="34"/>
        <v>1.3658867852588634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@BUR</v>
      </c>
      <c r="F26" s="44">
        <f t="shared" si="33"/>
        <v>1.2850411847337917</v>
      </c>
      <c r="G26" s="50" t="str">
        <f>CONCATENATE("@",Schedule!A6)</f>
        <v>@BUR</v>
      </c>
      <c r="H26" s="44">
        <f t="shared" si="34"/>
        <v>1.2490959195376492</v>
      </c>
      <c r="J26" s="41" t="str">
        <f>Schedule!A2</f>
        <v>ARS</v>
      </c>
      <c r="K26" s="48">
        <f t="shared" ref="K26:AV26" si="36">VLOOKUP(K49,$G$2:$H$41,2,FALSE)</f>
        <v>1.592356332089149</v>
      </c>
      <c r="L26" s="48">
        <f t="shared" si="36"/>
        <v>1.5266727905460158</v>
      </c>
      <c r="M26" s="48">
        <f t="shared" si="36"/>
        <v>0.81648215735581653</v>
      </c>
      <c r="N26" s="48">
        <f t="shared" si="36"/>
        <v>1.4727002237643048</v>
      </c>
      <c r="O26" s="48">
        <f t="shared" si="36"/>
        <v>1.3731384882484385</v>
      </c>
      <c r="P26" s="48">
        <f t="shared" si="36"/>
        <v>2.1004361403505913</v>
      </c>
      <c r="Q26" s="48">
        <f t="shared" si="36"/>
        <v>0.9896919553261031</v>
      </c>
      <c r="R26" s="48">
        <f t="shared" si="36"/>
        <v>1.7151585065368855</v>
      </c>
      <c r="S26" s="48">
        <f t="shared" si="36"/>
        <v>1.0879470620032077</v>
      </c>
      <c r="T26" s="48">
        <f t="shared" si="36"/>
        <v>1.6496714011152869</v>
      </c>
      <c r="U26" s="48">
        <f t="shared" si="36"/>
        <v>1.2465776636035462</v>
      </c>
      <c r="V26" s="48">
        <f t="shared" si="36"/>
        <v>1.0996530901571524</v>
      </c>
      <c r="W26" s="48">
        <f t="shared" si="36"/>
        <v>1.6143392291919989</v>
      </c>
      <c r="X26" s="48">
        <f t="shared" si="36"/>
        <v>1.5751275410905445</v>
      </c>
      <c r="Y26" s="48">
        <f t="shared" si="36"/>
        <v>1.6694171819830552</v>
      </c>
      <c r="Z26" s="48">
        <f t="shared" si="36"/>
        <v>1.6741366146455905</v>
      </c>
      <c r="AA26" s="48">
        <f t="shared" si="36"/>
        <v>1.1820841814110972</v>
      </c>
      <c r="AB26" s="48">
        <f t="shared" si="36"/>
        <v>1.1752986805970282</v>
      </c>
      <c r="AC26" s="48">
        <f>VLOOKUP(AC49,$G$2:$H$41,2,FALSE)</f>
        <v>1.4033115053483607</v>
      </c>
      <c r="AD26" s="48">
        <f t="shared" si="36"/>
        <v>1.1542357592584445</v>
      </c>
      <c r="AE26" s="48">
        <f t="shared" si="36"/>
        <v>1.2096235009541261</v>
      </c>
      <c r="AF26" s="48">
        <f t="shared" si="36"/>
        <v>1.3497311463670527</v>
      </c>
      <c r="AG26" s="48">
        <f t="shared" si="36"/>
        <v>1.3297130757816984</v>
      </c>
      <c r="AH26" s="48">
        <f t="shared" si="36"/>
        <v>0.94437471212054547</v>
      </c>
      <c r="AI26" s="48">
        <f t="shared" si="36"/>
        <v>1.2490959195376492</v>
      </c>
      <c r="AJ26" s="48">
        <f t="shared" si="36"/>
        <v>1.9462132947756268</v>
      </c>
      <c r="AK26" s="48">
        <f t="shared" si="36"/>
        <v>1.4364761651741456</v>
      </c>
      <c r="AL26" s="48">
        <f t="shared" ref="AL26:AU26" si="37">VLOOKUP(AL49,$G$2:$H$41,2,FALSE)</f>
        <v>0.96715978479089759</v>
      </c>
      <c r="AM26" s="48">
        <f t="shared" si="37"/>
        <v>2.0461669734557217</v>
      </c>
      <c r="AN26" s="48">
        <f t="shared" si="37"/>
        <v>1.3658867852588634</v>
      </c>
      <c r="AO26" s="48">
        <f t="shared" si="37"/>
        <v>1.3208230057025445</v>
      </c>
      <c r="AP26" s="48">
        <f t="shared" si="37"/>
        <v>1.9251558835551099</v>
      </c>
      <c r="AQ26" s="48">
        <f t="shared" si="37"/>
        <v>1.0199271793119922</v>
      </c>
      <c r="AR26" s="48">
        <f t="shared" si="37"/>
        <v>1.3440204435254086</v>
      </c>
      <c r="AS26" s="48">
        <f t="shared" si="37"/>
        <v>1.2049365467162492</v>
      </c>
      <c r="AT26" s="48">
        <f t="shared" si="37"/>
        <v>0.99792263676822024</v>
      </c>
      <c r="AU26" s="48">
        <f t="shared" si="37"/>
        <v>1.7185386602868473</v>
      </c>
      <c r="AV26" s="48">
        <f t="shared" si="36"/>
        <v>1.6782803745258694</v>
      </c>
      <c r="AW26" s="48">
        <f t="shared" ref="AW26:AW45" ca="1" si="38">IF(OR($D$6=0,$D$6&gt;39),AVERAGE($K26:$AV26),AVERAGE(OFFSET($K26,0,0,1,$D$6-1)))</f>
        <v>1.3916306185967604</v>
      </c>
    </row>
    <row r="27" spans="1:50" x14ac:dyDescent="0.25">
      <c r="E27" s="50" t="str">
        <f>CONCATENATE("@",Schedule!A7)</f>
        <v>@CHE</v>
      </c>
      <c r="F27" s="44">
        <f t="shared" si="33"/>
        <v>2.0322092532750822</v>
      </c>
      <c r="G27" s="50" t="str">
        <f>CONCATENATE("@",Schedule!A7)</f>
        <v>@CHE</v>
      </c>
      <c r="H27" s="44">
        <f t="shared" si="34"/>
        <v>0.94437471212054547</v>
      </c>
      <c r="J27" s="41" t="str">
        <f>Schedule!A3</f>
        <v>AVL</v>
      </c>
      <c r="K27" s="48">
        <f t="shared" ref="K27:AB27" si="39">VLOOKUP(K50,$G$2:$H$41,2,FALSE)</f>
        <v>1.2049365467162492</v>
      </c>
      <c r="L27" s="48">
        <f t="shared" si="39"/>
        <v>1.7151585065368855</v>
      </c>
      <c r="M27" s="48">
        <f t="shared" si="39"/>
        <v>1.4364761651741456</v>
      </c>
      <c r="N27" s="48">
        <f t="shared" si="39"/>
        <v>1.3497311463670527</v>
      </c>
      <c r="O27" s="48">
        <f t="shared" si="39"/>
        <v>2.0461669734557217</v>
      </c>
      <c r="P27" s="48">
        <f t="shared" si="39"/>
        <v>1.229855981828637</v>
      </c>
      <c r="Q27" s="48">
        <f t="shared" si="39"/>
        <v>1.5266727905460158</v>
      </c>
      <c r="R27" s="48">
        <f t="shared" si="39"/>
        <v>1.5751275410905445</v>
      </c>
      <c r="S27" s="48">
        <f t="shared" si="39"/>
        <v>1.6694171819830552</v>
      </c>
      <c r="T27" s="48">
        <f t="shared" si="39"/>
        <v>0.96715978479089759</v>
      </c>
      <c r="U27" s="48">
        <f t="shared" si="39"/>
        <v>0.99792263676822024</v>
      </c>
      <c r="V27" s="48">
        <f t="shared" si="39"/>
        <v>1.0199271793119922</v>
      </c>
      <c r="W27" s="48">
        <f t="shared" si="39"/>
        <v>1.9462132947756268</v>
      </c>
      <c r="X27" s="48">
        <f t="shared" si="39"/>
        <v>0.9896919553261031</v>
      </c>
      <c r="Y27" s="48">
        <f t="shared" si="39"/>
        <v>0.94437471212054547</v>
      </c>
      <c r="Z27" s="48">
        <f t="shared" si="39"/>
        <v>1.3440204435254086</v>
      </c>
      <c r="AA27" s="48">
        <f t="shared" si="39"/>
        <v>1.0879470620032077</v>
      </c>
      <c r="AB27" s="48">
        <f t="shared" si="39"/>
        <v>1.6143392291919989</v>
      </c>
      <c r="AC27" s="48">
        <f>VLOOKUP(AC50,$G$2:$H$41,2,FALSE)</f>
        <v>1.9251558835551099</v>
      </c>
      <c r="AD27" s="48">
        <f t="shared" ref="AD27:AK27" si="40">VLOOKUP(AD50,$G$2:$H$41,2,FALSE)</f>
        <v>1.3731384882484385</v>
      </c>
      <c r="AE27" s="48">
        <f t="shared" si="40"/>
        <v>1.2490959195376492</v>
      </c>
      <c r="AF27" s="48">
        <f t="shared" si="40"/>
        <v>1.1820841814110972</v>
      </c>
      <c r="AG27" s="48">
        <f t="shared" si="40"/>
        <v>1.3658867852588634</v>
      </c>
      <c r="AH27" s="48">
        <f t="shared" si="40"/>
        <v>1.6782803745258694</v>
      </c>
      <c r="AI27" s="48">
        <f t="shared" si="40"/>
        <v>1.4033115053483607</v>
      </c>
      <c r="AJ27" s="48">
        <f t="shared" si="40"/>
        <v>1.4727002237643048</v>
      </c>
      <c r="AK27" s="48">
        <f t="shared" si="40"/>
        <v>1.3208230057025445</v>
      </c>
      <c r="AL27" s="48">
        <f t="shared" ref="AL27:AM29" si="41">VLOOKUP(AL50,$G$2:$H$41,2,FALSE)</f>
        <v>1.3297130757816984</v>
      </c>
      <c r="AM27" s="48">
        <f t="shared" si="41"/>
        <v>1.0996530901571524</v>
      </c>
      <c r="AN27" s="48">
        <f t="shared" ref="AN27:AS27" si="42">VLOOKUP(AN50,$G$2:$H$41,2,FALSE)</f>
        <v>1.1542357592584445</v>
      </c>
      <c r="AO27" s="48">
        <f t="shared" si="42"/>
        <v>1.592356332089149</v>
      </c>
      <c r="AP27" s="48">
        <f t="shared" si="42"/>
        <v>1.2465776636035462</v>
      </c>
      <c r="AQ27" s="48">
        <f t="shared" si="42"/>
        <v>0.81648215735581653</v>
      </c>
      <c r="AR27" s="48">
        <f t="shared" si="42"/>
        <v>1.2096235009541261</v>
      </c>
      <c r="AS27" s="48">
        <f t="shared" si="42"/>
        <v>1.6496714011152869</v>
      </c>
      <c r="AT27" s="48">
        <f>VLOOKUP(AT50,$G$2:$H$41,2,FALSE)</f>
        <v>1.1752986805970282</v>
      </c>
      <c r="AU27" s="48">
        <f>VLOOKUP(AU50,$G$2:$H$41,2,FALSE)</f>
        <v>1.5031573111238896</v>
      </c>
      <c r="AV27" s="48">
        <f>VLOOKUP(AV50,$G$2:$H$41,2,FALSE)</f>
        <v>1.6741366146455905</v>
      </c>
      <c r="AW27" s="48">
        <f t="shared" ca="1" si="38"/>
        <v>1.3808913212836287</v>
      </c>
    </row>
    <row r="28" spans="1:50" x14ac:dyDescent="0.25">
      <c r="E28" s="50" t="str">
        <f>CONCATENATE("@",Schedule!A8)</f>
        <v>@CRY</v>
      </c>
      <c r="F28" s="44">
        <f t="shared" si="33"/>
        <v>1.0127333116475519</v>
      </c>
      <c r="G28" s="50" t="str">
        <f>CONCATENATE("@",Schedule!A8)</f>
        <v>@CRY</v>
      </c>
      <c r="H28" s="44">
        <f t="shared" si="34"/>
        <v>1.3497311463670527</v>
      </c>
      <c r="J28" s="41" t="str">
        <f>Schedule!A4</f>
        <v>BOU</v>
      </c>
      <c r="K28" s="48">
        <f t="shared" ref="K28:AV28" si="43">VLOOKUP(K51,$G$2:$H$41,2,FALSE)</f>
        <v>1.3297130757816984</v>
      </c>
      <c r="L28" s="48">
        <f t="shared" si="43"/>
        <v>1.7185386602868473</v>
      </c>
      <c r="M28" s="48">
        <f t="shared" si="43"/>
        <v>1.1820841814110972</v>
      </c>
      <c r="N28" s="48">
        <f t="shared" si="43"/>
        <v>1.0996530901571524</v>
      </c>
      <c r="O28" s="48">
        <f t="shared" si="43"/>
        <v>1.4364761651741456</v>
      </c>
      <c r="P28" s="48">
        <f t="shared" si="43"/>
        <v>1.3208230057025445</v>
      </c>
      <c r="Q28" s="48">
        <f t="shared" si="43"/>
        <v>2.0461669734557217</v>
      </c>
      <c r="R28" s="48">
        <f t="shared" si="43"/>
        <v>1.229855981828637</v>
      </c>
      <c r="S28" s="48">
        <f t="shared" si="43"/>
        <v>1.9251558835551099</v>
      </c>
      <c r="T28" s="48">
        <f t="shared" si="43"/>
        <v>1.3731384882484385</v>
      </c>
      <c r="U28" s="48">
        <f t="shared" si="43"/>
        <v>1.2096235009541261</v>
      </c>
      <c r="V28" s="48">
        <f t="shared" si="43"/>
        <v>1.592356332089149</v>
      </c>
      <c r="W28" s="48">
        <f t="shared" si="43"/>
        <v>1.2465776636035462</v>
      </c>
      <c r="X28" s="48">
        <f t="shared" si="43"/>
        <v>1.2049365467162492</v>
      </c>
      <c r="Y28" s="48">
        <f t="shared" si="43"/>
        <v>1.3497311463670527</v>
      </c>
      <c r="Z28" s="48">
        <f t="shared" si="43"/>
        <v>0.99792263676822024</v>
      </c>
      <c r="AA28" s="48">
        <f>VLOOKUP(AA51,$G$2:$H$41,2,FALSE)</f>
        <v>0.94437471212054547</v>
      </c>
      <c r="AB28" s="48">
        <f t="shared" si="43"/>
        <v>1.5266727905460158</v>
      </c>
      <c r="AC28" s="48">
        <f t="shared" si="43"/>
        <v>1.5031573111238896</v>
      </c>
      <c r="AD28" s="48">
        <f t="shared" si="43"/>
        <v>1.3658867852588634</v>
      </c>
      <c r="AE28" s="48">
        <f t="shared" si="43"/>
        <v>1.6741366146455905</v>
      </c>
      <c r="AF28" s="48">
        <f t="shared" si="43"/>
        <v>1.6782803745258694</v>
      </c>
      <c r="AG28" s="48">
        <f t="shared" si="43"/>
        <v>1.5751275410905445</v>
      </c>
      <c r="AH28" s="48">
        <f t="shared" si="43"/>
        <v>1.6694171819830552</v>
      </c>
      <c r="AI28" s="48">
        <f t="shared" si="43"/>
        <v>2.1004361403505913</v>
      </c>
      <c r="AJ28" s="48">
        <f t="shared" si="43"/>
        <v>1.0879470620032077</v>
      </c>
      <c r="AK28" s="48">
        <f t="shared" si="43"/>
        <v>1.2490959195376492</v>
      </c>
      <c r="AL28" s="48">
        <f t="shared" si="41"/>
        <v>1.1542357592584445</v>
      </c>
      <c r="AM28" s="48">
        <f t="shared" si="41"/>
        <v>0.81648215735581653</v>
      </c>
      <c r="AN28" s="48">
        <f t="shared" ref="AN28:AS28" si="44">VLOOKUP(AN51,$G$2:$H$41,2,FALSE)</f>
        <v>1.6496714011152869</v>
      </c>
      <c r="AO28" s="48">
        <f t="shared" si="44"/>
        <v>1.0199271793119922</v>
      </c>
      <c r="AP28" s="48">
        <f t="shared" si="44"/>
        <v>1.9462132947756268</v>
      </c>
      <c r="AQ28" s="48">
        <f t="shared" si="44"/>
        <v>0.9896919553261031</v>
      </c>
      <c r="AR28" s="48">
        <f t="shared" si="44"/>
        <v>1.4727002237643048</v>
      </c>
      <c r="AS28" s="48">
        <f t="shared" si="44"/>
        <v>1.3440204435254086</v>
      </c>
      <c r="AT28" s="48">
        <f t="shared" ref="AT28:AU45" si="45">VLOOKUP(AT51,$G$2:$H$41,2,FALSE)</f>
        <v>0.96715978479089759</v>
      </c>
      <c r="AU28" s="48">
        <f t="shared" si="45"/>
        <v>1.6143392291919989</v>
      </c>
      <c r="AV28" s="48">
        <f t="shared" si="43"/>
        <v>1.1752986805970282</v>
      </c>
      <c r="AW28" s="48">
        <f t="shared" ca="1" si="38"/>
        <v>1.4143647591917847</v>
      </c>
    </row>
    <row r="29" spans="1:50" x14ac:dyDescent="0.25">
      <c r="E29" s="50" t="str">
        <f>CONCATENATE("@",Schedule!A9)</f>
        <v>@EVE</v>
      </c>
      <c r="F29" s="44">
        <f t="shared" si="33"/>
        <v>1.537295524949329</v>
      </c>
      <c r="G29" s="50" t="str">
        <f>CONCATENATE("@",Schedule!A9)</f>
        <v>@EVE</v>
      </c>
      <c r="H29" s="44">
        <f t="shared" si="34"/>
        <v>1.1752986805970282</v>
      </c>
      <c r="J29" s="41" t="str">
        <f>Schedule!A5</f>
        <v>BRI</v>
      </c>
      <c r="K29" s="48">
        <f t="shared" ref="K29:Z29" si="46">VLOOKUP(K52,$G$2:$H$41,2,FALSE)</f>
        <v>1.3731384882484385</v>
      </c>
      <c r="L29" s="48">
        <f t="shared" si="46"/>
        <v>2.0461669734557217</v>
      </c>
      <c r="M29" s="48">
        <f t="shared" si="46"/>
        <v>1.6143392291919989</v>
      </c>
      <c r="N29" s="48">
        <f t="shared" si="46"/>
        <v>0.96715978479089759</v>
      </c>
      <c r="O29" s="48">
        <f t="shared" si="46"/>
        <v>1.5266727905460158</v>
      </c>
      <c r="P29" s="48">
        <f t="shared" si="46"/>
        <v>1.592356332089149</v>
      </c>
      <c r="Q29" s="48">
        <f t="shared" si="46"/>
        <v>0.94437471212054547</v>
      </c>
      <c r="R29" s="48">
        <f t="shared" si="46"/>
        <v>1.4727002237643048</v>
      </c>
      <c r="S29" s="48">
        <f t="shared" si="46"/>
        <v>1.7185386602868473</v>
      </c>
      <c r="T29" s="48">
        <f t="shared" si="46"/>
        <v>1.4364761651741456</v>
      </c>
      <c r="U29" s="48">
        <f t="shared" si="46"/>
        <v>1.9251558835551099</v>
      </c>
      <c r="V29" s="48">
        <f t="shared" si="46"/>
        <v>0.9896919553261031</v>
      </c>
      <c r="W29" s="48">
        <f t="shared" si="46"/>
        <v>1.3440204435254086</v>
      </c>
      <c r="X29" s="48">
        <f t="shared" si="46"/>
        <v>0.81648215735581653</v>
      </c>
      <c r="Y29" s="48">
        <f t="shared" si="46"/>
        <v>1.229855981828637</v>
      </c>
      <c r="Z29" s="48">
        <f t="shared" si="46"/>
        <v>1.2465776636035462</v>
      </c>
      <c r="AA29" s="48">
        <f>VLOOKUP(AA52,$G$2:$H$41,2,FALSE)</f>
        <v>1.3497311463670527</v>
      </c>
      <c r="AB29" s="48">
        <f t="shared" ref="AB29:AK29" si="47">VLOOKUP(AB52,$G$2:$H$41,2,FALSE)</f>
        <v>1.3297130757816984</v>
      </c>
      <c r="AC29" s="48">
        <f t="shared" si="47"/>
        <v>1.2049365467162492</v>
      </c>
      <c r="AD29" s="48">
        <f t="shared" si="47"/>
        <v>1.7151585065368855</v>
      </c>
      <c r="AE29" s="48">
        <f t="shared" si="47"/>
        <v>1.1542357592584445</v>
      </c>
      <c r="AF29" s="48">
        <f t="shared" si="47"/>
        <v>1.1752986805970282</v>
      </c>
      <c r="AG29" s="48">
        <f t="shared" si="47"/>
        <v>2.1004361403505913</v>
      </c>
      <c r="AH29" s="48">
        <f t="shared" si="47"/>
        <v>1.4033115053483607</v>
      </c>
      <c r="AI29" s="48">
        <f t="shared" si="47"/>
        <v>1.6741366146455905</v>
      </c>
      <c r="AJ29" s="48">
        <f t="shared" si="47"/>
        <v>1.6782803745258694</v>
      </c>
      <c r="AK29" s="48">
        <f t="shared" si="47"/>
        <v>1.0879470620032077</v>
      </c>
      <c r="AL29" s="48">
        <f t="shared" si="41"/>
        <v>1.6496714011152869</v>
      </c>
      <c r="AM29" s="48">
        <f t="shared" si="41"/>
        <v>1.0199271793119922</v>
      </c>
      <c r="AN29" s="48">
        <f t="shared" ref="AN29:AS29" si="48">VLOOKUP(AN52,$G$2:$H$41,2,FALSE)</f>
        <v>1.5031573111238896</v>
      </c>
      <c r="AO29" s="48">
        <f t="shared" si="48"/>
        <v>1.0996530901571524</v>
      </c>
      <c r="AP29" s="48">
        <f t="shared" si="48"/>
        <v>1.2096235009541261</v>
      </c>
      <c r="AQ29" s="48">
        <f t="shared" si="48"/>
        <v>1.5751275410905445</v>
      </c>
      <c r="AR29" s="48">
        <f t="shared" si="48"/>
        <v>0.99792263676822024</v>
      </c>
      <c r="AS29" s="48">
        <f t="shared" si="48"/>
        <v>1.1820841814110972</v>
      </c>
      <c r="AT29" s="48">
        <f t="shared" si="45"/>
        <v>1.3208230057025445</v>
      </c>
      <c r="AU29" s="48">
        <f t="shared" si="45"/>
        <v>1.9462132947756268</v>
      </c>
      <c r="AV29" s="48">
        <f>VLOOKUP(AV52,$G$2:$H$41,2,FALSE)</f>
        <v>1.2490959195376492</v>
      </c>
      <c r="AW29" s="48">
        <f t="shared" ca="1" si="38"/>
        <v>1.4031833608900275</v>
      </c>
    </row>
    <row r="30" spans="1:50" x14ac:dyDescent="0.25">
      <c r="E30" s="50" t="str">
        <f>CONCATENATE("@",Schedule!A10)</f>
        <v>@LEI</v>
      </c>
      <c r="F30" s="44">
        <f t="shared" si="33"/>
        <v>1.8798674344180244</v>
      </c>
      <c r="G30" s="50" t="str">
        <f>CONCATENATE("@",Schedule!A10)</f>
        <v>@LEI</v>
      </c>
      <c r="H30" s="44">
        <f t="shared" si="34"/>
        <v>1.0996530901571524</v>
      </c>
      <c r="J30" s="41" t="str">
        <f>Schedule!A6</f>
        <v>BUR</v>
      </c>
      <c r="K30" s="48">
        <f t="shared" ref="K30:AV30" si="49">VLOOKUP(K53,$G$2:$H$41,2,FALSE)</f>
        <v>1.6143392291919989</v>
      </c>
      <c r="L30" s="48">
        <f t="shared" si="49"/>
        <v>1.229855981828637</v>
      </c>
      <c r="M30" s="48">
        <f t="shared" si="49"/>
        <v>1.0199271793119922</v>
      </c>
      <c r="N30" s="48">
        <f t="shared" si="49"/>
        <v>0.99792263676822024</v>
      </c>
      <c r="O30" s="48">
        <f t="shared" si="49"/>
        <v>1.3658867852588634</v>
      </c>
      <c r="P30" s="48">
        <f t="shared" si="49"/>
        <v>1.9251558835551099</v>
      </c>
      <c r="Q30" s="48">
        <f t="shared" si="49"/>
        <v>1.7185386602868473</v>
      </c>
      <c r="R30" s="48">
        <f t="shared" si="49"/>
        <v>1.4364761651741456</v>
      </c>
      <c r="S30" s="48">
        <f t="shared" si="49"/>
        <v>1.0996530901571524</v>
      </c>
      <c r="T30" s="48">
        <f t="shared" si="49"/>
        <v>1.1542357592584445</v>
      </c>
      <c r="U30" s="48">
        <f t="shared" si="49"/>
        <v>1.0879470620032077</v>
      </c>
      <c r="V30" s="48">
        <f t="shared" si="49"/>
        <v>2.0461669734557217</v>
      </c>
      <c r="W30" s="48">
        <f t="shared" si="49"/>
        <v>1.3731384882484385</v>
      </c>
      <c r="X30" s="48">
        <f t="shared" si="49"/>
        <v>1.6496714011152869</v>
      </c>
      <c r="Y30" s="48">
        <f t="shared" si="49"/>
        <v>1.1820841814110972</v>
      </c>
      <c r="Z30" s="48">
        <f t="shared" si="49"/>
        <v>1.2049365467162492</v>
      </c>
      <c r="AA30" s="48">
        <f t="shared" si="49"/>
        <v>1.9462132947756268</v>
      </c>
      <c r="AB30" s="48">
        <f t="shared" si="49"/>
        <v>1.4033115053483607</v>
      </c>
      <c r="AC30" s="48">
        <f t="shared" si="49"/>
        <v>1.1752986805970282</v>
      </c>
      <c r="AD30" s="48">
        <f t="shared" si="49"/>
        <v>1.2096235009541261</v>
      </c>
      <c r="AE30" s="48">
        <f t="shared" si="49"/>
        <v>2.1004361403505913</v>
      </c>
      <c r="AF30" s="48">
        <f t="shared" si="49"/>
        <v>0.94437471212054547</v>
      </c>
      <c r="AG30" s="48">
        <f t="shared" si="49"/>
        <v>1.3440204435254086</v>
      </c>
      <c r="AH30" s="48">
        <f t="shared" si="49"/>
        <v>0.9896919553261031</v>
      </c>
      <c r="AI30" s="48">
        <f t="shared" si="49"/>
        <v>1.5031573111238896</v>
      </c>
      <c r="AJ30" s="48">
        <f t="shared" ref="AJ30:AJ35" si="50">VLOOKUP(AJ53,$G$2:$H$41,2,FALSE)</f>
        <v>1.3208230057025445</v>
      </c>
      <c r="AK30" s="48">
        <f t="shared" si="49"/>
        <v>1.7151585065368855</v>
      </c>
      <c r="AL30" s="48">
        <f t="shared" si="49"/>
        <v>1.592356332089149</v>
      </c>
      <c r="AM30" s="48">
        <f t="shared" ref="AM30:AM45" si="51">VLOOKUP(AM53,$G$2:$H$41,2,FALSE)</f>
        <v>1.4727002237643048</v>
      </c>
      <c r="AN30" s="48">
        <f t="shared" ref="AN30:AS30" si="52">VLOOKUP(AN53,$G$2:$H$41,2,FALSE)</f>
        <v>0.96715978479089759</v>
      </c>
      <c r="AO30" s="48">
        <f t="shared" si="52"/>
        <v>1.6782803745258694</v>
      </c>
      <c r="AP30" s="48">
        <f t="shared" si="52"/>
        <v>1.3497311463670527</v>
      </c>
      <c r="AQ30" s="48">
        <f t="shared" si="52"/>
        <v>1.3297130757816984</v>
      </c>
      <c r="AR30" s="48">
        <f t="shared" si="52"/>
        <v>1.6741366146455905</v>
      </c>
      <c r="AS30" s="48">
        <f t="shared" si="52"/>
        <v>0.81648215735581653</v>
      </c>
      <c r="AT30" s="48">
        <f t="shared" si="45"/>
        <v>1.2465776636035462</v>
      </c>
      <c r="AU30" s="48">
        <f t="shared" si="45"/>
        <v>1.5751275410905445</v>
      </c>
      <c r="AV30" s="48">
        <f t="shared" si="49"/>
        <v>1.6694171819830552</v>
      </c>
      <c r="AW30" s="48">
        <f t="shared" ca="1" si="38"/>
        <v>1.4012701870179609</v>
      </c>
    </row>
    <row r="31" spans="1:50" x14ac:dyDescent="0.25">
      <c r="E31" s="50" t="str">
        <f>CONCATENATE("@",Schedule!A11)</f>
        <v>@LIV</v>
      </c>
      <c r="F31" s="44">
        <f t="shared" si="33"/>
        <v>2.2116582133598639</v>
      </c>
      <c r="G31" s="50" t="str">
        <f>CONCATENATE("@",Schedule!A11)</f>
        <v>@LIV</v>
      </c>
      <c r="H31" s="44">
        <f t="shared" si="34"/>
        <v>0.81648215735581653</v>
      </c>
      <c r="J31" s="41" t="str">
        <f>Schedule!A7</f>
        <v>CHE</v>
      </c>
      <c r="K31" s="48">
        <f t="shared" ref="K31:AV31" si="53">VLOOKUP(K54,$G$2:$H$41,2,FALSE)</f>
        <v>0.9896919553261031</v>
      </c>
      <c r="L31" s="48">
        <f t="shared" si="53"/>
        <v>1.3440204435254086</v>
      </c>
      <c r="M31" s="48">
        <f t="shared" si="53"/>
        <v>1.5751275410905445</v>
      </c>
      <c r="N31" s="48">
        <f t="shared" si="53"/>
        <v>1.3297130757816984</v>
      </c>
      <c r="O31" s="48">
        <f t="shared" si="53"/>
        <v>1.0199271793119922</v>
      </c>
      <c r="P31" s="48">
        <f t="shared" si="53"/>
        <v>0.99792263676822024</v>
      </c>
      <c r="Q31" s="48">
        <f t="shared" si="53"/>
        <v>1.6694171819830552</v>
      </c>
      <c r="R31" s="48">
        <f t="shared" si="53"/>
        <v>1.3208230057025445</v>
      </c>
      <c r="S31" s="48">
        <f t="shared" si="53"/>
        <v>1.9462132947756268</v>
      </c>
      <c r="T31" s="48">
        <f t="shared" si="53"/>
        <v>1.2490959195376492</v>
      </c>
      <c r="U31" s="48">
        <f t="shared" si="53"/>
        <v>1.3731384882484385</v>
      </c>
      <c r="V31" s="48">
        <f t="shared" si="53"/>
        <v>1.6496714011152869</v>
      </c>
      <c r="W31" s="48">
        <f t="shared" si="53"/>
        <v>0.96715978479089759</v>
      </c>
      <c r="X31" s="48">
        <f t="shared" si="53"/>
        <v>2.0461669734557217</v>
      </c>
      <c r="Y31" s="48">
        <f t="shared" si="53"/>
        <v>2.1004361403505913</v>
      </c>
      <c r="Z31" s="48">
        <f t="shared" si="53"/>
        <v>1.1752986805970282</v>
      </c>
      <c r="AA31" s="48">
        <f t="shared" si="53"/>
        <v>1.7151585065368855</v>
      </c>
      <c r="AB31" s="48">
        <f t="shared" si="53"/>
        <v>1.2049365467162492</v>
      </c>
      <c r="AC31" s="48">
        <f t="shared" si="53"/>
        <v>1.6143392291919989</v>
      </c>
      <c r="AD31" s="48">
        <f t="shared" si="53"/>
        <v>1.229855981828637</v>
      </c>
      <c r="AE31" s="48">
        <f t="shared" si="53"/>
        <v>1.3658867852588634</v>
      </c>
      <c r="AF31" s="48">
        <f t="shared" si="53"/>
        <v>1.5266727905460158</v>
      </c>
      <c r="AG31" s="48">
        <f t="shared" si="53"/>
        <v>1.592356332089149</v>
      </c>
      <c r="AH31" s="48">
        <f t="shared" si="53"/>
        <v>1.5031573111238896</v>
      </c>
      <c r="AI31" s="48">
        <f t="shared" si="53"/>
        <v>1.0996530901571524</v>
      </c>
      <c r="AJ31" s="48">
        <f t="shared" si="50"/>
        <v>1.2096235009541261</v>
      </c>
      <c r="AK31" s="48">
        <f t="shared" si="53"/>
        <v>1.4727002237643048</v>
      </c>
      <c r="AL31" s="48">
        <f t="shared" si="53"/>
        <v>1.4033115053483607</v>
      </c>
      <c r="AM31" s="48">
        <f t="shared" si="51"/>
        <v>1.4364761651741456</v>
      </c>
      <c r="AN31" s="48">
        <f t="shared" ref="AN31:AS31" si="54">VLOOKUP(AN54,$G$2:$H$41,2,FALSE)</f>
        <v>1.7185386602868473</v>
      </c>
      <c r="AO31" s="48">
        <f t="shared" si="54"/>
        <v>1.1820841814110972</v>
      </c>
      <c r="AP31" s="48">
        <f t="shared" si="54"/>
        <v>1.6741366146455905</v>
      </c>
      <c r="AQ31" s="48">
        <f t="shared" si="54"/>
        <v>1.6782803745258694</v>
      </c>
      <c r="AR31" s="48">
        <f t="shared" si="54"/>
        <v>1.3497311463670527</v>
      </c>
      <c r="AS31" s="48">
        <f t="shared" si="54"/>
        <v>1.0879470620032077</v>
      </c>
      <c r="AT31" s="48">
        <f t="shared" si="45"/>
        <v>1.9251558835551099</v>
      </c>
      <c r="AU31" s="48">
        <f t="shared" si="45"/>
        <v>0.81648215735581653</v>
      </c>
      <c r="AV31" s="48">
        <f t="shared" si="53"/>
        <v>1.2465776636035462</v>
      </c>
      <c r="AW31" s="48">
        <f t="shared" ca="1" si="38"/>
        <v>1.4349143423708086</v>
      </c>
    </row>
    <row r="32" spans="1:50" x14ac:dyDescent="0.25">
      <c r="E32" s="50" t="str">
        <f>CONCATENATE("@",Schedule!A12)</f>
        <v>@MCI</v>
      </c>
      <c r="F32" s="44">
        <f t="shared" si="33"/>
        <v>2.6911362863861634</v>
      </c>
      <c r="G32" s="50" t="str">
        <f>CONCATENATE("@",Schedule!A12)</f>
        <v>@MCI</v>
      </c>
      <c r="H32" s="44">
        <f t="shared" si="34"/>
        <v>0.96715978479089759</v>
      </c>
      <c r="J32" s="41" t="str">
        <f>Schedule!A8</f>
        <v>CRY</v>
      </c>
      <c r="K32" s="48">
        <f t="shared" ref="K32:AI32" si="55">VLOOKUP(K55,$G$2:$H$41,2,FALSE)</f>
        <v>1.4364761651741456</v>
      </c>
      <c r="L32" s="48">
        <f t="shared" si="55"/>
        <v>1.0879470620032077</v>
      </c>
      <c r="M32" s="48">
        <f t="shared" si="55"/>
        <v>0.9896919553261031</v>
      </c>
      <c r="N32" s="48">
        <f t="shared" si="55"/>
        <v>2.1004361403505913</v>
      </c>
      <c r="O32" s="48">
        <f t="shared" si="55"/>
        <v>1.2049365467162492</v>
      </c>
      <c r="P32" s="48">
        <f t="shared" si="55"/>
        <v>1.2465776636035462</v>
      </c>
      <c r="Q32" s="48">
        <f t="shared" si="55"/>
        <v>1.9251558835551099</v>
      </c>
      <c r="R32" s="48">
        <f t="shared" si="55"/>
        <v>1.6741366146455905</v>
      </c>
      <c r="S32" s="48">
        <f t="shared" si="55"/>
        <v>1.1820841814110972</v>
      </c>
      <c r="T32" s="48">
        <f t="shared" si="55"/>
        <v>1.229855981828637</v>
      </c>
      <c r="U32" s="48">
        <f t="shared" si="55"/>
        <v>1.3440204435254086</v>
      </c>
      <c r="V32" s="48">
        <f t="shared" si="55"/>
        <v>0.94437471212054547</v>
      </c>
      <c r="W32" s="48">
        <f t="shared" si="55"/>
        <v>0.99792263676822024</v>
      </c>
      <c r="X32" s="48">
        <f t="shared" si="55"/>
        <v>1.2490959195376492</v>
      </c>
      <c r="Y32" s="48">
        <f t="shared" si="55"/>
        <v>1.7151585065368855</v>
      </c>
      <c r="Z32" s="48">
        <f t="shared" si="55"/>
        <v>1.3731384882484385</v>
      </c>
      <c r="AA32" s="48">
        <f t="shared" si="55"/>
        <v>1.6694171819830552</v>
      </c>
      <c r="AB32" s="48">
        <f t="shared" si="55"/>
        <v>1.592356332089149</v>
      </c>
      <c r="AC32" s="48">
        <f t="shared" si="55"/>
        <v>2.0461669734557217</v>
      </c>
      <c r="AD32" s="48">
        <f t="shared" si="55"/>
        <v>1.3208230057025445</v>
      </c>
      <c r="AE32" s="48">
        <f t="shared" si="55"/>
        <v>1.5751275410905445</v>
      </c>
      <c r="AF32" s="48">
        <f t="shared" si="55"/>
        <v>1.5031573111238896</v>
      </c>
      <c r="AG32" s="48">
        <f t="shared" si="55"/>
        <v>0.96715978479089759</v>
      </c>
      <c r="AH32" s="48">
        <f t="shared" si="55"/>
        <v>1.6143392291919989</v>
      </c>
      <c r="AI32" s="48">
        <f t="shared" si="55"/>
        <v>1.3297130757816984</v>
      </c>
      <c r="AJ32" s="48">
        <f t="shared" si="50"/>
        <v>1.1752986805970282</v>
      </c>
      <c r="AK32" s="48">
        <f t="shared" ref="AK32:AL34" si="56">VLOOKUP(AK55,$G$2:$H$41,2,FALSE)</f>
        <v>1.9462132947756268</v>
      </c>
      <c r="AL32" s="48">
        <f t="shared" si="56"/>
        <v>1.3658867852588634</v>
      </c>
      <c r="AM32" s="48">
        <f t="shared" si="51"/>
        <v>1.6782803745258694</v>
      </c>
      <c r="AN32" s="48">
        <f t="shared" ref="AN32:AS32" si="57">VLOOKUP(AN55,$G$2:$H$41,2,FALSE)</f>
        <v>1.4033115053483607</v>
      </c>
      <c r="AO32" s="48">
        <f t="shared" si="57"/>
        <v>0.81648215735581653</v>
      </c>
      <c r="AP32" s="48">
        <f t="shared" si="57"/>
        <v>1.5266727905460158</v>
      </c>
      <c r="AQ32" s="48">
        <f t="shared" si="57"/>
        <v>1.0996530901571524</v>
      </c>
      <c r="AR32" s="48">
        <f t="shared" si="57"/>
        <v>1.1542357592584445</v>
      </c>
      <c r="AS32" s="48">
        <f t="shared" si="57"/>
        <v>1.7185386602868473</v>
      </c>
      <c r="AT32" s="48">
        <f t="shared" si="45"/>
        <v>1.2096235009541261</v>
      </c>
      <c r="AU32" s="48">
        <f t="shared" si="45"/>
        <v>1.0199271793119922</v>
      </c>
      <c r="AV32" s="48">
        <f>VLOOKUP(AV55,$G$2:$H$41,2,FALSE)</f>
        <v>1.4727002237643048</v>
      </c>
      <c r="AW32" s="48">
        <f t="shared" ca="1" si="38"/>
        <v>1.40761813180814</v>
      </c>
    </row>
    <row r="33" spans="5:50" x14ac:dyDescent="0.25">
      <c r="E33" s="50" t="str">
        <f>CONCATENATE("@",Schedule!A13)</f>
        <v>@MUN</v>
      </c>
      <c r="F33" s="44">
        <f t="shared" si="33"/>
        <v>1.9003790408050523</v>
      </c>
      <c r="G33" s="50" t="str">
        <f>CONCATENATE("@",Schedule!A13)</f>
        <v>@MUN</v>
      </c>
      <c r="H33" s="44">
        <f t="shared" si="34"/>
        <v>0.9896919553261031</v>
      </c>
      <c r="J33" s="41" t="str">
        <f>Schedule!A9</f>
        <v>EVE</v>
      </c>
      <c r="K33" s="48">
        <f t="shared" ref="K33:AI33" si="58">VLOOKUP(K56,$G$2:$H$41,2,FALSE)</f>
        <v>1.3497311463670527</v>
      </c>
      <c r="L33" s="48">
        <f t="shared" si="58"/>
        <v>1.6782803745258694</v>
      </c>
      <c r="M33" s="48">
        <f t="shared" si="58"/>
        <v>1.7185386602868473</v>
      </c>
      <c r="N33" s="48">
        <f t="shared" si="58"/>
        <v>1.2465776636035462</v>
      </c>
      <c r="O33" s="48">
        <f t="shared" si="58"/>
        <v>1.4033115053483607</v>
      </c>
      <c r="P33" s="48">
        <f t="shared" si="58"/>
        <v>1.3297130757816984</v>
      </c>
      <c r="Q33" s="48">
        <f t="shared" si="58"/>
        <v>1.1820841814110972</v>
      </c>
      <c r="R33" s="48">
        <f t="shared" si="58"/>
        <v>1.2490959195376492</v>
      </c>
      <c r="S33" s="48">
        <f t="shared" si="58"/>
        <v>2.0461669734557217</v>
      </c>
      <c r="T33" s="48">
        <f t="shared" si="58"/>
        <v>1.3658867852588634</v>
      </c>
      <c r="U33" s="48">
        <f t="shared" si="58"/>
        <v>1.4727002237643048</v>
      </c>
      <c r="V33" s="48">
        <f t="shared" si="58"/>
        <v>1.3208230057025445</v>
      </c>
      <c r="W33" s="48">
        <f t="shared" si="58"/>
        <v>1.9251558835551099</v>
      </c>
      <c r="X33" s="48">
        <f t="shared" si="58"/>
        <v>1.0996530901571524</v>
      </c>
      <c r="Y33" s="48">
        <f t="shared" si="58"/>
        <v>0.81648215735581653</v>
      </c>
      <c r="Z33" s="48">
        <f t="shared" si="58"/>
        <v>1.1542357592584445</v>
      </c>
      <c r="AA33" s="48">
        <f t="shared" si="58"/>
        <v>0.9896919553261031</v>
      </c>
      <c r="AB33" s="48">
        <f t="shared" si="58"/>
        <v>1.5031573111238896</v>
      </c>
      <c r="AC33" s="48">
        <f t="shared" si="58"/>
        <v>1.5266727905460158</v>
      </c>
      <c r="AD33" s="48">
        <f t="shared" si="58"/>
        <v>1.592356332089149</v>
      </c>
      <c r="AE33" s="48">
        <f t="shared" si="58"/>
        <v>0.96715978479089759</v>
      </c>
      <c r="AF33" s="48">
        <f t="shared" si="58"/>
        <v>1.6694171819830552</v>
      </c>
      <c r="AG33" s="48">
        <f t="shared" si="58"/>
        <v>1.6741366146455905</v>
      </c>
      <c r="AH33" s="48">
        <f t="shared" si="58"/>
        <v>1.9462132947756268</v>
      </c>
      <c r="AI33" s="48">
        <f t="shared" si="58"/>
        <v>1.3731384882484385</v>
      </c>
      <c r="AJ33" s="48">
        <f t="shared" si="50"/>
        <v>1.6496714011152869</v>
      </c>
      <c r="AK33" s="48">
        <f t="shared" si="56"/>
        <v>1.229855981828637</v>
      </c>
      <c r="AL33" s="48">
        <f t="shared" si="56"/>
        <v>1.2096235009541261</v>
      </c>
      <c r="AM33" s="48">
        <f t="shared" si="51"/>
        <v>0.94437471212054547</v>
      </c>
      <c r="AN33" s="48">
        <f t="shared" ref="AN33:AS33" si="59">VLOOKUP(AN56,$G$2:$H$41,2,FALSE)</f>
        <v>0.99792263676822024</v>
      </c>
      <c r="AO33" s="48">
        <f t="shared" si="59"/>
        <v>1.5751275410905445</v>
      </c>
      <c r="AP33" s="48">
        <f t="shared" si="59"/>
        <v>1.3440204435254086</v>
      </c>
      <c r="AQ33" s="48">
        <f t="shared" si="59"/>
        <v>1.2049365467162492</v>
      </c>
      <c r="AR33" s="48">
        <f t="shared" si="59"/>
        <v>1.6143392291919989</v>
      </c>
      <c r="AS33" s="48">
        <f t="shared" si="59"/>
        <v>1.0199271793119922</v>
      </c>
      <c r="AT33" s="48">
        <f t="shared" si="45"/>
        <v>2.1004361403505913</v>
      </c>
      <c r="AU33" s="48">
        <f t="shared" si="45"/>
        <v>1.0879470620032077</v>
      </c>
      <c r="AV33" s="48">
        <f>VLOOKUP(AV56,$G$2:$H$41,2,FALSE)</f>
        <v>1.7151585065368855</v>
      </c>
      <c r="AW33" s="48">
        <f t="shared" ca="1" si="38"/>
        <v>1.4035229728641208</v>
      </c>
    </row>
    <row r="34" spans="5:50" x14ac:dyDescent="0.25">
      <c r="E34" s="50" t="str">
        <f>CONCATENATE("@",Schedule!A14)</f>
        <v>@NEW</v>
      </c>
      <c r="F34" s="44">
        <f t="shared" si="33"/>
        <v>0.99415565274921525</v>
      </c>
      <c r="G34" s="50" t="str">
        <f>CONCATENATE("@",Schedule!A14)</f>
        <v>@NEW</v>
      </c>
      <c r="H34" s="44">
        <f t="shared" si="34"/>
        <v>1.592356332089149</v>
      </c>
      <c r="J34" s="41" t="str">
        <f>Schedule!A10</f>
        <v>LEI</v>
      </c>
      <c r="K34" s="48">
        <f t="shared" ref="K34:AI34" si="60">VLOOKUP(K57,$G$2:$H$41,2,FALSE)</f>
        <v>1.2465776636035462</v>
      </c>
      <c r="L34" s="48">
        <f t="shared" si="60"/>
        <v>0.94437471212054547</v>
      </c>
      <c r="M34" s="48">
        <f t="shared" si="60"/>
        <v>1.0879470620032077</v>
      </c>
      <c r="N34" s="48">
        <f t="shared" si="60"/>
        <v>1.7151585065368855</v>
      </c>
      <c r="O34" s="48">
        <f t="shared" si="60"/>
        <v>0.9896919553261031</v>
      </c>
      <c r="P34" s="48">
        <f t="shared" si="60"/>
        <v>1.4727002237643048</v>
      </c>
      <c r="Q34" s="48">
        <f t="shared" si="60"/>
        <v>1.9462132947756268</v>
      </c>
      <c r="R34" s="48">
        <f t="shared" si="60"/>
        <v>0.81648215735581653</v>
      </c>
      <c r="S34" s="48">
        <f t="shared" si="60"/>
        <v>1.5266727905460158</v>
      </c>
      <c r="T34" s="48">
        <f t="shared" si="60"/>
        <v>1.3208230057025445</v>
      </c>
      <c r="U34" s="48">
        <f t="shared" si="60"/>
        <v>1.3497311463670527</v>
      </c>
      <c r="V34" s="48">
        <f t="shared" si="60"/>
        <v>1.5031573111238896</v>
      </c>
      <c r="W34" s="48">
        <f t="shared" si="60"/>
        <v>1.3658867852588634</v>
      </c>
      <c r="X34" s="48">
        <f t="shared" si="60"/>
        <v>1.4364761651741456</v>
      </c>
      <c r="Y34" s="48">
        <f t="shared" si="60"/>
        <v>1.6782803745258694</v>
      </c>
      <c r="Z34" s="48">
        <f t="shared" si="60"/>
        <v>1.7185386602868473</v>
      </c>
      <c r="AA34" s="48">
        <f t="shared" si="60"/>
        <v>1.9251558835551099</v>
      </c>
      <c r="AB34" s="48">
        <f t="shared" si="60"/>
        <v>0.96715978479089759</v>
      </c>
      <c r="AC34" s="48">
        <f t="shared" si="60"/>
        <v>0.99792263676822024</v>
      </c>
      <c r="AD34" s="48">
        <f t="shared" si="60"/>
        <v>1.6741366146455905</v>
      </c>
      <c r="AE34" s="48">
        <f t="shared" si="60"/>
        <v>1.592356332089149</v>
      </c>
      <c r="AF34" s="48">
        <f t="shared" si="60"/>
        <v>1.6143392291919989</v>
      </c>
      <c r="AG34" s="48">
        <f t="shared" si="60"/>
        <v>1.2490959195376492</v>
      </c>
      <c r="AH34" s="48">
        <f t="shared" si="60"/>
        <v>2.0461669734557217</v>
      </c>
      <c r="AI34" s="48">
        <f t="shared" si="60"/>
        <v>1.1542357592584445</v>
      </c>
      <c r="AJ34" s="48">
        <f t="shared" si="50"/>
        <v>1.0199271793119922</v>
      </c>
      <c r="AK34" s="48">
        <f t="shared" si="56"/>
        <v>1.1820841814110972</v>
      </c>
      <c r="AL34" s="48">
        <f t="shared" si="56"/>
        <v>1.5751275410905445</v>
      </c>
      <c r="AM34" s="48">
        <f t="shared" si="51"/>
        <v>2.1004361403505913</v>
      </c>
      <c r="AN34" s="48">
        <f t="shared" ref="AN34:AS34" si="61">VLOOKUP(AN57,$G$2:$H$41,2,FALSE)</f>
        <v>1.3731384882484385</v>
      </c>
      <c r="AO34" s="48">
        <f t="shared" si="61"/>
        <v>1.6694171819830552</v>
      </c>
      <c r="AP34" s="48">
        <f t="shared" si="61"/>
        <v>1.1752986805970282</v>
      </c>
      <c r="AQ34" s="48">
        <f t="shared" si="61"/>
        <v>1.6496714011152869</v>
      </c>
      <c r="AR34" s="48">
        <f t="shared" si="61"/>
        <v>1.229855981828637</v>
      </c>
      <c r="AS34" s="48">
        <f t="shared" si="61"/>
        <v>1.4033115053483607</v>
      </c>
      <c r="AT34" s="48">
        <f t="shared" si="45"/>
        <v>1.3297130757816984</v>
      </c>
      <c r="AU34" s="48">
        <f t="shared" si="45"/>
        <v>1.2049365467162492</v>
      </c>
      <c r="AV34" s="48">
        <f>VLOOKUP(AV57,$G$2:$H$41,2,FALSE)</f>
        <v>1.2096235009541261</v>
      </c>
      <c r="AW34" s="48">
        <f t="shared" ca="1" si="38"/>
        <v>1.3973425310891252</v>
      </c>
      <c r="AX34" s="49"/>
    </row>
    <row r="35" spans="5:50" x14ac:dyDescent="0.25">
      <c r="E35" s="50" t="str">
        <f>CONCATENATE("@",Schedule!A15)</f>
        <v>@NOR</v>
      </c>
      <c r="F35" s="44">
        <f t="shared" si="33"/>
        <v>1.2277651168870654</v>
      </c>
      <c r="G35" s="50" t="str">
        <f>CONCATENATE("@",Schedule!A15)</f>
        <v>@NOR</v>
      </c>
      <c r="H35" s="44">
        <f t="shared" si="34"/>
        <v>1.5751275410905445</v>
      </c>
      <c r="J35" s="41" t="str">
        <f>Schedule!A11</f>
        <v>LIV</v>
      </c>
      <c r="K35" s="48">
        <f t="shared" ref="K35:AV35" si="62">VLOOKUP(K58,$G$2:$H$41,2,FALSE)</f>
        <v>1.9251558835551099</v>
      </c>
      <c r="L35" s="48">
        <f t="shared" si="62"/>
        <v>1.3208230057025445</v>
      </c>
      <c r="M35" s="48">
        <f t="shared" si="62"/>
        <v>1.5031573111238896</v>
      </c>
      <c r="N35" s="48">
        <f t="shared" si="62"/>
        <v>1.2490959195376492</v>
      </c>
      <c r="O35" s="48">
        <f t="shared" si="62"/>
        <v>1.9462132947756268</v>
      </c>
      <c r="P35" s="48">
        <f t="shared" si="62"/>
        <v>0.94437471212054547</v>
      </c>
      <c r="Q35" s="48">
        <f t="shared" si="62"/>
        <v>1.0879470620032077</v>
      </c>
      <c r="R35" s="48">
        <f t="shared" si="62"/>
        <v>1.3440204435254086</v>
      </c>
      <c r="S35" s="48">
        <f t="shared" si="62"/>
        <v>0.9896919553261031</v>
      </c>
      <c r="T35" s="48">
        <f t="shared" si="62"/>
        <v>1.4727002237643048</v>
      </c>
      <c r="U35" s="48">
        <f t="shared" si="62"/>
        <v>1.7185386602868473</v>
      </c>
      <c r="V35" s="48">
        <f t="shared" si="62"/>
        <v>1.1820841814110972</v>
      </c>
      <c r="W35" s="48">
        <f t="shared" si="62"/>
        <v>1.3497311463670527</v>
      </c>
      <c r="X35" s="48">
        <f t="shared" si="62"/>
        <v>1.6694171819830552</v>
      </c>
      <c r="Y35" s="48">
        <f t="shared" si="62"/>
        <v>1.4364761651741456</v>
      </c>
      <c r="Z35" s="48">
        <f t="shared" si="62"/>
        <v>1.4033115053483607</v>
      </c>
      <c r="AA35" s="48">
        <f t="shared" si="62"/>
        <v>1.6782803745258694</v>
      </c>
      <c r="AB35" s="90">
        <f t="shared" si="62"/>
        <v>1.6741366146455905</v>
      </c>
      <c r="AC35" s="48">
        <f t="shared" si="62"/>
        <v>1.0996530901571524</v>
      </c>
      <c r="AD35" s="48">
        <f t="shared" si="62"/>
        <v>1.2465776636035462</v>
      </c>
      <c r="AE35" s="48">
        <f t="shared" si="62"/>
        <v>1.3297130757816984</v>
      </c>
      <c r="AF35" s="48">
        <f t="shared" si="62"/>
        <v>1.2049365467162492</v>
      </c>
      <c r="AG35" s="48">
        <f t="shared" si="62"/>
        <v>1.2096235009541261</v>
      </c>
      <c r="AH35" s="48">
        <f t="shared" si="62"/>
        <v>1.0199271793119922</v>
      </c>
      <c r="AI35" s="48">
        <f t="shared" si="62"/>
        <v>1.6143392291919989</v>
      </c>
      <c r="AJ35" s="48">
        <f t="shared" si="50"/>
        <v>1.5751275410905445</v>
      </c>
      <c r="AK35" s="48">
        <f t="shared" si="62"/>
        <v>2.0461669734557217</v>
      </c>
      <c r="AL35" s="48">
        <f>VLOOKUP(AL58,$G$2:$H$41,2,FALSE)</f>
        <v>1.3731384882484385</v>
      </c>
      <c r="AM35" s="48">
        <f t="shared" si="51"/>
        <v>1.7151585065368855</v>
      </c>
      <c r="AN35" s="48">
        <f t="shared" ref="AN35:AS35" si="63">VLOOKUP(AN58,$G$2:$H$41,2,FALSE)</f>
        <v>1.1752986805970282</v>
      </c>
      <c r="AO35" s="48">
        <f t="shared" si="63"/>
        <v>1.6496714011152869</v>
      </c>
      <c r="AP35" s="48">
        <f t="shared" si="63"/>
        <v>0.96715978479089759</v>
      </c>
      <c r="AQ35" s="48">
        <f t="shared" si="63"/>
        <v>2.1004361403505913</v>
      </c>
      <c r="AR35" s="48">
        <f t="shared" si="63"/>
        <v>1.3658867852588634</v>
      </c>
      <c r="AS35" s="48">
        <f t="shared" si="63"/>
        <v>1.5266727905460158</v>
      </c>
      <c r="AT35" s="48">
        <f t="shared" si="45"/>
        <v>1.229855981828637</v>
      </c>
      <c r="AU35" s="48">
        <f t="shared" si="45"/>
        <v>1.1542357592584445</v>
      </c>
      <c r="AV35" s="48">
        <f t="shared" si="62"/>
        <v>1.592356332089149</v>
      </c>
      <c r="AW35" s="48">
        <f>AVERAGE(K35:AA35,AC35:AG35)</f>
        <v>1.3777964956247084</v>
      </c>
    </row>
    <row r="36" spans="5:50" x14ac:dyDescent="0.25">
      <c r="E36" s="50" t="str">
        <f>CONCATENATE("@",Schedule!A16)</f>
        <v>@SHU</v>
      </c>
      <c r="F36" s="44">
        <f t="shared" si="33"/>
        <v>1.3254924821551277</v>
      </c>
      <c r="G36" s="50" t="str">
        <f>CONCATENATE("@",Schedule!A16)</f>
        <v>@SHU</v>
      </c>
      <c r="H36" s="44">
        <f t="shared" si="34"/>
        <v>1.0879470620032077</v>
      </c>
      <c r="J36" s="41" t="str">
        <f>Schedule!A12</f>
        <v>MCI</v>
      </c>
      <c r="K36" s="48">
        <f t="shared" ref="K36:AV36" si="64">VLOOKUP(K59,$G$2:$H$41,2,FALSE)</f>
        <v>1.6741366146455905</v>
      </c>
      <c r="L36" s="48">
        <f t="shared" si="64"/>
        <v>1.4727002237643048</v>
      </c>
      <c r="M36" s="48">
        <f t="shared" si="64"/>
        <v>1.4033115053483607</v>
      </c>
      <c r="N36" s="48">
        <f t="shared" si="64"/>
        <v>1.6694171819830552</v>
      </c>
      <c r="O36" s="48">
        <f t="shared" si="64"/>
        <v>1.5751275410905445</v>
      </c>
      <c r="P36" s="48">
        <f t="shared" si="64"/>
        <v>1.6782803745258694</v>
      </c>
      <c r="Q36" s="48">
        <f t="shared" si="64"/>
        <v>1.1752986805970282</v>
      </c>
      <c r="R36" s="48">
        <f t="shared" si="64"/>
        <v>1.2465776636035462</v>
      </c>
      <c r="S36" s="48">
        <f t="shared" si="64"/>
        <v>1.3497311463670527</v>
      </c>
      <c r="T36" s="48">
        <f t="shared" si="64"/>
        <v>2.1004361403505913</v>
      </c>
      <c r="U36" s="48">
        <f t="shared" si="64"/>
        <v>1.6143392291919989</v>
      </c>
      <c r="V36" s="48">
        <f t="shared" si="64"/>
        <v>0.81648215735581653</v>
      </c>
      <c r="W36" s="48">
        <f t="shared" si="64"/>
        <v>1.1542357592584445</v>
      </c>
      <c r="X36" s="48">
        <f t="shared" si="64"/>
        <v>1.592356332089149</v>
      </c>
      <c r="Y36" s="48">
        <f t="shared" si="64"/>
        <v>1.2490959195376492</v>
      </c>
      <c r="Z36" s="48">
        <f t="shared" si="64"/>
        <v>1.2096235009541261</v>
      </c>
      <c r="AA36" s="48">
        <f t="shared" si="64"/>
        <v>1.229855981828637</v>
      </c>
      <c r="AB36" s="48">
        <f t="shared" si="64"/>
        <v>1.3440204435254086</v>
      </c>
      <c r="AC36" s="48">
        <f t="shared" si="64"/>
        <v>1.0199271793119922</v>
      </c>
      <c r="AD36" s="48">
        <f t="shared" si="64"/>
        <v>1.3297130757816984</v>
      </c>
      <c r="AE36" s="48">
        <f t="shared" si="64"/>
        <v>1.4364761651741456</v>
      </c>
      <c r="AF36" s="48">
        <f t="shared" si="64"/>
        <v>1.7185386602868473</v>
      </c>
      <c r="AG36" s="48">
        <f t="shared" si="64"/>
        <v>1.6496714011152869</v>
      </c>
      <c r="AH36" s="48">
        <f t="shared" si="64"/>
        <v>1.0879470620032077</v>
      </c>
      <c r="AI36" s="48">
        <f t="shared" si="64"/>
        <v>1.2049365467162492</v>
      </c>
      <c r="AJ36" s="48">
        <f t="shared" si="64"/>
        <v>2.0461669734557217</v>
      </c>
      <c r="AK36" s="48">
        <f t="shared" si="64"/>
        <v>1.0996530901571524</v>
      </c>
      <c r="AL36" s="48">
        <f>VLOOKUP(AL59,$G$2:$H$41,2,FALSE)</f>
        <v>1.5031573111238896</v>
      </c>
      <c r="AM36" s="48">
        <f t="shared" si="51"/>
        <v>0.9896919553261031</v>
      </c>
      <c r="AN36" s="48">
        <f t="shared" ref="AN36:AS36" si="65">VLOOKUP(AN59,$G$2:$H$41,2,FALSE)</f>
        <v>1.5266727905460158</v>
      </c>
      <c r="AO36" s="48">
        <f t="shared" si="65"/>
        <v>0.94437471212054547</v>
      </c>
      <c r="AP36" s="48">
        <f t="shared" si="65"/>
        <v>0.99792263676822024</v>
      </c>
      <c r="AQ36" s="48">
        <f t="shared" si="65"/>
        <v>1.3208230057025445</v>
      </c>
      <c r="AR36" s="48">
        <f t="shared" si="65"/>
        <v>1.9462132947756268</v>
      </c>
      <c r="AS36" s="48">
        <f t="shared" si="65"/>
        <v>1.3658867852588634</v>
      </c>
      <c r="AT36" s="48">
        <f t="shared" si="45"/>
        <v>1.7151585065368855</v>
      </c>
      <c r="AU36" s="48">
        <f t="shared" si="45"/>
        <v>1.3731384882484385</v>
      </c>
      <c r="AV36" s="48">
        <f t="shared" si="64"/>
        <v>1.9251558835551099</v>
      </c>
      <c r="AW36" s="48">
        <f t="shared" ca="1" si="38"/>
        <v>1.4221457772907455</v>
      </c>
    </row>
    <row r="37" spans="5:50" x14ac:dyDescent="0.25">
      <c r="E37" s="50" t="str">
        <f>CONCATENATE("@",Schedule!A17)</f>
        <v>@SOU</v>
      </c>
      <c r="F37" s="44">
        <f t="shared" si="33"/>
        <v>1.5943895595718913</v>
      </c>
      <c r="G37" s="50" t="str">
        <f>CONCATENATE("@",Schedule!A17)</f>
        <v>@SOU</v>
      </c>
      <c r="H37" s="44">
        <f t="shared" si="34"/>
        <v>1.3208230057025445</v>
      </c>
      <c r="J37" s="41" t="str">
        <f>Schedule!A13</f>
        <v>MUN</v>
      </c>
      <c r="K37" s="48">
        <f t="shared" ref="K37:N45" si="66">VLOOKUP(K60,$G$2:$H$41,2,FALSE)</f>
        <v>1.1542357592584445</v>
      </c>
      <c r="L37" s="48">
        <f t="shared" si="66"/>
        <v>1.0199271793119922</v>
      </c>
      <c r="M37" s="48">
        <f t="shared" si="66"/>
        <v>1.6496714011152869</v>
      </c>
      <c r="N37" s="48">
        <f t="shared" si="66"/>
        <v>1.3208230057025445</v>
      </c>
      <c r="O37" s="48">
        <f t="shared" ref="O37:AK37" si="67">VLOOKUP(O60,$G$2:$H$41,2,FALSE)</f>
        <v>1.3440204435254086</v>
      </c>
      <c r="P37" s="48">
        <f t="shared" si="67"/>
        <v>1.6741366146455905</v>
      </c>
      <c r="Q37" s="48">
        <f t="shared" si="67"/>
        <v>1.5031573111238896</v>
      </c>
      <c r="R37" s="48">
        <f t="shared" si="67"/>
        <v>1.592356332089149</v>
      </c>
      <c r="S37" s="48">
        <f t="shared" si="67"/>
        <v>0.99792263676822024</v>
      </c>
      <c r="T37" s="48">
        <f t="shared" si="67"/>
        <v>1.5751275410905445</v>
      </c>
      <c r="U37" s="48">
        <f t="shared" si="67"/>
        <v>1.4033115053483607</v>
      </c>
      <c r="V37" s="48">
        <f t="shared" si="67"/>
        <v>1.6694171819830552</v>
      </c>
      <c r="W37" s="48">
        <f t="shared" si="67"/>
        <v>1.0879470620032077</v>
      </c>
      <c r="X37" s="48">
        <f t="shared" si="67"/>
        <v>2.1004361403505913</v>
      </c>
      <c r="Y37" s="48">
        <f t="shared" si="67"/>
        <v>1.4727002237643048</v>
      </c>
      <c r="Z37" s="48">
        <f t="shared" si="67"/>
        <v>0.96715978479089759</v>
      </c>
      <c r="AA37" s="48">
        <f t="shared" si="67"/>
        <v>1.4364761651741456</v>
      </c>
      <c r="AB37" s="48">
        <f t="shared" si="67"/>
        <v>1.3731384882484385</v>
      </c>
      <c r="AC37" s="48">
        <f t="shared" si="67"/>
        <v>1.9462132947756268</v>
      </c>
      <c r="AD37" s="48">
        <f t="shared" si="67"/>
        <v>1.2490959195376492</v>
      </c>
      <c r="AE37" s="48">
        <f t="shared" si="67"/>
        <v>1.229855981828637</v>
      </c>
      <c r="AF37" s="48">
        <f t="shared" si="67"/>
        <v>1.9251558835551099</v>
      </c>
      <c r="AG37" s="48">
        <f t="shared" si="67"/>
        <v>0.81648215735581653</v>
      </c>
      <c r="AH37" s="48">
        <f t="shared" si="67"/>
        <v>1.5266727905460158</v>
      </c>
      <c r="AI37" s="48">
        <f t="shared" si="67"/>
        <v>1.2465776636035462</v>
      </c>
      <c r="AJ37" s="48">
        <f t="shared" si="67"/>
        <v>0.94437471212054547</v>
      </c>
      <c r="AK37" s="48">
        <f t="shared" si="67"/>
        <v>1.6782803745258694</v>
      </c>
      <c r="AL37" s="48">
        <f>VLOOKUP(AL60,$G$2:$H$41,2,FALSE)</f>
        <v>1.1752986805970282</v>
      </c>
      <c r="AM37" s="48">
        <f t="shared" si="51"/>
        <v>1.1820841814110972</v>
      </c>
      <c r="AN37" s="48">
        <f t="shared" ref="AN37:AS37" si="68">VLOOKUP(AN60,$G$2:$H$41,2,FALSE)</f>
        <v>1.2049365467162492</v>
      </c>
      <c r="AO37" s="48">
        <f t="shared" si="68"/>
        <v>1.3297130757816984</v>
      </c>
      <c r="AP37" s="48">
        <f t="shared" si="68"/>
        <v>1.3658867852588634</v>
      </c>
      <c r="AQ37" s="48">
        <f t="shared" si="68"/>
        <v>1.7151585065368855</v>
      </c>
      <c r="AR37" s="48">
        <f t="shared" si="68"/>
        <v>1.7185386602868473</v>
      </c>
      <c r="AS37" s="48">
        <f t="shared" si="68"/>
        <v>1.6143392291919989</v>
      </c>
      <c r="AT37" s="48">
        <f t="shared" si="45"/>
        <v>1.3497311463670527</v>
      </c>
      <c r="AU37" s="48">
        <f t="shared" si="45"/>
        <v>2.0461669734557217</v>
      </c>
      <c r="AV37" s="48">
        <f>VLOOKUP(AV60,$G$2:$H$41,2,FALSE)</f>
        <v>1.0996530901571524</v>
      </c>
      <c r="AW37" s="48">
        <f t="shared" ca="1" si="38"/>
        <v>1.4134246962324746</v>
      </c>
    </row>
    <row r="38" spans="5:50" x14ac:dyDescent="0.25">
      <c r="E38" s="50" t="str">
        <f>CONCATENATE("@",Schedule!A18)</f>
        <v>@TOT</v>
      </c>
      <c r="F38" s="44">
        <f t="shared" si="33"/>
        <v>1.4654270401753715</v>
      </c>
      <c r="G38" s="50" t="str">
        <f>CONCATENATE("@",Schedule!A18)</f>
        <v>@TOT</v>
      </c>
      <c r="H38" s="44">
        <f t="shared" si="34"/>
        <v>1.2049365467162492</v>
      </c>
      <c r="J38" s="41" t="str">
        <f>Schedule!A14</f>
        <v>NEW</v>
      </c>
      <c r="K38" s="48">
        <f t="shared" si="66"/>
        <v>1.5031573111238896</v>
      </c>
      <c r="L38" s="48">
        <f t="shared" si="66"/>
        <v>1.5751275410905445</v>
      </c>
      <c r="M38" s="48">
        <f t="shared" si="66"/>
        <v>1.2049365467162492</v>
      </c>
      <c r="N38" s="48">
        <f>VLOOKUP(N61,$G$2:$H$41,2,FALSE)</f>
        <v>1.6782803745258694</v>
      </c>
      <c r="O38" s="48">
        <f t="shared" ref="O38:AV38" si="69">VLOOKUP(O61,$G$2:$H$41,2,FALSE)</f>
        <v>0.81648215735581653</v>
      </c>
      <c r="P38" s="48">
        <f t="shared" si="69"/>
        <v>1.6694171819830552</v>
      </c>
      <c r="Q38" s="48">
        <f t="shared" si="69"/>
        <v>1.0996530901571524</v>
      </c>
      <c r="R38" s="48">
        <f t="shared" si="69"/>
        <v>1.2096235009541261</v>
      </c>
      <c r="S38" s="48">
        <f t="shared" si="69"/>
        <v>0.94437471212054547</v>
      </c>
      <c r="T38" s="48">
        <f t="shared" si="69"/>
        <v>1.2465776636035462</v>
      </c>
      <c r="U38" s="48">
        <f t="shared" si="69"/>
        <v>1.6741366146455905</v>
      </c>
      <c r="V38" s="48">
        <f t="shared" si="69"/>
        <v>1.7151585065368855</v>
      </c>
      <c r="W38" s="48">
        <f t="shared" si="69"/>
        <v>1.7185386602868473</v>
      </c>
      <c r="X38" s="48">
        <f t="shared" si="69"/>
        <v>1.1820841814110972</v>
      </c>
      <c r="Y38" s="48">
        <f t="shared" si="69"/>
        <v>1.0879470620032077</v>
      </c>
      <c r="Z38" s="48">
        <f t="shared" si="69"/>
        <v>1.6143392291919989</v>
      </c>
      <c r="AA38" s="48">
        <f>VLOOKUP(AA61,$G$2:$H$41,2,FALSE)</f>
        <v>1.2490959195376492</v>
      </c>
      <c r="AB38" s="48">
        <f t="shared" si="69"/>
        <v>1.6496714011152869</v>
      </c>
      <c r="AC38" s="48">
        <f t="shared" si="69"/>
        <v>0.9896919553261031</v>
      </c>
      <c r="AD38" s="48">
        <f t="shared" si="69"/>
        <v>1.4364761651741456</v>
      </c>
      <c r="AE38" s="48">
        <f t="shared" si="69"/>
        <v>1.3440204435254086</v>
      </c>
      <c r="AF38" s="48">
        <f t="shared" si="69"/>
        <v>1.0199271793119922</v>
      </c>
      <c r="AG38" s="48">
        <f t="shared" si="69"/>
        <v>1.1542357592584445</v>
      </c>
      <c r="AH38" s="48">
        <f t="shared" si="69"/>
        <v>1.1752986805970282</v>
      </c>
      <c r="AI38" s="48">
        <f t="shared" si="69"/>
        <v>1.9251558835551099</v>
      </c>
      <c r="AJ38" s="48">
        <f t="shared" si="69"/>
        <v>1.229855981828637</v>
      </c>
      <c r="AK38" s="48">
        <f t="shared" si="69"/>
        <v>1.3497311463670527</v>
      </c>
      <c r="AL38" s="48">
        <f>VLOOKUP(AL61,$G$2:$H$41,2,FALSE)</f>
        <v>1.5266727905460158</v>
      </c>
      <c r="AM38" s="48">
        <f t="shared" si="51"/>
        <v>1.3208230057025445</v>
      </c>
      <c r="AN38" s="48">
        <f t="shared" ref="AN38:AS38" si="70">VLOOKUP(AN61,$G$2:$H$41,2,FALSE)</f>
        <v>1.3297130757816984</v>
      </c>
      <c r="AO38" s="48">
        <f t="shared" si="70"/>
        <v>2.1004361403505913</v>
      </c>
      <c r="AP38" s="48">
        <f t="shared" si="70"/>
        <v>1.4033115053483607</v>
      </c>
      <c r="AQ38" s="48">
        <f t="shared" si="70"/>
        <v>2.0461669734557217</v>
      </c>
      <c r="AR38" s="48">
        <f t="shared" si="70"/>
        <v>0.96715978479089759</v>
      </c>
      <c r="AS38" s="48">
        <f t="shared" si="70"/>
        <v>1.3731384882484385</v>
      </c>
      <c r="AT38" s="48">
        <f t="shared" si="45"/>
        <v>1.4727002237643048</v>
      </c>
      <c r="AU38" s="48">
        <f t="shared" si="45"/>
        <v>1.3658867852588634</v>
      </c>
      <c r="AV38" s="48">
        <f t="shared" si="69"/>
        <v>0.99792263676822024</v>
      </c>
      <c r="AW38" s="48">
        <f t="shared" ca="1" si="38"/>
        <v>1.338389267693715</v>
      </c>
    </row>
    <row r="39" spans="5:50" x14ac:dyDescent="0.25">
      <c r="E39" s="50" t="str">
        <f>CONCATENATE("@",Schedule!A19)</f>
        <v>@WAT</v>
      </c>
      <c r="F39" s="44">
        <f t="shared" si="33"/>
        <v>1.3267546399831922</v>
      </c>
      <c r="G39" s="50" t="str">
        <f>CONCATENATE("@",Schedule!A19)</f>
        <v>@WAT</v>
      </c>
      <c r="H39" s="44">
        <f t="shared" si="34"/>
        <v>1.3731384882484385</v>
      </c>
      <c r="J39" s="41" t="str">
        <f>Schedule!A15</f>
        <v>NOR</v>
      </c>
      <c r="K39" s="48">
        <f t="shared" si="66"/>
        <v>0.81648215735581653</v>
      </c>
      <c r="L39" s="48">
        <f t="shared" si="66"/>
        <v>1.9462132947756268</v>
      </c>
      <c r="M39" s="48">
        <f t="shared" si="66"/>
        <v>1.1542357592584445</v>
      </c>
      <c r="N39" s="48">
        <f>VLOOKUP(N62,$G$2:$H$41,2,FALSE)</f>
        <v>1.6741366146455905</v>
      </c>
      <c r="O39" s="48">
        <f t="shared" ref="O39:Z39" si="71">VLOOKUP(O62,$G$2:$H$41,2,FALSE)</f>
        <v>1.1820841814110972</v>
      </c>
      <c r="P39" s="48">
        <f t="shared" si="71"/>
        <v>1.2490959195376492</v>
      </c>
      <c r="Q39" s="48">
        <f t="shared" si="71"/>
        <v>1.3497311463670527</v>
      </c>
      <c r="R39" s="48">
        <f t="shared" si="71"/>
        <v>2.1004361403505913</v>
      </c>
      <c r="S39" s="48">
        <f t="shared" si="71"/>
        <v>1.4033115053483607</v>
      </c>
      <c r="T39" s="48">
        <f t="shared" si="71"/>
        <v>1.2096235009541261</v>
      </c>
      <c r="U39" s="48">
        <f t="shared" si="71"/>
        <v>1.3658867852588634</v>
      </c>
      <c r="V39" s="48">
        <f t="shared" si="71"/>
        <v>1.6782803745258694</v>
      </c>
      <c r="W39" s="48">
        <f t="shared" si="71"/>
        <v>1.1752986805970282</v>
      </c>
      <c r="X39" s="48">
        <f t="shared" si="71"/>
        <v>1.5031573111238896</v>
      </c>
      <c r="Y39" s="48">
        <f t="shared" si="71"/>
        <v>1.3208230057025445</v>
      </c>
      <c r="Z39" s="48">
        <f t="shared" si="71"/>
        <v>1.3297130757816984</v>
      </c>
      <c r="AA39" s="48">
        <f>VLOOKUP(AA62,$G$2:$H$41,2,FALSE)</f>
        <v>1.0996530901571524</v>
      </c>
      <c r="AB39" s="48">
        <f t="shared" ref="AB39:AL40" si="72">VLOOKUP(AB62,$G$2:$H$41,2,FALSE)</f>
        <v>1.2465776636035462</v>
      </c>
      <c r="AC39" s="48">
        <f t="shared" si="72"/>
        <v>1.7185386602868473</v>
      </c>
      <c r="AD39" s="48">
        <f t="shared" si="72"/>
        <v>1.4727002237643048</v>
      </c>
      <c r="AE39" s="48">
        <f t="shared" si="72"/>
        <v>1.6496714011152869</v>
      </c>
      <c r="AF39" s="48">
        <f t="shared" si="72"/>
        <v>0.9896919553261031</v>
      </c>
      <c r="AG39" s="48">
        <f t="shared" si="72"/>
        <v>1.7151585065368855</v>
      </c>
      <c r="AH39" s="48">
        <f t="shared" si="72"/>
        <v>1.2049365467162492</v>
      </c>
      <c r="AI39" s="48">
        <f t="shared" si="72"/>
        <v>1.592356332089149</v>
      </c>
      <c r="AJ39" s="48">
        <f t="shared" si="72"/>
        <v>0.99792263676822024</v>
      </c>
      <c r="AK39" s="48">
        <f t="shared" si="72"/>
        <v>1.0199271793119922</v>
      </c>
      <c r="AL39" s="48">
        <f t="shared" si="72"/>
        <v>1.3440204435254086</v>
      </c>
      <c r="AM39" s="48">
        <f t="shared" si="51"/>
        <v>1.0879470620032077</v>
      </c>
      <c r="AN39" s="48">
        <f t="shared" ref="AN39:AS39" si="73">VLOOKUP(AN62,$G$2:$H$41,2,FALSE)</f>
        <v>1.6143392291919989</v>
      </c>
      <c r="AO39" s="48">
        <f t="shared" si="73"/>
        <v>1.4364761651741456</v>
      </c>
      <c r="AP39" s="48">
        <f t="shared" si="73"/>
        <v>1.229855981828637</v>
      </c>
      <c r="AQ39" s="48">
        <f t="shared" si="73"/>
        <v>1.6694171819830552</v>
      </c>
      <c r="AR39" s="48">
        <f t="shared" si="73"/>
        <v>1.3731384882484385</v>
      </c>
      <c r="AS39" s="48">
        <f t="shared" si="73"/>
        <v>2.0461669734557217</v>
      </c>
      <c r="AT39" s="48">
        <f t="shared" si="45"/>
        <v>0.94437471212054547</v>
      </c>
      <c r="AU39" s="48">
        <f t="shared" si="45"/>
        <v>1.5266727905460158</v>
      </c>
      <c r="AV39" s="48">
        <f>VLOOKUP(AV62,$G$2:$H$41,2,FALSE)</f>
        <v>0.96715978479089759</v>
      </c>
      <c r="AW39" s="48">
        <f t="shared" ca="1" si="38"/>
        <v>1.4065435197297551</v>
      </c>
    </row>
    <row r="40" spans="5:50" x14ac:dyDescent="0.25">
      <c r="E40" s="50" t="str">
        <f>CONCATENATE("@",Schedule!A20)</f>
        <v>@WHU</v>
      </c>
      <c r="F40" s="44">
        <f t="shared" si="33"/>
        <v>1.3872113346290509</v>
      </c>
      <c r="G40" s="50" t="str">
        <f>CONCATENATE("@",Schedule!A20)</f>
        <v>@WHU</v>
      </c>
      <c r="H40" s="44">
        <f t="shared" si="34"/>
        <v>1.6741366146455905</v>
      </c>
      <c r="J40" s="41" t="str">
        <f>Schedule!A16</f>
        <v>SHU</v>
      </c>
      <c r="K40" s="48">
        <f t="shared" si="66"/>
        <v>1.4033115053483607</v>
      </c>
      <c r="L40" s="48">
        <f t="shared" si="66"/>
        <v>1.6496714011152869</v>
      </c>
      <c r="M40" s="48">
        <f t="shared" si="66"/>
        <v>1.3440204435254086</v>
      </c>
      <c r="N40" s="48">
        <f t="shared" si="66"/>
        <v>0.94437471212054547</v>
      </c>
      <c r="O40" s="48">
        <f t="shared" ref="O40:Z40" si="74">VLOOKUP(O63,$G$2:$H$41,2,FALSE)</f>
        <v>1.6143392291919989</v>
      </c>
      <c r="P40" s="48">
        <f t="shared" si="74"/>
        <v>1.1752986805970282</v>
      </c>
      <c r="Q40" s="48">
        <f t="shared" si="74"/>
        <v>0.99792263676822024</v>
      </c>
      <c r="R40" s="48">
        <f t="shared" si="74"/>
        <v>1.3731384882484385</v>
      </c>
      <c r="S40" s="48">
        <f t="shared" si="74"/>
        <v>1.5031573111238896</v>
      </c>
      <c r="T40" s="48">
        <f t="shared" si="74"/>
        <v>1.6741366146455905</v>
      </c>
      <c r="U40" s="48">
        <f t="shared" si="74"/>
        <v>1.5266727905460158</v>
      </c>
      <c r="V40" s="48">
        <f t="shared" si="74"/>
        <v>1.2049365467162492</v>
      </c>
      <c r="W40" s="48">
        <f t="shared" si="74"/>
        <v>1.2096235009541261</v>
      </c>
      <c r="X40" s="48">
        <f t="shared" si="74"/>
        <v>1.0199271793119922</v>
      </c>
      <c r="Y40" s="48">
        <f t="shared" si="74"/>
        <v>1.9462132947756268</v>
      </c>
      <c r="Z40" s="48">
        <f t="shared" si="74"/>
        <v>1.5751275410905445</v>
      </c>
      <c r="AA40" s="48">
        <f>VLOOKUP(AA63,$G$2:$H$41,2,FALSE)</f>
        <v>2.1004361403505913</v>
      </c>
      <c r="AB40" s="48">
        <f t="shared" ref="AB40:AK40" si="75">VLOOKUP(AB63,$G$2:$H$41,2,FALSE)</f>
        <v>1.3658867852588634</v>
      </c>
      <c r="AC40" s="48">
        <f t="shared" si="75"/>
        <v>1.6782803745258694</v>
      </c>
      <c r="AD40" s="48">
        <f t="shared" si="75"/>
        <v>0.96715978479089759</v>
      </c>
      <c r="AE40" s="48">
        <f t="shared" si="75"/>
        <v>0.81648215735581653</v>
      </c>
      <c r="AF40" s="48">
        <f t="shared" si="75"/>
        <v>2.0461669734557217</v>
      </c>
      <c r="AG40" s="48">
        <f t="shared" si="75"/>
        <v>1.229855981828637</v>
      </c>
      <c r="AH40" s="48">
        <f t="shared" si="75"/>
        <v>1.1820841814110972</v>
      </c>
      <c r="AI40" s="48">
        <f t="shared" si="75"/>
        <v>1.3497311463670527</v>
      </c>
      <c r="AJ40" s="48">
        <f t="shared" si="75"/>
        <v>1.7151585065368855</v>
      </c>
      <c r="AK40" s="48">
        <f t="shared" si="75"/>
        <v>1.6694171819830552</v>
      </c>
      <c r="AL40" s="48">
        <f t="shared" si="72"/>
        <v>1.7185386602868473</v>
      </c>
      <c r="AM40" s="48">
        <f t="shared" si="51"/>
        <v>1.9251558835551099</v>
      </c>
      <c r="AN40" s="48">
        <f t="shared" ref="AN40:AS40" si="76">VLOOKUP(AN63,$G$2:$H$41,2,FALSE)</f>
        <v>1.592356332089149</v>
      </c>
      <c r="AO40" s="48">
        <f t="shared" si="76"/>
        <v>0.9896919553261031</v>
      </c>
      <c r="AP40" s="48">
        <f t="shared" si="76"/>
        <v>1.4727002237643048</v>
      </c>
      <c r="AQ40" s="48">
        <f t="shared" si="76"/>
        <v>1.2490959195376492</v>
      </c>
      <c r="AR40" s="48">
        <f t="shared" si="76"/>
        <v>1.2465776636035462</v>
      </c>
      <c r="AS40" s="48">
        <f t="shared" si="76"/>
        <v>1.1542357592584445</v>
      </c>
      <c r="AT40" s="48">
        <f t="shared" si="45"/>
        <v>1.0996530901571524</v>
      </c>
      <c r="AU40" s="48">
        <f t="shared" si="45"/>
        <v>1.4364761651741456</v>
      </c>
      <c r="AV40" s="48">
        <f>VLOOKUP(AV63,$G$2:$H$41,2,FALSE)</f>
        <v>1.3208230057025445</v>
      </c>
      <c r="AW40" s="48">
        <f t="shared" ca="1" si="38"/>
        <v>1.4072234814628575</v>
      </c>
    </row>
    <row r="41" spans="5:50" x14ac:dyDescent="0.25">
      <c r="E41" s="50" t="str">
        <f>CONCATENATE("@",Schedule!A21)</f>
        <v>@WOL</v>
      </c>
      <c r="F41" s="44">
        <f t="shared" si="33"/>
        <v>1.5559441840664163</v>
      </c>
      <c r="G41" s="50" t="str">
        <f>CONCATENATE("@",Schedule!A21)</f>
        <v>@WOL</v>
      </c>
      <c r="H41" s="44">
        <f t="shared" si="34"/>
        <v>1.0199271793119922</v>
      </c>
      <c r="J41" s="41" t="str">
        <f>Schedule!A17</f>
        <v>SOU</v>
      </c>
      <c r="K41" s="48">
        <f t="shared" si="66"/>
        <v>1.2490959195376492</v>
      </c>
      <c r="L41" s="48">
        <f t="shared" si="66"/>
        <v>0.99792263676822024</v>
      </c>
      <c r="M41" s="48">
        <f t="shared" si="66"/>
        <v>1.3658867852588634</v>
      </c>
      <c r="N41" s="48">
        <f>VLOOKUP(N64,$G$2:$H$41,2,FALSE)</f>
        <v>1.2096235009541261</v>
      </c>
      <c r="O41" s="48">
        <f t="shared" ref="O41:Z41" si="77">VLOOKUP(O64,$G$2:$H$41,2,FALSE)</f>
        <v>1.0879470620032077</v>
      </c>
      <c r="P41" s="48">
        <f t="shared" si="77"/>
        <v>1.7151585065368855</v>
      </c>
      <c r="Q41" s="48">
        <f t="shared" si="77"/>
        <v>1.2049365467162492</v>
      </c>
      <c r="R41" s="48">
        <f t="shared" si="77"/>
        <v>1.1542357592584445</v>
      </c>
      <c r="S41" s="48">
        <f t="shared" si="77"/>
        <v>1.0199271793119922</v>
      </c>
      <c r="T41" s="48">
        <f t="shared" si="77"/>
        <v>1.3440204435254086</v>
      </c>
      <c r="U41" s="48">
        <f t="shared" si="77"/>
        <v>0.96715978479089759</v>
      </c>
      <c r="V41" s="48">
        <f t="shared" si="77"/>
        <v>1.4364761651741456</v>
      </c>
      <c r="W41" s="48">
        <f t="shared" si="77"/>
        <v>1.229855981828637</v>
      </c>
      <c r="X41" s="48">
        <f t="shared" si="77"/>
        <v>1.6782803745258694</v>
      </c>
      <c r="Y41" s="48">
        <f t="shared" si="77"/>
        <v>1.9251558835551099</v>
      </c>
      <c r="Z41" s="48">
        <f t="shared" si="77"/>
        <v>1.592356332089149</v>
      </c>
      <c r="AA41" s="48">
        <f>VLOOKUP(AA64,$G$2:$H$41,2,FALSE)</f>
        <v>2.0461669734557217</v>
      </c>
      <c r="AB41" s="48">
        <f t="shared" ref="AB41:AK41" si="78">VLOOKUP(AB64,$G$2:$H$41,2,FALSE)</f>
        <v>1.7185386602868473</v>
      </c>
      <c r="AC41" s="48">
        <f t="shared" si="78"/>
        <v>0.94437471212054547</v>
      </c>
      <c r="AD41" s="48">
        <f t="shared" si="78"/>
        <v>1.6496714011152869</v>
      </c>
      <c r="AE41" s="48">
        <f t="shared" si="78"/>
        <v>1.4727002237643048</v>
      </c>
      <c r="AF41" s="48">
        <f t="shared" si="78"/>
        <v>1.0996530901571524</v>
      </c>
      <c r="AG41" s="48">
        <f t="shared" si="78"/>
        <v>1.2465776636035462</v>
      </c>
      <c r="AH41" s="48">
        <f t="shared" si="78"/>
        <v>1.3497311463670527</v>
      </c>
      <c r="AI41" s="48">
        <f t="shared" si="78"/>
        <v>0.81648215735581653</v>
      </c>
      <c r="AJ41" s="48">
        <f t="shared" si="78"/>
        <v>1.5266727905460158</v>
      </c>
      <c r="AK41" s="48">
        <f t="shared" si="78"/>
        <v>2.1004361403505913</v>
      </c>
      <c r="AL41" s="48">
        <f>VLOOKUP(AL64,$G$2:$H$41,2,FALSE)</f>
        <v>1.6741366146455905</v>
      </c>
      <c r="AM41" s="48">
        <f t="shared" si="51"/>
        <v>1.9462132947756268</v>
      </c>
      <c r="AN41" s="48">
        <f t="shared" ref="AN41:AS41" si="79">VLOOKUP(AN64,$G$2:$H$41,2,FALSE)</f>
        <v>1.5751275410905445</v>
      </c>
      <c r="AO41" s="48">
        <f t="shared" si="79"/>
        <v>1.5031573111238896</v>
      </c>
      <c r="AP41" s="48">
        <f t="shared" si="79"/>
        <v>1.3731384882484385</v>
      </c>
      <c r="AQ41" s="48">
        <f t="shared" si="79"/>
        <v>1.1820841814110972</v>
      </c>
      <c r="AR41" s="48">
        <f t="shared" si="79"/>
        <v>1.1752986805970282</v>
      </c>
      <c r="AS41" s="48">
        <f t="shared" si="79"/>
        <v>0.9896919553261031</v>
      </c>
      <c r="AT41" s="48">
        <f t="shared" si="45"/>
        <v>1.6694171819830552</v>
      </c>
      <c r="AU41" s="48">
        <f t="shared" si="45"/>
        <v>1.4033115053483607</v>
      </c>
      <c r="AV41" s="48">
        <f>VLOOKUP(AV64,$G$2:$H$41,2,FALSE)</f>
        <v>1.3297130757816984</v>
      </c>
      <c r="AW41" s="48">
        <f t="shared" ca="1" si="38"/>
        <v>1.3632922428842722</v>
      </c>
    </row>
    <row r="42" spans="5:50" x14ac:dyDescent="0.25">
      <c r="J42" s="41" t="str">
        <f>Schedule!A18</f>
        <v>TOT</v>
      </c>
      <c r="K42" s="48">
        <f t="shared" si="66"/>
        <v>2.1004361403505913</v>
      </c>
      <c r="L42" s="48">
        <f t="shared" si="66"/>
        <v>0.96715978479089759</v>
      </c>
      <c r="M42" s="48">
        <f t="shared" si="66"/>
        <v>1.9462132947756268</v>
      </c>
      <c r="N42" s="48">
        <f>VLOOKUP(N65,$G$2:$H$41,2,FALSE)</f>
        <v>1.229855981828637</v>
      </c>
      <c r="O42" s="48">
        <f t="shared" ref="O42:AV42" si="80">VLOOKUP(O65,$G$2:$H$41,2,FALSE)</f>
        <v>1.6496714011152869</v>
      </c>
      <c r="P42" s="48">
        <f t="shared" si="80"/>
        <v>1.0996530901571524</v>
      </c>
      <c r="Q42" s="48">
        <f t="shared" si="80"/>
        <v>1.6143392291919989</v>
      </c>
      <c r="R42" s="48">
        <f t="shared" si="80"/>
        <v>1.3658867852588634</v>
      </c>
      <c r="S42" s="48">
        <f t="shared" si="80"/>
        <v>1.6782803745258694</v>
      </c>
      <c r="T42" s="48">
        <f t="shared" si="80"/>
        <v>0.81648215735581653</v>
      </c>
      <c r="U42" s="48">
        <f t="shared" si="80"/>
        <v>1.1752986805970282</v>
      </c>
      <c r="V42" s="48">
        <f t="shared" si="80"/>
        <v>1.3297130757816984</v>
      </c>
      <c r="W42" s="48">
        <f t="shared" si="80"/>
        <v>1.6741366146455905</v>
      </c>
      <c r="X42" s="48">
        <f t="shared" si="80"/>
        <v>1.7151585065368855</v>
      </c>
      <c r="Y42" s="48">
        <f t="shared" si="80"/>
        <v>0.9896919553261031</v>
      </c>
      <c r="Z42" s="48">
        <f t="shared" si="80"/>
        <v>1.5266727905460158</v>
      </c>
      <c r="AA42" s="48">
        <f t="shared" si="80"/>
        <v>1.0199271793119922</v>
      </c>
      <c r="AB42" s="48">
        <f t="shared" si="80"/>
        <v>1.1542357592584445</v>
      </c>
      <c r="AC42" s="48">
        <f t="shared" si="80"/>
        <v>1.6694171819830552</v>
      </c>
      <c r="AD42" s="48">
        <f t="shared" si="80"/>
        <v>1.5751275410905445</v>
      </c>
      <c r="AE42" s="48">
        <f t="shared" si="80"/>
        <v>1.3208230057025445</v>
      </c>
      <c r="AF42" s="48">
        <f t="shared" si="80"/>
        <v>0.99792263676822024</v>
      </c>
      <c r="AG42" s="48">
        <f t="shared" si="80"/>
        <v>1.3731384882484385</v>
      </c>
      <c r="AH42" s="48">
        <f t="shared" si="80"/>
        <v>1.9251558835551099</v>
      </c>
      <c r="AI42" s="48">
        <f t="shared" si="80"/>
        <v>1.1820841814110972</v>
      </c>
      <c r="AJ42" s="48">
        <f t="shared" si="80"/>
        <v>1.7185386602868473</v>
      </c>
      <c r="AK42" s="48">
        <f t="shared" si="80"/>
        <v>0.94437471212054547</v>
      </c>
      <c r="AL42" s="48">
        <f>VLOOKUP(AL65,$G$2:$H$41,2,FALSE)</f>
        <v>1.2465776636035462</v>
      </c>
      <c r="AM42" s="48">
        <f t="shared" si="51"/>
        <v>1.2490959195376492</v>
      </c>
      <c r="AN42" s="48">
        <f t="shared" ref="AN42:AS42" si="81">VLOOKUP(AN65,$G$2:$H$41,2,FALSE)</f>
        <v>1.2096235009541261</v>
      </c>
      <c r="AO42" s="48">
        <f t="shared" si="81"/>
        <v>2.0461669734557217</v>
      </c>
      <c r="AP42" s="48">
        <f t="shared" si="81"/>
        <v>1.0879470620032077</v>
      </c>
      <c r="AQ42" s="48">
        <f t="shared" si="81"/>
        <v>1.4364761651741456</v>
      </c>
      <c r="AR42" s="48">
        <f t="shared" si="81"/>
        <v>1.4033115053483607</v>
      </c>
      <c r="AS42" s="48">
        <f t="shared" si="81"/>
        <v>1.5031573111238896</v>
      </c>
      <c r="AT42" s="48">
        <f t="shared" si="45"/>
        <v>1.592356332089149</v>
      </c>
      <c r="AU42" s="48">
        <f t="shared" si="45"/>
        <v>1.3440204435254086</v>
      </c>
      <c r="AV42" s="48">
        <f t="shared" si="80"/>
        <v>1.3497311463670527</v>
      </c>
      <c r="AW42" s="48">
        <f t="shared" ca="1" si="38"/>
        <v>1.3908365937020561</v>
      </c>
    </row>
    <row r="43" spans="5:50" x14ac:dyDescent="0.25">
      <c r="J43" s="41" t="str">
        <f>Schedule!A19</f>
        <v>WAT</v>
      </c>
      <c r="K43" s="48">
        <f t="shared" si="66"/>
        <v>1.6694171819830552</v>
      </c>
      <c r="L43" s="48">
        <f t="shared" si="66"/>
        <v>1.1752986805970282</v>
      </c>
      <c r="M43" s="48">
        <f t="shared" si="66"/>
        <v>2.0461669734557217</v>
      </c>
      <c r="N43" s="48">
        <f>VLOOKUP(N66,$G$2:$H$41,2,FALSE)</f>
        <v>1.592356332089149</v>
      </c>
      <c r="O43" s="48">
        <f t="shared" ref="O43:AK43" si="82">VLOOKUP(O66,$G$2:$H$41,2,FALSE)</f>
        <v>1.5031573111238896</v>
      </c>
      <c r="P43" s="48">
        <f t="shared" si="82"/>
        <v>0.96715978479089759</v>
      </c>
      <c r="Q43" s="48">
        <f t="shared" si="82"/>
        <v>1.0199271793119922</v>
      </c>
      <c r="R43" s="48">
        <f t="shared" si="82"/>
        <v>1.3297130757816984</v>
      </c>
      <c r="S43" s="48">
        <f t="shared" si="82"/>
        <v>1.2049365467162492</v>
      </c>
      <c r="T43" s="48">
        <f t="shared" si="82"/>
        <v>1.7151585065368855</v>
      </c>
      <c r="U43" s="48">
        <f t="shared" si="82"/>
        <v>1.1542357592584445</v>
      </c>
      <c r="V43" s="48">
        <f t="shared" si="82"/>
        <v>1.5751275410905445</v>
      </c>
      <c r="W43" s="48">
        <f t="shared" si="82"/>
        <v>1.5266727905460158</v>
      </c>
      <c r="X43" s="48">
        <f t="shared" si="82"/>
        <v>1.3208230057025445</v>
      </c>
      <c r="Y43" s="48">
        <f t="shared" si="82"/>
        <v>1.0996530901571524</v>
      </c>
      <c r="Z43" s="48">
        <f t="shared" si="82"/>
        <v>1.6496714011152869</v>
      </c>
      <c r="AA43" s="48">
        <f t="shared" si="82"/>
        <v>0.81648215735581653</v>
      </c>
      <c r="AB43" s="48">
        <f t="shared" si="82"/>
        <v>1.2096235009541261</v>
      </c>
      <c r="AC43" s="48">
        <f t="shared" si="82"/>
        <v>1.0879470620032077</v>
      </c>
      <c r="AD43" s="48">
        <f t="shared" si="82"/>
        <v>2.1004361403505913</v>
      </c>
      <c r="AE43" s="48">
        <f t="shared" si="82"/>
        <v>1.2465776636035462</v>
      </c>
      <c r="AF43" s="48">
        <f t="shared" si="82"/>
        <v>1.4033115053483607</v>
      </c>
      <c r="AG43" s="48">
        <f t="shared" si="82"/>
        <v>1.4727002237643048</v>
      </c>
      <c r="AH43" s="48">
        <f t="shared" si="82"/>
        <v>1.7185386602868473</v>
      </c>
      <c r="AI43" s="48">
        <f t="shared" si="82"/>
        <v>1.4364761651741456</v>
      </c>
      <c r="AJ43" s="48">
        <f t="shared" si="82"/>
        <v>1.3658867852588634</v>
      </c>
      <c r="AK43" s="48">
        <f t="shared" si="82"/>
        <v>0.9896919553261031</v>
      </c>
      <c r="AL43" s="48">
        <f>VLOOKUP(AL66,$G$2:$H$41,2,FALSE)</f>
        <v>0.99792263676822024</v>
      </c>
      <c r="AM43" s="48">
        <f t="shared" si="51"/>
        <v>1.3497311463670527</v>
      </c>
      <c r="AN43" s="48">
        <f t="shared" ref="AN43:AS43" si="83">VLOOKUP(AN66,$G$2:$H$41,2,FALSE)</f>
        <v>1.3440204435254086</v>
      </c>
      <c r="AO43" s="48">
        <f t="shared" si="83"/>
        <v>1.2490959195376492</v>
      </c>
      <c r="AP43" s="48">
        <f t="shared" si="83"/>
        <v>1.6143392291919989</v>
      </c>
      <c r="AQ43" s="48">
        <f t="shared" si="83"/>
        <v>0.94437471212054547</v>
      </c>
      <c r="AR43" s="48">
        <f t="shared" si="83"/>
        <v>1.9251558835551099</v>
      </c>
      <c r="AS43" s="48">
        <f t="shared" si="83"/>
        <v>1.9462132947756268</v>
      </c>
      <c r="AT43" s="48">
        <f t="shared" si="45"/>
        <v>1.6741366146455905</v>
      </c>
      <c r="AU43" s="48">
        <f t="shared" si="45"/>
        <v>1.1820841814110972</v>
      </c>
      <c r="AV43" s="48">
        <f>VLOOKUP(AV66,$G$2:$H$41,2,FALSE)</f>
        <v>1.229855981828637</v>
      </c>
      <c r="AW43" s="48">
        <f t="shared" ca="1" si="38"/>
        <v>1.3863718875494135</v>
      </c>
    </row>
    <row r="44" spans="5:50" x14ac:dyDescent="0.25">
      <c r="J44" s="41" t="str">
        <f>Schedule!A20</f>
        <v>WHU</v>
      </c>
      <c r="K44" s="48">
        <f t="shared" si="66"/>
        <v>1.1820841814110972</v>
      </c>
      <c r="L44" s="48">
        <f t="shared" si="66"/>
        <v>1.3658867852588634</v>
      </c>
      <c r="M44" s="48">
        <f t="shared" si="66"/>
        <v>1.3731384882484385</v>
      </c>
      <c r="N44" s="48">
        <f>VLOOKUP(N67,$G$2:$H$41,2,FALSE)</f>
        <v>1.9251558835551099</v>
      </c>
      <c r="O44" s="48">
        <f t="shared" ref="O44:AV44" si="84">VLOOKUP(O67,$G$2:$H$41,2,FALSE)</f>
        <v>1.7185386602868473</v>
      </c>
      <c r="P44" s="48">
        <f t="shared" si="84"/>
        <v>1.2096235009541261</v>
      </c>
      <c r="Q44" s="48">
        <f t="shared" si="84"/>
        <v>1.4033115053483607</v>
      </c>
      <c r="R44" s="48">
        <f t="shared" si="84"/>
        <v>1.6496714011152869</v>
      </c>
      <c r="S44" s="48">
        <f t="shared" si="84"/>
        <v>1.1752986805970282</v>
      </c>
      <c r="T44" s="48">
        <f t="shared" si="84"/>
        <v>1.3297130757816984</v>
      </c>
      <c r="U44" s="48">
        <f t="shared" si="84"/>
        <v>1.9462132947756268</v>
      </c>
      <c r="V44" s="48">
        <f t="shared" si="84"/>
        <v>1.2490959195376492</v>
      </c>
      <c r="W44" s="48">
        <f t="shared" si="84"/>
        <v>1.4727002237643048</v>
      </c>
      <c r="X44" s="48">
        <f t="shared" si="84"/>
        <v>0.94437471212054547</v>
      </c>
      <c r="Y44" s="48">
        <f t="shared" si="84"/>
        <v>1.0199271793119922</v>
      </c>
      <c r="Z44" s="48">
        <f t="shared" si="84"/>
        <v>1.5031573111238896</v>
      </c>
      <c r="AA44" s="48">
        <f t="shared" si="84"/>
        <v>1.3208230057025445</v>
      </c>
      <c r="AB44" s="90">
        <f t="shared" si="84"/>
        <v>0.99792263676822024</v>
      </c>
      <c r="AC44" s="48">
        <f>VLOOKUP(AC67,$G$2:$H$41,2,FALSE)</f>
        <v>1.3497311463670527</v>
      </c>
      <c r="AD44" s="48">
        <f t="shared" si="84"/>
        <v>1.3440204435254086</v>
      </c>
      <c r="AE44" s="48">
        <f t="shared" si="84"/>
        <v>1.7151585065368855</v>
      </c>
      <c r="AF44" s="48">
        <f t="shared" si="84"/>
        <v>1.0879470620032077</v>
      </c>
      <c r="AG44" s="48">
        <f t="shared" si="84"/>
        <v>1.4364761651741456</v>
      </c>
      <c r="AH44" s="48">
        <f t="shared" si="84"/>
        <v>1.0996530901571524</v>
      </c>
      <c r="AI44" s="48">
        <f t="shared" si="84"/>
        <v>1.6694171819830552</v>
      </c>
      <c r="AJ44" s="48">
        <f t="shared" si="84"/>
        <v>0.96715978479089759</v>
      </c>
      <c r="AK44" s="48">
        <f t="shared" si="84"/>
        <v>0.81648215735581653</v>
      </c>
      <c r="AL44" s="48">
        <f>VLOOKUP(AL67,$G$2:$H$41,2,FALSE)</f>
        <v>1.6143392291919989</v>
      </c>
      <c r="AM44" s="48">
        <f t="shared" si="51"/>
        <v>1.229855981828637</v>
      </c>
      <c r="AN44" s="48">
        <f t="shared" ref="AN44:AS44" si="85">VLOOKUP(AN67,$G$2:$H$41,2,FALSE)</f>
        <v>1.2465776636035462</v>
      </c>
      <c r="AO44" s="48">
        <f t="shared" si="85"/>
        <v>1.2049365467162492</v>
      </c>
      <c r="AP44" s="48">
        <f t="shared" si="85"/>
        <v>1.1542357592584445</v>
      </c>
      <c r="AQ44" s="48">
        <f t="shared" si="85"/>
        <v>1.592356332089149</v>
      </c>
      <c r="AR44" s="48">
        <f t="shared" si="85"/>
        <v>1.5266727905460158</v>
      </c>
      <c r="AS44" s="48">
        <f t="shared" si="85"/>
        <v>1.5751275410905445</v>
      </c>
      <c r="AT44" s="48">
        <f t="shared" si="45"/>
        <v>1.6782803745258694</v>
      </c>
      <c r="AU44" s="48">
        <f t="shared" si="45"/>
        <v>0.9896919553261031</v>
      </c>
      <c r="AV44" s="48">
        <f t="shared" si="84"/>
        <v>2.1004361403505913</v>
      </c>
      <c r="AW44" s="48">
        <f>AVERAGE(K44:AA44,AC44:AG44)</f>
        <v>1.3964566878409139</v>
      </c>
    </row>
    <row r="45" spans="5:50" x14ac:dyDescent="0.25">
      <c r="J45" s="41" t="str">
        <f>Schedule!A21</f>
        <v>WOL</v>
      </c>
      <c r="K45" s="48">
        <f t="shared" si="66"/>
        <v>1.0996530901571524</v>
      </c>
      <c r="L45" s="48">
        <f t="shared" si="66"/>
        <v>1.2096235009541261</v>
      </c>
      <c r="M45" s="48">
        <f t="shared" si="66"/>
        <v>1.5266727905460158</v>
      </c>
      <c r="N45" s="48">
        <f>VLOOKUP(N68,$G$2:$H$41,2,FALSE)</f>
        <v>1.1752986805970282</v>
      </c>
      <c r="O45" s="48">
        <f t="shared" ref="O45:AV45" si="86">VLOOKUP(O68,$G$2:$H$41,2,FALSE)</f>
        <v>1.1542357592584445</v>
      </c>
      <c r="P45" s="48">
        <f t="shared" si="86"/>
        <v>1.3497311463670527</v>
      </c>
      <c r="Q45" s="48">
        <f t="shared" si="86"/>
        <v>1.6782803745258694</v>
      </c>
      <c r="R45" s="48">
        <f t="shared" si="86"/>
        <v>0.96715978479089759</v>
      </c>
      <c r="S45" s="48">
        <f t="shared" si="86"/>
        <v>1.6143392291919989</v>
      </c>
      <c r="T45" s="48">
        <f t="shared" si="86"/>
        <v>1.592356332089149</v>
      </c>
      <c r="U45" s="48">
        <f t="shared" si="86"/>
        <v>1.229855981828637</v>
      </c>
      <c r="V45" s="48">
        <f t="shared" si="86"/>
        <v>2.1004361403505913</v>
      </c>
      <c r="W45" s="48">
        <f t="shared" si="86"/>
        <v>1.4033115053483607</v>
      </c>
      <c r="X45" s="48">
        <f t="shared" si="86"/>
        <v>1.3297130757816984</v>
      </c>
      <c r="Y45" s="48">
        <f t="shared" si="86"/>
        <v>2.0461669734557217</v>
      </c>
      <c r="Z45" s="48">
        <f t="shared" si="86"/>
        <v>1.3658867852588634</v>
      </c>
      <c r="AA45" s="48">
        <f t="shared" si="86"/>
        <v>1.4727002237643048</v>
      </c>
      <c r="AB45" s="48">
        <f t="shared" si="86"/>
        <v>1.5751275410905445</v>
      </c>
      <c r="AC45" s="48">
        <f t="shared" si="86"/>
        <v>1.1820841814110972</v>
      </c>
      <c r="AD45" s="48">
        <f t="shared" si="86"/>
        <v>0.81648215735581653</v>
      </c>
      <c r="AE45" s="48">
        <f t="shared" si="86"/>
        <v>1.3731384882484385</v>
      </c>
      <c r="AF45" s="48">
        <f t="shared" si="86"/>
        <v>1.9462132947756268</v>
      </c>
      <c r="AG45" s="48">
        <f t="shared" si="86"/>
        <v>1.3208230057025445</v>
      </c>
      <c r="AH45" s="48">
        <f t="shared" si="86"/>
        <v>0.99792263676822024</v>
      </c>
      <c r="AI45" s="48">
        <f t="shared" si="86"/>
        <v>0.9896919553261031</v>
      </c>
      <c r="AJ45" s="48">
        <f t="shared" si="86"/>
        <v>1.3440204435254086</v>
      </c>
      <c r="AK45" s="48">
        <f t="shared" si="86"/>
        <v>1.9251558835551099</v>
      </c>
      <c r="AL45" s="48">
        <f t="shared" si="86"/>
        <v>1.2049365467162492</v>
      </c>
      <c r="AM45" s="48">
        <f t="shared" si="51"/>
        <v>1.6694171819830552</v>
      </c>
      <c r="AN45" s="48">
        <f t="shared" ref="AN45:AS45" si="87">VLOOKUP(AN68,$G$2:$H$41,2,FALSE)</f>
        <v>1.6741366146455905</v>
      </c>
      <c r="AO45" s="48">
        <f t="shared" si="87"/>
        <v>1.7151585065368855</v>
      </c>
      <c r="AP45" s="48">
        <f t="shared" si="87"/>
        <v>1.7185386602868473</v>
      </c>
      <c r="AQ45" s="48">
        <f t="shared" si="87"/>
        <v>1.5031573111238896</v>
      </c>
      <c r="AR45" s="48">
        <f t="shared" si="87"/>
        <v>1.0879470620032077</v>
      </c>
      <c r="AS45" s="48">
        <f t="shared" si="87"/>
        <v>1.4364761651741456</v>
      </c>
      <c r="AT45" s="48">
        <f t="shared" si="45"/>
        <v>1.2490959195376492</v>
      </c>
      <c r="AU45" s="48">
        <f t="shared" si="45"/>
        <v>1.6496714011152869</v>
      </c>
      <c r="AV45" s="48">
        <f t="shared" si="86"/>
        <v>0.94437471212054547</v>
      </c>
      <c r="AW45" s="48">
        <f t="shared" ca="1" si="38"/>
        <v>1.4143169583847817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tr">
        <f>Schedule!A2</f>
        <v>ARS</v>
      </c>
      <c r="K49" s="52" t="str">
        <f>Schedule!B2</f>
        <v>@NEW</v>
      </c>
      <c r="L49" s="52" t="str">
        <f>Schedule!C2</f>
        <v>BUR</v>
      </c>
      <c r="M49" s="52" t="str">
        <f>Schedule!D2</f>
        <v>@LIV</v>
      </c>
      <c r="N49" s="52" t="str">
        <f>Schedule!E2</f>
        <v>TOT</v>
      </c>
      <c r="O49" s="52" t="str">
        <f>Schedule!F2</f>
        <v>@WAT</v>
      </c>
      <c r="P49" s="52" t="str">
        <f>Schedule!G2</f>
        <v>AVL</v>
      </c>
      <c r="Q49" s="52" t="str">
        <f>Schedule!H2</f>
        <v>@MUN</v>
      </c>
      <c r="R49" s="52" t="str">
        <f>Schedule!I2</f>
        <v>BOU</v>
      </c>
      <c r="S49" s="52" t="str">
        <f>Schedule!J2</f>
        <v>@SHU</v>
      </c>
      <c r="T49" s="52" t="str">
        <f>Schedule!K2</f>
        <v>CRY</v>
      </c>
      <c r="U49" s="52" t="str">
        <f>Schedule!L2</f>
        <v>WOL</v>
      </c>
      <c r="V49" s="52" t="str">
        <f>Schedule!M2</f>
        <v>@LEI</v>
      </c>
      <c r="W49" s="52" t="str">
        <f>Schedule!N2</f>
        <v>SOU</v>
      </c>
      <c r="X49" s="52" t="str">
        <f>Schedule!O2</f>
        <v>@NOR</v>
      </c>
      <c r="Y49" s="52" t="str">
        <f>Schedule!P2</f>
        <v>BRI</v>
      </c>
      <c r="Z49" s="52" t="str">
        <f>Schedule!Q2</f>
        <v>@WHU</v>
      </c>
      <c r="AA49" s="52" t="str">
        <f>Schedule!R2</f>
        <v>MCI</v>
      </c>
      <c r="AB49" s="52" t="str">
        <f>Schedule!S2</f>
        <v>@EVE</v>
      </c>
      <c r="AC49" s="52" t="str">
        <f>Schedule!T2</f>
        <v>@BOU</v>
      </c>
      <c r="AD49" s="52" t="str">
        <f>Schedule!U2</f>
        <v>CHE</v>
      </c>
      <c r="AE49" s="52" t="str">
        <f>Schedule!V2</f>
        <v>MUN</v>
      </c>
      <c r="AF49" s="52" t="str">
        <f>Schedule!W2</f>
        <v>@CRY</v>
      </c>
      <c r="AG49" s="52" t="str">
        <f>Schedule!X2</f>
        <v>SHU</v>
      </c>
      <c r="AH49" s="52" t="str">
        <f>Schedule!Y2</f>
        <v>@CHE</v>
      </c>
      <c r="AI49" s="52" t="str">
        <f>Schedule!Z2</f>
        <v>@BUR</v>
      </c>
      <c r="AJ49" s="52" t="str">
        <f>Schedule!AA2</f>
        <v>NEW</v>
      </c>
      <c r="AK49" s="52" t="str">
        <f>Schedule!AB2</f>
        <v>EVE</v>
      </c>
      <c r="AL49" s="52" t="str">
        <f>Schedule!AC2</f>
        <v>@MCI</v>
      </c>
      <c r="AM49" s="52" t="str">
        <f>Schedule!AD2</f>
        <v>WHU</v>
      </c>
      <c r="AN49" s="52" t="str">
        <f>Schedule!AE2</f>
        <v>@BRI</v>
      </c>
      <c r="AO49" s="52" t="str">
        <f>Schedule!AF2</f>
        <v>@SOU</v>
      </c>
      <c r="AP49" s="52" t="str">
        <f>Schedule!AG2</f>
        <v>NOR</v>
      </c>
      <c r="AQ49" s="52" t="str">
        <f>Schedule!AH2</f>
        <v>@WOL</v>
      </c>
      <c r="AR49" s="52" t="str">
        <f>Schedule!AI2</f>
        <v>LEI</v>
      </c>
      <c r="AS49" s="52" t="str">
        <f>Schedule!AJ2</f>
        <v>@TOT</v>
      </c>
      <c r="AT49" s="52" t="str">
        <f>Schedule!AK2</f>
        <v>LIV</v>
      </c>
      <c r="AU49" s="52" t="str">
        <f>Schedule!AL2</f>
        <v>@AVL</v>
      </c>
      <c r="AV49" s="52" t="str">
        <f>Schedule!AM2</f>
        <v>WAT</v>
      </c>
    </row>
    <row r="50" spans="10:48" x14ac:dyDescent="0.25">
      <c r="J50" s="51" t="str">
        <f>Schedule!A3</f>
        <v>AVL</v>
      </c>
      <c r="K50" s="52" t="str">
        <f>Schedule!B3</f>
        <v>@TOT</v>
      </c>
      <c r="L50" s="52" t="str">
        <f>Schedule!C3</f>
        <v>BOU</v>
      </c>
      <c r="M50" s="52" t="str">
        <f>Schedule!D3</f>
        <v>EVE</v>
      </c>
      <c r="N50" s="52" t="str">
        <f>Schedule!E3</f>
        <v>@CRY</v>
      </c>
      <c r="O50" s="52" t="str">
        <f>Schedule!F3</f>
        <v>WHU</v>
      </c>
      <c r="P50" s="52" t="str">
        <f>Schedule!G3</f>
        <v>@ARS</v>
      </c>
      <c r="Q50" s="52" t="str">
        <f>Schedule!H3</f>
        <v>BUR</v>
      </c>
      <c r="R50" s="52" t="str">
        <f>Schedule!I3</f>
        <v>@NOR</v>
      </c>
      <c r="S50" s="52" t="str">
        <f>Schedule!J3</f>
        <v>BRI</v>
      </c>
      <c r="T50" s="52" t="str">
        <f>Schedule!K3</f>
        <v>@MCI</v>
      </c>
      <c r="U50" s="52" t="str">
        <f>Schedule!L3</f>
        <v>LIV</v>
      </c>
      <c r="V50" s="52" t="str">
        <f>Schedule!M3</f>
        <v>@WOL</v>
      </c>
      <c r="W50" s="52" t="str">
        <f>Schedule!N3</f>
        <v>NEW</v>
      </c>
      <c r="X50" s="52" t="str">
        <f>Schedule!O3</f>
        <v>@MUN</v>
      </c>
      <c r="Y50" s="52" t="str">
        <f>Schedule!P3</f>
        <v>@CHE</v>
      </c>
      <c r="Z50" s="52" t="str">
        <f>Schedule!Q3</f>
        <v>LEI</v>
      </c>
      <c r="AA50" s="52" t="str">
        <f>Schedule!R3</f>
        <v>@SHU</v>
      </c>
      <c r="AB50" s="52" t="str">
        <f>Schedule!S3</f>
        <v>SOU</v>
      </c>
      <c r="AC50" s="52" t="str">
        <f>Schedule!T3</f>
        <v>NOR</v>
      </c>
      <c r="AD50" s="52" t="str">
        <f>Schedule!U3</f>
        <v>@WAT</v>
      </c>
      <c r="AE50" s="52" t="str">
        <f>Schedule!V3</f>
        <v>@BUR</v>
      </c>
      <c r="AF50" s="52" t="str">
        <f>Schedule!W3</f>
        <v>MCI</v>
      </c>
      <c r="AG50" s="52" t="str">
        <f>Schedule!X3</f>
        <v>@BRI</v>
      </c>
      <c r="AH50" s="52" t="str">
        <f>Schedule!Y3</f>
        <v>WAT</v>
      </c>
      <c r="AI50" s="52" t="str">
        <f>Schedule!Z3</f>
        <v>@BOU</v>
      </c>
      <c r="AJ50" s="52" t="str">
        <f>Schedule!AA3</f>
        <v>TOT</v>
      </c>
      <c r="AK50" s="52" t="str">
        <f>Schedule!AB3</f>
        <v>@SOU</v>
      </c>
      <c r="AL50" s="52" t="str">
        <f>Schedule!AC3</f>
        <v>SHU</v>
      </c>
      <c r="AM50" s="52" t="str">
        <f>Schedule!AD3</f>
        <v>@LEI</v>
      </c>
      <c r="AN50" s="52" t="str">
        <f>Schedule!AE3</f>
        <v>CHE</v>
      </c>
      <c r="AO50" s="52" t="str">
        <f>Schedule!AF3</f>
        <v>@NEW</v>
      </c>
      <c r="AP50" s="52" t="str">
        <f>Schedule!AG3</f>
        <v>WOL</v>
      </c>
      <c r="AQ50" s="52" t="str">
        <f>Schedule!AH3</f>
        <v>@LIV</v>
      </c>
      <c r="AR50" s="52" t="str">
        <f>Schedule!AI3</f>
        <v>MUN</v>
      </c>
      <c r="AS50" s="52" t="str">
        <f>Schedule!AJ3</f>
        <v>CRY</v>
      </c>
      <c r="AT50" s="52" t="str">
        <f>Schedule!AK3</f>
        <v>@EVE</v>
      </c>
      <c r="AU50" s="52" t="str">
        <f>Schedule!AL3</f>
        <v>ARS</v>
      </c>
      <c r="AV50" s="52" t="str">
        <f>Schedule!AM3</f>
        <v>@WHU</v>
      </c>
    </row>
    <row r="51" spans="10:48" x14ac:dyDescent="0.25">
      <c r="J51" s="51" t="str">
        <f>Schedule!A4</f>
        <v>BOU</v>
      </c>
      <c r="K51" s="52" t="str">
        <f>Schedule!B4</f>
        <v>SHU</v>
      </c>
      <c r="L51" s="52" t="str">
        <f>Schedule!C4</f>
        <v>@AVL</v>
      </c>
      <c r="M51" s="52" t="str">
        <f>Schedule!D4</f>
        <v>MCI</v>
      </c>
      <c r="N51" s="52" t="str">
        <f>Schedule!E4</f>
        <v>@LEI</v>
      </c>
      <c r="O51" s="52" t="str">
        <f>Schedule!F4</f>
        <v>EVE</v>
      </c>
      <c r="P51" s="52" t="str">
        <f>Schedule!G4</f>
        <v>@SOU</v>
      </c>
      <c r="Q51" s="52" t="str">
        <f>Schedule!H4</f>
        <v>WHU</v>
      </c>
      <c r="R51" s="52" t="str">
        <f>Schedule!I4</f>
        <v>@ARS</v>
      </c>
      <c r="S51" s="52" t="str">
        <f>Schedule!J4</f>
        <v>NOR</v>
      </c>
      <c r="T51" s="52" t="str">
        <f>Schedule!K4</f>
        <v>@WAT</v>
      </c>
      <c r="U51" s="52" t="str">
        <f>Schedule!L4</f>
        <v>MUN</v>
      </c>
      <c r="V51" s="52" t="str">
        <f>Schedule!M4</f>
        <v>@NEW</v>
      </c>
      <c r="W51" s="52" t="str">
        <f>Schedule!N4</f>
        <v>WOL</v>
      </c>
      <c r="X51" s="52" t="str">
        <f>Schedule!O4</f>
        <v>@TOT</v>
      </c>
      <c r="Y51" s="52" t="str">
        <f>Schedule!P4</f>
        <v>@CRY</v>
      </c>
      <c r="Z51" s="52" t="str">
        <f>Schedule!Q4</f>
        <v>LIV</v>
      </c>
      <c r="AA51" s="52" t="str">
        <f>Schedule!R4</f>
        <v>@CHE</v>
      </c>
      <c r="AB51" s="52" t="str">
        <f>Schedule!S4</f>
        <v>BUR</v>
      </c>
      <c r="AC51" s="52" t="str">
        <f>Schedule!T4</f>
        <v>ARS</v>
      </c>
      <c r="AD51" s="52" t="str">
        <f>Schedule!U4</f>
        <v>@BRI</v>
      </c>
      <c r="AE51" s="52" t="str">
        <f>Schedule!V4</f>
        <v>@WHU</v>
      </c>
      <c r="AF51" s="52" t="str">
        <f>Schedule!W4</f>
        <v>WAT</v>
      </c>
      <c r="AG51" s="52" t="str">
        <f>Schedule!X4</f>
        <v>@NOR</v>
      </c>
      <c r="AH51" s="52" t="str">
        <f>Schedule!Y4</f>
        <v>BRI</v>
      </c>
      <c r="AI51" s="52" t="str">
        <f>Schedule!Z4</f>
        <v>AVL</v>
      </c>
      <c r="AJ51" s="52" t="str">
        <f>Schedule!AA4</f>
        <v>@SHU</v>
      </c>
      <c r="AK51" s="52" t="str">
        <f>Schedule!AB4</f>
        <v>@BUR</v>
      </c>
      <c r="AL51" s="52" t="str">
        <f>Schedule!AC4</f>
        <v>CHE</v>
      </c>
      <c r="AM51" s="52" t="str">
        <f>Schedule!AD4</f>
        <v>@LIV</v>
      </c>
      <c r="AN51" s="52" t="str">
        <f>Schedule!AE4</f>
        <v>CRY</v>
      </c>
      <c r="AO51" s="52" t="str">
        <f>Schedule!AF4</f>
        <v>@WOL</v>
      </c>
      <c r="AP51" s="52" t="str">
        <f>Schedule!AG4</f>
        <v>NEW</v>
      </c>
      <c r="AQ51" s="52" t="str">
        <f>Schedule!AH4</f>
        <v>@MUN</v>
      </c>
      <c r="AR51" s="52" t="str">
        <f>Schedule!AI4</f>
        <v>TOT</v>
      </c>
      <c r="AS51" s="52" t="str">
        <f>Schedule!AJ4</f>
        <v>LEI</v>
      </c>
      <c r="AT51" s="52" t="str">
        <f>Schedule!AK4</f>
        <v>@MCI</v>
      </c>
      <c r="AU51" s="52" t="str">
        <f>Schedule!AL4</f>
        <v>SOU</v>
      </c>
      <c r="AV51" s="52" t="str">
        <f>Schedule!AM4</f>
        <v>@EVE</v>
      </c>
    </row>
    <row r="52" spans="10:48" x14ac:dyDescent="0.25">
      <c r="J52" s="51" t="str">
        <f>Schedule!A5</f>
        <v>BRI</v>
      </c>
      <c r="K52" s="52" t="str">
        <f>Schedule!B5</f>
        <v>@WAT</v>
      </c>
      <c r="L52" s="52" t="str">
        <f>Schedule!C5</f>
        <v>WHU</v>
      </c>
      <c r="M52" s="52" t="str">
        <f>Schedule!D5</f>
        <v>SOU</v>
      </c>
      <c r="N52" s="52" t="str">
        <f>Schedule!E5</f>
        <v>@MCI</v>
      </c>
      <c r="O52" s="52" t="str">
        <f>Schedule!F5</f>
        <v>BUR</v>
      </c>
      <c r="P52" s="52" t="str">
        <f>Schedule!G5</f>
        <v>@NEW</v>
      </c>
      <c r="Q52" s="52" t="str">
        <f>Schedule!H5</f>
        <v>@CHE</v>
      </c>
      <c r="R52" s="52" t="str">
        <f>Schedule!I5</f>
        <v>TOT</v>
      </c>
      <c r="S52" s="52" t="str">
        <f>Schedule!J5</f>
        <v>@AVL</v>
      </c>
      <c r="T52" s="52" t="str">
        <f>Schedule!K5</f>
        <v>EVE</v>
      </c>
      <c r="U52" s="52" t="str">
        <f>Schedule!L5</f>
        <v>NOR</v>
      </c>
      <c r="V52" s="52" t="str">
        <f>Schedule!M5</f>
        <v>@MUN</v>
      </c>
      <c r="W52" s="52" t="str">
        <f>Schedule!N5</f>
        <v>LEI</v>
      </c>
      <c r="X52" s="52" t="str">
        <f>Schedule!O5</f>
        <v>@LIV</v>
      </c>
      <c r="Y52" s="52" t="str">
        <f>Schedule!P5</f>
        <v>@ARS</v>
      </c>
      <c r="Z52" s="52" t="str">
        <f>Schedule!Q5</f>
        <v>WOL</v>
      </c>
      <c r="AA52" s="52" t="str">
        <f>Schedule!R5</f>
        <v>@CRY</v>
      </c>
      <c r="AB52" s="52" t="str">
        <f>Schedule!S5</f>
        <v>SHU</v>
      </c>
      <c r="AC52" s="52" t="str">
        <f>Schedule!T5</f>
        <v>@TOT</v>
      </c>
      <c r="AD52" s="52" t="str">
        <f>Schedule!U5</f>
        <v>BOU</v>
      </c>
      <c r="AE52" s="52" t="str">
        <f>Schedule!V5</f>
        <v>CHE</v>
      </c>
      <c r="AF52" s="52" t="str">
        <f>Schedule!W5</f>
        <v>@EVE</v>
      </c>
      <c r="AG52" s="52" t="str">
        <f>Schedule!X5</f>
        <v>AVL</v>
      </c>
      <c r="AH52" s="52" t="str">
        <f>Schedule!Y5</f>
        <v>@BOU</v>
      </c>
      <c r="AI52" s="52" t="str">
        <f>Schedule!Z5</f>
        <v>@WHU</v>
      </c>
      <c r="AJ52" s="52" t="str">
        <f>Schedule!AA5</f>
        <v>WAT</v>
      </c>
      <c r="AK52" s="52" t="str">
        <f>Schedule!AB5</f>
        <v>@SHU</v>
      </c>
      <c r="AL52" s="52" t="str">
        <f>Schedule!AC5</f>
        <v>CRY</v>
      </c>
      <c r="AM52" s="52" t="str">
        <f>Schedule!AD5</f>
        <v>@WOL</v>
      </c>
      <c r="AN52" s="52" t="str">
        <f>Schedule!AE5</f>
        <v>ARS</v>
      </c>
      <c r="AO52" s="52" t="str">
        <f>Schedule!AF5</f>
        <v>@LEI</v>
      </c>
      <c r="AP52" s="52" t="str">
        <f>Schedule!AG5</f>
        <v>MUN</v>
      </c>
      <c r="AQ52" s="52" t="str">
        <f>Schedule!AH5</f>
        <v>@NOR</v>
      </c>
      <c r="AR52" s="52" t="str">
        <f>Schedule!AI5</f>
        <v>LIV</v>
      </c>
      <c r="AS52" s="52" t="str">
        <f>Schedule!AJ5</f>
        <v>MCI</v>
      </c>
      <c r="AT52" s="52" t="str">
        <f>Schedule!AK5</f>
        <v>@SOU</v>
      </c>
      <c r="AU52" s="52" t="str">
        <f>Schedule!AL5</f>
        <v>NEW</v>
      </c>
      <c r="AV52" s="52" t="str">
        <f>Schedule!AM5</f>
        <v>@BUR</v>
      </c>
    </row>
    <row r="53" spans="10:48" x14ac:dyDescent="0.25">
      <c r="J53" s="51" t="str">
        <f>Schedule!A6</f>
        <v>BUR</v>
      </c>
      <c r="K53" s="52" t="str">
        <f>Schedule!B6</f>
        <v>SOU</v>
      </c>
      <c r="L53" s="52" t="str">
        <f>Schedule!C6</f>
        <v>@ARS</v>
      </c>
      <c r="M53" s="52" t="str">
        <f>Schedule!D6</f>
        <v>@WOL</v>
      </c>
      <c r="N53" s="52" t="str">
        <f>Schedule!E6</f>
        <v>LIV</v>
      </c>
      <c r="O53" s="52" t="str">
        <f>Schedule!F6</f>
        <v>@BRI</v>
      </c>
      <c r="P53" s="52" t="str">
        <f>Schedule!G6</f>
        <v>NOR</v>
      </c>
      <c r="Q53" s="52" t="str">
        <f>Schedule!H6</f>
        <v>@AVL</v>
      </c>
      <c r="R53" s="52" t="str">
        <f>Schedule!I6</f>
        <v>EVE</v>
      </c>
      <c r="S53" s="52" t="str">
        <f>Schedule!J6</f>
        <v>@LEI</v>
      </c>
      <c r="T53" s="52" t="str">
        <f>Schedule!K6</f>
        <v>CHE</v>
      </c>
      <c r="U53" s="52" t="str">
        <f>Schedule!L6</f>
        <v>@SHU</v>
      </c>
      <c r="V53" s="52" t="str">
        <f>Schedule!M6</f>
        <v>WHU</v>
      </c>
      <c r="W53" s="52" t="str">
        <f>Schedule!N6</f>
        <v>@WAT</v>
      </c>
      <c r="X53" s="52" t="str">
        <f>Schedule!O6</f>
        <v>CRY</v>
      </c>
      <c r="Y53" s="52" t="str">
        <f>Schedule!P6</f>
        <v>MCI</v>
      </c>
      <c r="Z53" s="52" t="str">
        <f>Schedule!Q6</f>
        <v>@TOT</v>
      </c>
      <c r="AA53" s="52" t="str">
        <f>Schedule!R6</f>
        <v>NEW</v>
      </c>
      <c r="AB53" s="52" t="str">
        <f>Schedule!S6</f>
        <v>@BOU</v>
      </c>
      <c r="AC53" s="52" t="str">
        <f>Schedule!T6</f>
        <v>@EVE</v>
      </c>
      <c r="AD53" s="52" t="str">
        <f>Schedule!U6</f>
        <v>MUN</v>
      </c>
      <c r="AE53" s="52" t="str">
        <f>Schedule!V6</f>
        <v>AVL</v>
      </c>
      <c r="AF53" s="52" t="str">
        <f>Schedule!W6</f>
        <v>@CHE</v>
      </c>
      <c r="AG53" s="52" t="str">
        <f>Schedule!X6</f>
        <v>LEI</v>
      </c>
      <c r="AH53" s="52" t="str">
        <f>Schedule!Y6</f>
        <v>@MUN</v>
      </c>
      <c r="AI53" s="52" t="str">
        <f>Schedule!Z6</f>
        <v>ARS</v>
      </c>
      <c r="AJ53" s="52" t="str">
        <f>Schedule!AA6</f>
        <v>@SOU</v>
      </c>
      <c r="AK53" s="52" t="str">
        <f>Schedule!AB6</f>
        <v>BOU</v>
      </c>
      <c r="AL53" s="52" t="str">
        <f>Schedule!AC6</f>
        <v>@NEW</v>
      </c>
      <c r="AM53" s="52" t="str">
        <f>Schedule!AD6</f>
        <v>TOT</v>
      </c>
      <c r="AN53" s="52" t="str">
        <f>Schedule!AE6</f>
        <v>@MCI</v>
      </c>
      <c r="AO53" s="52" t="str">
        <f>Schedule!AF6</f>
        <v>WAT</v>
      </c>
      <c r="AP53" s="52" t="str">
        <f>Schedule!AG6</f>
        <v>@CRY</v>
      </c>
      <c r="AQ53" s="52" t="str">
        <f>Schedule!AH6</f>
        <v>SHU</v>
      </c>
      <c r="AR53" s="52" t="str">
        <f>Schedule!AI6</f>
        <v>@WHU</v>
      </c>
      <c r="AS53" s="52" t="str">
        <f>Schedule!AJ6</f>
        <v>@LIV</v>
      </c>
      <c r="AT53" s="52" t="str">
        <f>Schedule!AK6</f>
        <v>WOL</v>
      </c>
      <c r="AU53" s="52" t="str">
        <f>Schedule!AL6</f>
        <v>@NOR</v>
      </c>
      <c r="AV53" s="52" t="str">
        <f>Schedule!AM6</f>
        <v>BRI</v>
      </c>
    </row>
    <row r="54" spans="10:48" x14ac:dyDescent="0.25">
      <c r="J54" s="51" t="str">
        <f>Schedule!A7</f>
        <v>CHE</v>
      </c>
      <c r="K54" s="52" t="str">
        <f>Schedule!B7</f>
        <v>@MUN</v>
      </c>
      <c r="L54" s="52" t="str">
        <f>Schedule!C7</f>
        <v>LEI</v>
      </c>
      <c r="M54" s="52" t="str">
        <f>Schedule!D7</f>
        <v>@NOR</v>
      </c>
      <c r="N54" s="52" t="str">
        <f>Schedule!E7</f>
        <v>SHU</v>
      </c>
      <c r="O54" s="52" t="str">
        <f>Schedule!F7</f>
        <v>@WOL</v>
      </c>
      <c r="P54" s="52" t="str">
        <f>Schedule!G7</f>
        <v>LIV</v>
      </c>
      <c r="Q54" s="52" t="str">
        <f>Schedule!H7</f>
        <v>BRI</v>
      </c>
      <c r="R54" s="52" t="str">
        <f>Schedule!I7</f>
        <v>@SOU</v>
      </c>
      <c r="S54" s="52" t="str">
        <f>Schedule!J7</f>
        <v>NEW</v>
      </c>
      <c r="T54" s="52" t="str">
        <f>Schedule!K7</f>
        <v>@BUR</v>
      </c>
      <c r="U54" s="52" t="str">
        <f>Schedule!L7</f>
        <v>@WAT</v>
      </c>
      <c r="V54" s="52" t="str">
        <f>Schedule!M7</f>
        <v>CRY</v>
      </c>
      <c r="W54" s="52" t="str">
        <f>Schedule!N7</f>
        <v>@MCI</v>
      </c>
      <c r="X54" s="52" t="str">
        <f>Schedule!O7</f>
        <v>WHU</v>
      </c>
      <c r="Y54" s="52" t="str">
        <f>Schedule!P7</f>
        <v>AVL</v>
      </c>
      <c r="Z54" s="52" t="str">
        <f>Schedule!Q7</f>
        <v>@EVE</v>
      </c>
      <c r="AA54" s="52" t="str">
        <f>Schedule!R7</f>
        <v>BOU</v>
      </c>
      <c r="AB54" s="52" t="str">
        <f>Schedule!S7</f>
        <v>@TOT</v>
      </c>
      <c r="AC54" s="52" t="str">
        <f>Schedule!T7</f>
        <v>SOU</v>
      </c>
      <c r="AD54" s="52" t="str">
        <f>Schedule!U7</f>
        <v>@ARS</v>
      </c>
      <c r="AE54" s="52" t="str">
        <f>Schedule!V7</f>
        <v>@BRI</v>
      </c>
      <c r="AF54" s="52" t="str">
        <f>Schedule!W7</f>
        <v>BUR</v>
      </c>
      <c r="AG54" s="52" t="str">
        <f>Schedule!X7</f>
        <v>@NEW</v>
      </c>
      <c r="AH54" s="52" t="str">
        <f>Schedule!Y7</f>
        <v>ARS</v>
      </c>
      <c r="AI54" s="52" t="str">
        <f>Schedule!Z7</f>
        <v>@LEI</v>
      </c>
      <c r="AJ54" s="52" t="str">
        <f>Schedule!AA7</f>
        <v>MUN</v>
      </c>
      <c r="AK54" s="52" t="str">
        <f>Schedule!AB7</f>
        <v>TOT</v>
      </c>
      <c r="AL54" s="52" t="str">
        <f>Schedule!AC7</f>
        <v>@BOU</v>
      </c>
      <c r="AM54" s="52" t="str">
        <f>Schedule!AD7</f>
        <v>EVE</v>
      </c>
      <c r="AN54" s="52" t="str">
        <f>Schedule!AE7</f>
        <v>@AVL</v>
      </c>
      <c r="AO54" s="52" t="str">
        <f>Schedule!AF7</f>
        <v>MCI</v>
      </c>
      <c r="AP54" s="52" t="str">
        <f>Schedule!AG7</f>
        <v>@WHU</v>
      </c>
      <c r="AQ54" s="52" t="str">
        <f>Schedule!AH7</f>
        <v>WAT</v>
      </c>
      <c r="AR54" s="52" t="str">
        <f>Schedule!AI7</f>
        <v>@CRY</v>
      </c>
      <c r="AS54" s="52" t="str">
        <f>Schedule!AJ7</f>
        <v>@SHU</v>
      </c>
      <c r="AT54" s="52" t="str">
        <f>Schedule!AK7</f>
        <v>NOR</v>
      </c>
      <c r="AU54" s="52" t="str">
        <f>Schedule!AL7</f>
        <v>@LIV</v>
      </c>
      <c r="AV54" s="52" t="str">
        <f>Schedule!AM7</f>
        <v>WOL</v>
      </c>
    </row>
    <row r="55" spans="10:48" x14ac:dyDescent="0.25">
      <c r="J55" s="51" t="str">
        <f>Schedule!A8</f>
        <v>CRY</v>
      </c>
      <c r="K55" s="52" t="str">
        <f>Schedule!B8</f>
        <v>EVE</v>
      </c>
      <c r="L55" s="52" t="str">
        <f>Schedule!C8</f>
        <v>@SHU</v>
      </c>
      <c r="M55" s="52" t="str">
        <f>Schedule!D8</f>
        <v>@MUN</v>
      </c>
      <c r="N55" s="52" t="str">
        <f>Schedule!E8</f>
        <v>AVL</v>
      </c>
      <c r="O55" s="52" t="str">
        <f>Schedule!F8</f>
        <v>@TOT</v>
      </c>
      <c r="P55" s="52" t="str">
        <f>Schedule!G8</f>
        <v>WOL</v>
      </c>
      <c r="Q55" s="52" t="str">
        <f>Schedule!H8</f>
        <v>NOR</v>
      </c>
      <c r="R55" s="52" t="str">
        <f>Schedule!I8</f>
        <v>@WHU</v>
      </c>
      <c r="S55" s="52" t="str">
        <f>Schedule!J8</f>
        <v>MCI</v>
      </c>
      <c r="T55" s="52" t="str">
        <f>Schedule!K8</f>
        <v>@ARS</v>
      </c>
      <c r="U55" s="52" t="str">
        <f>Schedule!L8</f>
        <v>LEI</v>
      </c>
      <c r="V55" s="52" t="str">
        <f>Schedule!M8</f>
        <v>@CHE</v>
      </c>
      <c r="W55" s="52" t="str">
        <f>Schedule!N8</f>
        <v>LIV</v>
      </c>
      <c r="X55" s="52" t="str">
        <f>Schedule!O8</f>
        <v>@BUR</v>
      </c>
      <c r="Y55" s="52" t="str">
        <f>Schedule!P8</f>
        <v>BOU</v>
      </c>
      <c r="Z55" s="52" t="str">
        <f>Schedule!Q8</f>
        <v>@WAT</v>
      </c>
      <c r="AA55" s="52" t="str">
        <f>Schedule!R8</f>
        <v>BRI</v>
      </c>
      <c r="AB55" s="52" t="str">
        <f>Schedule!S8</f>
        <v>@NEW</v>
      </c>
      <c r="AC55" s="52" t="str">
        <f>Schedule!T8</f>
        <v>WHU</v>
      </c>
      <c r="AD55" s="52" t="str">
        <f>Schedule!U8</f>
        <v>@SOU</v>
      </c>
      <c r="AE55" s="52" t="str">
        <f>Schedule!V8</f>
        <v>@NOR</v>
      </c>
      <c r="AF55" s="52" t="str">
        <f>Schedule!W8</f>
        <v>ARS</v>
      </c>
      <c r="AG55" s="52" t="str">
        <f>Schedule!X8</f>
        <v>@MCI</v>
      </c>
      <c r="AH55" s="52" t="str">
        <f>Schedule!Y8</f>
        <v>SOU</v>
      </c>
      <c r="AI55" s="52" t="str">
        <f>Schedule!Z8</f>
        <v>SHU</v>
      </c>
      <c r="AJ55" s="52" t="str">
        <f>Schedule!AA8</f>
        <v>@EVE</v>
      </c>
      <c r="AK55" s="52" t="str">
        <f>Schedule!AB8</f>
        <v>NEW</v>
      </c>
      <c r="AL55" s="52" t="str">
        <f>Schedule!AC8</f>
        <v>@BRI</v>
      </c>
      <c r="AM55" s="52" t="str">
        <f>Schedule!AD8</f>
        <v>WAT</v>
      </c>
      <c r="AN55" s="52" t="str">
        <f>Schedule!AE8</f>
        <v>@BOU</v>
      </c>
      <c r="AO55" s="52" t="str">
        <f>Schedule!AF8</f>
        <v>@LIV</v>
      </c>
      <c r="AP55" s="52" t="str">
        <f>Schedule!AG8</f>
        <v>BUR</v>
      </c>
      <c r="AQ55" s="52" t="str">
        <f>Schedule!AH8</f>
        <v>@LEI</v>
      </c>
      <c r="AR55" s="52" t="str">
        <f>Schedule!AI8</f>
        <v>CHE</v>
      </c>
      <c r="AS55" s="52" t="str">
        <f>Schedule!AJ8</f>
        <v>@AVL</v>
      </c>
      <c r="AT55" s="52" t="str">
        <f>Schedule!AK8</f>
        <v>MUN</v>
      </c>
      <c r="AU55" s="52" t="str">
        <f>Schedule!AL8</f>
        <v>@WOL</v>
      </c>
      <c r="AV55" s="52" t="str">
        <f>Schedule!AM8</f>
        <v>TOT</v>
      </c>
    </row>
    <row r="56" spans="10:48" x14ac:dyDescent="0.25">
      <c r="J56" s="51" t="str">
        <f>Schedule!A9</f>
        <v>EVE</v>
      </c>
      <c r="K56" s="52" t="str">
        <f>Schedule!B9</f>
        <v>@CRY</v>
      </c>
      <c r="L56" s="52" t="str">
        <f>Schedule!C9</f>
        <v>WAT</v>
      </c>
      <c r="M56" s="52" t="str">
        <f>Schedule!D9</f>
        <v>@AVL</v>
      </c>
      <c r="N56" s="52" t="str">
        <f>Schedule!E9</f>
        <v>WOL</v>
      </c>
      <c r="O56" s="52" t="str">
        <f>Schedule!F9</f>
        <v>@BOU</v>
      </c>
      <c r="P56" s="52" t="str">
        <f>Schedule!G9</f>
        <v>SHU</v>
      </c>
      <c r="Q56" s="52" t="str">
        <f>Schedule!H9</f>
        <v>MCI</v>
      </c>
      <c r="R56" s="52" t="str">
        <f>Schedule!I9</f>
        <v>@BUR</v>
      </c>
      <c r="S56" s="52" t="str">
        <f>Schedule!J9</f>
        <v>WHU</v>
      </c>
      <c r="T56" s="52" t="str">
        <f>Schedule!K9</f>
        <v>@BRI</v>
      </c>
      <c r="U56" s="52" t="str">
        <f>Schedule!L9</f>
        <v>TOT</v>
      </c>
      <c r="V56" s="52" t="str">
        <f>Schedule!M9</f>
        <v>@SOU</v>
      </c>
      <c r="W56" s="52" t="str">
        <f>Schedule!N9</f>
        <v>NOR</v>
      </c>
      <c r="X56" s="52" t="str">
        <f>Schedule!O9</f>
        <v>@LEI</v>
      </c>
      <c r="Y56" s="52" t="str">
        <f>Schedule!P9</f>
        <v>@LIV</v>
      </c>
      <c r="Z56" s="52" t="str">
        <f>Schedule!Q9</f>
        <v>CHE</v>
      </c>
      <c r="AA56" s="52" t="str">
        <f>Schedule!R9</f>
        <v>@MUN</v>
      </c>
      <c r="AB56" s="52" t="str">
        <f>Schedule!S9</f>
        <v>ARS</v>
      </c>
      <c r="AC56" s="52" t="str">
        <f>Schedule!T9</f>
        <v>BUR</v>
      </c>
      <c r="AD56" s="52" t="str">
        <f>Schedule!U9</f>
        <v>@NEW</v>
      </c>
      <c r="AE56" s="52" t="str">
        <f>Schedule!V9</f>
        <v>@MCI</v>
      </c>
      <c r="AF56" s="52" t="str">
        <f>Schedule!W9</f>
        <v>BRI</v>
      </c>
      <c r="AG56" s="52" t="str">
        <f>Schedule!X9</f>
        <v>@WHU</v>
      </c>
      <c r="AH56" s="52" t="str">
        <f>Schedule!Y9</f>
        <v>NEW</v>
      </c>
      <c r="AI56" s="52" t="str">
        <f>Schedule!Z9</f>
        <v>@WAT</v>
      </c>
      <c r="AJ56" s="52" t="str">
        <f>Schedule!AA9</f>
        <v>CRY</v>
      </c>
      <c r="AK56" s="52" t="str">
        <f>Schedule!AB9</f>
        <v>@ARS</v>
      </c>
      <c r="AL56" s="52" t="str">
        <f>Schedule!AC9</f>
        <v>MUN</v>
      </c>
      <c r="AM56" s="52" t="str">
        <f>Schedule!AD9</f>
        <v>@CHE</v>
      </c>
      <c r="AN56" s="52" t="str">
        <f>Schedule!AE9</f>
        <v>LIV</v>
      </c>
      <c r="AO56" s="52" t="str">
        <f>Schedule!AF9</f>
        <v>@NOR</v>
      </c>
      <c r="AP56" s="52" t="str">
        <f>Schedule!AG9</f>
        <v>LEI</v>
      </c>
      <c r="AQ56" s="52" t="str">
        <f>Schedule!AH9</f>
        <v>@TOT</v>
      </c>
      <c r="AR56" s="52" t="str">
        <f>Schedule!AI9</f>
        <v>SOU</v>
      </c>
      <c r="AS56" s="52" t="str">
        <f>Schedule!AJ9</f>
        <v>@WOL</v>
      </c>
      <c r="AT56" s="52" t="str">
        <f>Schedule!AK9</f>
        <v>AVL</v>
      </c>
      <c r="AU56" s="52" t="str">
        <f>Schedule!AL9</f>
        <v>@SHU</v>
      </c>
      <c r="AV56" s="52" t="str">
        <f>Schedule!AM9</f>
        <v>BOU</v>
      </c>
    </row>
    <row r="57" spans="10:48" x14ac:dyDescent="0.25">
      <c r="J57" s="51" t="str">
        <f>Schedule!A10</f>
        <v>LEI</v>
      </c>
      <c r="K57" s="52" t="str">
        <f>Schedule!B10</f>
        <v>WOL</v>
      </c>
      <c r="L57" s="52" t="str">
        <f>Schedule!C10</f>
        <v>@CHE</v>
      </c>
      <c r="M57" s="52" t="str">
        <f>Schedule!D10</f>
        <v>@SHU</v>
      </c>
      <c r="N57" s="52" t="str">
        <f>Schedule!E10</f>
        <v>BOU</v>
      </c>
      <c r="O57" s="52" t="str">
        <f>Schedule!F10</f>
        <v>@MUN</v>
      </c>
      <c r="P57" s="52" t="str">
        <f>Schedule!G10</f>
        <v>TOT</v>
      </c>
      <c r="Q57" s="52" t="str">
        <f>Schedule!H10</f>
        <v>NEW</v>
      </c>
      <c r="R57" s="52" t="str">
        <f>Schedule!I10</f>
        <v>@LIV</v>
      </c>
      <c r="S57" s="52" t="str">
        <f>Schedule!J10</f>
        <v>BUR</v>
      </c>
      <c r="T57" s="52" t="str">
        <f>Schedule!K10</f>
        <v>@SOU</v>
      </c>
      <c r="U57" s="52" t="str">
        <f>Schedule!L10</f>
        <v>@CRY</v>
      </c>
      <c r="V57" s="52" t="str">
        <f>Schedule!M10</f>
        <v>ARS</v>
      </c>
      <c r="W57" s="52" t="str">
        <f>Schedule!N10</f>
        <v>@BRI</v>
      </c>
      <c r="X57" s="52" t="str">
        <f>Schedule!O10</f>
        <v>EVE</v>
      </c>
      <c r="Y57" s="52" t="str">
        <f>Schedule!P10</f>
        <v>WAT</v>
      </c>
      <c r="Z57" s="52" t="str">
        <f>Schedule!Q10</f>
        <v>@AVL</v>
      </c>
      <c r="AA57" s="52" t="str">
        <f>Schedule!R10</f>
        <v>NOR</v>
      </c>
      <c r="AB57" s="52" t="str">
        <f>Schedule!S10</f>
        <v>@MCI</v>
      </c>
      <c r="AC57" s="52" t="str">
        <f>Schedule!T10</f>
        <v>LIV</v>
      </c>
      <c r="AD57" s="52" t="str">
        <f>Schedule!U10</f>
        <v>@WHU</v>
      </c>
      <c r="AE57" s="52" t="str">
        <f>Schedule!V10</f>
        <v>@NEW</v>
      </c>
      <c r="AF57" s="52" t="str">
        <f>Schedule!W10</f>
        <v>SOU</v>
      </c>
      <c r="AG57" s="52" t="str">
        <f>Schedule!X10</f>
        <v>@BUR</v>
      </c>
      <c r="AH57" s="52" t="str">
        <f>Schedule!Y10</f>
        <v>WHU</v>
      </c>
      <c r="AI57" s="52" t="str">
        <f>Schedule!Z10</f>
        <v>CHE</v>
      </c>
      <c r="AJ57" s="52" t="str">
        <f>Schedule!AA10</f>
        <v>@WOL</v>
      </c>
      <c r="AK57" s="52" t="str">
        <f>Schedule!AB10</f>
        <v>MCI</v>
      </c>
      <c r="AL57" s="52" t="str">
        <f>Schedule!AC10</f>
        <v>@NOR</v>
      </c>
      <c r="AM57" s="52" t="str">
        <f>Schedule!AD10</f>
        <v>AVL</v>
      </c>
      <c r="AN57" s="52" t="str">
        <f>Schedule!AE10</f>
        <v>@WAT</v>
      </c>
      <c r="AO57" s="52" t="str">
        <f>Schedule!AF10</f>
        <v>BRI</v>
      </c>
      <c r="AP57" s="52" t="str">
        <f>Schedule!AG10</f>
        <v>@EVE</v>
      </c>
      <c r="AQ57" s="52" t="str">
        <f>Schedule!AH10</f>
        <v>CRY</v>
      </c>
      <c r="AR57" s="52" t="str">
        <f>Schedule!AI10</f>
        <v>@ARS</v>
      </c>
      <c r="AS57" s="52" t="str">
        <f>Schedule!AJ10</f>
        <v>@BOU</v>
      </c>
      <c r="AT57" s="52" t="str">
        <f>Schedule!AK10</f>
        <v>SHU</v>
      </c>
      <c r="AU57" s="52" t="str">
        <f>Schedule!AL10</f>
        <v>@TOT</v>
      </c>
      <c r="AV57" s="52" t="str">
        <f>Schedule!AM10</f>
        <v>MUN</v>
      </c>
    </row>
    <row r="58" spans="10:48" x14ac:dyDescent="0.25">
      <c r="J58" s="51" t="str">
        <f>Schedule!A11</f>
        <v>LIV</v>
      </c>
      <c r="K58" s="52" t="str">
        <f>Schedule!B11</f>
        <v>NOR</v>
      </c>
      <c r="L58" s="52" t="str">
        <f>Schedule!C11</f>
        <v>@SOU</v>
      </c>
      <c r="M58" s="52" t="str">
        <f>Schedule!D11</f>
        <v>ARS</v>
      </c>
      <c r="N58" s="52" t="str">
        <f>Schedule!E11</f>
        <v>@BUR</v>
      </c>
      <c r="O58" s="52" t="str">
        <f>Schedule!F11</f>
        <v>NEW</v>
      </c>
      <c r="P58" s="52" t="str">
        <f>Schedule!G11</f>
        <v>@CHE</v>
      </c>
      <c r="Q58" s="52" t="str">
        <f>Schedule!H11</f>
        <v>@SHU</v>
      </c>
      <c r="R58" s="52" t="str">
        <f>Schedule!I11</f>
        <v>LEI</v>
      </c>
      <c r="S58" s="52" t="str">
        <f>Schedule!J11</f>
        <v>@MUN</v>
      </c>
      <c r="T58" s="52" t="str">
        <f>Schedule!K11</f>
        <v>TOT</v>
      </c>
      <c r="U58" s="52" t="str">
        <f>Schedule!L11</f>
        <v>@AVL</v>
      </c>
      <c r="V58" s="52" t="str">
        <f>Schedule!M11</f>
        <v>MCI</v>
      </c>
      <c r="W58" s="52" t="str">
        <f>Schedule!N11</f>
        <v>@CRY</v>
      </c>
      <c r="X58" s="52" t="str">
        <f>Schedule!O11</f>
        <v>BRI</v>
      </c>
      <c r="Y58" s="52" t="str">
        <f>Schedule!P11</f>
        <v>EVE</v>
      </c>
      <c r="Z58" s="52" t="str">
        <f>Schedule!Q11</f>
        <v>@BOU</v>
      </c>
      <c r="AA58" s="52" t="str">
        <f>Schedule!R11</f>
        <v>WAT</v>
      </c>
      <c r="AB58" s="52" t="str">
        <f>Schedule!S11</f>
        <v>@WHU</v>
      </c>
      <c r="AC58" s="52" t="str">
        <f>Schedule!T11</f>
        <v>@LEI</v>
      </c>
      <c r="AD58" s="52" t="str">
        <f>Schedule!U11</f>
        <v>WOL</v>
      </c>
      <c r="AE58" s="52" t="str">
        <f>Schedule!V11</f>
        <v>SHU</v>
      </c>
      <c r="AF58" s="52" t="str">
        <f>Schedule!W11</f>
        <v>@TOT</v>
      </c>
      <c r="AG58" s="52" t="str">
        <f>Schedule!X11</f>
        <v>MUN</v>
      </c>
      <c r="AH58" s="52" t="str">
        <f>Schedule!Y11</f>
        <v>@WOL</v>
      </c>
      <c r="AI58" s="52" t="str">
        <f>Schedule!Z11</f>
        <v>SOU</v>
      </c>
      <c r="AJ58" s="52" t="str">
        <f>Schedule!AA11</f>
        <v>@NOR</v>
      </c>
      <c r="AK58" s="52" t="str">
        <f>Schedule!AB11</f>
        <v>WHU</v>
      </c>
      <c r="AL58" s="52" t="str">
        <f>Schedule!AC11</f>
        <v>@WAT</v>
      </c>
      <c r="AM58" s="52" t="str">
        <f>Schedule!AD11</f>
        <v>BOU</v>
      </c>
      <c r="AN58" s="52" t="str">
        <f>Schedule!AE11</f>
        <v>@EVE</v>
      </c>
      <c r="AO58" s="52" t="str">
        <f>Schedule!AF11</f>
        <v>CRY</v>
      </c>
      <c r="AP58" s="52" t="str">
        <f>Schedule!AG11</f>
        <v>@MCI</v>
      </c>
      <c r="AQ58" s="52" t="str">
        <f>Schedule!AH11</f>
        <v>AVL</v>
      </c>
      <c r="AR58" s="52" t="str">
        <f>Schedule!AI11</f>
        <v>@BRI</v>
      </c>
      <c r="AS58" s="52" t="str">
        <f>Schedule!AJ11</f>
        <v>BUR</v>
      </c>
      <c r="AT58" s="52" t="str">
        <f>Schedule!AK11</f>
        <v>@ARS</v>
      </c>
      <c r="AU58" s="52" t="str">
        <f>Schedule!AL11</f>
        <v>CHE</v>
      </c>
      <c r="AV58" s="52" t="str">
        <f>Schedule!AM11</f>
        <v>@NEW</v>
      </c>
    </row>
    <row r="59" spans="10:48" x14ac:dyDescent="0.25">
      <c r="J59" s="51" t="str">
        <f>Schedule!A12</f>
        <v>MCI</v>
      </c>
      <c r="K59" s="52" t="str">
        <f>Schedule!B12</f>
        <v>@WHU</v>
      </c>
      <c r="L59" s="52" t="str">
        <f>Schedule!C12</f>
        <v>TOT</v>
      </c>
      <c r="M59" s="52" t="str">
        <f>Schedule!D12</f>
        <v>@BOU</v>
      </c>
      <c r="N59" s="52" t="str">
        <f>Schedule!E12</f>
        <v>BRI</v>
      </c>
      <c r="O59" s="52" t="str">
        <f>Schedule!F12</f>
        <v>@NOR</v>
      </c>
      <c r="P59" s="52" t="str">
        <f>Schedule!G12</f>
        <v>WAT</v>
      </c>
      <c r="Q59" s="52" t="str">
        <f>Schedule!H12</f>
        <v>@EVE</v>
      </c>
      <c r="R59" s="52" t="str">
        <f>Schedule!I12</f>
        <v>WOL</v>
      </c>
      <c r="S59" s="52" t="str">
        <f>Schedule!J12</f>
        <v>@CRY</v>
      </c>
      <c r="T59" s="52" t="str">
        <f>Schedule!K12</f>
        <v>AVL</v>
      </c>
      <c r="U59" s="52" t="str">
        <f>Schedule!L12</f>
        <v>SOU</v>
      </c>
      <c r="V59" s="52" t="str">
        <f>Schedule!M12</f>
        <v>@LIV</v>
      </c>
      <c r="W59" s="52" t="str">
        <f>Schedule!N12</f>
        <v>CHE</v>
      </c>
      <c r="X59" s="52" t="str">
        <f>Schedule!O12</f>
        <v>@NEW</v>
      </c>
      <c r="Y59" s="52" t="str">
        <f>Schedule!P12</f>
        <v>@BUR</v>
      </c>
      <c r="Z59" s="52" t="str">
        <f>Schedule!Q12</f>
        <v>MUN</v>
      </c>
      <c r="AA59" s="52" t="str">
        <f>Schedule!R12</f>
        <v>@ARS</v>
      </c>
      <c r="AB59" s="52" t="str">
        <f>Schedule!S12</f>
        <v>LEI</v>
      </c>
      <c r="AC59" s="52" t="str">
        <f>Schedule!T12</f>
        <v>@WOL</v>
      </c>
      <c r="AD59" s="52" t="str">
        <f>Schedule!U12</f>
        <v>SHU</v>
      </c>
      <c r="AE59" s="52" t="str">
        <f>Schedule!V12</f>
        <v>EVE</v>
      </c>
      <c r="AF59" s="52" t="str">
        <f>Schedule!W12</f>
        <v>@AVL</v>
      </c>
      <c r="AG59" s="52" t="str">
        <f>Schedule!X12</f>
        <v>CRY</v>
      </c>
      <c r="AH59" s="52" t="str">
        <f>Schedule!Y12</f>
        <v>@SHU</v>
      </c>
      <c r="AI59" s="52" t="str">
        <f>Schedule!Z12</f>
        <v>@TOT</v>
      </c>
      <c r="AJ59" s="52" t="str">
        <f>Schedule!AA12</f>
        <v>WHU</v>
      </c>
      <c r="AK59" s="52" t="str">
        <f>Schedule!AB12</f>
        <v>@LEI</v>
      </c>
      <c r="AL59" s="52" t="str">
        <f>Schedule!AC12</f>
        <v>ARS</v>
      </c>
      <c r="AM59" s="52" t="str">
        <f>Schedule!AD12</f>
        <v>@MUN</v>
      </c>
      <c r="AN59" s="52" t="str">
        <f>Schedule!AE12</f>
        <v>BUR</v>
      </c>
      <c r="AO59" s="52" t="str">
        <f>Schedule!AF12</f>
        <v>@CHE</v>
      </c>
      <c r="AP59" s="52" t="str">
        <f>Schedule!AG12</f>
        <v>LIV</v>
      </c>
      <c r="AQ59" s="52" t="str">
        <f>Schedule!AH12</f>
        <v>@SOU</v>
      </c>
      <c r="AR59" s="52" t="str">
        <f>Schedule!AI12</f>
        <v>NEW</v>
      </c>
      <c r="AS59" s="52" t="str">
        <f>Schedule!AJ12</f>
        <v>@BRI</v>
      </c>
      <c r="AT59" s="52" t="str">
        <f>Schedule!AK12</f>
        <v>BOU</v>
      </c>
      <c r="AU59" s="52" t="str">
        <f>Schedule!AL12</f>
        <v>@WAT</v>
      </c>
      <c r="AV59" s="52" t="str">
        <f>Schedule!AM12</f>
        <v>NOR</v>
      </c>
    </row>
    <row r="60" spans="10:48" x14ac:dyDescent="0.25">
      <c r="J60" s="51" t="str">
        <f>Schedule!A13</f>
        <v>MUN</v>
      </c>
      <c r="K60" s="52" t="str">
        <f>Schedule!B13</f>
        <v>CHE</v>
      </c>
      <c r="L60" s="52" t="str">
        <f>Schedule!C13</f>
        <v>@WOL</v>
      </c>
      <c r="M60" s="52" t="str">
        <f>Schedule!D13</f>
        <v>CRY</v>
      </c>
      <c r="N60" s="52" t="str">
        <f>Schedule!E13</f>
        <v>@SOU</v>
      </c>
      <c r="O60" s="52" t="str">
        <f>Schedule!F13</f>
        <v>LEI</v>
      </c>
      <c r="P60" s="52" t="str">
        <f>Schedule!G13</f>
        <v>@WHU</v>
      </c>
      <c r="Q60" s="52" t="str">
        <f>Schedule!H13</f>
        <v>ARS</v>
      </c>
      <c r="R60" s="52" t="str">
        <f>Schedule!I13</f>
        <v>@NEW</v>
      </c>
      <c r="S60" s="52" t="str">
        <f>Schedule!J13</f>
        <v>LIV</v>
      </c>
      <c r="T60" s="52" t="str">
        <f>Schedule!K13</f>
        <v>@NOR</v>
      </c>
      <c r="U60" s="52" t="str">
        <f>Schedule!L13</f>
        <v>@BOU</v>
      </c>
      <c r="V60" s="52" t="str">
        <f>Schedule!M13</f>
        <v>BRI</v>
      </c>
      <c r="W60" s="52" t="str">
        <f>Schedule!N13</f>
        <v>@SHU</v>
      </c>
      <c r="X60" s="52" t="str">
        <f>Schedule!O13</f>
        <v>AVL</v>
      </c>
      <c r="Y60" s="52" t="str">
        <f>Schedule!P13</f>
        <v>TOT</v>
      </c>
      <c r="Z60" s="52" t="str">
        <f>Schedule!Q13</f>
        <v>@MCI</v>
      </c>
      <c r="AA60" s="52" t="str">
        <f>Schedule!R13</f>
        <v>EVE</v>
      </c>
      <c r="AB60" s="52" t="str">
        <f>Schedule!S13</f>
        <v>@WAT</v>
      </c>
      <c r="AC60" s="52" t="str">
        <f>Schedule!T13</f>
        <v>NEW</v>
      </c>
      <c r="AD60" s="52" t="str">
        <f>Schedule!U13</f>
        <v>@BUR</v>
      </c>
      <c r="AE60" s="52" t="str">
        <f>Schedule!V13</f>
        <v>@ARS</v>
      </c>
      <c r="AF60" s="52" t="str">
        <f>Schedule!W13</f>
        <v>NOR</v>
      </c>
      <c r="AG60" s="52" t="str">
        <f>Schedule!X13</f>
        <v>@LIV</v>
      </c>
      <c r="AH60" s="52" t="str">
        <f>Schedule!Y13</f>
        <v>BUR</v>
      </c>
      <c r="AI60" s="52" t="str">
        <f>Schedule!Z13</f>
        <v>WOL</v>
      </c>
      <c r="AJ60" s="52" t="str">
        <f>Schedule!AA13</f>
        <v>@CHE</v>
      </c>
      <c r="AK60" s="52" t="str">
        <f>Schedule!AB13</f>
        <v>WAT</v>
      </c>
      <c r="AL60" s="52" t="str">
        <f>Schedule!AC13</f>
        <v>@EVE</v>
      </c>
      <c r="AM60" s="52" t="str">
        <f>Schedule!AD13</f>
        <v>MCI</v>
      </c>
      <c r="AN60" s="52" t="str">
        <f>Schedule!AE13</f>
        <v>@TOT</v>
      </c>
      <c r="AO60" s="52" t="str">
        <f>Schedule!AF13</f>
        <v>SHU</v>
      </c>
      <c r="AP60" s="52" t="str">
        <f>Schedule!AG13</f>
        <v>@BRI</v>
      </c>
      <c r="AQ60" s="52" t="str">
        <f>Schedule!AH13</f>
        <v>BOU</v>
      </c>
      <c r="AR60" s="52" t="str">
        <f>Schedule!AI13</f>
        <v>@AVL</v>
      </c>
      <c r="AS60" s="52" t="str">
        <f>Schedule!AJ13</f>
        <v>SOU</v>
      </c>
      <c r="AT60" s="52" t="str">
        <f>Schedule!AK13</f>
        <v>@CRY</v>
      </c>
      <c r="AU60" s="52" t="str">
        <f>Schedule!AL13</f>
        <v>WHU</v>
      </c>
      <c r="AV60" s="52" t="str">
        <f>Schedule!AM13</f>
        <v>@LEI</v>
      </c>
    </row>
    <row r="61" spans="10:48" x14ac:dyDescent="0.25">
      <c r="J61" s="51" t="str">
        <f>Schedule!A14</f>
        <v>NEW</v>
      </c>
      <c r="K61" s="52" t="str">
        <f>Schedule!B14</f>
        <v>ARS</v>
      </c>
      <c r="L61" s="52" t="str">
        <f>Schedule!C14</f>
        <v>@NOR</v>
      </c>
      <c r="M61" s="52" t="str">
        <f>Schedule!D14</f>
        <v>@TOT</v>
      </c>
      <c r="N61" s="52" t="str">
        <f>Schedule!E14</f>
        <v>WAT</v>
      </c>
      <c r="O61" s="52" t="str">
        <f>Schedule!F14</f>
        <v>@LIV</v>
      </c>
      <c r="P61" s="52" t="str">
        <f>Schedule!G14</f>
        <v>BRI</v>
      </c>
      <c r="Q61" s="52" t="str">
        <f>Schedule!H14</f>
        <v>@LEI</v>
      </c>
      <c r="R61" s="52" t="str">
        <f>Schedule!I14</f>
        <v>MUN</v>
      </c>
      <c r="S61" s="52" t="str">
        <f>Schedule!J14</f>
        <v>@CHE</v>
      </c>
      <c r="T61" s="52" t="str">
        <f>Schedule!K14</f>
        <v>WOL</v>
      </c>
      <c r="U61" s="52" t="str">
        <f>Schedule!L14</f>
        <v>@WHU</v>
      </c>
      <c r="V61" s="52" t="str">
        <f>Schedule!M14</f>
        <v>BOU</v>
      </c>
      <c r="W61" s="52" t="str">
        <f>Schedule!N14</f>
        <v>@AVL</v>
      </c>
      <c r="X61" s="52" t="str">
        <f>Schedule!O14</f>
        <v>MCI</v>
      </c>
      <c r="Y61" s="52" t="str">
        <f>Schedule!P14</f>
        <v>@SHU</v>
      </c>
      <c r="Z61" s="52" t="str">
        <f>Schedule!Q14</f>
        <v>SOU</v>
      </c>
      <c r="AA61" s="52" t="str">
        <f>Schedule!R14</f>
        <v>@BUR</v>
      </c>
      <c r="AB61" s="52" t="str">
        <f>Schedule!S14</f>
        <v>CRY</v>
      </c>
      <c r="AC61" s="52" t="str">
        <f>Schedule!T14</f>
        <v>@MUN</v>
      </c>
      <c r="AD61" s="52" t="str">
        <f>Schedule!U14</f>
        <v>EVE</v>
      </c>
      <c r="AE61" s="52" t="str">
        <f>Schedule!V14</f>
        <v>LEI</v>
      </c>
      <c r="AF61" s="52" t="str">
        <f>Schedule!W14</f>
        <v>@WOL</v>
      </c>
      <c r="AG61" s="52" t="str">
        <f>Schedule!X14</f>
        <v>CHE</v>
      </c>
      <c r="AH61" s="52" t="str">
        <f>Schedule!Y14</f>
        <v>@EVE</v>
      </c>
      <c r="AI61" s="52" t="str">
        <f>Schedule!Z14</f>
        <v>NOR</v>
      </c>
      <c r="AJ61" s="52" t="str">
        <f>Schedule!AA14</f>
        <v>@ARS</v>
      </c>
      <c r="AK61" s="52" t="str">
        <f>Schedule!AB14</f>
        <v>@CRY</v>
      </c>
      <c r="AL61" s="52" t="str">
        <f>Schedule!AC14</f>
        <v>BUR</v>
      </c>
      <c r="AM61" s="52" t="str">
        <f>Schedule!AD14</f>
        <v>@SOU</v>
      </c>
      <c r="AN61" s="52" t="str">
        <f>Schedule!AE14</f>
        <v>SHU</v>
      </c>
      <c r="AO61" s="52" t="str">
        <f>Schedule!AF14</f>
        <v>AVL</v>
      </c>
      <c r="AP61" s="52" t="str">
        <f>Schedule!AG14</f>
        <v>@BOU</v>
      </c>
      <c r="AQ61" s="52" t="str">
        <f>Schedule!AH14</f>
        <v>WHU</v>
      </c>
      <c r="AR61" s="52" t="str">
        <f>Schedule!AI14</f>
        <v>@MCI</v>
      </c>
      <c r="AS61" s="52" t="str">
        <f>Schedule!AJ14</f>
        <v>@WAT</v>
      </c>
      <c r="AT61" s="52" t="str">
        <f>Schedule!AK14</f>
        <v>TOT</v>
      </c>
      <c r="AU61" s="52" t="str">
        <f>Schedule!AL14</f>
        <v>@BRI</v>
      </c>
      <c r="AV61" s="52" t="str">
        <f>Schedule!AM14</f>
        <v>LIV</v>
      </c>
    </row>
    <row r="62" spans="10:48" x14ac:dyDescent="0.25">
      <c r="J62" s="51" t="str">
        <f>Schedule!A15</f>
        <v>NOR</v>
      </c>
      <c r="K62" s="52" t="str">
        <f>Schedule!B15</f>
        <v>@LIV</v>
      </c>
      <c r="L62" s="52" t="str">
        <f>Schedule!C15</f>
        <v>NEW</v>
      </c>
      <c r="M62" s="52" t="str">
        <f>Schedule!D15</f>
        <v>CHE</v>
      </c>
      <c r="N62" s="52" t="str">
        <f>Schedule!E15</f>
        <v>@WHU</v>
      </c>
      <c r="O62" s="52" t="str">
        <f>Schedule!F15</f>
        <v>MCI</v>
      </c>
      <c r="P62" s="52" t="str">
        <f>Schedule!G15</f>
        <v>@BUR</v>
      </c>
      <c r="Q62" s="52" t="str">
        <f>Schedule!H15</f>
        <v>@CRY</v>
      </c>
      <c r="R62" s="52" t="str">
        <f>Schedule!I15</f>
        <v>AVL</v>
      </c>
      <c r="S62" s="52" t="str">
        <f>Schedule!J15</f>
        <v>@BOU</v>
      </c>
      <c r="T62" s="52" t="str">
        <f>Schedule!K15</f>
        <v>MUN</v>
      </c>
      <c r="U62" s="52" t="str">
        <f>Schedule!L15</f>
        <v>@BRI</v>
      </c>
      <c r="V62" s="52" t="str">
        <f>Schedule!M15</f>
        <v>WAT</v>
      </c>
      <c r="W62" s="52" t="str">
        <f>Schedule!N15</f>
        <v>@EVE</v>
      </c>
      <c r="X62" s="52" t="str">
        <f>Schedule!O15</f>
        <v>ARS</v>
      </c>
      <c r="Y62" s="52" t="str">
        <f>Schedule!P15</f>
        <v>@SOU</v>
      </c>
      <c r="Z62" s="52" t="str">
        <f>Schedule!Q15</f>
        <v>SHU</v>
      </c>
      <c r="AA62" s="52" t="str">
        <f>Schedule!R15</f>
        <v>@LEI</v>
      </c>
      <c r="AB62" s="52" t="str">
        <f>Schedule!S15</f>
        <v>WOL</v>
      </c>
      <c r="AC62" s="52" t="str">
        <f>Schedule!T15</f>
        <v>@AVL</v>
      </c>
      <c r="AD62" s="52" t="str">
        <f>Schedule!U15</f>
        <v>TOT</v>
      </c>
      <c r="AE62" s="52" t="str">
        <f>Schedule!V15</f>
        <v>CRY</v>
      </c>
      <c r="AF62" s="52" t="str">
        <f>Schedule!W15</f>
        <v>@MUN</v>
      </c>
      <c r="AG62" s="52" t="str">
        <f>Schedule!X15</f>
        <v>BOU</v>
      </c>
      <c r="AH62" s="52" t="str">
        <f>Schedule!Y15</f>
        <v>@TOT</v>
      </c>
      <c r="AI62" s="52" t="str">
        <f>Schedule!Z15</f>
        <v>@NEW</v>
      </c>
      <c r="AJ62" s="52" t="str">
        <f>Schedule!AA15</f>
        <v>LIV</v>
      </c>
      <c r="AK62" s="52" t="str">
        <f>Schedule!AB15</f>
        <v>@WOL</v>
      </c>
      <c r="AL62" s="52" t="str">
        <f>Schedule!AC15</f>
        <v>LEI</v>
      </c>
      <c r="AM62" s="52" t="str">
        <f>Schedule!AD15</f>
        <v>@SHU</v>
      </c>
      <c r="AN62" s="52" t="str">
        <f>Schedule!AE15</f>
        <v>SOU</v>
      </c>
      <c r="AO62" s="52" t="str">
        <f>Schedule!AF15</f>
        <v>EVE</v>
      </c>
      <c r="AP62" s="52" t="str">
        <f>Schedule!AG15</f>
        <v>@ARS</v>
      </c>
      <c r="AQ62" s="52" t="str">
        <f>Schedule!AH15</f>
        <v>BRI</v>
      </c>
      <c r="AR62" s="52" t="str">
        <f>Schedule!AI15</f>
        <v>@WAT</v>
      </c>
      <c r="AS62" s="52" t="str">
        <f>Schedule!AJ15</f>
        <v>WHU</v>
      </c>
      <c r="AT62" s="52" t="str">
        <f>Schedule!AK15</f>
        <v>@CHE</v>
      </c>
      <c r="AU62" s="52" t="str">
        <f>Schedule!AL15</f>
        <v>BUR</v>
      </c>
      <c r="AV62" s="52" t="str">
        <f>Schedule!AM15</f>
        <v>@MCI</v>
      </c>
    </row>
    <row r="63" spans="10:48" x14ac:dyDescent="0.25">
      <c r="J63" s="51" t="str">
        <f>Schedule!A16</f>
        <v>SHU</v>
      </c>
      <c r="K63" s="52" t="str">
        <f>Schedule!B16</f>
        <v>@BOU</v>
      </c>
      <c r="L63" s="52" t="str">
        <f>Schedule!C16</f>
        <v>CRY</v>
      </c>
      <c r="M63" s="52" t="str">
        <f>Schedule!D16</f>
        <v>LEI</v>
      </c>
      <c r="N63" s="52" t="str">
        <f>Schedule!E16</f>
        <v>@CHE</v>
      </c>
      <c r="O63" s="52" t="str">
        <f>Schedule!F16</f>
        <v>SOU</v>
      </c>
      <c r="P63" s="52" t="str">
        <f>Schedule!G16</f>
        <v>@EVE</v>
      </c>
      <c r="Q63" s="52" t="str">
        <f>Schedule!H16</f>
        <v>LIV</v>
      </c>
      <c r="R63" s="52" t="str">
        <f>Schedule!I16</f>
        <v>@WAT</v>
      </c>
      <c r="S63" s="52" t="str">
        <f>Schedule!J16</f>
        <v>ARS</v>
      </c>
      <c r="T63" s="52" t="str">
        <f>Schedule!K16</f>
        <v>@WHU</v>
      </c>
      <c r="U63" s="52" t="str">
        <f>Schedule!L16</f>
        <v>BUR</v>
      </c>
      <c r="V63" s="52" t="str">
        <f>Schedule!M16</f>
        <v>@TOT</v>
      </c>
      <c r="W63" s="52" t="str">
        <f>Schedule!N16</f>
        <v>MUN</v>
      </c>
      <c r="X63" s="52" t="str">
        <f>Schedule!O16</f>
        <v>@WOL</v>
      </c>
      <c r="Y63" s="52" t="str">
        <f>Schedule!P16</f>
        <v>NEW</v>
      </c>
      <c r="Z63" s="52" t="str">
        <f>Schedule!Q16</f>
        <v>@NOR</v>
      </c>
      <c r="AA63" s="52" t="str">
        <f>Schedule!R16</f>
        <v>AVL</v>
      </c>
      <c r="AB63" s="52" t="str">
        <f>Schedule!S16</f>
        <v>@BRI</v>
      </c>
      <c r="AC63" s="52" t="str">
        <f>Schedule!T16</f>
        <v>WAT</v>
      </c>
      <c r="AD63" s="52" t="str">
        <f>Schedule!U16</f>
        <v>@MCI</v>
      </c>
      <c r="AE63" s="52" t="str">
        <f>Schedule!V16</f>
        <v>@LIV</v>
      </c>
      <c r="AF63" s="52" t="str">
        <f>Schedule!W16</f>
        <v>WHU</v>
      </c>
      <c r="AG63" s="52" t="str">
        <f>Schedule!X16</f>
        <v>@ARS</v>
      </c>
      <c r="AH63" s="52" t="str">
        <f>Schedule!Y16</f>
        <v>MCI</v>
      </c>
      <c r="AI63" s="52" t="str">
        <f>Schedule!Z16</f>
        <v>@CRY</v>
      </c>
      <c r="AJ63" s="52" t="str">
        <f>Schedule!AA16</f>
        <v>BOU</v>
      </c>
      <c r="AK63" s="52" t="str">
        <f>Schedule!AB16</f>
        <v>BRI</v>
      </c>
      <c r="AL63" s="52" t="str">
        <f>Schedule!AC16</f>
        <v>@AVL</v>
      </c>
      <c r="AM63" s="52" t="str">
        <f>Schedule!AD16</f>
        <v>NOR</v>
      </c>
      <c r="AN63" s="52" t="str">
        <f>Schedule!AE16</f>
        <v>@NEW</v>
      </c>
      <c r="AO63" s="52" t="str">
        <f>Schedule!AF16</f>
        <v>@MUN</v>
      </c>
      <c r="AP63" s="52" t="str">
        <f>Schedule!AG16</f>
        <v>TOT</v>
      </c>
      <c r="AQ63" s="52" t="str">
        <f>Schedule!AH16</f>
        <v>@BUR</v>
      </c>
      <c r="AR63" s="52" t="str">
        <f>Schedule!AI16</f>
        <v>WOL</v>
      </c>
      <c r="AS63" s="52" t="str">
        <f>Schedule!AJ16</f>
        <v>CHE</v>
      </c>
      <c r="AT63" s="52" t="str">
        <f>Schedule!AK16</f>
        <v>@LEI</v>
      </c>
      <c r="AU63" s="52" t="str">
        <f>Schedule!AL16</f>
        <v>EVE</v>
      </c>
      <c r="AV63" s="52" t="str">
        <f>Schedule!AM16</f>
        <v>@SOU</v>
      </c>
    </row>
    <row r="64" spans="10:48" x14ac:dyDescent="0.25">
      <c r="J64" s="51" t="str">
        <f>Schedule!A17</f>
        <v>SOU</v>
      </c>
      <c r="K64" s="52" t="str">
        <f>Schedule!B17</f>
        <v>@BUR</v>
      </c>
      <c r="L64" s="52" t="str">
        <f>Schedule!C17</f>
        <v>LIV</v>
      </c>
      <c r="M64" s="52" t="str">
        <f>Schedule!D17</f>
        <v>@BRI</v>
      </c>
      <c r="N64" s="52" t="str">
        <f>Schedule!E17</f>
        <v>MUN</v>
      </c>
      <c r="O64" s="52" t="str">
        <f>Schedule!F17</f>
        <v>@SHU</v>
      </c>
      <c r="P64" s="52" t="str">
        <f>Schedule!G17</f>
        <v>BOU</v>
      </c>
      <c r="Q64" s="52" t="str">
        <f>Schedule!H17</f>
        <v>@TOT</v>
      </c>
      <c r="R64" s="52" t="str">
        <f>Schedule!I17</f>
        <v>CHE</v>
      </c>
      <c r="S64" s="52" t="str">
        <f>Schedule!J17</f>
        <v>@WOL</v>
      </c>
      <c r="T64" s="52" t="str">
        <f>Schedule!K17</f>
        <v>LEI</v>
      </c>
      <c r="U64" s="52" t="str">
        <f>Schedule!L17</f>
        <v>@MCI</v>
      </c>
      <c r="V64" s="52" t="str">
        <f>Schedule!M17</f>
        <v>EVE</v>
      </c>
      <c r="W64" s="52" t="str">
        <f>Schedule!N17</f>
        <v>@ARS</v>
      </c>
      <c r="X64" s="52" t="str">
        <f>Schedule!O17</f>
        <v>WAT</v>
      </c>
      <c r="Y64" s="52" t="str">
        <f>Schedule!P17</f>
        <v>NOR</v>
      </c>
      <c r="Z64" s="52" t="str">
        <f>Schedule!Q17</f>
        <v>@NEW</v>
      </c>
      <c r="AA64" s="52" t="str">
        <f>Schedule!R17</f>
        <v>WHU</v>
      </c>
      <c r="AB64" s="52" t="str">
        <f>Schedule!S17</f>
        <v>@AVL</v>
      </c>
      <c r="AC64" s="52" t="str">
        <f>Schedule!T17</f>
        <v>@CHE</v>
      </c>
      <c r="AD64" s="52" t="str">
        <f>Schedule!U17</f>
        <v>CRY</v>
      </c>
      <c r="AE64" s="52" t="str">
        <f>Schedule!V17</f>
        <v>TOT</v>
      </c>
      <c r="AF64" s="52" t="str">
        <f>Schedule!W17</f>
        <v>@LEI</v>
      </c>
      <c r="AG64" s="52" t="str">
        <f>Schedule!X17</f>
        <v>WOL</v>
      </c>
      <c r="AH64" s="52" t="str">
        <f>Schedule!Y17</f>
        <v>@CRY</v>
      </c>
      <c r="AI64" s="52" t="str">
        <f>Schedule!Z17</f>
        <v>@LIV</v>
      </c>
      <c r="AJ64" s="52" t="str">
        <f>Schedule!AA17</f>
        <v>BUR</v>
      </c>
      <c r="AK64" s="52" t="str">
        <f>Schedule!AB17</f>
        <v>AVL</v>
      </c>
      <c r="AL64" s="52" t="str">
        <f>Schedule!AC17</f>
        <v>@WHU</v>
      </c>
      <c r="AM64" s="52" t="str">
        <f>Schedule!AD17</f>
        <v>NEW</v>
      </c>
      <c r="AN64" s="52" t="str">
        <f>Schedule!AE17</f>
        <v>@NOR</v>
      </c>
      <c r="AO64" s="52" t="str">
        <f>Schedule!AF17</f>
        <v>ARS</v>
      </c>
      <c r="AP64" s="52" t="str">
        <f>Schedule!AG17</f>
        <v>@WAT</v>
      </c>
      <c r="AQ64" s="52" t="str">
        <f>Schedule!AH17</f>
        <v>MCI</v>
      </c>
      <c r="AR64" s="52" t="str">
        <f>Schedule!AI17</f>
        <v>@EVE</v>
      </c>
      <c r="AS64" s="52" t="str">
        <f>Schedule!AJ17</f>
        <v>@MUN</v>
      </c>
      <c r="AT64" s="52" t="str">
        <f>Schedule!AK17</f>
        <v>BRI</v>
      </c>
      <c r="AU64" s="52" t="str">
        <f>Schedule!AL17</f>
        <v>@BOU</v>
      </c>
      <c r="AV64" s="52" t="str">
        <f>Schedule!AM17</f>
        <v>SHU</v>
      </c>
    </row>
    <row r="65" spans="10:48" x14ac:dyDescent="0.25">
      <c r="J65" s="51" t="str">
        <f>Schedule!A18</f>
        <v>TOT</v>
      </c>
      <c r="K65" s="52" t="str">
        <f>Schedule!B18</f>
        <v>AVL</v>
      </c>
      <c r="L65" s="52" t="str">
        <f>Schedule!C18</f>
        <v>@MCI</v>
      </c>
      <c r="M65" s="52" t="str">
        <f>Schedule!D18</f>
        <v>NEW</v>
      </c>
      <c r="N65" s="52" t="str">
        <f>Schedule!E18</f>
        <v>@ARS</v>
      </c>
      <c r="O65" s="52" t="str">
        <f>Schedule!F18</f>
        <v>CRY</v>
      </c>
      <c r="P65" s="52" t="str">
        <f>Schedule!G18</f>
        <v>@LEI</v>
      </c>
      <c r="Q65" s="52" t="str">
        <f>Schedule!H18</f>
        <v>SOU</v>
      </c>
      <c r="R65" s="52" t="str">
        <f>Schedule!I18</f>
        <v>@BRI</v>
      </c>
      <c r="S65" s="52" t="str">
        <f>Schedule!J18</f>
        <v>WAT</v>
      </c>
      <c r="T65" s="52" t="str">
        <f>Schedule!K18</f>
        <v>@LIV</v>
      </c>
      <c r="U65" s="52" t="str">
        <f>Schedule!L18</f>
        <v>@EVE</v>
      </c>
      <c r="V65" s="52" t="str">
        <f>Schedule!M18</f>
        <v>SHU</v>
      </c>
      <c r="W65" s="52" t="str">
        <f>Schedule!N18</f>
        <v>@WHU</v>
      </c>
      <c r="X65" s="52" t="str">
        <f>Schedule!O18</f>
        <v>BOU</v>
      </c>
      <c r="Y65" s="52" t="str">
        <f>Schedule!P18</f>
        <v>@MUN</v>
      </c>
      <c r="Z65" s="52" t="str">
        <f>Schedule!Q18</f>
        <v>BUR</v>
      </c>
      <c r="AA65" s="52" t="str">
        <f>Schedule!R18</f>
        <v>@WOL</v>
      </c>
      <c r="AB65" s="52" t="str">
        <f>Schedule!S18</f>
        <v>CHE</v>
      </c>
      <c r="AC65" s="52" t="str">
        <f>Schedule!T18</f>
        <v>BRI</v>
      </c>
      <c r="AD65" s="52" t="str">
        <f>Schedule!U18</f>
        <v>@NOR</v>
      </c>
      <c r="AE65" s="52" t="str">
        <f>Schedule!V18</f>
        <v>@SOU</v>
      </c>
      <c r="AF65" s="52" t="str">
        <f>Schedule!W18</f>
        <v>LIV</v>
      </c>
      <c r="AG65" s="52" t="str">
        <f>Schedule!X18</f>
        <v>@WAT</v>
      </c>
      <c r="AH65" s="52" t="str">
        <f>Schedule!Y18</f>
        <v>NOR</v>
      </c>
      <c r="AI65" s="52" t="str">
        <f>Schedule!Z18</f>
        <v>MCI</v>
      </c>
      <c r="AJ65" s="52" t="str">
        <f>Schedule!AA18</f>
        <v>@AVL</v>
      </c>
      <c r="AK65" s="52" t="str">
        <f>Schedule!AB18</f>
        <v>@CHE</v>
      </c>
      <c r="AL65" s="52" t="str">
        <f>Schedule!AC18</f>
        <v>WOL</v>
      </c>
      <c r="AM65" s="52" t="str">
        <f>Schedule!AD18</f>
        <v>@BUR</v>
      </c>
      <c r="AN65" s="52" t="str">
        <f>Schedule!AE18</f>
        <v>MUN</v>
      </c>
      <c r="AO65" s="52" t="str">
        <f>Schedule!AF18</f>
        <v>WHU</v>
      </c>
      <c r="AP65" s="52" t="str">
        <f>Schedule!AG18</f>
        <v>@SHU</v>
      </c>
      <c r="AQ65" s="52" t="str">
        <f>Schedule!AH18</f>
        <v>EVE</v>
      </c>
      <c r="AR65" s="52" t="str">
        <f>Schedule!AI18</f>
        <v>@BOU</v>
      </c>
      <c r="AS65" s="52" t="str">
        <f>Schedule!AJ18</f>
        <v>ARS</v>
      </c>
      <c r="AT65" s="52" t="str">
        <f>Schedule!AK18</f>
        <v>@NEW</v>
      </c>
      <c r="AU65" s="52" t="str">
        <f>Schedule!AL18</f>
        <v>LEI</v>
      </c>
      <c r="AV65" s="52" t="str">
        <f>Schedule!AM18</f>
        <v>@CRY</v>
      </c>
    </row>
    <row r="66" spans="10:48" x14ac:dyDescent="0.25">
      <c r="J66" s="51" t="str">
        <f>Schedule!A19</f>
        <v>WAT</v>
      </c>
      <c r="K66" s="52" t="str">
        <f>Schedule!B19</f>
        <v>BRI</v>
      </c>
      <c r="L66" s="52" t="str">
        <f>Schedule!C19</f>
        <v>@EVE</v>
      </c>
      <c r="M66" s="52" t="str">
        <f>Schedule!D19</f>
        <v>WHU</v>
      </c>
      <c r="N66" s="52" t="str">
        <f>Schedule!E19</f>
        <v>@NEW</v>
      </c>
      <c r="O66" s="52" t="str">
        <f>Schedule!F19</f>
        <v>ARS</v>
      </c>
      <c r="P66" s="52" t="str">
        <f>Schedule!G19</f>
        <v>@MCI</v>
      </c>
      <c r="Q66" s="52" t="str">
        <f>Schedule!H19</f>
        <v>@WOL</v>
      </c>
      <c r="R66" s="52" t="str">
        <f>Schedule!I19</f>
        <v>SHU</v>
      </c>
      <c r="S66" s="52" t="str">
        <f>Schedule!J19</f>
        <v>@TOT</v>
      </c>
      <c r="T66" s="52" t="str">
        <f>Schedule!K19</f>
        <v>BOU</v>
      </c>
      <c r="U66" s="52" t="str">
        <f>Schedule!L19</f>
        <v>CHE</v>
      </c>
      <c r="V66" s="52" t="str">
        <f>Schedule!M19</f>
        <v>@NOR</v>
      </c>
      <c r="W66" s="52" t="str">
        <f>Schedule!N19</f>
        <v>BUR</v>
      </c>
      <c r="X66" s="52" t="str">
        <f>Schedule!O19</f>
        <v>@SOU</v>
      </c>
      <c r="Y66" s="52" t="str">
        <f>Schedule!P19</f>
        <v>@LEI</v>
      </c>
      <c r="Z66" s="52" t="str">
        <f>Schedule!Q19</f>
        <v>CRY</v>
      </c>
      <c r="AA66" s="52" t="str">
        <f>Schedule!R19</f>
        <v>@LIV</v>
      </c>
      <c r="AB66" s="52" t="str">
        <f>Schedule!S19</f>
        <v>MUN</v>
      </c>
      <c r="AC66" s="52" t="str">
        <f>Schedule!T19</f>
        <v>@SHU</v>
      </c>
      <c r="AD66" s="52" t="str">
        <f>Schedule!U19</f>
        <v>AVL</v>
      </c>
      <c r="AE66" s="52" t="str">
        <f>Schedule!V19</f>
        <v>WOL</v>
      </c>
      <c r="AF66" s="52" t="str">
        <f>Schedule!W19</f>
        <v>@BOU</v>
      </c>
      <c r="AG66" s="52" t="str">
        <f>Schedule!X19</f>
        <v>TOT</v>
      </c>
      <c r="AH66" s="52" t="str">
        <f>Schedule!Y19</f>
        <v>@AVL</v>
      </c>
      <c r="AI66" s="52" t="str">
        <f>Schedule!Z19</f>
        <v>EVE</v>
      </c>
      <c r="AJ66" s="52" t="str">
        <f>Schedule!AA19</f>
        <v>@BRI</v>
      </c>
      <c r="AK66" s="52" t="str">
        <f>Schedule!AB19</f>
        <v>@MUN</v>
      </c>
      <c r="AL66" s="52" t="str">
        <f>Schedule!AC19</f>
        <v>LIV</v>
      </c>
      <c r="AM66" s="52" t="str">
        <f>Schedule!AD19</f>
        <v>@CRY</v>
      </c>
      <c r="AN66" s="52" t="str">
        <f>Schedule!AE19</f>
        <v>LEI</v>
      </c>
      <c r="AO66" s="52" t="str">
        <f>Schedule!AF19</f>
        <v>@BUR</v>
      </c>
      <c r="AP66" s="52" t="str">
        <f>Schedule!AG19</f>
        <v>SOU</v>
      </c>
      <c r="AQ66" s="52" t="str">
        <f>Schedule!AH19</f>
        <v>@CHE</v>
      </c>
      <c r="AR66" s="52" t="str">
        <f>Schedule!AI19</f>
        <v>NOR</v>
      </c>
      <c r="AS66" s="52" t="str">
        <f>Schedule!AJ19</f>
        <v>NEW</v>
      </c>
      <c r="AT66" s="52" t="str">
        <f>Schedule!AK19</f>
        <v>@WHU</v>
      </c>
      <c r="AU66" s="52" t="str">
        <f>Schedule!AL19</f>
        <v>MCI</v>
      </c>
      <c r="AV66" s="52" t="str">
        <f>Schedule!AM19</f>
        <v>@ARS</v>
      </c>
    </row>
    <row r="67" spans="10:48" x14ac:dyDescent="0.25">
      <c r="J67" s="51" t="str">
        <f>Schedule!A20</f>
        <v>WHU</v>
      </c>
      <c r="K67" s="52" t="str">
        <f>Schedule!B20</f>
        <v>MCI</v>
      </c>
      <c r="L67" s="52" t="str">
        <f>Schedule!C20</f>
        <v>@BRI</v>
      </c>
      <c r="M67" s="52" t="str">
        <f>Schedule!D20</f>
        <v>@WAT</v>
      </c>
      <c r="N67" s="52" t="str">
        <f>Schedule!E20</f>
        <v>NOR</v>
      </c>
      <c r="O67" s="52" t="str">
        <f>Schedule!F20</f>
        <v>@AVL</v>
      </c>
      <c r="P67" s="52" t="str">
        <f>Schedule!G20</f>
        <v>MUN</v>
      </c>
      <c r="Q67" s="52" t="str">
        <f>Schedule!H20</f>
        <v>@BOU</v>
      </c>
      <c r="R67" s="52" t="str">
        <f>Schedule!I20</f>
        <v>CRY</v>
      </c>
      <c r="S67" s="52" t="str">
        <f>Schedule!J20</f>
        <v>@EVE</v>
      </c>
      <c r="T67" s="52" t="str">
        <f>Schedule!K20</f>
        <v>SHU</v>
      </c>
      <c r="U67" s="52" t="str">
        <f>Schedule!L20</f>
        <v>NEW</v>
      </c>
      <c r="V67" s="52" t="str">
        <f>Schedule!M20</f>
        <v>@BUR</v>
      </c>
      <c r="W67" s="52" t="str">
        <f>Schedule!N20</f>
        <v>TOT</v>
      </c>
      <c r="X67" s="52" t="str">
        <f>Schedule!O20</f>
        <v>@CHE</v>
      </c>
      <c r="Y67" s="52" t="str">
        <f>Schedule!P20</f>
        <v>@WOL</v>
      </c>
      <c r="Z67" s="52" t="str">
        <f>Schedule!Q20</f>
        <v>ARS</v>
      </c>
      <c r="AA67" s="52" t="str">
        <f>Schedule!R20</f>
        <v>@SOU</v>
      </c>
      <c r="AB67" s="52" t="str">
        <f>Schedule!S20</f>
        <v>LIV</v>
      </c>
      <c r="AC67" s="52" t="str">
        <f>Schedule!T20</f>
        <v>@CRY</v>
      </c>
      <c r="AD67" s="52" t="str">
        <f>Schedule!U20</f>
        <v>LEI</v>
      </c>
      <c r="AE67" s="52" t="str">
        <f>Schedule!V20</f>
        <v>BOU</v>
      </c>
      <c r="AF67" s="52" t="str">
        <f>Schedule!W20</f>
        <v>@SHU</v>
      </c>
      <c r="AG67" s="52" t="str">
        <f>Schedule!X20</f>
        <v>EVE</v>
      </c>
      <c r="AH67" s="52" t="str">
        <f>Schedule!Y20</f>
        <v>@LEI</v>
      </c>
      <c r="AI67" s="52" t="str">
        <f>Schedule!Z20</f>
        <v>BRI</v>
      </c>
      <c r="AJ67" s="52" t="str">
        <f>Schedule!AA20</f>
        <v>@MCI</v>
      </c>
      <c r="AK67" s="52" t="str">
        <f>Schedule!AB20</f>
        <v>@LIV</v>
      </c>
      <c r="AL67" s="52" t="str">
        <f>Schedule!AC20</f>
        <v>SOU</v>
      </c>
      <c r="AM67" s="52" t="str">
        <f>Schedule!AD20</f>
        <v>@ARS</v>
      </c>
      <c r="AN67" s="52" t="str">
        <f>Schedule!AE20</f>
        <v>WOL</v>
      </c>
      <c r="AO67" s="52" t="str">
        <f>Schedule!AF20</f>
        <v>@TOT</v>
      </c>
      <c r="AP67" s="52" t="str">
        <f>Schedule!AG20</f>
        <v>CHE</v>
      </c>
      <c r="AQ67" s="52" t="str">
        <f>Schedule!AH20</f>
        <v>@NEW</v>
      </c>
      <c r="AR67" s="52" t="str">
        <f>Schedule!AI20</f>
        <v>BUR</v>
      </c>
      <c r="AS67" s="52" t="str">
        <f>Schedule!AJ20</f>
        <v>@NOR</v>
      </c>
      <c r="AT67" s="52" t="str">
        <f>Schedule!AK20</f>
        <v>WAT</v>
      </c>
      <c r="AU67" s="52" t="str">
        <f>Schedule!AL20</f>
        <v>@MUN</v>
      </c>
      <c r="AV67" s="52" t="str">
        <f>Schedule!AM20</f>
        <v>AVL</v>
      </c>
    </row>
    <row r="68" spans="10:48" x14ac:dyDescent="0.25">
      <c r="J68" s="51" t="str">
        <f>Schedule!A21</f>
        <v>WOL</v>
      </c>
      <c r="K68" s="52" t="str">
        <f>Schedule!B21</f>
        <v>@LEI</v>
      </c>
      <c r="L68" s="52" t="str">
        <f>Schedule!C21</f>
        <v>MUN</v>
      </c>
      <c r="M68" s="52" t="str">
        <f>Schedule!D21</f>
        <v>BUR</v>
      </c>
      <c r="N68" s="52" t="str">
        <f>Schedule!E21</f>
        <v>@EVE</v>
      </c>
      <c r="O68" s="52" t="str">
        <f>Schedule!F21</f>
        <v>CHE</v>
      </c>
      <c r="P68" s="52" t="str">
        <f>Schedule!G21</f>
        <v>@CRY</v>
      </c>
      <c r="Q68" s="52" t="str">
        <f>Schedule!H21</f>
        <v>WAT</v>
      </c>
      <c r="R68" s="52" t="str">
        <f>Schedule!I21</f>
        <v>@MCI</v>
      </c>
      <c r="S68" s="52" t="str">
        <f>Schedule!J21</f>
        <v>SOU</v>
      </c>
      <c r="T68" s="52" t="str">
        <f>Schedule!K21</f>
        <v>@NEW</v>
      </c>
      <c r="U68" s="52" t="str">
        <f>Schedule!L21</f>
        <v>@ARS</v>
      </c>
      <c r="V68" s="52" t="str">
        <f>Schedule!M21</f>
        <v>AVL</v>
      </c>
      <c r="W68" s="52" t="str">
        <f>Schedule!N21</f>
        <v>@BOU</v>
      </c>
      <c r="X68" s="52" t="str">
        <f>Schedule!O21</f>
        <v>SHU</v>
      </c>
      <c r="Y68" s="52" t="str">
        <f>Schedule!P21</f>
        <v>WHU</v>
      </c>
      <c r="Z68" s="52" t="str">
        <f>Schedule!Q21</f>
        <v>@BRI</v>
      </c>
      <c r="AA68" s="52" t="str">
        <f>Schedule!R21</f>
        <v>TOT</v>
      </c>
      <c r="AB68" s="52" t="str">
        <f>Schedule!S21</f>
        <v>@NOR</v>
      </c>
      <c r="AC68" s="52" t="str">
        <f>Schedule!T21</f>
        <v>MCI</v>
      </c>
      <c r="AD68" s="52" t="str">
        <f>Schedule!U21</f>
        <v>@LIV</v>
      </c>
      <c r="AE68" s="52" t="str">
        <f>Schedule!V21</f>
        <v>@WAT</v>
      </c>
      <c r="AF68" s="52" t="str">
        <f>Schedule!W21</f>
        <v>NEW</v>
      </c>
      <c r="AG68" s="52" t="str">
        <f>Schedule!X21</f>
        <v>@SOU</v>
      </c>
      <c r="AH68" s="52" t="str">
        <f>Schedule!Y21</f>
        <v>LIV</v>
      </c>
      <c r="AI68" s="52" t="str">
        <f>Schedule!Z21</f>
        <v>@MUN</v>
      </c>
      <c r="AJ68" s="52" t="str">
        <f>Schedule!AA21</f>
        <v>LEI</v>
      </c>
      <c r="AK68" s="52" t="str">
        <f>Schedule!AB21</f>
        <v>NOR</v>
      </c>
      <c r="AL68" s="52" t="str">
        <f>Schedule!AC21</f>
        <v>@TOT</v>
      </c>
      <c r="AM68" s="52" t="str">
        <f>Schedule!AD21</f>
        <v>BRI</v>
      </c>
      <c r="AN68" s="52" t="str">
        <f>Schedule!AE21</f>
        <v>@WHU</v>
      </c>
      <c r="AO68" s="52" t="str">
        <f>Schedule!AF21</f>
        <v>BOU</v>
      </c>
      <c r="AP68" s="52" t="str">
        <f>Schedule!AG21</f>
        <v>@AVL</v>
      </c>
      <c r="AQ68" s="52" t="str">
        <f>Schedule!AH21</f>
        <v>ARS</v>
      </c>
      <c r="AR68" s="52" t="str">
        <f>Schedule!AI21</f>
        <v>@SHU</v>
      </c>
      <c r="AS68" s="52" t="str">
        <f>Schedule!AJ21</f>
        <v>EVE</v>
      </c>
      <c r="AT68" s="52" t="str">
        <f>Schedule!AK21</f>
        <v>@BUR</v>
      </c>
      <c r="AU68" s="52" t="str">
        <f>Schedule!AL21</f>
        <v>CRY</v>
      </c>
      <c r="AV68" s="52" t="str">
        <f>Schedule!AM21</f>
        <v>@CHE</v>
      </c>
    </row>
  </sheetData>
  <pageMargins left="0.7" right="0.7" top="0.75" bottom="0.75" header="0.3" footer="0.3"/>
  <pageSetup paperSize="9" orientation="portrait" r:id="rId1"/>
  <ignoredErrors>
    <ignoredError sqref="F2 F3:F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R25"/>
  <sheetViews>
    <sheetView zoomScaleNormal="100" workbookViewId="0">
      <selection activeCell="P21" sqref="P21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0" width="7.44140625" style="1" bestFit="1" customWidth="1"/>
    <col min="11" max="11" width="5.44140625" style="1" bestFit="1" customWidth="1"/>
    <col min="12" max="16384" width="9.109375" style="1"/>
  </cols>
  <sheetData>
    <row r="1" spans="1:18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36</v>
      </c>
      <c r="M1" s="2" t="s">
        <v>12</v>
      </c>
      <c r="N1" s="5" t="s">
        <v>31</v>
      </c>
      <c r="O1" s="5" t="s">
        <v>32</v>
      </c>
      <c r="P1" s="5" t="s">
        <v>33</v>
      </c>
    </row>
    <row r="2" spans="1:18" x14ac:dyDescent="0.25">
      <c r="A2" s="41" t="str">
        <f>Schedule!A2</f>
        <v>ARS</v>
      </c>
      <c r="B2" s="3">
        <f>VLOOKUP(A2,Fixtures!$A$1:$C$21,2,FALSE)</f>
        <v>1.3665066464762632</v>
      </c>
      <c r="C2" s="3">
        <f ca="1">VLOOKUP(A2,Fixtures!$J$3:$AW$22,40,FALSE)</f>
        <v>1.3622314909622644</v>
      </c>
      <c r="D2" s="18">
        <f ca="1">B2/C2 * 100</f>
        <v>100.31383472943934</v>
      </c>
      <c r="E2" s="3">
        <f>VLOOKUP(A2,Fixtures!$A$1:$C$21,3,FALSE)</f>
        <v>1.2573010026818598</v>
      </c>
      <c r="F2" s="3">
        <f ca="1">VLOOKUP(A2,Fixtures!$J$26:$AW$45,40,FALSE)</f>
        <v>1.3916306185967604</v>
      </c>
      <c r="G2" s="18">
        <f ca="1">E2/F2*100</f>
        <v>90.347322477688024</v>
      </c>
      <c r="H2" s="19">
        <f t="shared" ref="H2:H21" ca="1" si="0">G2-D2</f>
        <v>-9.9665122517513112</v>
      </c>
      <c r="I2" s="20">
        <v>1</v>
      </c>
      <c r="M2" s="2" t="s">
        <v>5</v>
      </c>
      <c r="N2" s="18">
        <v>100.68753131640844</v>
      </c>
      <c r="O2" s="18">
        <v>90.605860511704478</v>
      </c>
      <c r="P2" s="19">
        <v>-10.081670804703961</v>
      </c>
    </row>
    <row r="3" spans="1:18" x14ac:dyDescent="0.25">
      <c r="A3" s="41" t="str">
        <f>Schedule!A3</f>
        <v>AVL</v>
      </c>
      <c r="B3" s="3">
        <f>VLOOKUP(A3,Fixtures!A2:C22,2,FALSE)</f>
        <v>1.9094874003187192</v>
      </c>
      <c r="C3" s="3">
        <f ca="1">VLOOKUP(A3,Fixtures!$J$3:$AW$22,40,FALSE)</f>
        <v>1.426469649157075</v>
      </c>
      <c r="D3" s="18">
        <f t="shared" ref="D3:D21" ca="1" si="1">B3/C3 * 100</f>
        <v>133.86106051727546</v>
      </c>
      <c r="E3" s="3">
        <f>VLOOKUP(A3,Fixtures!$A$1:$C$21,3,FALSE)</f>
        <v>1.2949756752230763</v>
      </c>
      <c r="F3" s="3">
        <f ca="1">VLOOKUP(A3,Fixtures!$J$26:$AW$45,40,FALSE)</f>
        <v>1.3808913212836287</v>
      </c>
      <c r="G3" s="18">
        <f t="shared" ref="G3:G21" ca="1" si="2">E3/F3*100</f>
        <v>93.778247083145686</v>
      </c>
      <c r="H3" s="19">
        <f t="shared" ca="1" si="0"/>
        <v>-40.082813434129775</v>
      </c>
      <c r="I3" s="17" t="s">
        <v>37</v>
      </c>
      <c r="M3" s="2" t="s">
        <v>111</v>
      </c>
      <c r="N3" s="18">
        <v>136.38418134726194</v>
      </c>
      <c r="O3" s="18">
        <v>95.313345327696879</v>
      </c>
      <c r="P3" s="19">
        <v>-41.070836019565064</v>
      </c>
    </row>
    <row r="4" spans="1:18" x14ac:dyDescent="0.25">
      <c r="A4" s="41" t="str">
        <f>Schedule!A4</f>
        <v>BOU</v>
      </c>
      <c r="B4" s="3">
        <f>VLOOKUP(A4,Fixtures!A3:C23,2,FALSE)</f>
        <v>1.559235005942623</v>
      </c>
      <c r="C4" s="3">
        <f ca="1">VLOOKUP(A4,Fixtures!$J$3:$AW$22,40,FALSE)</f>
        <v>1.3795021968844123</v>
      </c>
      <c r="D4" s="18">
        <f t="shared" ca="1" si="1"/>
        <v>113.02881644292664</v>
      </c>
      <c r="E4" s="3">
        <f>VLOOKUP(A4,Fixtures!$A$1:$C$21,3,FALSE)</f>
        <v>1.0238419435017425</v>
      </c>
      <c r="F4" s="3">
        <f ca="1">VLOOKUP(A4,Fixtures!$J$26:$AW$45,40,FALSE)</f>
        <v>1.4143647591917847</v>
      </c>
      <c r="G4" s="18">
        <f t="shared" ca="1" si="2"/>
        <v>72.388818856516195</v>
      </c>
      <c r="H4" s="19">
        <f t="shared" ca="1" si="0"/>
        <v>-40.639997586410445</v>
      </c>
      <c r="I4" s="20">
        <v>1</v>
      </c>
      <c r="M4" s="2" t="s">
        <v>73</v>
      </c>
      <c r="N4" s="18">
        <v>112.74830541723037</v>
      </c>
      <c r="O4" s="18">
        <v>73.321164428668283</v>
      </c>
      <c r="P4" s="19">
        <v>-39.427140988562087</v>
      </c>
    </row>
    <row r="5" spans="1:18" x14ac:dyDescent="0.25">
      <c r="A5" s="41" t="str">
        <f>Schedule!A5</f>
        <v>BRI</v>
      </c>
      <c r="B5" s="3">
        <f>VLOOKUP(A5,Fixtures!A4:C24,2,FALSE)</f>
        <v>1.5176519836209592</v>
      </c>
      <c r="C5" s="3">
        <f ca="1">VLOOKUP(A5,Fixtures!$J$3:$AW$22,40,FALSE)</f>
        <v>1.4163789282941297</v>
      </c>
      <c r="D5" s="18">
        <f t="shared" ca="1" si="1"/>
        <v>107.15013851899093</v>
      </c>
      <c r="E5" s="3">
        <f>VLOOKUP(A5,Fixtures!$A$1:$C$21,3,FALSE)</f>
        <v>1.2826842342363498</v>
      </c>
      <c r="F5" s="3">
        <f ca="1">VLOOKUP(A5,Fixtures!$J$26:$AW$45,40,FALSE)</f>
        <v>1.4031833608900275</v>
      </c>
      <c r="G5" s="18">
        <f t="shared" ca="1" si="2"/>
        <v>91.412446155487046</v>
      </c>
      <c r="H5" s="19">
        <f ca="1">G5-D5</f>
        <v>-15.737692363503882</v>
      </c>
      <c r="I5" s="6"/>
      <c r="M5" s="2" t="s">
        <v>121</v>
      </c>
      <c r="N5" s="18">
        <v>108.56017844945933</v>
      </c>
      <c r="O5" s="18">
        <v>94.671024694598898</v>
      </c>
      <c r="P5" s="19">
        <v>-13.88915375486043</v>
      </c>
      <c r="R5" s="21"/>
    </row>
    <row r="6" spans="1:18" x14ac:dyDescent="0.25">
      <c r="A6" s="41" t="str">
        <f>Schedule!A6</f>
        <v>BUR</v>
      </c>
      <c r="B6" s="3">
        <f>VLOOKUP(A6,Fixtures!A5:C25,2,FALSE)</f>
        <v>1.3878843550418325</v>
      </c>
      <c r="C6" s="3">
        <f ca="1">VLOOKUP(A6,Fixtures!$J$3:$AW$22,40,FALSE)</f>
        <v>1.4236516855547101</v>
      </c>
      <c r="D6" s="18">
        <f t="shared" ca="1" si="1"/>
        <v>97.487634730053983</v>
      </c>
      <c r="E6" s="3">
        <f>VLOOKUP(A6,Fixtures!$A$1:$C$21,3,FALSE)</f>
        <v>1.1682192588489015</v>
      </c>
      <c r="F6" s="3">
        <f ca="1">VLOOKUP(A6,Fixtures!$J$26:$AW$45,40,FALSE)</f>
        <v>1.4012701870179609</v>
      </c>
      <c r="G6" s="18">
        <f t="shared" ca="1" si="2"/>
        <v>83.368594413257696</v>
      </c>
      <c r="H6" s="19">
        <f ca="1">G6-D6</f>
        <v>-14.119040316796287</v>
      </c>
      <c r="I6" s="6"/>
      <c r="M6" s="2" t="s">
        <v>61</v>
      </c>
      <c r="N6" s="18">
        <v>94.656388529793887</v>
      </c>
      <c r="O6" s="18">
        <v>82.682617547826112</v>
      </c>
      <c r="P6" s="19">
        <v>-11.973770981967775</v>
      </c>
    </row>
    <row r="7" spans="1:18" x14ac:dyDescent="0.25">
      <c r="A7" s="41" t="str">
        <f>Schedule!A7</f>
        <v>CHE</v>
      </c>
      <c r="B7" s="3">
        <f>VLOOKUP(A7,Fixtures!A6:C26,2,FALSE)</f>
        <v>1.049305235689495</v>
      </c>
      <c r="C7" s="3">
        <f ca="1">VLOOKUP(A7,Fixtures!$J$3:$AW$22,40,FALSE)</f>
        <v>1.3555921059438296</v>
      </c>
      <c r="D7" s="18">
        <f t="shared" ca="1" si="1"/>
        <v>77.405676168268727</v>
      </c>
      <c r="E7" s="3">
        <f>VLOOKUP(A7,Fixtures!$A$1:$C$21,3,FALSE)</f>
        <v>1.8474629575228019</v>
      </c>
      <c r="F7" s="3">
        <f ca="1">VLOOKUP(A7,Fixtures!$J$26:$AW$45,40,FALSE)</f>
        <v>1.4349143423708086</v>
      </c>
      <c r="G7" s="18">
        <f t="shared" ca="1" si="2"/>
        <v>128.75074859662828</v>
      </c>
      <c r="H7" s="19">
        <f t="shared" ca="1" si="0"/>
        <v>51.345072428359558</v>
      </c>
      <c r="I7" s="6"/>
      <c r="M7" s="2" t="s">
        <v>7</v>
      </c>
      <c r="N7" s="18">
        <v>77.283929385374904</v>
      </c>
      <c r="O7" s="18">
        <v>130.19721891720732</v>
      </c>
      <c r="P7" s="19">
        <v>52.913289531832419</v>
      </c>
    </row>
    <row r="8" spans="1:18" x14ac:dyDescent="0.25">
      <c r="A8" s="41" t="str">
        <f>Schedule!A8</f>
        <v>CRY</v>
      </c>
      <c r="B8" s="3">
        <f>VLOOKUP(A8,Fixtures!A7:C27,2,FALSE)</f>
        <v>1.4997012737411697</v>
      </c>
      <c r="C8" s="3">
        <f ca="1">VLOOKUP(A8,Fixtures!$J$3:$AW$22,40,FALSE)</f>
        <v>1.4437271571558923</v>
      </c>
      <c r="D8" s="18">
        <f t="shared" ca="1" si="1"/>
        <v>103.87705643049239</v>
      </c>
      <c r="E8" s="3">
        <f>VLOOKUP(A8,Fixtures!$A$1:$C$21,3,FALSE)</f>
        <v>0.92066664695231981</v>
      </c>
      <c r="F8" s="3">
        <f ca="1">VLOOKUP(A8,Fixtures!$J$26:$AW$45,40,FALSE)</f>
        <v>1.40761813180814</v>
      </c>
      <c r="G8" s="18">
        <f t="shared" ca="1" si="2"/>
        <v>65.40599514512418</v>
      </c>
      <c r="H8" s="19">
        <f t="shared" ca="1" si="0"/>
        <v>-38.471061285368208</v>
      </c>
      <c r="I8" s="6"/>
      <c r="M8" s="2" t="s">
        <v>53</v>
      </c>
      <c r="N8" s="18">
        <v>105.76438671885684</v>
      </c>
      <c r="O8" s="18">
        <v>65.005504178428069</v>
      </c>
      <c r="P8" s="19">
        <v>-40.758882540428772</v>
      </c>
    </row>
    <row r="9" spans="1:18" x14ac:dyDescent="0.25">
      <c r="A9" s="41" t="str">
        <f>Schedule!A9</f>
        <v>EVE</v>
      </c>
      <c r="B9" s="3">
        <f>VLOOKUP(A9,Fixtures!A8:C28,2,FALSE)</f>
        <v>1.3058874228855868</v>
      </c>
      <c r="C9" s="3">
        <f ca="1">VLOOKUP(A9,Fixtures!$J$3:$AW$22,40,FALSE)</f>
        <v>1.4305104828784523</v>
      </c>
      <c r="D9" s="18">
        <f t="shared" ca="1" si="1"/>
        <v>91.288210643371116</v>
      </c>
      <c r="E9" s="3">
        <f>VLOOKUP(A9,Fixtures!$A$1:$C$21,3,FALSE)</f>
        <v>1.3975413863175716</v>
      </c>
      <c r="F9" s="3">
        <f ca="1">VLOOKUP(A9,Fixtures!$J$26:$AW$45,40,FALSE)</f>
        <v>1.4035229728641208</v>
      </c>
      <c r="G9" s="18">
        <f t="shared" ca="1" si="2"/>
        <v>99.573816270755955</v>
      </c>
      <c r="H9" s="19">
        <f t="shared" ca="1" si="0"/>
        <v>8.2856056273848395</v>
      </c>
      <c r="I9" s="6"/>
      <c r="M9" s="2" t="s">
        <v>4</v>
      </c>
      <c r="N9" s="18">
        <v>90.229141586375107</v>
      </c>
      <c r="O9" s="18">
        <v>100.06106030431241</v>
      </c>
      <c r="P9" s="19">
        <v>9.8319187179372989</v>
      </c>
    </row>
    <row r="10" spans="1:18" x14ac:dyDescent="0.25">
      <c r="A10" s="41" t="str">
        <f>Schedule!A10</f>
        <v>LEI</v>
      </c>
      <c r="B10" s="3">
        <f>VLOOKUP(A10,Fixtures!A9:C29,2,FALSE)</f>
        <v>1.2218367668412804</v>
      </c>
      <c r="C10" s="3">
        <f ca="1">VLOOKUP(A10,Fixtures!$J$3:$AW$22,40,FALSE)</f>
        <v>1.3965903147525796</v>
      </c>
      <c r="D10" s="18">
        <f t="shared" ca="1" si="1"/>
        <v>87.487128754558313</v>
      </c>
      <c r="E10" s="3">
        <f>VLOOKUP(A10,Fixtures!$A$1:$C$21,3,FALSE)</f>
        <v>1.7089703949254766</v>
      </c>
      <c r="F10" s="3">
        <f ca="1">VLOOKUP(A10,Fixtures!$J$26:$AW$45,40,FALSE)</f>
        <v>1.3973425310891252</v>
      </c>
      <c r="G10" s="18">
        <f t="shared" ca="1" si="2"/>
        <v>122.30146559651773</v>
      </c>
      <c r="H10" s="19">
        <f t="shared" ca="1" si="0"/>
        <v>34.814336841959417</v>
      </c>
      <c r="I10" s="6"/>
      <c r="M10" s="2" t="s">
        <v>62</v>
      </c>
      <c r="N10" s="18">
        <v>87.035186052806921</v>
      </c>
      <c r="O10" s="18">
        <v>119.76905799598252</v>
      </c>
      <c r="P10" s="19">
        <v>32.7338719431756</v>
      </c>
    </row>
    <row r="11" spans="1:18" x14ac:dyDescent="0.25">
      <c r="A11" s="41" t="str">
        <f>Schedule!A11</f>
        <v>LIV</v>
      </c>
      <c r="B11" s="3">
        <f>VLOOKUP(A11,Fixtures!A10:C30,2,FALSE)</f>
        <v>0.90720239706201833</v>
      </c>
      <c r="C11" s="3">
        <f>VLOOKUP(A11,Fixtures!$J$3:$AW$22,40,FALSE)</f>
        <v>1.3793075869001485</v>
      </c>
      <c r="D11" s="18">
        <f t="shared" si="1"/>
        <v>65.772305298549256</v>
      </c>
      <c r="E11" s="3">
        <f>VLOOKUP(A11,Fixtures!$A$1:$C$21,3,FALSE)</f>
        <v>2.0105983757816941</v>
      </c>
      <c r="F11" s="3">
        <f>VLOOKUP(A11,Fixtures!$J$26:$AW$45,40,FALSE)</f>
        <v>1.3777964956247084</v>
      </c>
      <c r="G11" s="18">
        <f t="shared" si="2"/>
        <v>145.9285447572623</v>
      </c>
      <c r="H11" s="19">
        <f t="shared" si="0"/>
        <v>80.156239458713046</v>
      </c>
      <c r="I11" s="6"/>
      <c r="M11" s="2" t="s">
        <v>8</v>
      </c>
      <c r="N11" s="18">
        <v>64.793959429839305</v>
      </c>
      <c r="O11" s="18">
        <v>145.7364816735558</v>
      </c>
      <c r="P11" s="19">
        <v>80.942522243716496</v>
      </c>
    </row>
    <row r="12" spans="1:18" x14ac:dyDescent="0.25">
      <c r="A12" s="41" t="str">
        <f>Schedule!A12</f>
        <v>MCI</v>
      </c>
      <c r="B12" s="3">
        <f>VLOOKUP(A12,Fixtures!A11:C31,2,FALSE)</f>
        <v>1.0746219831009973</v>
      </c>
      <c r="C12" s="3">
        <f ca="1">VLOOKUP(A12,Fixtures!$J$3:$AW$22,40,FALSE)</f>
        <v>1.3153918988748521</v>
      </c>
      <c r="D12" s="18">
        <f t="shared" ca="1" si="1"/>
        <v>81.69595570872815</v>
      </c>
      <c r="E12" s="3">
        <f>VLOOKUP(A12,Fixtures!$A$1:$C$21,3,FALSE)</f>
        <v>2.4464875330783302</v>
      </c>
      <c r="F12" s="3">
        <f ca="1">VLOOKUP(A12,Fixtures!$J$26:$AW$45,40,FALSE)</f>
        <v>1.4221457772907455</v>
      </c>
      <c r="G12" s="18">
        <f t="shared" ca="1" si="2"/>
        <v>172.02790122817112</v>
      </c>
      <c r="H12" s="19">
        <f t="shared" ca="1" si="0"/>
        <v>90.331945519442968</v>
      </c>
      <c r="I12" s="6"/>
      <c r="M12" s="2" t="s">
        <v>1</v>
      </c>
      <c r="N12" s="18">
        <v>81.850974754639012</v>
      </c>
      <c r="O12" s="18">
        <v>173.43109351489508</v>
      </c>
      <c r="P12" s="19">
        <v>91.58011876025607</v>
      </c>
    </row>
    <row r="13" spans="1:18" x14ac:dyDescent="0.25">
      <c r="A13" s="41" t="str">
        <f>Schedule!A13</f>
        <v>MUN</v>
      </c>
      <c r="B13" s="3">
        <f>VLOOKUP(A13,Fixtures!A12:C32,2,FALSE)</f>
        <v>1.0996577281401145</v>
      </c>
      <c r="C13" s="3">
        <f ca="1">VLOOKUP(A13,Fixtures!$J$3:$AW$22,40,FALSE)</f>
        <v>1.3771264103000533</v>
      </c>
      <c r="D13" s="18">
        <f t="shared" ca="1" si="1"/>
        <v>79.851618552614724</v>
      </c>
      <c r="E13" s="3">
        <f>VLOOKUP(A13,Fixtures!$A$1:$C$21,3,FALSE)</f>
        <v>1.7276173098227747</v>
      </c>
      <c r="F13" s="3">
        <f ca="1">VLOOKUP(A13,Fixtures!$J$26:$AW$45,40,FALSE)</f>
        <v>1.4134246962324746</v>
      </c>
      <c r="G13" s="18">
        <f t="shared" ca="1" si="2"/>
        <v>122.22917247928311</v>
      </c>
      <c r="H13" s="19">
        <f t="shared" ca="1" si="0"/>
        <v>42.377553926668384</v>
      </c>
      <c r="I13" s="6"/>
      <c r="M13" s="2" t="s">
        <v>6</v>
      </c>
      <c r="N13" s="18">
        <v>79.752098040887489</v>
      </c>
      <c r="O13" s="18">
        <v>120.85265508209213</v>
      </c>
      <c r="P13" s="19">
        <v>41.100557041204638</v>
      </c>
    </row>
    <row r="14" spans="1:18" x14ac:dyDescent="0.25">
      <c r="A14" s="41" t="str">
        <f>Schedule!A14</f>
        <v>NEW</v>
      </c>
      <c r="B14" s="3">
        <f>VLOOKUP(A14,Fixtures!A13:C33,2,FALSE)</f>
        <v>1.7692848134323877</v>
      </c>
      <c r="C14" s="3">
        <f ca="1">VLOOKUP(A14,Fixtures!$J$3:$AW$22,40,FALSE)</f>
        <v>1.461298126489464</v>
      </c>
      <c r="D14" s="18">
        <f t="shared" ca="1" si="1"/>
        <v>121.07623908906342</v>
      </c>
      <c r="E14" s="3">
        <f>VLOOKUP(A14,Fixtures!$A$1:$C$21,3,FALSE)</f>
        <v>0.90377786613565014</v>
      </c>
      <c r="F14" s="3">
        <f ca="1">VLOOKUP(A14,Fixtures!$J$26:$AW$45,40,FALSE)</f>
        <v>1.338389267693715</v>
      </c>
      <c r="G14" s="18">
        <f t="shared" ca="1" si="2"/>
        <v>67.527279839371516</v>
      </c>
      <c r="H14" s="19">
        <f t="shared" ca="1" si="0"/>
        <v>-53.548959249691904</v>
      </c>
      <c r="I14" s="6"/>
      <c r="M14" s="2" t="s">
        <v>2</v>
      </c>
      <c r="N14" s="18">
        <v>122.22181811352375</v>
      </c>
      <c r="O14" s="18">
        <v>67.655307732955634</v>
      </c>
      <c r="P14" s="19">
        <v>-54.566510380568118</v>
      </c>
    </row>
    <row r="15" spans="1:18" x14ac:dyDescent="0.25">
      <c r="A15" s="41" t="str">
        <f>Schedule!A15</f>
        <v>NOR</v>
      </c>
      <c r="B15" s="3">
        <f>VLOOKUP(A15,Fixtures!A14:C34,2,FALSE)</f>
        <v>1.7501417123228271</v>
      </c>
      <c r="C15" s="3">
        <f ca="1">VLOOKUP(A15,Fixtures!$J$3:$AW$22,40,FALSE)</f>
        <v>1.377921602526502</v>
      </c>
      <c r="D15" s="18">
        <f t="shared" ca="1" si="1"/>
        <v>127.01315583657569</v>
      </c>
      <c r="E15" s="3">
        <f>VLOOKUP(A15,Fixtures!$A$1:$C$21,3,FALSE)</f>
        <v>1.1161501062609684</v>
      </c>
      <c r="F15" s="3">
        <f ca="1">VLOOKUP(A15,Fixtures!$J$26:$AW$45,40,FALSE)</f>
        <v>1.4065435197297551</v>
      </c>
      <c r="G15" s="18">
        <f t="shared" ca="1" si="2"/>
        <v>79.354111024976945</v>
      </c>
      <c r="H15" s="19">
        <f t="shared" ca="1" si="0"/>
        <v>-47.659044811598747</v>
      </c>
      <c r="I15" s="6"/>
      <c r="M15" s="2" t="s">
        <v>113</v>
      </c>
      <c r="N15" s="18">
        <v>127.82740736067275</v>
      </c>
      <c r="O15" s="18">
        <v>78.955876687029743</v>
      </c>
      <c r="P15" s="19">
        <v>-48.871530673643008</v>
      </c>
    </row>
    <row r="16" spans="1:18" x14ac:dyDescent="0.25">
      <c r="A16" s="41" t="str">
        <f>Schedule!A16</f>
        <v>SHU</v>
      </c>
      <c r="B16" s="3">
        <f>VLOOKUP(A16,Fixtures!A15:C35,2,FALSE)</f>
        <v>1.2088300688924529</v>
      </c>
      <c r="C16" s="3">
        <f ca="1">VLOOKUP(A16,Fixtures!$J$3:$AW$22,40,FALSE)</f>
        <v>1.4249366753843713</v>
      </c>
      <c r="D16" s="18">
        <f t="shared" ca="1" si="1"/>
        <v>84.833950151951527</v>
      </c>
      <c r="E16" s="3">
        <f>VLOOKUP(A16,Fixtures!$A$1:$C$21,3,FALSE)</f>
        <v>1.2049931655955706</v>
      </c>
      <c r="F16" s="3">
        <f ca="1">VLOOKUP(A16,Fixtures!$J$26:$AW$45,40,FALSE)</f>
        <v>1.4072234814628575</v>
      </c>
      <c r="G16" s="18">
        <f t="shared" ca="1" si="2"/>
        <v>85.62912582605135</v>
      </c>
      <c r="H16" s="19">
        <f t="shared" ca="1" si="0"/>
        <v>0.79517567409982348</v>
      </c>
      <c r="I16" s="6"/>
      <c r="M16" s="2" t="s">
        <v>112</v>
      </c>
      <c r="N16" s="18">
        <v>85.074664737750055</v>
      </c>
      <c r="O16" s="18">
        <v>86.014225132363237</v>
      </c>
      <c r="P16" s="19">
        <v>0.93956039461318142</v>
      </c>
    </row>
    <row r="17" spans="1:16" x14ac:dyDescent="0.25">
      <c r="A17" s="41" t="str">
        <f>Schedule!A17</f>
        <v>SOU</v>
      </c>
      <c r="B17" s="3">
        <f>VLOOKUP(A17,Fixtures!A16:C36,2,FALSE)</f>
        <v>1.4675811174472717</v>
      </c>
      <c r="C17" s="3">
        <f ca="1">VLOOKUP(A17,Fixtures!$J$3:$AW$22,40,FALSE)</f>
        <v>1.4225149281537233</v>
      </c>
      <c r="D17" s="18">
        <f t="shared" ca="1" si="1"/>
        <v>103.16806441898221</v>
      </c>
      <c r="E17" s="3">
        <f>VLOOKUP(A17,Fixtures!$A$1:$C$21,3,FALSE)</f>
        <v>1.4494450541562647</v>
      </c>
      <c r="F17" s="3">
        <f ca="1">VLOOKUP(A17,Fixtures!$J$26:$AW$45,40,FALSE)</f>
        <v>1.3632922428842722</v>
      </c>
      <c r="G17" s="18">
        <f t="shared" ca="1" si="2"/>
        <v>106.31946757723215</v>
      </c>
      <c r="H17" s="19">
        <f t="shared" ca="1" si="0"/>
        <v>3.1514031582499342</v>
      </c>
      <c r="I17" s="6"/>
      <c r="M17" s="2" t="s">
        <v>10</v>
      </c>
      <c r="N17" s="18">
        <v>100.99489956194397</v>
      </c>
      <c r="O17" s="18">
        <v>107.54936319076309</v>
      </c>
      <c r="P17" s="19">
        <v>6.5544636288191214</v>
      </c>
    </row>
    <row r="18" spans="1:16" x14ac:dyDescent="0.25">
      <c r="A18" s="41" t="str">
        <f>Schedule!A18</f>
        <v>TOT</v>
      </c>
      <c r="B18" s="3">
        <f>VLOOKUP(A18,Fixtures!A17:C37,2,FALSE)</f>
        <v>1.3388183852402769</v>
      </c>
      <c r="C18" s="3">
        <f ca="1">VLOOKUP(A18,Fixtures!$J$3:$AW$22,40,FALSE)</f>
        <v>1.434256968671636</v>
      </c>
      <c r="D18" s="18">
        <f t="shared" ca="1" si="1"/>
        <v>93.345782135557513</v>
      </c>
      <c r="E18" s="3">
        <f>VLOOKUP(A18,Fixtures!$A$1:$C$21,3,FALSE)</f>
        <v>1.3322064001594285</v>
      </c>
      <c r="F18" s="3">
        <f ca="1">VLOOKUP(A18,Fixtures!$J$26:$AW$45,40,FALSE)</f>
        <v>1.3908365937020561</v>
      </c>
      <c r="G18" s="18">
        <f t="shared" ca="1" si="2"/>
        <v>95.784537607932151</v>
      </c>
      <c r="H18" s="19">
        <f t="shared" ca="1" si="0"/>
        <v>2.4387554723746376</v>
      </c>
      <c r="I18" s="6"/>
      <c r="M18" s="2" t="s">
        <v>3</v>
      </c>
      <c r="N18" s="18">
        <v>91.20868819362957</v>
      </c>
      <c r="O18" s="18">
        <v>94.844148388626792</v>
      </c>
      <c r="P18" s="19">
        <v>3.6354601949972221</v>
      </c>
    </row>
    <row r="19" spans="1:16" x14ac:dyDescent="0.25">
      <c r="A19" s="41" t="str">
        <f>Schedule!A19</f>
        <v>WAT</v>
      </c>
      <c r="B19" s="3">
        <f>VLOOKUP(A19,Fixtures!A18:C38,2,FALSE)</f>
        <v>1.525709431387154</v>
      </c>
      <c r="C19" s="3">
        <f ca="1">VLOOKUP(A19,Fixtures!$J$3:$AW$22,40,FALSE)</f>
        <v>1.3813637261364711</v>
      </c>
      <c r="D19" s="18">
        <f t="shared" ca="1" si="1"/>
        <v>110.44950743381705</v>
      </c>
      <c r="E19" s="3">
        <f>VLOOKUP(A19,Fixtures!$A$1:$C$21,3,FALSE)</f>
        <v>1.2061405818029018</v>
      </c>
      <c r="F19" s="3">
        <f ca="1">VLOOKUP(A19,Fixtures!$J$26:$AW$45,40,FALSE)</f>
        <v>1.3863718875494135</v>
      </c>
      <c r="G19" s="18">
        <f t="shared" ca="1" si="2"/>
        <v>86.999786466739948</v>
      </c>
      <c r="H19" s="19">
        <f t="shared" ca="1" si="0"/>
        <v>-23.449720967077099</v>
      </c>
      <c r="I19" s="6"/>
      <c r="M19" s="2" t="s">
        <v>71</v>
      </c>
      <c r="N19" s="18">
        <v>109.54673163233466</v>
      </c>
      <c r="O19" s="18">
        <v>85.319215242648241</v>
      </c>
      <c r="P19" s="19">
        <v>-24.227516389686414</v>
      </c>
    </row>
    <row r="20" spans="1:16" x14ac:dyDescent="0.25">
      <c r="A20" s="41" t="str">
        <f>Schedule!A20</f>
        <v>WHU</v>
      </c>
      <c r="B20" s="3">
        <f>VLOOKUP(A20,Fixtures!A19:C39,2,FALSE)</f>
        <v>1.860151794050656</v>
      </c>
      <c r="C20" s="3">
        <f>VLOOKUP(A20,Fixtures!$J$3:$AW$22,40,FALSE)</f>
        <v>1.3257777526603722</v>
      </c>
      <c r="D20" s="18">
        <f t="shared" si="1"/>
        <v>140.30645712058313</v>
      </c>
      <c r="E20" s="3">
        <f>VLOOKUP(A20,Fixtures!$A$1:$C$21,3,FALSE)</f>
        <v>1.261101213299137</v>
      </c>
      <c r="F20" s="3">
        <f>VLOOKUP(A20,Fixtures!$J$26:$AW$45,40,FALSE)</f>
        <v>1.3964566878409139</v>
      </c>
      <c r="G20" s="18">
        <f t="shared" si="2"/>
        <v>90.307220000424621</v>
      </c>
      <c r="H20" s="19">
        <f t="shared" si="0"/>
        <v>-49.999237120158512</v>
      </c>
      <c r="I20" s="6"/>
      <c r="M20" s="2" t="s">
        <v>63</v>
      </c>
      <c r="N20" s="18">
        <v>140.82584290380004</v>
      </c>
      <c r="O20" s="18">
        <v>89.462700930929699</v>
      </c>
      <c r="P20" s="19">
        <v>-51.363141972870338</v>
      </c>
    </row>
    <row r="21" spans="1:16" x14ac:dyDescent="0.25">
      <c r="A21" s="41" t="str">
        <f>Schedule!A21</f>
        <v>WOL</v>
      </c>
      <c r="B21" s="3">
        <f>VLOOKUP(A21,Fixtures!A20:C40,2,FALSE)</f>
        <v>1.1332524214577691</v>
      </c>
      <c r="C21" s="3">
        <f ca="1">VLOOKUP(A21,Fixtures!$J$3:$AW$22,40,FALSE)</f>
        <v>1.4197456501084609</v>
      </c>
      <c r="D21" s="18">
        <f t="shared" ca="1" si="1"/>
        <v>79.820806027558149</v>
      </c>
      <c r="E21" s="3">
        <f>VLOOKUP(A21,Fixtures!$A$1:$C$21,3,FALSE)</f>
        <v>1.414494712787651</v>
      </c>
      <c r="F21" s="3">
        <f ca="1">VLOOKUP(A21,Fixtures!$J$26:$AW$45,40,FALSE)</f>
        <v>1.4143169583847817</v>
      </c>
      <c r="G21" s="18">
        <f t="shared" ca="1" si="2"/>
        <v>100.01256821547784</v>
      </c>
      <c r="H21" s="19">
        <f t="shared" ca="1" si="0"/>
        <v>20.191762187919693</v>
      </c>
      <c r="I21" s="6"/>
      <c r="M21" s="2" t="s">
        <v>89</v>
      </c>
      <c r="N21" s="18">
        <v>81.258267842844631</v>
      </c>
      <c r="O21" s="18">
        <v>97.880134703933294</v>
      </c>
      <c r="P21" s="19">
        <v>16.621866861088662</v>
      </c>
    </row>
    <row r="22" spans="1:16" x14ac:dyDescent="0.25">
      <c r="D22" s="21"/>
      <c r="G22" s="21"/>
    </row>
    <row r="24" spans="1:16" x14ac:dyDescent="0.25">
      <c r="B24" s="21"/>
    </row>
    <row r="25" spans="1:16" x14ac:dyDescent="0.25">
      <c r="B25" s="21"/>
    </row>
  </sheetData>
  <sortState ref="M2:P25">
    <sortCondition ref="M2:M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zoomScaleNormal="100" workbookViewId="0">
      <selection activeCell="Z19" sqref="Z19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customWidth="1"/>
    <col min="20" max="24" width="5.6640625" style="60" hidden="1" customWidth="1"/>
    <col min="25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hidden="1" customWidth="1"/>
    <col min="35" max="35" width="5.6640625" style="60" hidden="1" customWidth="1"/>
    <col min="36" max="36" width="5.5546875" style="60" hidden="1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7773437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82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94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82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81.312590229919223</v>
      </c>
      <c r="AV2" s="72" t="str">
        <f>Schedule!A2</f>
        <v>ARS</v>
      </c>
      <c r="AW2" s="3">
        <f ca="1">VLOOKUP(AV2,'Team Ratings'!$A$2:$H$21,4,FALSE)*(1+Fixtures!$D$3)</f>
        <v>110.34521820238328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82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94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82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84.400422374831123</v>
      </c>
      <c r="AV3" s="72" t="str">
        <f>Schedule!A3</f>
        <v>AVL</v>
      </c>
      <c r="AW3" s="3">
        <f ca="1">VLOOKUP(AV3,'Team Ratings'!$A$2:$H$21,4,FALSE)*(1+Fixtures!$D$3)</f>
        <v>147.24716656900301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82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82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65.149936970864573</v>
      </c>
      <c r="AV4" s="72" t="str">
        <f>Schedule!A4</f>
        <v>BOU</v>
      </c>
      <c r="AW4" s="3">
        <f ca="1">VLOOKUP(AV4,'Team Ratings'!$A$2:$H$21,4,FALSE)*(1+Fixtures!$D$3)</f>
        <v>124.33169808721931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82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82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82.271201539938346</v>
      </c>
      <c r="AV5" s="72" t="str">
        <f>Schedule!A5</f>
        <v>BRI</v>
      </c>
      <c r="AW5" s="3">
        <f ca="1">VLOOKUP(AV5,'Team Ratings'!$A$2:$H$21,4,FALSE)*(1+Fixtures!$D$3)</f>
        <v>117.86515237089003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82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82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75.031734971931925</v>
      </c>
      <c r="AV6" s="72" t="str">
        <f>Schedule!A6</f>
        <v>BUR</v>
      </c>
      <c r="AW6" s="3">
        <f ca="1">VLOOKUP(AV6,'Team Ratings'!$A$2:$H$21,4,FALSE)*(1+Fixtures!$D$3)</f>
        <v>107.23639820305939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82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82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115.87567373696545</v>
      </c>
      <c r="AV7" s="72" t="str">
        <f>Schedule!A7</f>
        <v>CHE</v>
      </c>
      <c r="AW7" s="3">
        <f ca="1">VLOOKUP(AV7,'Team Ratings'!$A$2:$H$21,4,FALSE)*(1+Fixtures!$D$3)</f>
        <v>85.146243785095606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82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82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58.865395630611765</v>
      </c>
      <c r="AV8" s="72" t="str">
        <f>Schedule!A8</f>
        <v>CRY</v>
      </c>
      <c r="AW8" s="3">
        <f ca="1">VLOOKUP(AV8,'Team Ratings'!$A$2:$H$21,4,FALSE)*(1+Fixtures!$D$3)</f>
        <v>114.26476207354163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82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94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82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89.616434643680364</v>
      </c>
      <c r="AV9" s="72" t="str">
        <f>Schedule!A9</f>
        <v>EVE</v>
      </c>
      <c r="AW9" s="3">
        <f ca="1">VLOOKUP(AV9,'Team Ratings'!$A$2:$H$21,4,FALSE)*(1+Fixtures!$D$3)</f>
        <v>100.41703170770823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82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94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82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110.07131903686596</v>
      </c>
      <c r="AV10" s="72" t="str">
        <f>Schedule!A10</f>
        <v>LEI</v>
      </c>
      <c r="AW10" s="3">
        <f ca="1">VLOOKUP(AV10,'Team Ratings'!$A$2:$H$21,4,FALSE)*(1+Fixtures!$D$3)</f>
        <v>96.23584163001415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1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1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82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>VLOOKUP(AT11,'Team Ratings'!$A$2:$H$21,7,FALSE)*(1-Fixtures!$D$3)</f>
        <v>131.33569028153607</v>
      </c>
      <c r="AV11" s="72" t="str">
        <f>Schedule!A11</f>
        <v>LIV</v>
      </c>
      <c r="AW11" s="3">
        <f>VLOOKUP(AV11,'Team Ratings'!$A$2:$H$21,4,FALSE)*(1+Fixtures!$D$3)</f>
        <v>72.349535828404186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82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94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82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154.82511110535401</v>
      </c>
      <c r="AV12" s="72" t="str">
        <f>Schedule!A12</f>
        <v>MCI</v>
      </c>
      <c r="AW12" s="3">
        <f ca="1">VLOOKUP(AV12,'Team Ratings'!$A$2:$H$21,4,FALSE)*(1+Fixtures!$D$3)</f>
        <v>89.865551279600979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82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94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82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110.0062552313548</v>
      </c>
      <c r="AV13" s="72" t="str">
        <f>Schedule!A13</f>
        <v>MUN</v>
      </c>
      <c r="AW13" s="3">
        <f ca="1">VLOOKUP(AV13,'Team Ratings'!$A$2:$H$21,4,FALSE)*(1+Fixtures!$D$3)</f>
        <v>87.836780407876205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82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82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60.774551855434368</v>
      </c>
      <c r="AV14" s="72" t="str">
        <f>Schedule!A14</f>
        <v>NEW</v>
      </c>
      <c r="AW14" s="3">
        <f ca="1">VLOOKUP(AV14,'Team Ratings'!$A$2:$H$21,4,FALSE)*(1+Fixtures!$D$3)</f>
        <v>133.18386299796978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82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94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82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71.418699922479249</v>
      </c>
      <c r="AV15" s="72" t="str">
        <f>Schedule!A15</f>
        <v>NOR</v>
      </c>
      <c r="AW15" s="3">
        <f ca="1">VLOOKUP(AV15,'Team Ratings'!$A$2:$H$21,4,FALSE)*(1+Fixtures!$D$3)</f>
        <v>139.71447142023328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82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94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82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77.066213243446214</v>
      </c>
      <c r="AV16" s="72" t="str">
        <f>Schedule!A16</f>
        <v>SHU</v>
      </c>
      <c r="AW16" s="3">
        <f ca="1">VLOOKUP(AV16,'Team Ratings'!$A$2:$H$21,4,FALSE)*(1+Fixtures!$D$3)</f>
        <v>93.317345167146684</v>
      </c>
    </row>
    <row r="17" spans="1:57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82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82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95.687520819508933</v>
      </c>
      <c r="AV17" s="72" t="str">
        <f>Schedule!A17</f>
        <v>SOU</v>
      </c>
      <c r="AW17" s="3">
        <f ca="1">VLOOKUP(AV17,'Team Ratings'!$A$2:$H$21,4,FALSE)*(1+Fixtures!$D$3)</f>
        <v>113.48487086088045</v>
      </c>
    </row>
    <row r="18" spans="1:57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82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82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86.206083847138942</v>
      </c>
      <c r="AV18" s="72" t="str">
        <f>Schedule!A18</f>
        <v>TOT</v>
      </c>
      <c r="AW18" s="3">
        <f ca="1">VLOOKUP(AV18,'Team Ratings'!$A$2:$H$21,4,FALSE)*(1+Fixtures!$D$3)</f>
        <v>102.68036034911327</v>
      </c>
    </row>
    <row r="19" spans="1:57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82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82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78.299807820065951</v>
      </c>
      <c r="AV19" s="72" t="str">
        <f>Schedule!A19</f>
        <v>WAT</v>
      </c>
      <c r="AW19" s="3">
        <f ca="1">VLOOKUP(AV19,'Team Ratings'!$A$2:$H$21,4,FALSE)*(1+Fixtures!$D$3)</f>
        <v>121.49445817719877</v>
      </c>
    </row>
    <row r="20" spans="1:57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1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1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82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>VLOOKUP(AT20,'Team Ratings'!$A$2:$H$21,7,FALSE)*(1-Fixtures!$D$3)</f>
        <v>81.276498000382162</v>
      </c>
      <c r="AV20" s="72" t="str">
        <f>Schedule!A20</f>
        <v>WHU</v>
      </c>
      <c r="AW20" s="3">
        <f>VLOOKUP(AV20,'Team Ratings'!$A$2:$H$21,4,FALSE)*(1+Fixtures!$D$3)</f>
        <v>154.33710283264145</v>
      </c>
    </row>
    <row r="21" spans="1:57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82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82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90.011311393930058</v>
      </c>
      <c r="AV21" s="72" t="str">
        <f>Schedule!A21</f>
        <v>WOL</v>
      </c>
      <c r="AW21" s="3">
        <f ca="1">VLOOKUP(AV21,'Team Ratings'!$A$2:$H$21,4,FALSE)*(1+Fixtures!$D$3)</f>
        <v>87.802886630313964</v>
      </c>
      <c r="BB21" s="62"/>
      <c r="BE21" s="62"/>
    </row>
    <row r="22" spans="1:57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99.38205472545684</v>
      </c>
      <c r="AV22" s="72" t="str">
        <f>CONCATENATE("@",Schedule!A2)</f>
        <v>@ARS</v>
      </c>
      <c r="AW22" s="3">
        <f ca="1">VLOOKUP(RIGHT(AV22,3),'Team Ratings'!$A$2:$H$21,4,FALSE)*(1-Fixtures!$D$3)</f>
        <v>90.282451256495406</v>
      </c>
      <c r="BB22" s="62"/>
      <c r="BE22" s="62"/>
    </row>
    <row r="23" spans="1:57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24-32</v>
      </c>
      <c r="AQ23" s="63" t="str">
        <f>CONCATENATE("GW ",Fixtures!$D$6,"-",Fixtures!$D$6+5)</f>
        <v>GW 24-29</v>
      </c>
      <c r="AR23" s="63" t="str">
        <f>CONCATENATE("GW ",Fixtures!$D$6,"-",Fixtures!$D$6+2)</f>
        <v>GW 24-26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103.15607179146026</v>
      </c>
      <c r="AV23" s="72" t="str">
        <f>CONCATENATE("@",Schedule!A3)</f>
        <v>@AVL</v>
      </c>
      <c r="AW23" s="3">
        <f ca="1">VLOOKUP(RIGHT(AV23,3),'Team Ratings'!$A$2:$H$21,4,FALSE)*(1-Fixtures!$D$3)</f>
        <v>120.47495446554792</v>
      </c>
      <c r="AZ23" s="66"/>
      <c r="BB23" s="62"/>
      <c r="BE23" s="62"/>
    </row>
    <row r="24" spans="1:57" x14ac:dyDescent="0.25">
      <c r="A24" s="41" t="str">
        <f>$A2</f>
        <v>ARS</v>
      </c>
      <c r="B24" s="9">
        <f ca="1">(VLOOKUP(B2,$AV$2:$AW$41,2,FALSE)*VLOOKUP(B46,$AT$2:$AU$41,2,FALSE))/(100*100)*'Formula Data'!$AB$22</f>
        <v>1.224609035834868</v>
      </c>
      <c r="C24" s="9">
        <f ca="1">(VLOOKUP(C2,$AV$2:$AW$41,2,FALSE)*VLOOKUP(C46,$AT$2:$AU$41,2,FALSE))/(100*100)*'Formula Data'!$AB$22</f>
        <v>1.4729514160467356</v>
      </c>
      <c r="D24" s="9">
        <f ca="1">(VLOOKUP(D2,$AV$2:$AW$41,2,FALSE)*VLOOKUP(D46,$AT$2:$AU$41,2,FALSE))/(100*100)*'Formula Data'!$AB$22</f>
        <v>0.66524497277326222</v>
      </c>
      <c r="E24" s="9">
        <f ca="1">(VLOOKUP(E2,$AV$2:$AW$41,2,FALSE)*VLOOKUP(E46,$AT$2:$AU$41,2,FALSE))/(100*100)*'Formula Data'!$AB$22</f>
        <v>1.4103717087739769</v>
      </c>
      <c r="F24" s="9">
        <f ca="1">(VLOOKUP(F2,$AV$2:$AW$41,2,FALSE)*VLOOKUP(F46,$AT$2:$AU$41,2,FALSE))/(100*100)*'Formula Data'!$AB$22</f>
        <v>1.1171264141056418</v>
      </c>
      <c r="G24" s="9">
        <f ca="1">(VLOOKUP(G2,$AV$2:$AW$41,2,FALSE)*VLOOKUP(G46,$AT$2:$AU$41,2,FALSE))/(100*100)*'Formula Data'!$AB$22</f>
        <v>2.0225215145326922</v>
      </c>
      <c r="H24" s="9">
        <f ca="1">(VLOOKUP(H2,$AV$2:$AW$41,2,FALSE)*VLOOKUP(H46,$AT$2:$AU$41,2,FALSE))/(100*100)*'Formula Data'!$AB$22</f>
        <v>0.80764825816599117</v>
      </c>
      <c r="I24" s="9">
        <f ca="1">(VLOOKUP(I2,$AV$2:$AW$41,2,FALSE)*VLOOKUP(I46,$AT$2:$AU$41,2,FALSE))/(100*100)*'Formula Data'!$AB$22</f>
        <v>1.7077648431485661</v>
      </c>
      <c r="J24" s="9">
        <f ca="1">(VLOOKUP(J2,$AV$2:$AW$41,2,FALSE)*VLOOKUP(J46,$AT$2:$AU$41,2,FALSE))/(100*100)*'Formula Data'!$AB$22</f>
        <v>0.85804136867205216</v>
      </c>
      <c r="K24" s="9">
        <f ca="1">(VLOOKUP(K2,$AV$2:$AW$41,2,FALSE)*VLOOKUP(K46,$AT$2:$AU$41,2,FALSE))/(100*100)*'Formula Data'!$AB$22</f>
        <v>1.5694898926180534</v>
      </c>
      <c r="L24" s="9">
        <f ca="1">(VLOOKUP(L2,$AV$2:$AW$41,2,FALSE)*VLOOKUP(L46,$AT$2:$AU$41,2,FALSE))/(100*100)*'Formula Data'!$AB$22</f>
        <v>1.2060213543373399</v>
      </c>
      <c r="M24" s="9">
        <f ca="1">(VLOOKUP(M2,$AV$2:$AW$41,2,FALSE)*VLOOKUP(M46,$AT$2:$AU$41,2,FALSE))/(100*100)*'Formula Data'!$AB$22</f>
        <v>0.88487658022868121</v>
      </c>
      <c r="N24" s="9">
        <f ca="1">(VLOOKUP(N2,$AV$2:$AW$41,2,FALSE)*VLOOKUP(N46,$AT$2:$AU$41,2,FALSE))/(100*100)*'Formula Data'!$AB$22</f>
        <v>1.5587776541868776</v>
      </c>
      <c r="O24" s="9">
        <f ca="1">(VLOOKUP(O2,$AV$2:$AW$41,2,FALSE)*VLOOKUP(O46,$AT$2:$AU$41,2,FALSE))/(100*100)*'Formula Data'!$AB$22</f>
        <v>1.2846571670677416</v>
      </c>
      <c r="P24" s="9">
        <f ca="1">(VLOOKUP(P2,$AV$2:$AW$41,2,FALSE)*VLOOKUP(P46,$AT$2:$AU$41,2,FALSE))/(100*100)*'Formula Data'!$AB$22</f>
        <v>1.6189432505792027</v>
      </c>
      <c r="Q24" s="9">
        <f ca="1">(VLOOKUP(Q2,$AV$2:$AW$41,2,FALSE)*VLOOKUP(Q46,$AT$2:$AU$41,2,FALSE))/(100*100)*'Formula Data'!$AB$22</f>
        <v>1.4191104420533966</v>
      </c>
      <c r="R24" s="9">
        <f ca="1">(VLOOKUP(R2,$AV$2:$AW$41,2,FALSE)*VLOOKUP(R46,$AT$2:$AU$41,2,FALSE))/(100*100)*'Formula Data'!$AB$22</f>
        <v>1.2343531975072661</v>
      </c>
      <c r="S24" s="9">
        <f ca="1">(VLOOKUP(S2,$AV$2:$AW$41,2,FALSE)*VLOOKUP(S46,$AT$2:$AU$41,2,FALSE))/(100*100)*'Formula Data'!$AB$22</f>
        <v>0.92332210233945899</v>
      </c>
      <c r="T24" s="9">
        <f ca="1">(VLOOKUP(T2,$AV$2:$AW$41,2,FALSE)*VLOOKUP(T46,$AT$2:$AU$41,2,FALSE))/(100*100)*'Formula Data'!$AB$22</f>
        <v>1.1432144817771392</v>
      </c>
      <c r="U24" s="9">
        <f ca="1">(VLOOKUP(U2,$AV$2:$AW$41,2,FALSE)*VLOOKUP(U46,$AT$2:$AU$41,2,FALSE))/(100*100)*'Formula Data'!$AB$22</f>
        <v>1.1695308911516491</v>
      </c>
      <c r="V24" s="9">
        <f ca="1">(VLOOKUP(V2,$AV$2:$AW$41,2,FALSE)*VLOOKUP(V46,$AT$2:$AU$41,2,FALSE))/(100*100)*'Formula Data'!$AB$22</f>
        <v>1.2064869041738884</v>
      </c>
      <c r="W24" s="9">
        <f ca="1">(VLOOKUP(W2,$AV$2:$AW$41,2,FALSE)*VLOOKUP(W46,$AT$2:$AU$41,2,FALSE))/(100*100)*'Formula Data'!$AB$22</f>
        <v>1.0506502586947299</v>
      </c>
      <c r="X24" s="9">
        <f ca="1">(VLOOKUP(X2,$AV$2:$AW$41,2,FALSE)*VLOOKUP(X46,$AT$2:$AU$41,2,FALSE))/(100*100)*'Formula Data'!$AB$22</f>
        <v>1.281765501349609</v>
      </c>
      <c r="Y24" s="83">
        <f ca="1">(VLOOKUP(Y2,$AV$2:$AW$41,2,FALSE)*VLOOKUP(Y46,$AT$2:$AU$41,2,FALSE))/(100*100)*'Formula Data'!$AB$22</f>
        <v>0.78290910895275689</v>
      </c>
      <c r="Z24" s="83">
        <f ca="1">(VLOOKUP(Z2,$AV$2:$AW$41,2,FALSE)*VLOOKUP(Z46,$AT$2:$AU$41,2,FALSE))/(100*100)*'Formula Data'!$AB$22</f>
        <v>0.9860253280974014</v>
      </c>
      <c r="AA24" s="83">
        <f ca="1">(VLOOKUP(AA2,$AV$2:$AW$41,2,FALSE)*VLOOKUP(AA46,$AT$2:$AU$41,2,FALSE))/(100*100)*'Formula Data'!$AB$22</f>
        <v>1.8293542387162844</v>
      </c>
      <c r="AB24" s="84">
        <f ca="1">(VLOOKUP(AB2,$AV$2:$AW$41,2,FALSE)*VLOOKUP(AB46,$AT$2:$AU$41,2,FALSE))/(100*100)*'Formula Data'!$AB$22</f>
        <v>1.379283634358945</v>
      </c>
      <c r="AC24" s="95">
        <f ca="1">(VLOOKUP(AC2,$AV$2:$AW$41,2,FALSE)*VLOOKUP(AC46,$AT$2:$AU$41,2,FALSE))/(100*100)*'Formula Data'!$AB$22</f>
        <v>0.82630255370321115</v>
      </c>
      <c r="AD24" s="84">
        <f ca="1">(VLOOKUP(AD2,$AV$2:$AW$41,2,FALSE)*VLOOKUP(AD46,$AT$2:$AU$41,2,FALSE))/(100*100)*'Formula Data'!$AB$22</f>
        <v>2.1199057220797655</v>
      </c>
      <c r="AE24" s="84">
        <f ca="1">(VLOOKUP(AE2,$AV$2:$AW$41,2,FALSE)*VLOOKUP(AE46,$AT$2:$AU$41,2,FALSE))/(100*100)*'Formula Data'!$AB$22</f>
        <v>1.0837553991480613</v>
      </c>
      <c r="AF24" s="84">
        <f ca="1">(VLOOKUP(AF2,$AV$2:$AW$41,2,FALSE)*VLOOKUP(AF46,$AT$2:$AU$41,2,FALSE))/(100*100)*'Formula Data'!$AB$22</f>
        <v>1.0434792561085706</v>
      </c>
      <c r="AG24" s="84">
        <f ca="1">(VLOOKUP(AG2,$AV$2:$AW$41,2,FALSE)*VLOOKUP(AG46,$AT$2:$AU$41,2,FALSE))/(100*100)*'Formula Data'!$AB$22</f>
        <v>1.9190557680888491</v>
      </c>
      <c r="AH24" s="84">
        <f ca="1">(VLOOKUP(AH2,$AV$2:$AW$41,2,FALSE)*VLOOKUP(AH46,$AT$2:$AU$41,2,FALSE))/(100*100)*'Formula Data'!$AB$22</f>
        <v>0.80733660910185545</v>
      </c>
      <c r="AI24" s="84">
        <f ca="1">(VLOOKUP(AI2,$AV$2:$AW$41,2,FALSE)*VLOOKUP(AI46,$AT$2:$AU$41,2,FALSE))/(100*100)*'Formula Data'!$AB$22</f>
        <v>1.321852669230499</v>
      </c>
      <c r="AJ24" s="84">
        <f ca="1">(VLOOKUP(AJ2,$AV$2:$AW$41,2,FALSE)*VLOOKUP(AJ46,$AT$2:$AU$41,2,FALSE))/(100*100)*'Formula Data'!$AB$22</f>
        <v>0.9441331273610919</v>
      </c>
      <c r="AK24" s="79">
        <f ca="1">(VLOOKUP(AK2,$AV$2:$AW$41,2,FALSE)*VLOOKUP(AK46,$AT$2:$AU$41,2,FALSE))/(100*100)*'Formula Data'!$AB$22</f>
        <v>0.99376100871067574</v>
      </c>
      <c r="AL24" s="79">
        <f ca="1">(VLOOKUP(AL2,$AV$2:$AW$41,2,FALSE)*VLOOKUP(AL46,$AT$2:$AU$41,2,FALSE))/(100*100)*'Formula Data'!$AB$22</f>
        <v>1.3539193609681659</v>
      </c>
      <c r="AM24" s="79">
        <f ca="1">(VLOOKUP(AM2,$AV$2:$AW$41,2,FALSE)*VLOOKUP(AM46,$AT$2:$AU$41,2,FALSE))/(100*100)*'Formula Data'!$AB$22</f>
        <v>1.6687937790960827</v>
      </c>
      <c r="AN24" s="9">
        <f ca="1">IF(OR(Fixtures!$D$6&lt;=0,Fixtures!$D$6&gt;39),AVERAGE(B24:AM24),AVERAGE(OFFSET(A24,0,Fixtures!$D$6,1,38-Fixtures!$D$6+1)))</f>
        <v>1.270657837581481</v>
      </c>
      <c r="AO24" s="41" t="str">
        <f>$A2</f>
        <v>ARS</v>
      </c>
      <c r="AP24" s="65">
        <f ca="1">AVERAGE(OFFSET(A24,0,Fixtures!$D$6,1,9))</f>
        <v>1.330007889917094</v>
      </c>
      <c r="AQ24" s="65">
        <f ca="1">AVERAGE(OFFSET(A24,0,Fixtures!$D$6,1,6))</f>
        <v>1.3206300976513941</v>
      </c>
      <c r="AR24" s="65">
        <f ca="1">AVERAGE(OFFSET(A24,0,Fixtures!$D$6,1,3))</f>
        <v>1.1994295585888144</v>
      </c>
      <c r="AS24" s="64"/>
      <c r="AT24" s="72" t="str">
        <f>CONCATENATE("@",Schedule!A4)</f>
        <v>@BOU</v>
      </c>
      <c r="AU24" s="3">
        <f ca="1">VLOOKUP(RIGHT(AT24,3),'Team Ratings'!$A$2:$H$21,7,FALSE)*(1+Fixtures!$D$3)</f>
        <v>79.627700742167818</v>
      </c>
      <c r="AV24" s="72" t="str">
        <f>CONCATENATE("@",Schedule!A4)</f>
        <v>@BOU</v>
      </c>
      <c r="AW24" s="3">
        <f ca="1">VLOOKUP(RIGHT(AV24,3),'Team Ratings'!$A$2:$H$21,4,FALSE)*(1-Fixtures!$D$3)</f>
        <v>101.72593479863397</v>
      </c>
      <c r="BB24" s="62"/>
      <c r="BE24" s="62"/>
    </row>
    <row r="25" spans="1:57" x14ac:dyDescent="0.25">
      <c r="A25" s="41" t="str">
        <f t="shared" ref="A25:A43" si="0">$A3</f>
        <v>AVL</v>
      </c>
      <c r="B25" s="9">
        <f ca="1">(VLOOKUP(B3,$AV$2:$AW$41,2,FALSE)*VLOOKUP(B47,$AT$2:$AU$41,2,FALSE))/(100*100)*'Formula Data'!$AB$22</f>
        <v>0.97998642648117174</v>
      </c>
      <c r="C25" s="9">
        <f ca="1">(VLOOKUP(C3,$AV$2:$AW$41,2,FALSE)*VLOOKUP(C47,$AT$2:$AU$41,2,FALSE))/(100*100)*'Formula Data'!$AB$22</f>
        <v>1.7726169301834744</v>
      </c>
      <c r="D25" s="9">
        <f ca="1">(VLOOKUP(D3,$AV$2:$AW$41,2,FALSE)*VLOOKUP(D47,$AT$2:$AU$41,2,FALSE))/(100*100)*'Formula Data'!$AB$22</f>
        <v>1.4316617019015203</v>
      </c>
      <c r="E25" s="9">
        <f ca="1">(VLOOKUP(E3,$AV$2:$AW$41,2,FALSE)*VLOOKUP(E47,$AT$2:$AU$41,2,FALSE))/(100*100)*'Formula Data'!$AB$22</f>
        <v>1.0905485282331151</v>
      </c>
      <c r="F25" s="9">
        <f ca="1">(VLOOKUP(F3,$AV$2:$AW$41,2,FALSE)*VLOOKUP(F47,$AT$2:$AU$41,2,FALSE))/(100*100)*'Formula Data'!$AB$22</f>
        <v>2.2004087907227809</v>
      </c>
      <c r="G25" s="9">
        <f ca="1">(VLOOKUP(G3,$AV$2:$AW$41,2,FALSE)*VLOOKUP(G47,$AT$2:$AU$41,2,FALSE))/(100*100)*'Formula Data'!$AB$22</f>
        <v>1.0531402080960126</v>
      </c>
      <c r="H25" s="9">
        <f ca="1">(VLOOKUP(H3,$AV$2:$AW$41,2,FALSE)*VLOOKUP(H47,$AT$2:$AU$41,2,FALSE))/(100*100)*'Formula Data'!$AB$22</f>
        <v>1.5288865020832532</v>
      </c>
      <c r="I25" s="9">
        <f ca="1">(VLOOKUP(I3,$AV$2:$AW$41,2,FALSE)*VLOOKUP(I47,$AT$2:$AU$41,2,FALSE))/(100*100)*'Formula Data'!$AB$22</f>
        <v>1.3334418101893875</v>
      </c>
      <c r="J25" s="9">
        <f ca="1">(VLOOKUP(J3,$AV$2:$AW$41,2,FALSE)*VLOOKUP(J47,$AT$2:$AU$41,2,FALSE))/(100*100)*'Formula Data'!$AB$22</f>
        <v>1.6804223523491917</v>
      </c>
      <c r="K25" s="9">
        <f ca="1">(VLOOKUP(K3,$AV$2:$AW$41,2,FALSE)*VLOOKUP(K47,$AT$2:$AU$41,2,FALSE))/(100*100)*'Formula Data'!$AB$22</f>
        <v>0.85768125630674386</v>
      </c>
      <c r="L25" s="9">
        <f ca="1">(VLOOKUP(L3,$AV$2:$AW$41,2,FALSE)*VLOOKUP(L47,$AT$2:$AU$41,2,FALSE))/(100*100)*'Formula Data'!$AB$22</f>
        <v>1.0314989184043679</v>
      </c>
      <c r="M25" s="9">
        <f ca="1">(VLOOKUP(M3,$AV$2:$AW$41,2,FALSE)*VLOOKUP(M47,$AT$2:$AU$41,2,FALSE))/(100*100)*'Formula Data'!$AB$22</f>
        <v>0.83799508310077619</v>
      </c>
      <c r="N25" s="9">
        <f ca="1">(VLOOKUP(N3,$AV$2:$AW$41,2,FALSE)*VLOOKUP(N47,$AT$2:$AU$41,2,FALSE))/(100*100)*'Formula Data'!$AB$22</f>
        <v>1.8988236629071338</v>
      </c>
      <c r="O25" s="9">
        <f ca="1">(VLOOKUP(O3,$AV$2:$AW$41,2,FALSE)*VLOOKUP(O47,$AT$2:$AU$41,2,FALSE))/(100*100)*'Formula Data'!$AB$22</f>
        <v>0.83831856698649931</v>
      </c>
      <c r="P25" s="9">
        <f ca="1">(VLOOKUP(P3,$AV$2:$AW$41,2,FALSE)*VLOOKUP(P47,$AT$2:$AU$41,2,FALSE))/(100*100)*'Formula Data'!$AB$22</f>
        <v>0.81263995267982247</v>
      </c>
      <c r="Q25" s="9">
        <f ca="1">(VLOOKUP(Q3,$AV$2:$AW$41,2,FALSE)*VLOOKUP(Q47,$AT$2:$AU$41,2,FALSE))/(100*100)*'Formula Data'!$AB$22</f>
        <v>1.3720498053855057</v>
      </c>
      <c r="R25" s="9">
        <f ca="1">(VLOOKUP(R3,$AV$2:$AW$41,2,FALSE)*VLOOKUP(R47,$AT$2:$AU$41,2,FALSE))/(100*100)*'Formula Data'!$AB$22</f>
        <v>0.89062534751663303</v>
      </c>
      <c r="S25" s="9">
        <f ca="1">(VLOOKUP(S3,$AV$2:$AW$41,2,FALSE)*VLOOKUP(S47,$AT$2:$AU$41,2,FALSE))/(100*100)*'Formula Data'!$AB$22</f>
        <v>1.6179719774000316</v>
      </c>
      <c r="T25" s="9">
        <f ca="1">(VLOOKUP(T3,$AV$2:$AW$41,2,FALSE)*VLOOKUP(T47,$AT$2:$AU$41,2,FALSE))/(100*100)*'Formula Data'!$AB$22</f>
        <v>1.9919315929989614</v>
      </c>
      <c r="U25" s="9">
        <f ca="1">(VLOOKUP(U3,$AV$2:$AW$41,2,FALSE)*VLOOKUP(U47,$AT$2:$AU$41,2,FALSE))/(100*100)*'Formula Data'!$AB$22</f>
        <v>1.1595491046342767</v>
      </c>
      <c r="V25" s="9">
        <f ca="1">(VLOOKUP(V3,$AV$2:$AW$41,2,FALSE)*VLOOKUP(V47,$AT$2:$AU$41,2,FALSE))/(100*100)*'Formula Data'!$AB$22</f>
        <v>1.0234694766011858</v>
      </c>
      <c r="W25" s="9">
        <f ca="1">(VLOOKUP(W3,$AV$2:$AW$41,2,FALSE)*VLOOKUP(W47,$AT$2:$AU$41,2,FALSE))/(100*100)*'Formula Data'!$AB$22</f>
        <v>1.2812275557174819</v>
      </c>
      <c r="X25" s="9">
        <f ca="1">(VLOOKUP(X3,$AV$2:$AW$41,2,FALSE)*VLOOKUP(X47,$AT$2:$AU$41,2,FALSE))/(100*100)*'Formula Data'!$AB$22</f>
        <v>1.1249108309114424</v>
      </c>
      <c r="Y25" s="83">
        <f ca="1">(VLOOKUP(Y3,$AV$2:$AW$41,2,FALSE)*VLOOKUP(Y47,$AT$2:$AU$41,2,FALSE))/(100*100)*'Formula Data'!$AB$22</f>
        <v>1.7321659464289814</v>
      </c>
      <c r="Z25" s="83">
        <f ca="1">(VLOOKUP(Z3,$AV$2:$AW$41,2,FALSE)*VLOOKUP(Z47,$AT$2:$AU$41,2,FALSE))/(100*100)*'Formula Data'!$AB$22</f>
        <v>1.1866278623542266</v>
      </c>
      <c r="AA25" s="83">
        <f ca="1">(VLOOKUP(AA3,$AV$2:$AW$41,2,FALSE)*VLOOKUP(AA47,$AT$2:$AU$41,2,FALSE))/(100*100)*'Formula Data'!$AB$22</f>
        <v>1.4639303407928619</v>
      </c>
      <c r="AB25" s="84">
        <f ca="1">(VLOOKUP(AB3,$AV$2:$AW$41,2,FALSE)*VLOOKUP(AB47,$AT$2:$AU$41,2,FALSE))/(100*100)*'Formula Data'!$AB$22</f>
        <v>1.0831052080115913</v>
      </c>
      <c r="AC25" s="95">
        <f ca="1">(VLOOKUP(AC3,$AV$2:$AW$41,2,FALSE)*VLOOKUP(AC47,$AT$2:$AU$41,2,FALSE))/(100*100)*'Formula Data'!$AB$22</f>
        <v>1.3304403339446</v>
      </c>
      <c r="AD25" s="84">
        <f ca="1">(VLOOKUP(AD3,$AV$2:$AW$41,2,FALSE)*VLOOKUP(AD47,$AT$2:$AU$41,2,FALSE))/(100*100)*'Formula Data'!$AB$22</f>
        <v>0.9184796217869915</v>
      </c>
      <c r="AE25" s="84">
        <f ca="1">(VLOOKUP(AE3,$AV$2:$AW$41,2,FALSE)*VLOOKUP(AE47,$AT$2:$AU$41,2,FALSE))/(100*100)*'Formula Data'!$AB$22</f>
        <v>1.2139436330155371</v>
      </c>
      <c r="AF25" s="84">
        <f ca="1">(VLOOKUP(AF3,$AV$2:$AW$41,2,FALSE)*VLOOKUP(AF47,$AT$2:$AU$41,2,FALSE))/(100*100)*'Formula Data'!$AB$22</f>
        <v>1.2711133611196515</v>
      </c>
      <c r="AG25" s="84">
        <f ca="1">(VLOOKUP(AG3,$AV$2:$AW$41,2,FALSE)*VLOOKUP(AG47,$AT$2:$AU$41,2,FALSE))/(100*100)*'Formula Data'!$AB$22</f>
        <v>1.2518198154962215</v>
      </c>
      <c r="AH25" s="84">
        <f ca="1">(VLOOKUP(AH3,$AV$2:$AW$41,2,FALSE)*VLOOKUP(AH47,$AT$2:$AU$41,2,FALSE))/(100*100)*'Formula Data'!$AB$22</f>
        <v>0.69050754041945295</v>
      </c>
      <c r="AI25" s="84">
        <f ca="1">(VLOOKUP(AI3,$AV$2:$AW$41,2,FALSE)*VLOOKUP(AI47,$AT$2:$AU$41,2,FALSE))/(100*100)*'Formula Data'!$AB$22</f>
        <v>1.2523030445106966</v>
      </c>
      <c r="AJ25" s="84">
        <f ca="1">(VLOOKUP(AJ3,$AV$2:$AW$41,2,FALSE)*VLOOKUP(AJ47,$AT$2:$AU$41,2,FALSE))/(100*100)*'Formula Data'!$AB$22</f>
        <v>1.6290910113111965</v>
      </c>
      <c r="AK25" s="79">
        <f ca="1">(VLOOKUP(AK3,$AV$2:$AW$41,2,FALSE)*VLOOKUP(AK47,$AT$2:$AU$41,2,FALSE))/(100*100)*'Formula Data'!$AB$22</f>
        <v>0.95838510623159623</v>
      </c>
      <c r="AL25" s="79">
        <f ca="1">(VLOOKUP(AL3,$AV$2:$AW$41,2,FALSE)*VLOOKUP(AL47,$AT$2:$AU$41,2,FALSE))/(100*100)*'Formula Data'!$AB$22</f>
        <v>1.5732094466619453</v>
      </c>
      <c r="AM25" s="79">
        <f ca="1">(VLOOKUP(AM3,$AV$2:$AW$41,2,FALSE)*VLOOKUP(AM47,$AT$2:$AU$41,2,FALSE))/(100*100)*'Formula Data'!$AB$22</f>
        <v>1.4730009260210353</v>
      </c>
      <c r="AN25" s="9">
        <f ca="1">IF(OR(Fixtures!$D$6&lt;=0,Fixtures!$D$6&gt;39),AVERAGE(B25:AM25),AVERAGE(OFFSET(A25,0,Fixtures!$D$6,1,38-Fixtures!$D$6+1)))</f>
        <v>1.2685415465404393</v>
      </c>
      <c r="AO25" s="41" t="str">
        <f t="shared" ref="AO25:AO43" si="1">$A3</f>
        <v>AVL</v>
      </c>
      <c r="AP25" s="65">
        <f ca="1">AVERAGE(OFFSET(A25,0,Fixtures!$D$6,1,9))</f>
        <v>1.2724029025500736</v>
      </c>
      <c r="AQ25" s="65">
        <f ca="1">AVERAGE(OFFSET(A25,0,Fixtures!$D$6,1,6))</f>
        <v>1.2857915522198755</v>
      </c>
      <c r="AR25" s="65">
        <f ca="1">AVERAGE(OFFSET(A25,0,Fixtures!$D$6,1,3))</f>
        <v>1.4609080498586902</v>
      </c>
      <c r="AS25" s="64"/>
      <c r="AT25" s="72" t="str">
        <f>CONCATENATE("@",Schedule!A5)</f>
        <v>@BRI</v>
      </c>
      <c r="AU25" s="3">
        <f ca="1">VLOOKUP(RIGHT(AT25,3),'Team Ratings'!$A$2:$H$21,7,FALSE)*(1+Fixtures!$D$3)</f>
        <v>100.55369077103576</v>
      </c>
      <c r="AV25" s="72" t="str">
        <f>CONCATENATE("@",Schedule!A5)</f>
        <v>@BRI</v>
      </c>
      <c r="AW25" s="3">
        <f ca="1">VLOOKUP(RIGHT(AV25,3),'Team Ratings'!$A$2:$H$21,4,FALSE)*(1-Fixtures!$D$3)</f>
        <v>96.435124667091841</v>
      </c>
      <c r="AY25" s="62"/>
      <c r="BB25" s="62"/>
      <c r="BE25" s="62"/>
    </row>
    <row r="26" spans="1:57" x14ac:dyDescent="0.25">
      <c r="A26" s="41" t="str">
        <f t="shared" si="0"/>
        <v>BOU</v>
      </c>
      <c r="B26" s="9">
        <f ca="1">(VLOOKUP(B4,$AV$2:$AW$41,2,FALSE)*VLOOKUP(B48,$AT$2:$AU$41,2,FALSE))/(100*100)*'Formula Data'!$AB$22</f>
        <v>1.0269866128754686</v>
      </c>
      <c r="C26" s="9">
        <f ca="1">(VLOOKUP(C4,$AV$2:$AW$41,2,FALSE)*VLOOKUP(C48,$AT$2:$AU$41,2,FALSE))/(100*100)*'Formula Data'!$AB$22</f>
        <v>1.0847983169801043</v>
      </c>
      <c r="D26" s="9">
        <f ca="1">(VLOOKUP(D4,$AV$2:$AW$41,2,FALSE)*VLOOKUP(D48,$AT$2:$AU$41,2,FALSE))/(100*100)*'Formula Data'!$AB$22</f>
        <v>0.98899853995542086</v>
      </c>
      <c r="E26" s="9">
        <f ca="1">(VLOOKUP(E4,$AV$2:$AW$41,2,FALSE)*VLOOKUP(E48,$AT$2:$AU$41,2,FALSE))/(100*100)*'Formula Data'!$AB$22</f>
        <v>0.70898803329081983</v>
      </c>
      <c r="F26" s="9">
        <f ca="1">(VLOOKUP(F4,$AV$2:$AW$41,2,FALSE)*VLOOKUP(F48,$AT$2:$AU$41,2,FALSE))/(100*100)*'Formula Data'!$AB$22</f>
        <v>1.1051208870525677</v>
      </c>
      <c r="G26" s="9">
        <f ca="1">(VLOOKUP(G4,$AV$2:$AW$41,2,FALSE)*VLOOKUP(G48,$AT$2:$AU$41,2,FALSE))/(100*100)*'Formula Data'!$AB$22</f>
        <v>0.83606496329351487</v>
      </c>
      <c r="H26" s="9">
        <f ca="1">(VLOOKUP(H4,$AV$2:$AW$41,2,FALSE)*VLOOKUP(H48,$AT$2:$AU$41,2,FALSE))/(100*100)*'Formula Data'!$AB$22</f>
        <v>1.6985281588884034</v>
      </c>
      <c r="I26" s="9">
        <f ca="1">(VLOOKUP(I4,$AV$2:$AW$41,2,FALSE)*VLOOKUP(I48,$AT$2:$AU$41,2,FALSE))/(100*100)*'Formula Data'!$AB$22</f>
        <v>0.81293453573283403</v>
      </c>
      <c r="J26" s="9">
        <f ca="1">(VLOOKUP(J4,$AV$2:$AW$41,2,FALSE)*VLOOKUP(J48,$AT$2:$AU$41,2,FALSE))/(100*100)*'Formula Data'!$AB$22</f>
        <v>1.537601520023387</v>
      </c>
      <c r="K26" s="9">
        <f ca="1">(VLOOKUP(K4,$AV$2:$AW$41,2,FALSE)*VLOOKUP(K48,$AT$2:$AU$41,2,FALSE))/(100*100)*'Formula Data'!$AB$22</f>
        <v>0.89507314010875805</v>
      </c>
      <c r="L26" s="9">
        <f ca="1">(VLOOKUP(L4,$AV$2:$AW$41,2,FALSE)*VLOOKUP(L48,$AT$2:$AU$41,2,FALSE))/(100*100)*'Formula Data'!$AB$22</f>
        <v>0.96667128105064692</v>
      </c>
      <c r="M26" s="9">
        <f ca="1">(VLOOKUP(M4,$AV$2:$AW$41,2,FALSE)*VLOOKUP(M48,$AT$2:$AU$41,2,FALSE))/(100*100)*'Formula Data'!$AB$22</f>
        <v>0.98119124323795559</v>
      </c>
      <c r="N26" s="9">
        <f ca="1">(VLOOKUP(N4,$AV$2:$AW$41,2,FALSE)*VLOOKUP(N48,$AT$2:$AU$41,2,FALSE))/(100*100)*'Formula Data'!$AB$22</f>
        <v>0.96629826941220132</v>
      </c>
      <c r="O26" s="9">
        <f ca="1">(VLOOKUP(O4,$AV$2:$AW$41,2,FALSE)*VLOOKUP(O48,$AT$2:$AU$41,2,FALSE))/(100*100)*'Formula Data'!$AB$22</f>
        <v>0.75646604745654145</v>
      </c>
      <c r="P26" s="9">
        <f ca="1">(VLOOKUP(P4,$AV$2:$AW$41,2,FALSE)*VLOOKUP(P48,$AT$2:$AU$41,2,FALSE))/(100*100)*'Formula Data'!$AB$22</f>
        <v>0.84181057249358038</v>
      </c>
      <c r="Q26" s="9">
        <f ca="1">(VLOOKUP(Q4,$AV$2:$AW$41,2,FALSE)*VLOOKUP(Q48,$AT$2:$AU$41,2,FALSE))/(100*100)*'Formula Data'!$AB$22</f>
        <v>0.79622930346376752</v>
      </c>
      <c r="R26" s="9">
        <f ca="1">(VLOOKUP(R4,$AV$2:$AW$41,2,FALSE)*VLOOKUP(R48,$AT$2:$AU$41,2,FALSE))/(100*100)*'Formula Data'!$AB$22</f>
        <v>0.6272888240057547</v>
      </c>
      <c r="S26" s="9">
        <f ca="1">(VLOOKUP(S4,$AV$2:$AW$41,2,FALSE)*VLOOKUP(S48,$AT$2:$AU$41,2,FALSE))/(100*100)*'Formula Data'!$AB$22</f>
        <v>1.180170151328924</v>
      </c>
      <c r="T26" s="9">
        <f ca="1">(VLOOKUP(T4,$AV$2:$AW$41,2,FALSE)*VLOOKUP(T48,$AT$2:$AU$41,2,FALSE))/(100*100)*'Formula Data'!$AB$22</f>
        <v>1.2143836891811473</v>
      </c>
      <c r="U26" s="9">
        <f ca="1">(VLOOKUP(U4,$AV$2:$AW$41,2,FALSE)*VLOOKUP(U48,$AT$2:$AU$41,2,FALSE))/(100*100)*'Formula Data'!$AB$22</f>
        <v>0.86833534323139105</v>
      </c>
      <c r="V26" s="9">
        <f ca="1">(VLOOKUP(V4,$AV$2:$AW$41,2,FALSE)*VLOOKUP(V48,$AT$2:$AU$41,2,FALSE))/(100*100)*'Formula Data'!$AB$22</f>
        <v>1.137031246859179</v>
      </c>
      <c r="W26" s="9">
        <f ca="1">(VLOOKUP(W4,$AV$2:$AW$41,2,FALSE)*VLOOKUP(W48,$AT$2:$AU$41,2,FALSE))/(100*100)*'Formula Data'!$AB$22</f>
        <v>1.3370845673229599</v>
      </c>
      <c r="X26" s="9">
        <f ca="1">(VLOOKUP(X4,$AV$2:$AW$41,2,FALSE)*VLOOKUP(X48,$AT$2:$AU$41,2,FALSE))/(100*100)*'Formula Data'!$AB$22</f>
        <v>1.0293034968751598</v>
      </c>
      <c r="Y26" s="83">
        <f ca="1">(VLOOKUP(Y4,$AV$2:$AW$41,2,FALSE)*VLOOKUP(Y48,$AT$2:$AU$41,2,FALSE))/(100*100)*'Formula Data'!$AB$22</f>
        <v>1.2971429201357818</v>
      </c>
      <c r="Z26" s="83">
        <f ca="1">(VLOOKUP(Z4,$AV$2:$AW$41,2,FALSE)*VLOOKUP(Z48,$AT$2:$AU$41,2,FALSE))/(100*100)*'Formula Data'!$AB$22</f>
        <v>1.620501189562872</v>
      </c>
      <c r="AA26" s="83">
        <f ca="1">(VLOOKUP(AA4,$AV$2:$AW$41,2,FALSE)*VLOOKUP(AA48,$AT$2:$AU$41,2,FALSE))/(100*100)*'Formula Data'!$AB$22</f>
        <v>0.68748690613977625</v>
      </c>
      <c r="AB26" s="84">
        <f ca="1">(VLOOKUP(AB4,$AV$2:$AW$41,2,FALSE)*VLOOKUP(AB48,$AT$2:$AU$41,2,FALSE))/(100*100)*'Formula Data'!$AB$22</f>
        <v>0.79003125832762677</v>
      </c>
      <c r="AC26" s="84">
        <f ca="1">(VLOOKUP(AC4,$AV$2:$AW$41,2,FALSE)*VLOOKUP(AC48,$AT$2:$AU$41,2,FALSE))/(100*100)*'Formula Data'!$AB$22</f>
        <v>0.93706108277402878</v>
      </c>
      <c r="AD26" s="84">
        <f ca="1">(VLOOKUP(AD4,$AV$2:$AW$41,2,FALSE)*VLOOKUP(AD48,$AT$2:$AU$41,2,FALSE))/(100*100)*'Formula Data'!$AB$22</f>
        <v>0.53301300479805913</v>
      </c>
      <c r="AE26" s="84">
        <f ca="1">(VLOOKUP(AE4,$AV$2:$AW$41,2,FALSE)*VLOOKUP(AE48,$AT$2:$AU$41,2,FALSE))/(100*100)*'Formula Data'!$AB$22</f>
        <v>1.2575194971817683</v>
      </c>
      <c r="AF26" s="84">
        <f ca="1">(VLOOKUP(AF4,$AV$2:$AW$41,2,FALSE)*VLOOKUP(AF48,$AT$2:$AU$41,2,FALSE))/(100*100)*'Formula Data'!$AB$22</f>
        <v>0.64686082497841579</v>
      </c>
      <c r="AG26" s="84">
        <f ca="1">(VLOOKUP(AG4,$AV$2:$AW$41,2,FALSE)*VLOOKUP(AG48,$AT$2:$AU$41,2,FALSE))/(100*100)*'Formula Data'!$AB$22</f>
        <v>1.4657301287875635</v>
      </c>
      <c r="AH26" s="84">
        <f ca="1">(VLOOKUP(AH4,$AV$2:$AW$41,2,FALSE)*VLOOKUP(AH48,$AT$2:$AU$41,2,FALSE))/(100*100)*'Formula Data'!$AB$22</f>
        <v>0.64711052698431748</v>
      </c>
      <c r="AI26" s="84">
        <f ca="1">(VLOOKUP(AI4,$AV$2:$AW$41,2,FALSE)*VLOOKUP(AI48,$AT$2:$AU$41,2,FALSE))/(100*100)*'Formula Data'!$AB$22</f>
        <v>1.1300295276819941</v>
      </c>
      <c r="AJ26" s="84">
        <f ca="1">(VLOOKUP(AJ4,$AV$2:$AW$41,2,FALSE)*VLOOKUP(AJ48,$AT$2:$AU$41,2,FALSE))/(100*100)*'Formula Data'!$AB$22</f>
        <v>1.0591055805949285</v>
      </c>
      <c r="AK26" s="79">
        <f ca="1">(VLOOKUP(AK4,$AV$2:$AW$41,2,FALSE)*VLOOKUP(AK48,$AT$2:$AU$41,2,FALSE))/(100*100)*'Formula Data'!$AB$22</f>
        <v>0.66205687385445522</v>
      </c>
      <c r="AL26" s="79">
        <f ca="1">(VLOOKUP(AL4,$AV$2:$AW$41,2,FALSE)*VLOOKUP(AL48,$AT$2:$AU$41,2,FALSE))/(100*100)*'Formula Data'!$AB$22</f>
        <v>1.2489365501051275</v>
      </c>
      <c r="AM26" s="79">
        <f ca="1">(VLOOKUP(AM4,$AV$2:$AW$41,2,FALSE)*VLOOKUP(AM48,$AT$2:$AU$41,2,FALSE))/(100*100)*'Formula Data'!$AB$22</f>
        <v>0.73979166819221476</v>
      </c>
      <c r="AN26" s="9">
        <f ca="1">IF(OR(Fixtures!$D$6&lt;=0,Fixtures!$D$6&gt;39),AVERAGE(B26:AM26),AVERAGE(OFFSET(A26,0,Fixtures!$D$6,1,38-Fixtures!$D$6+1)))</f>
        <v>0.9814918360065954</v>
      </c>
      <c r="AO26" s="41" t="str">
        <f t="shared" si="1"/>
        <v>BOU</v>
      </c>
      <c r="AP26" s="65">
        <f ca="1">AVERAGE(OFFSET(A26,0,Fixtures!$D$6,1,9))</f>
        <v>1.026149645853988</v>
      </c>
      <c r="AQ26" s="65">
        <f ca="1">AVERAGE(OFFSET(A26,0,Fixtures!$D$6,1,6))</f>
        <v>0.97753939362302411</v>
      </c>
      <c r="AR26" s="65">
        <f ca="1">AVERAGE(OFFSET(A26,0,Fixtures!$D$6,1,3))</f>
        <v>1.2017103386128101</v>
      </c>
      <c r="AS26" s="64"/>
      <c r="AT26" s="72" t="str">
        <f>CONCATENATE("@",Schedule!A6)</f>
        <v>@BUR</v>
      </c>
      <c r="AU26" s="3">
        <f ca="1">VLOOKUP(RIGHT(AT26,3),'Team Ratings'!$A$2:$H$21,7,FALSE)*(1+Fixtures!$D$3)</f>
        <v>91.705453854583467</v>
      </c>
      <c r="AV26" s="72" t="str">
        <f>CONCATENATE("@",Schedule!A6)</f>
        <v>@BUR</v>
      </c>
      <c r="AW26" s="3">
        <f ca="1">VLOOKUP(RIGHT(AV26,3),'Team Ratings'!$A$2:$H$21,4,FALSE)*(1-Fixtures!$D$3)</f>
        <v>87.738871257048586</v>
      </c>
      <c r="AY26" s="62"/>
      <c r="BB26" s="62"/>
      <c r="BE26" s="62"/>
    </row>
    <row r="27" spans="1:57" x14ac:dyDescent="0.25">
      <c r="A27" s="41" t="str">
        <f t="shared" si="0"/>
        <v>BRI</v>
      </c>
      <c r="B27" s="9">
        <f ca="1">(VLOOKUP(B5,$AV$2:$AW$41,2,FALSE)*VLOOKUP(B49,$AT$2:$AU$41,2,FALSE))/(100*100)*'Formula Data'!$AB$22</f>
        <v>1.1302964534839808</v>
      </c>
      <c r="C27" s="9">
        <f ca="1">(VLOOKUP(C5,$AV$2:$AW$41,2,FALSE)*VLOOKUP(C49,$AT$2:$AU$41,2,FALSE))/(100*100)*'Formula Data'!$AB$22</f>
        <v>2.1448977386372725</v>
      </c>
      <c r="D27" s="9">
        <f ca="1">(VLOOKUP(D5,$AV$2:$AW$41,2,FALSE)*VLOOKUP(D49,$AT$2:$AU$41,2,FALSE))/(100*100)*'Formula Data'!$AB$22</f>
        <v>1.577154413368739</v>
      </c>
      <c r="E27" s="9">
        <f ca="1">(VLOOKUP(E5,$AV$2:$AW$41,2,FALSE)*VLOOKUP(E49,$AT$2:$AU$41,2,FALSE))/(100*100)*'Formula Data'!$AB$22</f>
        <v>0.8360440091314274</v>
      </c>
      <c r="F27" s="9">
        <f ca="1">(VLOOKUP(F5,$AV$2:$AW$41,2,FALSE)*VLOOKUP(F49,$AT$2:$AU$41,2,FALSE))/(100*100)*'Formula Data'!$AB$22</f>
        <v>1.490316351569495</v>
      </c>
      <c r="G27" s="9">
        <f ca="1">(VLOOKUP(G5,$AV$2:$AW$41,2,FALSE)*VLOOKUP(G49,$AT$2:$AU$41,2,FALSE))/(100*100)*'Formula Data'!$AB$22</f>
        <v>1.239046210555087</v>
      </c>
      <c r="H27" s="9">
        <f ca="1">(VLOOKUP(H5,$AV$2:$AW$41,2,FALSE)*VLOOKUP(H49,$AT$2:$AU$41,2,FALSE))/(100*100)*'Formula Data'!$AB$22</f>
        <v>0.79213898989046871</v>
      </c>
      <c r="I27" s="9">
        <f ca="1">(VLOOKUP(I5,$AV$2:$AW$41,2,FALSE)*VLOOKUP(I49,$AT$2:$AU$41,2,FALSE))/(100*100)*'Formula Data'!$AB$22</f>
        <v>1.426998878902721</v>
      </c>
      <c r="J27" s="9">
        <f ca="1">(VLOOKUP(J5,$AV$2:$AW$41,2,FALSE)*VLOOKUP(J49,$AT$2:$AU$41,2,FALSE))/(100*100)*'Formula Data'!$AB$22</f>
        <v>1.3698810024385466</v>
      </c>
      <c r="K27" s="9">
        <f ca="1">(VLOOKUP(K5,$AV$2:$AW$41,2,FALSE)*VLOOKUP(K49,$AT$2:$AU$41,2,FALSE))/(100*100)*'Formula Data'!$AB$22</f>
        <v>1.3955443006085644</v>
      </c>
      <c r="L27" s="9">
        <f ca="1">(VLOOKUP(L5,$AV$2:$AW$41,2,FALSE)*VLOOKUP(L49,$AT$2:$AU$41,2,FALSE))/(100*100)*'Formula Data'!$AB$22</f>
        <v>1.9416799220931145</v>
      </c>
      <c r="M27" s="9">
        <f ca="1">(VLOOKUP(M5,$AV$2:$AW$41,2,FALSE)*VLOOKUP(M49,$AT$2:$AU$41,2,FALSE))/(100*100)*'Formula Data'!$AB$22</f>
        <v>0.81716979416190505</v>
      </c>
      <c r="N27" s="9">
        <f ca="1">(VLOOKUP(N5,$AV$2:$AW$41,2,FALSE)*VLOOKUP(N49,$AT$2:$AU$41,2,FALSE))/(100*100)*'Formula Data'!$AB$22</f>
        <v>1.3374362696953268</v>
      </c>
      <c r="O27" s="9">
        <f ca="1">(VLOOKUP(O5,$AV$2:$AW$41,2,FALSE)*VLOOKUP(O49,$AT$2:$AU$41,2,FALSE))/(100*100)*'Formula Data'!$AB$22</f>
        <v>0.67308768634357918</v>
      </c>
      <c r="P27" s="9">
        <f ca="1">(VLOOKUP(P5,$AV$2:$AW$41,2,FALSE)*VLOOKUP(P49,$AT$2:$AU$41,2,FALSE))/(100*100)*'Formula Data'!$AB$22</f>
        <v>1.0265719989562201</v>
      </c>
      <c r="Q27" s="9">
        <f ca="1">(VLOOKUP(Q5,$AV$2:$AW$41,2,FALSE)*VLOOKUP(Q49,$AT$2:$AU$41,2,FALSE))/(100*100)*'Formula Data'!$AB$22</f>
        <v>1.2202393949522476</v>
      </c>
      <c r="R27" s="9">
        <f ca="1">(VLOOKUP(R5,$AV$2:$AW$41,2,FALSE)*VLOOKUP(R49,$AT$2:$AU$41,2,FALSE))/(100*100)*'Formula Data'!$AB$22</f>
        <v>1.0630365966285165</v>
      </c>
      <c r="S27" s="9">
        <f ca="1">(VLOOKUP(S5,$AV$2:$AW$41,2,FALSE)*VLOOKUP(S49,$AT$2:$AU$41,2,FALSE))/(100*100)*'Formula Data'!$AB$22</f>
        <v>1.2968765057206635</v>
      </c>
      <c r="T27" s="9">
        <f ca="1">(VLOOKUP(T5,$AV$2:$AW$41,2,FALSE)*VLOOKUP(T49,$AT$2:$AU$41,2,FALSE))/(100*100)*'Formula Data'!$AB$22</f>
        <v>0.95526371232330909</v>
      </c>
      <c r="U27" s="9">
        <f ca="1">(VLOOKUP(U5,$AV$2:$AW$41,2,FALSE)*VLOOKUP(U49,$AT$2:$AU$41,2,FALSE))/(100*100)*'Formula Data'!$AB$22</f>
        <v>1.7278980437865763</v>
      </c>
      <c r="V27" s="9">
        <f ca="1">(VLOOKUP(V5,$AV$2:$AW$41,2,FALSE)*VLOOKUP(V49,$AT$2:$AU$41,2,FALSE))/(100*100)*'Formula Data'!$AB$22</f>
        <v>1.1833187379845274</v>
      </c>
      <c r="W27" s="9">
        <f ca="1">(VLOOKUP(W5,$AV$2:$AW$41,2,FALSE)*VLOOKUP(W49,$AT$2:$AU$41,2,FALSE))/(100*100)*'Formula Data'!$AB$22</f>
        <v>0.93420734172970021</v>
      </c>
      <c r="X27" s="9">
        <f ca="1">(VLOOKUP(X5,$AV$2:$AW$41,2,FALSE)*VLOOKUP(X49,$AT$2:$AU$41,2,FALSE))/(100*100)*'Formula Data'!$AB$22</f>
        <v>2.0463654480872115</v>
      </c>
      <c r="Y27" s="83">
        <f ca="1">(VLOOKUP(Y5,$AV$2:$AW$41,2,FALSE)*VLOOKUP(Y49,$AT$2:$AU$41,2,FALSE))/(100*100)*'Formula Data'!$AB$22</f>
        <v>1.1566920788984516</v>
      </c>
      <c r="Z27" s="83">
        <f ca="1">(VLOOKUP(Z5,$AV$2:$AW$41,2,FALSE)*VLOOKUP(Z49,$AT$2:$AU$41,2,FALSE))/(100*100)*'Formula Data'!$AB$22</f>
        <v>1.4358406349555295</v>
      </c>
      <c r="AA27" s="83">
        <f ca="1">(VLOOKUP(AA5,$AV$2:$AW$41,2,FALSE)*VLOOKUP(AA49,$AT$2:$AU$41,2,FALSE))/(100*100)*'Formula Data'!$AB$22</f>
        <v>1.6884675416242185</v>
      </c>
      <c r="AB27" s="84">
        <f ca="1">(VLOOKUP(AB5,$AV$2:$AW$41,2,FALSE)*VLOOKUP(AB49,$AT$2:$AU$41,2,FALSE))/(100*100)*'Formula Data'!$AB$22</f>
        <v>0.86815699969730342</v>
      </c>
      <c r="AC27" s="84">
        <f ca="1">(VLOOKUP(AC5,$AV$2:$AW$41,2,FALSE)*VLOOKUP(AC49,$AT$2:$AU$41,2,FALSE))/(100*100)*'Formula Data'!$AB$22</f>
        <v>1.5879929406425983</v>
      </c>
      <c r="AD27" s="84">
        <f ca="1">(VLOOKUP(AD5,$AV$2:$AW$41,2,FALSE)*VLOOKUP(AD49,$AT$2:$AU$41,2,FALSE))/(100*100)*'Formula Data'!$AB$22</f>
        <v>0.81685447100109143</v>
      </c>
      <c r="AE27" s="84">
        <f ca="1">(VLOOKUP(AE5,$AV$2:$AW$41,2,FALSE)*VLOOKUP(AE49,$AT$2:$AU$41,2,FALSE))/(100*100)*'Formula Data'!$AB$22</f>
        <v>1.5335211342432427</v>
      </c>
      <c r="AF27" s="84">
        <f ca="1">(VLOOKUP(AF5,$AV$2:$AW$41,2,FALSE)*VLOOKUP(AF49,$AT$2:$AU$41,2,FALSE))/(100*100)*'Formula Data'!$AB$22</f>
        <v>0.89530857723406165</v>
      </c>
      <c r="AG27" s="84">
        <f ca="1">(VLOOKUP(AG5,$AV$2:$AW$41,2,FALSE)*VLOOKUP(AG49,$AT$2:$AU$41,2,FALSE))/(100*100)*'Formula Data'!$AB$22</f>
        <v>1.2207104332542038</v>
      </c>
      <c r="AH27" s="84">
        <f ca="1">(VLOOKUP(AH5,$AV$2:$AW$41,2,FALSE)*VLOOKUP(AH49,$AT$2:$AU$41,2,FALSE))/(100*100)*'Formula Data'!$AB$22</f>
        <v>1.2998022618970433</v>
      </c>
      <c r="AI27" s="84">
        <f ca="1">(VLOOKUP(AI5,$AV$2:$AW$41,2,FALSE)*VLOOKUP(AI49,$AT$2:$AU$41,2,FALSE))/(100*100)*'Formula Data'!$AB$22</f>
        <v>1.0054766672539885</v>
      </c>
      <c r="AJ27" s="84">
        <f ca="1">(VLOOKUP(AJ5,$AV$2:$AW$41,2,FALSE)*VLOOKUP(AJ49,$AT$2:$AU$41,2,FALSE))/(100*100)*'Formula Data'!$AB$22</f>
        <v>1.2489052482086758</v>
      </c>
      <c r="AK27" s="79">
        <f ca="1">(VLOOKUP(AK5,$AV$2:$AW$41,2,FALSE)*VLOOKUP(AK49,$AT$2:$AU$41,2,FALSE))/(100*100)*'Formula Data'!$AB$22</f>
        <v>1.0557810535774201</v>
      </c>
      <c r="AL27" s="79">
        <f ca="1">(VLOOKUP(AL5,$AV$2:$AW$41,2,FALSE)*VLOOKUP(AL49,$AT$2:$AU$41,2,FALSE))/(100*100)*'Formula Data'!$AB$22</f>
        <v>1.8509208824341425</v>
      </c>
      <c r="AM27" s="79">
        <f ca="1">(VLOOKUP(AM5,$AV$2:$AW$41,2,FALSE)*VLOOKUP(AM49,$AT$2:$AU$41,2,FALSE))/(100*100)*'Formula Data'!$AB$22</f>
        <v>0.99764978906718227</v>
      </c>
      <c r="AN27" s="9">
        <f ca="1">IF(OR(Fixtures!$D$6&lt;=0,Fixtures!$D$6&gt;39),AVERAGE(B27:AM27),AVERAGE(OFFSET(A27,0,Fixtures!$D$6,1,38-Fixtures!$D$6+1)))</f>
        <v>1.2441387142659437</v>
      </c>
      <c r="AO27" s="41" t="str">
        <f t="shared" si="1"/>
        <v>BRI</v>
      </c>
      <c r="AP27" s="65">
        <f ca="1">AVERAGE(OFFSET(A27,0,Fixtures!$D$6,1,9))</f>
        <v>1.2448383123945224</v>
      </c>
      <c r="AQ27" s="65">
        <f ca="1">AVERAGE(OFFSET(A27,0,Fixtures!$D$6,1,6))</f>
        <v>1.2590007778031989</v>
      </c>
      <c r="AR27" s="65">
        <f ca="1">AVERAGE(OFFSET(A27,0,Fixtures!$D$6,1,3))</f>
        <v>1.4270000851593998</v>
      </c>
      <c r="AS27" s="64"/>
      <c r="AT27" s="72" t="str">
        <f>CONCATENATE("@",Schedule!A7)</f>
        <v>@CHE</v>
      </c>
      <c r="AU27" s="3">
        <f ca="1">VLOOKUP(RIGHT(AT27,3),'Team Ratings'!$A$2:$H$21,7,FALSE)*(1+Fixtures!$D$3)</f>
        <v>141.62582345629113</v>
      </c>
      <c r="AV27" s="72" t="str">
        <f>CONCATENATE("@",Schedule!A7)</f>
        <v>@CHE</v>
      </c>
      <c r="AW27" s="3">
        <f ca="1">VLOOKUP(RIGHT(AV27,3),'Team Ratings'!$A$2:$H$21,4,FALSE)*(1-Fixtures!$D$3)</f>
        <v>69.665108551441861</v>
      </c>
      <c r="AY27" s="62"/>
      <c r="BB27" s="62"/>
      <c r="BE27" s="62"/>
    </row>
    <row r="28" spans="1:57" x14ac:dyDescent="0.25">
      <c r="A28" s="41" t="str">
        <f t="shared" si="0"/>
        <v>BUR</v>
      </c>
      <c r="B28" s="9">
        <f ca="1">(VLOOKUP(B6,$AV$2:$AW$41,2,FALSE)*VLOOKUP(B50,$AT$2:$AU$41,2,FALSE))/(100*100)*'Formula Data'!$AB$22</f>
        <v>1.4383724771085271</v>
      </c>
      <c r="C28" s="9">
        <f ca="1">(VLOOKUP(C6,$AV$2:$AW$41,2,FALSE)*VLOOKUP(C50,$AT$2:$AU$41,2,FALSE))/(100*100)*'Formula Data'!$AB$22</f>
        <v>0.9362386438211634</v>
      </c>
      <c r="D28" s="9">
        <f ca="1">(VLOOKUP(D6,$AV$2:$AW$41,2,FALSE)*VLOOKUP(D50,$AT$2:$AU$41,2,FALSE))/(100*100)*'Formula Data'!$AB$22</f>
        <v>0.74497524080815158</v>
      </c>
      <c r="E28" s="9">
        <f ca="1">(VLOOKUP(E6,$AV$2:$AW$41,2,FALSE)*VLOOKUP(E50,$AT$2:$AU$41,2,FALSE))/(100*100)*'Formula Data'!$AB$22</f>
        <v>0.91699959895734862</v>
      </c>
      <c r="F28" s="9">
        <f ca="1">(VLOOKUP(F6,$AV$2:$AW$41,2,FALSE)*VLOOKUP(F50,$AT$2:$AU$41,2,FALSE))/(100*100)*'Formula Data'!$AB$22</f>
        <v>1.0000425229764374</v>
      </c>
      <c r="G28" s="9">
        <f ca="1">(VLOOKUP(G6,$AV$2:$AW$41,2,FALSE)*VLOOKUP(G50,$AT$2:$AU$41,2,FALSE))/(100*100)*'Formula Data'!$AB$22</f>
        <v>1.7708215096881537</v>
      </c>
      <c r="H28" s="9">
        <f ca="1">(VLOOKUP(H6,$AV$2:$AW$41,2,FALSE)*VLOOKUP(H50,$AT$2:$AU$41,2,FALSE))/(100*100)*'Formula Data'!$AB$22</f>
        <v>1.2493381206807457</v>
      </c>
      <c r="I28" s="9">
        <f ca="1">(VLOOKUP(I6,$AV$2:$AW$41,2,FALSE)*VLOOKUP(I50,$AT$2:$AU$41,2,FALSE))/(100*100)*'Formula Data'!$AB$22</f>
        <v>1.2727431731262686</v>
      </c>
      <c r="J28" s="9">
        <f ca="1">(VLOOKUP(J6,$AV$2:$AW$41,2,FALSE)*VLOOKUP(J50,$AT$2:$AU$41,2,FALSE))/(100*100)*'Formula Data'!$AB$22</f>
        <v>0.81652576634015583</v>
      </c>
      <c r="K28" s="9">
        <f ca="1">(VLOOKUP(K6,$AV$2:$AW$41,2,FALSE)*VLOOKUP(K50,$AT$2:$AU$41,2,FALSE))/(100*100)*'Formula Data'!$AB$22</f>
        <v>1.0791924303266052</v>
      </c>
      <c r="L28" s="9">
        <f ca="1">(VLOOKUP(L6,$AV$2:$AW$41,2,FALSE)*VLOOKUP(L50,$AT$2:$AU$41,2,FALSE))/(100*100)*'Formula Data'!$AB$22</f>
        <v>0.79176339589125777</v>
      </c>
      <c r="M28" s="9">
        <f ca="1">(VLOOKUP(M6,$AV$2:$AW$41,2,FALSE)*VLOOKUP(M50,$AT$2:$AU$41,2,FALSE))/(100*100)*'Formula Data'!$AB$22</f>
        <v>1.9561571443587371</v>
      </c>
      <c r="N28" s="9">
        <f ca="1">(VLOOKUP(N6,$AV$2:$AW$41,2,FALSE)*VLOOKUP(N50,$AT$2:$AU$41,2,FALSE))/(100*100)*'Formula Data'!$AB$22</f>
        <v>1.0308358496059491</v>
      </c>
      <c r="O28" s="9">
        <f ca="1">(VLOOKUP(O6,$AV$2:$AW$41,2,FALSE)*VLOOKUP(O50,$AT$2:$AU$41,2,FALSE))/(100*100)*'Formula Data'!$AB$22</f>
        <v>1.4482572665691931</v>
      </c>
      <c r="P28" s="9">
        <f ca="1">(VLOOKUP(P6,$AV$2:$AW$41,2,FALSE)*VLOOKUP(P50,$AT$2:$AU$41,2,FALSE))/(100*100)*'Formula Data'!$AB$22</f>
        <v>1.1390076458669214</v>
      </c>
      <c r="Q28" s="9">
        <f ca="1">(VLOOKUP(Q6,$AV$2:$AW$41,2,FALSE)*VLOOKUP(Q50,$AT$2:$AU$41,2,FALSE))/(100*100)*'Formula Data'!$AB$22</f>
        <v>0.87120514043485631</v>
      </c>
      <c r="R28" s="9">
        <f ca="1">(VLOOKUP(R6,$AV$2:$AW$41,2,FALSE)*VLOOKUP(R50,$AT$2:$AU$41,2,FALSE))/(100*100)*'Formula Data'!$AB$22</f>
        <v>1.6880488251699481</v>
      </c>
      <c r="S28" s="9">
        <f ca="1">(VLOOKUP(S6,$AV$2:$AW$41,2,FALSE)*VLOOKUP(S50,$AT$2:$AU$41,2,FALSE))/(100*100)*'Formula Data'!$AB$22</f>
        <v>1.0549087880515551</v>
      </c>
      <c r="T28" s="9">
        <f ca="1">(VLOOKUP(T6,$AV$2:$AW$41,2,FALSE)*VLOOKUP(T50,$AT$2:$AU$41,2,FALSE))/(100*100)*'Formula Data'!$AB$22</f>
        <v>0.85200162829113857</v>
      </c>
      <c r="U28" s="9">
        <f ca="1">(VLOOKUP(U6,$AV$2:$AW$41,2,FALSE)*VLOOKUP(U50,$AT$2:$AU$41,2,FALSE))/(100*100)*'Formula Data'!$AB$22</f>
        <v>1.1132938378314374</v>
      </c>
      <c r="V28" s="9">
        <f ca="1">(VLOOKUP(V6,$AV$2:$AW$41,2,FALSE)*VLOOKUP(V50,$AT$2:$AU$41,2,FALSE))/(100*100)*'Formula Data'!$AB$22</f>
        <v>1.866295217313213</v>
      </c>
      <c r="W28" s="9">
        <f ca="1">(VLOOKUP(W6,$AV$2:$AW$41,2,FALSE)*VLOOKUP(W50,$AT$2:$AU$41,2,FALSE))/(100*100)*'Formula Data'!$AB$22</f>
        <v>0.72243460211946298</v>
      </c>
      <c r="X28" s="9">
        <f ca="1">(VLOOKUP(X6,$AV$2:$AW$41,2,FALSE)*VLOOKUP(X50,$AT$2:$AU$41,2,FALSE))/(100*100)*'Formula Data'!$AB$22</f>
        <v>1.2197483670019611</v>
      </c>
      <c r="Y28" s="83">
        <f ca="1">(VLOOKUP(Y6,$AV$2:$AW$41,2,FALSE)*VLOOKUP(Y50,$AT$2:$AU$41,2,FALSE))/(100*100)*'Formula Data'!$AB$22</f>
        <v>0.74526281706071418</v>
      </c>
      <c r="Z28" s="83">
        <f ca="1">(VLOOKUP(Z6,$AV$2:$AW$41,2,FALSE)*VLOOKUP(Z50,$AT$2:$AU$41,2,FALSE))/(100*100)*'Formula Data'!$AB$22</f>
        <v>1.3985787148439603</v>
      </c>
      <c r="AA28" s="83">
        <f ca="1">(VLOOKUP(AA6,$AV$2:$AW$41,2,FALSE)*VLOOKUP(AA50,$AT$2:$AU$41,2,FALSE))/(100*100)*'Formula Data'!$AB$22</f>
        <v>0.96287744335364189</v>
      </c>
      <c r="AB28" s="84">
        <f ca="1">(VLOOKUP(AB6,$AV$2:$AW$41,2,FALSE)*VLOOKUP(AB50,$AT$2:$AU$41,2,FALSE))/(100*100)*'Formula Data'!$AB$22</f>
        <v>1.5758513994350394</v>
      </c>
      <c r="AC28" s="84">
        <f ca="1">(VLOOKUP(AC6,$AV$2:$AW$41,2,FALSE)*VLOOKUP(AC50,$AT$2:$AU$41,2,FALSE))/(100*100)*'Formula Data'!$AB$22</f>
        <v>1.1300161556922792</v>
      </c>
      <c r="AD28" s="84">
        <f ca="1">(VLOOKUP(AD6,$AV$2:$AW$41,2,FALSE)*VLOOKUP(AD50,$AT$2:$AU$41,2,FALSE))/(100*100)*'Formula Data'!$AB$22</f>
        <v>1.3014299011434274</v>
      </c>
      <c r="AE28" s="84">
        <f ca="1">(VLOOKUP(AE6,$AV$2:$AW$41,2,FALSE)*VLOOKUP(AE50,$AT$2:$AU$41,2,FALSE))/(100*100)*'Formula Data'!$AB$22</f>
        <v>0.76247619268777367</v>
      </c>
      <c r="AF28" s="84">
        <f ca="1">(VLOOKUP(AF6,$AV$2:$AW$41,2,FALSE)*VLOOKUP(AF50,$AT$2:$AU$41,2,FALSE))/(100*100)*'Formula Data'!$AB$22</f>
        <v>1.5398905901520972</v>
      </c>
      <c r="AG28" s="84">
        <f ca="1">(VLOOKUP(AG6,$AV$2:$AW$41,2,FALSE)*VLOOKUP(AG50,$AT$2:$AU$41,2,FALSE))/(100*100)*'Formula Data'!$AB$22</f>
        <v>0.96949453381904649</v>
      </c>
      <c r="AH28" s="84">
        <f ca="1">(VLOOKUP(AH6,$AV$2:$AW$41,2,FALSE)*VLOOKUP(AH50,$AT$2:$AU$41,2,FALSE))/(100*100)*'Formula Data'!$AB$22</f>
        <v>1.1827576654671876</v>
      </c>
      <c r="AI28" s="84">
        <f ca="1">(VLOOKUP(AI6,$AV$2:$AW$41,2,FALSE)*VLOOKUP(AI50,$AT$2:$AU$41,2,FALSE))/(100*100)*'Formula Data'!$AB$22</f>
        <v>1.3094936255624603</v>
      </c>
      <c r="AJ28" s="84">
        <f ca="1">(VLOOKUP(AJ6,$AV$2:$AW$41,2,FALSE)*VLOOKUP(AJ50,$AT$2:$AU$41,2,FALSE))/(100*100)*'Formula Data'!$AB$22</f>
        <v>0.61385923566566303</v>
      </c>
      <c r="AK28" s="79">
        <f ca="1">(VLOOKUP(AK6,$AV$2:$AW$41,2,FALSE)*VLOOKUP(AK50,$AT$2:$AU$41,2,FALSE))/(100*100)*'Formula Data'!$AB$22</f>
        <v>1.1128642486146463</v>
      </c>
      <c r="AL28" s="79">
        <f ca="1">(VLOOKUP(AL6,$AV$2:$AW$41,2,FALSE)*VLOOKUP(AL50,$AT$2:$AU$41,2,FALSE))/(100*100)*'Formula Data'!$AB$22</f>
        <v>1.1854259692953755</v>
      </c>
      <c r="AM28" s="79">
        <f ca="1">(VLOOKUP(AM6,$AV$2:$AW$41,2,FALSE)*VLOOKUP(AM50,$AT$2:$AU$41,2,FALSE))/(100*100)*'Formula Data'!$AB$22</f>
        <v>1.4938906824709743</v>
      </c>
      <c r="AN28" s="9">
        <f ca="1">IF(OR(Fixtures!$D$6&lt;=0,Fixtures!$D$6&gt;39),AVERAGE(B28:AM28),AVERAGE(OFFSET(A28,0,Fixtures!$D$6,1,38-Fixtures!$D$6+1)))</f>
        <v>1.152277945017619</v>
      </c>
      <c r="AO28" s="41" t="str">
        <f t="shared" si="1"/>
        <v>BUR</v>
      </c>
      <c r="AP28" s="65">
        <f ca="1">AVERAGE(OFFSET(A28,0,Fixtures!$D$6,1,9))</f>
        <v>1.1539864164653311</v>
      </c>
      <c r="AQ28" s="65">
        <f ca="1">AVERAGE(OFFSET(A28,0,Fixtures!$D$6,1,6))</f>
        <v>1.1856694052548435</v>
      </c>
      <c r="AR28" s="65">
        <f ca="1">AVERAGE(OFFSET(A28,0,Fixtures!$D$6,1,3))</f>
        <v>1.0355729917527723</v>
      </c>
      <c r="AS28" s="64"/>
      <c r="AT28" s="72" t="str">
        <f>CONCATENATE("@",Schedule!A8)</f>
        <v>@CRY</v>
      </c>
      <c r="AU28" s="3">
        <f ca="1">VLOOKUP(RIGHT(AT28,3),'Team Ratings'!$A$2:$H$21,7,FALSE)*(1+Fixtures!$D$3)</f>
        <v>71.946594659636602</v>
      </c>
      <c r="AV28" s="72" t="str">
        <f>CONCATENATE("@",Schedule!A8)</f>
        <v>@CRY</v>
      </c>
      <c r="AW28" s="3">
        <f ca="1">VLOOKUP(RIGHT(AV28,3),'Team Ratings'!$A$2:$H$21,4,FALSE)*(1-Fixtures!$D$3)</f>
        <v>93.489350787443158</v>
      </c>
      <c r="AY28" s="62"/>
      <c r="BB28" s="62"/>
      <c r="BE28" s="62"/>
    </row>
    <row r="29" spans="1:57" x14ac:dyDescent="0.25">
      <c r="A29" s="41" t="str">
        <f t="shared" si="0"/>
        <v>CHE</v>
      </c>
      <c r="B29" s="9">
        <f ca="1">(VLOOKUP(B7,$AV$2:$AW$41,2,FALSE)*VLOOKUP(B51,$AT$2:$AU$41,2,FALSE))/(100*100)*'Formula Data'!$AB$22</f>
        <v>1.1509507419803642</v>
      </c>
      <c r="C29" s="9">
        <f ca="1">(VLOOKUP(C7,$AV$2:$AW$41,2,FALSE)*VLOOKUP(C51,$AT$2:$AU$41,2,FALSE))/(100*100)*'Formula Data'!$AB$22</f>
        <v>1.8837251180289007</v>
      </c>
      <c r="D29" s="9">
        <f ca="1">(VLOOKUP(D7,$AV$2:$AW$41,2,FALSE)*VLOOKUP(D51,$AT$2:$AU$41,2,FALSE))/(100*100)*'Formula Data'!$AB$22</f>
        <v>1.8307191338275961</v>
      </c>
      <c r="E29" s="9">
        <f ca="1">(VLOOKUP(E7,$AV$2:$AW$41,2,FALSE)*VLOOKUP(E51,$AT$2:$AU$41,2,FALSE))/(100*100)*'Formula Data'!$AB$22</f>
        <v>1.8265983240936636</v>
      </c>
      <c r="F29" s="9">
        <f ca="1">(VLOOKUP(F7,$AV$2:$AW$41,2,FALSE)*VLOOKUP(F51,$AT$2:$AU$41,2,FALSE))/(100*100)*'Formula Data'!$AB$22</f>
        <v>1.1505066220086095</v>
      </c>
      <c r="G29" s="9">
        <f ca="1">(VLOOKUP(G7,$AV$2:$AW$41,2,FALSE)*VLOOKUP(G51,$AT$2:$AU$41,2,FALSE))/(100*100)*'Formula Data'!$AB$22</f>
        <v>1.4161733883064167</v>
      </c>
      <c r="H29" s="9">
        <f ca="1">(VLOOKUP(H7,$AV$2:$AW$41,2,FALSE)*VLOOKUP(H51,$AT$2:$AU$41,2,FALSE))/(100*100)*'Formula Data'!$AB$22</f>
        <v>2.3070983149390738</v>
      </c>
      <c r="I29" s="9">
        <f ca="1">(VLOOKUP(I7,$AV$2:$AW$41,2,FALSE)*VLOOKUP(I51,$AT$2:$AU$41,2,FALSE))/(100*100)*'Formula Data'!$AB$22</f>
        <v>1.4870250903363487</v>
      </c>
      <c r="J29" s="9">
        <f ca="1">(VLOOKUP(J7,$AV$2:$AW$41,2,FALSE)*VLOOKUP(J51,$AT$2:$AU$41,2,FALSE))/(100*100)*'Formula Data'!$AB$22</f>
        <v>2.606947513483898</v>
      </c>
      <c r="K29" s="9">
        <f ca="1">(VLOOKUP(K7,$AV$2:$AW$41,2,FALSE)*VLOOKUP(K51,$AT$2:$AU$41,2,FALSE))/(100*100)*'Formula Data'!$AB$22</f>
        <v>1.4051495456229832</v>
      </c>
      <c r="L29" s="9">
        <f ca="1">(VLOOKUP(L7,$AV$2:$AW$41,2,FALSE)*VLOOKUP(L51,$AT$2:$AU$41,2,FALSE))/(100*100)*'Formula Data'!$AB$22</f>
        <v>1.591977029852639</v>
      </c>
      <c r="M29" s="9">
        <f ca="1">(VLOOKUP(M7,$AV$2:$AW$41,2,FALSE)*VLOOKUP(M51,$AT$2:$AU$41,2,FALSE))/(100*100)*'Formula Data'!$AB$22</f>
        <v>2.2366240974027716</v>
      </c>
      <c r="N29" s="9">
        <f ca="1">(VLOOKUP(N7,$AV$2:$AW$41,2,FALSE)*VLOOKUP(N51,$AT$2:$AU$41,2,FALSE))/(100*100)*'Formula Data'!$AB$22</f>
        <v>1.177534313569361</v>
      </c>
      <c r="O29" s="9">
        <f ca="1">(VLOOKUP(O7,$AV$2:$AW$41,2,FALSE)*VLOOKUP(O51,$AT$2:$AU$41,2,FALSE))/(100*100)*'Formula Data'!$AB$22</f>
        <v>3.02100207495856</v>
      </c>
      <c r="P29" s="9">
        <f ca="1">(VLOOKUP(P7,$AV$2:$AW$41,2,FALSE)*VLOOKUP(P51,$AT$2:$AU$41,2,FALSE))/(100*100)*'Formula Data'!$AB$22</f>
        <v>2.8822233122977012</v>
      </c>
      <c r="Q29" s="9">
        <f ca="1">(VLOOKUP(Q7,$AV$2:$AW$41,2,FALSE)*VLOOKUP(Q51,$AT$2:$AU$41,2,FALSE))/(100*100)*'Formula Data'!$AB$22</f>
        <v>1.3157934138156218</v>
      </c>
      <c r="R29" s="9">
        <f ca="1">(VLOOKUP(R7,$AV$2:$AW$41,2,FALSE)*VLOOKUP(R51,$AT$2:$AU$41,2,FALSE))/(100*100)*'Formula Data'!$AB$22</f>
        <v>2.4336748002319766</v>
      </c>
      <c r="S29" s="9">
        <f ca="1">(VLOOKUP(S7,$AV$2:$AW$41,2,FALSE)*VLOOKUP(S51,$AT$2:$AU$41,2,FALSE))/(100*100)*'Formula Data'!$AB$22</f>
        <v>1.3454504637105991</v>
      </c>
      <c r="T29" s="9">
        <f ca="1">(VLOOKUP(T7,$AV$2:$AW$41,2,FALSE)*VLOOKUP(T51,$AT$2:$AU$41,2,FALSE))/(100*100)*'Formula Data'!$AB$22</f>
        <v>2.2213584682802252</v>
      </c>
      <c r="U29" s="9">
        <f ca="1">(VLOOKUP(U7,$AV$2:$AW$41,2,FALSE)*VLOOKUP(U51,$AT$2:$AU$41,2,FALSE))/(100*100)*'Formula Data'!$AB$22</f>
        <v>1.4458853133536544</v>
      </c>
      <c r="V29" s="9">
        <f ca="1">(VLOOKUP(V7,$AV$2:$AW$41,2,FALSE)*VLOOKUP(V51,$AT$2:$AU$41,2,FALSE))/(100*100)*'Formula Data'!$AB$22</f>
        <v>1.5444211860335944</v>
      </c>
      <c r="W29" s="9">
        <f ca="1">(VLOOKUP(W7,$AV$2:$AW$41,2,FALSE)*VLOOKUP(W51,$AT$2:$AU$41,2,FALSE))/(100*100)*'Formula Data'!$AB$22</f>
        <v>2.0990505558071728</v>
      </c>
      <c r="X29" s="9">
        <f ca="1">(VLOOKUP(X7,$AV$2:$AW$41,2,FALSE)*VLOOKUP(X51,$AT$2:$AU$41,2,FALSE))/(100*100)*'Formula Data'!$AB$22</f>
        <v>1.7451466825801296</v>
      </c>
      <c r="Y29" s="83">
        <f ca="1">(VLOOKUP(Y7,$AV$2:$AW$41,2,FALSE)*VLOOKUP(Y51,$AT$2:$AU$41,2,FALSE))/(100*100)*'Formula Data'!$AB$22</f>
        <v>2.1599027520468175</v>
      </c>
      <c r="Z29" s="83">
        <f ca="1">(VLOOKUP(Z7,$AV$2:$AW$41,2,FALSE)*VLOOKUP(Z51,$AT$2:$AU$41,2,FALSE))/(100*100)*'Formula Data'!$AB$22</f>
        <v>1.2610060707466193</v>
      </c>
      <c r="AA29" s="83">
        <f ca="1">(VLOOKUP(AA7,$AV$2:$AW$41,2,FALSE)*VLOOKUP(AA51,$AT$2:$AU$41,2,FALSE))/(100*100)*'Formula Data'!$AB$22</f>
        <v>1.7193214787607913</v>
      </c>
      <c r="AB29" s="84">
        <f ca="1">(VLOOKUP(AB7,$AV$2:$AW$41,2,FALSE)*VLOOKUP(AB51,$AT$2:$AU$41,2,FALSE))/(100*100)*'Formula Data'!$AB$22</f>
        <v>2.009870445789907</v>
      </c>
      <c r="AC29" s="84">
        <f ca="1">(VLOOKUP(AC7,$AV$2:$AW$41,2,FALSE)*VLOOKUP(AC51,$AT$2:$AU$41,2,FALSE))/(100*100)*'Formula Data'!$AB$22</f>
        <v>1.6291542051139674</v>
      </c>
      <c r="AD29" s="84">
        <f ca="1">(VLOOKUP(AD7,$AV$2:$AW$41,2,FALSE)*VLOOKUP(AD51,$AT$2:$AU$41,2,FALSE))/(100*100)*'Formula Data'!$AB$22</f>
        <v>1.9655679391566696</v>
      </c>
      <c r="AE29" s="84">
        <f ca="1">(VLOOKUP(AE7,$AV$2:$AW$41,2,FALSE)*VLOOKUP(AE51,$AT$2:$AU$41,2,FALSE))/(100*100)*'Formula Data'!$AB$22</f>
        <v>1.9294222173232545</v>
      </c>
      <c r="AF29" s="84">
        <f ca="1">(VLOOKUP(AF7,$AV$2:$AW$41,2,FALSE)*VLOOKUP(AF51,$AT$2:$AU$41,2,FALSE))/(100*100)*'Formula Data'!$AB$22</f>
        <v>1.7590327400233667</v>
      </c>
      <c r="AG29" s="84">
        <f ca="1">(VLOOKUP(AG7,$AV$2:$AW$41,2,FALSE)*VLOOKUP(AG51,$AT$2:$AU$41,2,FALSE))/(100*100)*'Formula Data'!$AB$22</f>
        <v>2.0223237030714323</v>
      </c>
      <c r="AH29" s="84">
        <f ca="1">(VLOOKUP(AH7,$AV$2:$AW$41,2,FALSE)*VLOOKUP(AH51,$AT$2:$AU$41,2,FALSE))/(100*100)*'Formula Data'!$AB$22</f>
        <v>2.3781385260761647</v>
      </c>
      <c r="AI29" s="84">
        <f ca="1">(VLOOKUP(AI7,$AV$2:$AW$41,2,FALSE)*VLOOKUP(AI51,$AT$2:$AU$41,2,FALSE))/(100*100)*'Formula Data'!$AB$22</f>
        <v>1.4972442304927644</v>
      </c>
      <c r="AJ29" s="84">
        <f ca="1">(VLOOKUP(AJ7,$AV$2:$AW$41,2,FALSE)*VLOOKUP(AJ51,$AT$2:$AU$41,2,FALSE))/(100*100)*'Formula Data'!$AB$22</f>
        <v>1.2227641673684853</v>
      </c>
      <c r="AK29" s="79">
        <f ca="1">(VLOOKUP(AK7,$AV$2:$AW$41,2,FALSE)*VLOOKUP(AK51,$AT$2:$AU$41,2,FALSE))/(100*100)*'Formula Data'!$AB$22</f>
        <v>2.7347779653473965</v>
      </c>
      <c r="AL29" s="79">
        <f ca="1">(VLOOKUP(AL7,$AV$2:$AW$41,2,FALSE)*VLOOKUP(AL51,$AT$2:$AU$41,2,FALSE))/(100*100)*'Formula Data'!$AB$22</f>
        <v>0.94801689630429542</v>
      </c>
      <c r="AM29" s="79">
        <f ca="1">(VLOOKUP(AM7,$AV$2:$AW$41,2,FALSE)*VLOOKUP(AM51,$AT$2:$AU$41,2,FALSE))/(100*100)*'Formula Data'!$AB$22</f>
        <v>1.718658040284466</v>
      </c>
      <c r="AN29" s="9">
        <f ca="1">IF(OR(Fixtures!$D$6&lt;=0,Fixtures!$D$6&gt;39),AVERAGE(B29:AM29),AVERAGE(OFFSET(A29,0,Fixtures!$D$6,1,38-Fixtures!$D$6+1)))</f>
        <v>1.79701342519376</v>
      </c>
      <c r="AO29" s="41" t="str">
        <f t="shared" si="1"/>
        <v>CHE</v>
      </c>
      <c r="AP29" s="65">
        <f ca="1">AVERAGE(OFFSET(A29,0,Fixtures!$D$6,1,9))</f>
        <v>1.8284001724480916</v>
      </c>
      <c r="AQ29" s="65">
        <f ca="1">AVERAGE(OFFSET(A29,0,Fixtures!$D$6,1,6))</f>
        <v>1.7908038152691288</v>
      </c>
      <c r="AR29" s="65">
        <f ca="1">AVERAGE(OFFSET(A29,0,Fixtures!$D$6,1,3))</f>
        <v>1.713410100518076</v>
      </c>
      <c r="AS29" s="64"/>
      <c r="AT29" s="72" t="str">
        <f>CONCATENATE("@",Schedule!A9)</f>
        <v>@EVE</v>
      </c>
      <c r="AU29" s="3">
        <f ca="1">VLOOKUP(RIGHT(AT29,3),'Team Ratings'!$A$2:$H$21,7,FALSE)*(1+Fixtures!$D$3)</f>
        <v>109.53119789783156</v>
      </c>
      <c r="AV29" s="72" t="str">
        <f>CONCATENATE("@",Schedule!A9)</f>
        <v>@EVE</v>
      </c>
      <c r="AW29" s="3">
        <f ca="1">VLOOKUP(RIGHT(AV29,3),'Team Ratings'!$A$2:$H$21,4,FALSE)*(1-Fixtures!$D$3)</f>
        <v>82.159389579034013</v>
      </c>
      <c r="AY29" s="62"/>
      <c r="BB29" s="62"/>
      <c r="BE29" s="62"/>
    </row>
    <row r="30" spans="1:57" x14ac:dyDescent="0.25">
      <c r="A30" s="41" t="str">
        <f t="shared" si="0"/>
        <v>CRY</v>
      </c>
      <c r="B30" s="9">
        <f ca="1">(VLOOKUP(B8,$AV$2:$AW$41,2,FALSE)*VLOOKUP(B52,$AT$2:$AU$41,2,FALSE))/(100*100)*'Formula Data'!$AB$22</f>
        <v>0.99851789979619276</v>
      </c>
      <c r="C30" s="9">
        <f ca="1">(VLOOKUP(C8,$AV$2:$AW$41,2,FALSE)*VLOOKUP(C52,$AT$2:$AU$41,2,FALSE))/(100*100)*'Formula Data'!$AB$22</f>
        <v>0.62117003641739887</v>
      </c>
      <c r="D30" s="9">
        <f ca="1">(VLOOKUP(D8,$AV$2:$AW$41,2,FALSE)*VLOOKUP(D52,$AT$2:$AU$41,2,FALSE))/(100*100)*'Formula Data'!$AB$22</f>
        <v>0.58468847337029139</v>
      </c>
      <c r="E30" s="9">
        <f ca="1">(VLOOKUP(E8,$AV$2:$AW$41,2,FALSE)*VLOOKUP(E52,$AT$2:$AU$41,2,FALSE))/(100*100)*'Formula Data'!$AB$22</f>
        <v>1.4641832069024878</v>
      </c>
      <c r="F30" s="9">
        <f ca="1">(VLOOKUP(F8,$AV$2:$AW$41,2,FALSE)*VLOOKUP(F52,$AT$2:$AU$41,2,FALSE))/(100*100)*'Formula Data'!$AB$22</f>
        <v>0.68349526085602164</v>
      </c>
      <c r="G30" s="9">
        <f ca="1">(VLOOKUP(G8,$AV$2:$AW$41,2,FALSE)*VLOOKUP(G52,$AT$2:$AU$41,2,FALSE))/(100*100)*'Formula Data'!$AB$22</f>
        <v>0.87308649203394395</v>
      </c>
      <c r="H30" s="9">
        <f ca="1">(VLOOKUP(H8,$AV$2:$AW$41,2,FALSE)*VLOOKUP(H52,$AT$2:$AU$41,2,FALSE))/(100*100)*'Formula Data'!$AB$22</f>
        <v>1.3892802665163586</v>
      </c>
      <c r="I30" s="9">
        <f ca="1">(VLOOKUP(I8,$AV$2:$AW$41,2,FALSE)*VLOOKUP(I52,$AT$2:$AU$41,2,FALSE))/(100*100)*'Formula Data'!$AB$22</f>
        <v>1.0273500989059383</v>
      </c>
      <c r="J30" s="9">
        <f ca="1">(VLOOKUP(J8,$AV$2:$AW$41,2,FALSE)*VLOOKUP(J52,$AT$2:$AU$41,2,FALSE))/(100*100)*'Formula Data'!$AB$22</f>
        <v>0.89359703231345533</v>
      </c>
      <c r="K30" s="9">
        <f ca="1">(VLOOKUP(K8,$AV$2:$AW$41,2,FALSE)*VLOOKUP(K52,$AT$2:$AU$41,2,FALSE))/(100*100)*'Formula Data'!$AB$22</f>
        <v>0.73451664410821194</v>
      </c>
      <c r="L30" s="9">
        <f ca="1">(VLOOKUP(L8,$AV$2:$AW$41,2,FALSE)*VLOOKUP(L52,$AT$2:$AU$41,2,FALSE))/(100*100)*'Formula Data'!$AB$22</f>
        <v>0.95694135581727624</v>
      </c>
      <c r="M30" s="9">
        <f ca="1">(VLOOKUP(M8,$AV$2:$AW$41,2,FALSE)*VLOOKUP(M52,$AT$2:$AU$41,2,FALSE))/(100*100)*'Formula Data'!$AB$22</f>
        <v>0.56677882614488617</v>
      </c>
      <c r="N30" s="9">
        <f ca="1">(VLOOKUP(N8,$AV$2:$AW$41,2,FALSE)*VLOOKUP(N52,$AT$2:$AU$41,2,FALSE))/(100*100)*'Formula Data'!$AB$22</f>
        <v>0.71942284429287762</v>
      </c>
      <c r="O30" s="9">
        <f ca="1">(VLOOKUP(O8,$AV$2:$AW$41,2,FALSE)*VLOOKUP(O52,$AT$2:$AU$41,2,FALSE))/(100*100)*'Formula Data'!$AB$22</f>
        <v>0.71382267956457612</v>
      </c>
      <c r="P30" s="9">
        <f ca="1">(VLOOKUP(P8,$AV$2:$AW$41,2,FALSE)*VLOOKUP(P52,$AT$2:$AU$41,2,FALSE))/(100*100)*'Formula Data'!$AB$22</f>
        <v>1.2363184206988933</v>
      </c>
      <c r="Q30" s="9">
        <f ca="1">(VLOOKUP(Q8,$AV$2:$AW$41,2,FALSE)*VLOOKUP(Q52,$AT$2:$AU$41,2,FALSE))/(100*100)*'Formula Data'!$AB$22</f>
        <v>0.8087319337607155</v>
      </c>
      <c r="R30" s="9">
        <f ca="1">(VLOOKUP(R8,$AV$2:$AW$41,2,FALSE)*VLOOKUP(R52,$AT$2:$AU$41,2,FALSE))/(100*100)*'Formula Data'!$AB$22</f>
        <v>1.172016961695405</v>
      </c>
      <c r="S30" s="9">
        <f ca="1">(VLOOKUP(S8,$AV$2:$AW$41,2,FALSE)*VLOOKUP(S52,$AT$2:$AU$41,2,FALSE))/(100*100)*'Formula Data'!$AB$22</f>
        <v>0.88654284881847045</v>
      </c>
      <c r="T30" s="9">
        <f ca="1">(VLOOKUP(T8,$AV$2:$AW$41,2,FALSE)*VLOOKUP(T52,$AT$2:$AU$41,2,FALSE))/(100*100)*'Formula Data'!$AB$22</f>
        <v>1.5346834810817103</v>
      </c>
      <c r="U30" s="9">
        <f ca="1">(VLOOKUP(U8,$AV$2:$AW$41,2,FALSE)*VLOOKUP(U52,$AT$2:$AU$41,2,FALSE))/(100*100)*'Formula Data'!$AB$22</f>
        <v>0.75541584728124933</v>
      </c>
      <c r="V30" s="9">
        <f ca="1">(VLOOKUP(V8,$AV$2:$AW$41,2,FALSE)*VLOOKUP(V52,$AT$2:$AU$41,2,FALSE))/(100*100)*'Formula Data'!$AB$22</f>
        <v>0.93001406270929765</v>
      </c>
      <c r="W30" s="9">
        <f ca="1">(VLOOKUP(W8,$AV$2:$AW$41,2,FALSE)*VLOOKUP(W52,$AT$2:$AU$41,2,FALSE))/(100*100)*'Formula Data'!$AB$22</f>
        <v>1.0972409128036251</v>
      </c>
      <c r="X30" s="9">
        <f ca="1">(VLOOKUP(X8,$AV$2:$AW$41,2,FALSE)*VLOOKUP(X52,$AT$2:$AU$41,2,FALSE))/(100*100)*'Formula Data'!$AB$22</f>
        <v>0.5981930546891725</v>
      </c>
      <c r="Y30" s="83">
        <f ca="1">(VLOOKUP(Y8,$AV$2:$AW$41,2,FALSE)*VLOOKUP(Y52,$AT$2:$AU$41,2,FALSE))/(100*100)*'Formula Data'!$AB$22</f>
        <v>1.1284607101361874</v>
      </c>
      <c r="Z30" s="83">
        <f ca="1">(VLOOKUP(Z8,$AV$2:$AW$41,2,FALSE)*VLOOKUP(Z52,$AT$2:$AU$41,2,FALSE))/(100*100)*'Formula Data'!$AB$22</f>
        <v>0.92792067168525039</v>
      </c>
      <c r="AA30" s="83">
        <f ca="1">(VLOOKUP(AA8,$AV$2:$AW$41,2,FALSE)*VLOOKUP(AA52,$AT$2:$AU$41,2,FALSE))/(100*100)*'Formula Data'!$AB$22</f>
        <v>0.66842933788009595</v>
      </c>
      <c r="AB30" s="84">
        <f ca="1">(VLOOKUP(AB8,$AV$2:$AW$41,2,FALSE)*VLOOKUP(AB52,$AT$2:$AU$41,2,FALSE))/(100*100)*'Formula Data'!$AB$22</f>
        <v>1.3243417865066043</v>
      </c>
      <c r="AC30" s="84">
        <f ca="1">(VLOOKUP(AC8,$AV$2:$AW$41,2,FALSE)*VLOOKUP(AC52,$AT$2:$AU$41,2,FALSE))/(100*100)*'Formula Data'!$AB$22</f>
        <v>0.78457333799444473</v>
      </c>
      <c r="AD30" s="84">
        <f ca="1">(VLOOKUP(AD8,$AV$2:$AW$41,2,FALSE)*VLOOKUP(AD52,$AT$2:$AU$41,2,FALSE))/(100*100)*'Formula Data'!$AB$22</f>
        <v>1.2081057282104517</v>
      </c>
      <c r="AE30" s="84">
        <f ca="1">(VLOOKUP(AE8,$AV$2:$AW$41,2,FALSE)*VLOOKUP(AE52,$AT$2:$AU$41,2,FALSE))/(100*100)*'Formula Data'!$AB$22</f>
        <v>0.82761811633562266</v>
      </c>
      <c r="AF30" s="84">
        <f ca="1">(VLOOKUP(AF8,$AV$2:$AW$41,2,FALSE)*VLOOKUP(AF52,$AT$2:$AU$41,2,FALSE))/(100*100)*'Formula Data'!$AB$22</f>
        <v>0.48159711064233962</v>
      </c>
      <c r="AG30" s="84">
        <f ca="1">(VLOOKUP(AG8,$AV$2:$AW$41,2,FALSE)*VLOOKUP(AG52,$AT$2:$AU$41,2,FALSE))/(100*100)*'Formula Data'!$AB$22</f>
        <v>1.0663277065100458</v>
      </c>
      <c r="AH30" s="84">
        <f ca="1">(VLOOKUP(AH8,$AV$2:$AW$41,2,FALSE)*VLOOKUP(AH52,$AT$2:$AU$41,2,FALSE))/(100*100)*'Formula Data'!$AB$22</f>
        <v>0.64059710596032537</v>
      </c>
      <c r="AI30" s="84">
        <f ca="1">(VLOOKUP(AI8,$AV$2:$AW$41,2,FALSE)*VLOOKUP(AI52,$AT$2:$AU$41,2,FALSE))/(100*100)*'Formula Data'!$AB$22</f>
        <v>0.84666960448803974</v>
      </c>
      <c r="AJ30" s="84">
        <f ca="1">(VLOOKUP(AJ8,$AV$2:$AW$41,2,FALSE)*VLOOKUP(AJ52,$AT$2:$AU$41,2,FALSE))/(100*100)*'Formula Data'!$AB$22</f>
        <v>0.98015570048844236</v>
      </c>
      <c r="AK30" s="79">
        <f ca="1">(VLOOKUP(AK8,$AV$2:$AW$41,2,FALSE)*VLOOKUP(AK52,$AT$2:$AU$41,2,FALSE))/(100*100)*'Formula Data'!$AB$22</f>
        <v>0.87342352194821316</v>
      </c>
      <c r="AL30" s="79">
        <f ca="1">(VLOOKUP(AL8,$AV$2:$AW$41,2,FALSE)*VLOOKUP(AL52,$AT$2:$AU$41,2,FALSE))/(100*100)*'Formula Data'!$AB$22</f>
        <v>0.58446285830371458</v>
      </c>
      <c r="AM30" s="79">
        <f ca="1">(VLOOKUP(AM8,$AV$2:$AW$41,2,FALSE)*VLOOKUP(AM52,$AT$2:$AU$41,2,FALSE))/(100*100)*'Formula Data'!$AB$22</f>
        <v>1.0210237847355386</v>
      </c>
      <c r="AN30" s="9">
        <f ca="1">IF(OR(Fixtures!$D$6&lt;=0,Fixtures!$D$6&gt;39),AVERAGE(B30:AM30),AVERAGE(OFFSET(A30,0,Fixtures!$D$6,1,38-Fixtures!$D$6+1)))</f>
        <v>0.89091380545502108</v>
      </c>
      <c r="AO30" s="41" t="str">
        <f t="shared" si="1"/>
        <v>CRY</v>
      </c>
      <c r="AP30" s="65">
        <f ca="1">AVERAGE(OFFSET(A30,0,Fixtures!$D$6,1,9))</f>
        <v>0.9352638339890047</v>
      </c>
      <c r="AQ30" s="65">
        <f ca="1">AVERAGE(OFFSET(A30,0,Fixtures!$D$6,1,6))</f>
        <v>1.0069719287355057</v>
      </c>
      <c r="AR30" s="65">
        <f ca="1">AVERAGE(OFFSET(A30,0,Fixtures!$D$6,1,3))</f>
        <v>0.90827023990051126</v>
      </c>
      <c r="AS30" s="64"/>
      <c r="AT30" s="72" t="str">
        <f>CONCATENATE("@",Schedule!A10)</f>
        <v>@LEI</v>
      </c>
      <c r="AU30" s="3">
        <f ca="1">VLOOKUP(RIGHT(AT30,3),'Team Ratings'!$A$2:$H$21,7,FALSE)*(1+Fixtures!$D$3)</f>
        <v>134.5316121561695</v>
      </c>
      <c r="AV30" s="72" t="str">
        <f>CONCATENATE("@",Schedule!A10)</f>
        <v>@LEI</v>
      </c>
      <c r="AW30" s="3">
        <f ca="1">VLOOKUP(RIGHT(AV30,3),'Team Ratings'!$A$2:$H$21,4,FALSE)*(1-Fixtures!$D$3)</f>
        <v>78.73841587910249</v>
      </c>
      <c r="AY30" s="62"/>
      <c r="BB30" s="62"/>
      <c r="BE30" s="62"/>
    </row>
    <row r="31" spans="1:57" x14ac:dyDescent="0.25">
      <c r="A31" s="41" t="str">
        <f t="shared" si="0"/>
        <v>EVE</v>
      </c>
      <c r="B31" s="9">
        <f ca="1">(VLOOKUP(B9,$AV$2:$AW$41,2,FALSE)*VLOOKUP(B53,$AT$2:$AU$41,2,FALSE))/(100*100)*'Formula Data'!$AB$22</f>
        <v>1.1579452822182672</v>
      </c>
      <c r="C31" s="9">
        <f ca="1">(VLOOKUP(C9,$AV$2:$AW$41,2,FALSE)*VLOOKUP(C53,$AT$2:$AU$41,2,FALSE))/(100*100)*'Formula Data'!$AB$22</f>
        <v>1.8392151598574529</v>
      </c>
      <c r="D31" s="9">
        <f ca="1">(VLOOKUP(D9,$AV$2:$AW$41,2,FALSE)*VLOOKUP(D53,$AT$2:$AU$41,2,FALSE))/(100*100)*'Formula Data'!$AB$22</f>
        <v>1.4921849812179773</v>
      </c>
      <c r="E31" s="9">
        <f ca="1">(VLOOKUP(E9,$AV$2:$AW$41,2,FALSE)*VLOOKUP(E53,$AT$2:$AU$41,2,FALSE))/(100*100)*'Formula Data'!$AB$22</f>
        <v>1.3291832614635728</v>
      </c>
      <c r="F31" s="9">
        <f ca="1">(VLOOKUP(F9,$AV$2:$AW$41,2,FALSE)*VLOOKUP(F53,$AT$2:$AU$41,2,FALSE))/(100*100)*'Formula Data'!$AB$22</f>
        <v>1.2599623945098826</v>
      </c>
      <c r="G31" s="9">
        <f ca="1">(VLOOKUP(G9,$AV$2:$AW$41,2,FALSE)*VLOOKUP(G53,$AT$2:$AU$41,2,FALSE))/(100*100)*'Formula Data'!$AB$22</f>
        <v>1.4126625895869647</v>
      </c>
      <c r="H31" s="9">
        <f ca="1">(VLOOKUP(H9,$AV$2:$AW$41,2,FALSE)*VLOOKUP(H53,$AT$2:$AU$41,2,FALSE))/(100*100)*'Formula Data'!$AB$22</f>
        <v>1.3604084230848354</v>
      </c>
      <c r="I31" s="9">
        <f ca="1">(VLOOKUP(I9,$AV$2:$AW$41,2,FALSE)*VLOOKUP(I53,$AT$2:$AU$41,2,FALSE))/(100*100)*'Formula Data'!$AB$22</f>
        <v>1.0867206926085653</v>
      </c>
      <c r="J31" s="9">
        <f ca="1">(VLOOKUP(J9,$AV$2:$AW$41,2,FALSE)*VLOOKUP(J53,$AT$2:$AU$41,2,FALSE))/(100*100)*'Formula Data'!$AB$22</f>
        <v>2.3363957790096594</v>
      </c>
      <c r="K31" s="9">
        <f ca="1">(VLOOKUP(K9,$AV$2:$AW$41,2,FALSE)*VLOOKUP(K53,$AT$2:$AU$41,2,FALSE))/(100*100)*'Formula Data'!$AB$22</f>
        <v>1.1944312021405943</v>
      </c>
      <c r="L31" s="9">
        <f ca="1">(VLOOKUP(L9,$AV$2:$AW$41,2,FALSE)*VLOOKUP(L53,$AT$2:$AU$41,2,FALSE))/(100*100)*'Formula Data'!$AB$22</f>
        <v>1.5544023835085305</v>
      </c>
      <c r="M31" s="9">
        <f ca="1">(VLOOKUP(M9,$AV$2:$AW$41,2,FALSE)*VLOOKUP(M53,$AT$2:$AU$41,2,FALSE))/(100*100)*'Formula Data'!$AB$22</f>
        <v>1.1500419589718294</v>
      </c>
      <c r="N31" s="9">
        <f ca="1">(VLOOKUP(N9,$AV$2:$AW$41,2,FALSE)*VLOOKUP(N53,$AT$2:$AU$41,2,FALSE))/(100*100)*'Formula Data'!$AB$22</f>
        <v>2.1150345270298865</v>
      </c>
      <c r="O31" s="9">
        <f ca="1">(VLOOKUP(O9,$AV$2:$AW$41,2,FALSE)*VLOOKUP(O53,$AT$2:$AU$41,2,FALSE))/(100*100)*'Formula Data'!$AB$22</f>
        <v>0.97524238245959227</v>
      </c>
      <c r="P31" s="9">
        <f ca="1">(VLOOKUP(P9,$AV$2:$AW$41,2,FALSE)*VLOOKUP(P53,$AT$2:$AU$41,2,FALSE))/(100*100)*'Formula Data'!$AB$22</f>
        <v>0.73318144774381766</v>
      </c>
      <c r="Q31" s="9">
        <f ca="1">(VLOOKUP(Q9,$AV$2:$AW$41,2,FALSE)*VLOOKUP(Q53,$AT$2:$AU$41,2,FALSE))/(100*100)*'Formula Data'!$AB$22</f>
        <v>1.2889663012123815</v>
      </c>
      <c r="R31" s="9">
        <f ca="1">(VLOOKUP(R9,$AV$2:$AW$41,2,FALSE)*VLOOKUP(R53,$AT$2:$AU$41,2,FALSE))/(100*100)*'Formula Data'!$AB$22</f>
        <v>0.89012731162981595</v>
      </c>
      <c r="S31" s="9">
        <f ca="1">(VLOOKUP(S9,$AV$2:$AW$41,2,FALSE)*VLOOKUP(S53,$AT$2:$AU$41,2,FALSE))/(100*100)*'Formula Data'!$AB$22</f>
        <v>1.6704350237901622</v>
      </c>
      <c r="T31" s="9">
        <f ca="1">(VLOOKUP(T9,$AV$2:$AW$41,2,FALSE)*VLOOKUP(T53,$AT$2:$AU$41,2,FALSE))/(100*100)*'Formula Data'!$AB$22</f>
        <v>1.6233728864893384</v>
      </c>
      <c r="U31" s="9">
        <f ca="1">(VLOOKUP(U9,$AV$2:$AW$41,2,FALSE)*VLOOKUP(U53,$AT$2:$AU$41,2,FALSE))/(100*100)*'Formula Data'!$AB$22</f>
        <v>1.3496691633317912</v>
      </c>
      <c r="V31" s="9">
        <f ca="1">(VLOOKUP(V9,$AV$2:$AW$41,2,FALSE)*VLOOKUP(V53,$AT$2:$AU$41,2,FALSE))/(100*100)*'Formula Data'!$AB$22</f>
        <v>0.91068663032951769</v>
      </c>
      <c r="W31" s="9">
        <f ca="1">(VLOOKUP(W9,$AV$2:$AW$41,2,FALSE)*VLOOKUP(W53,$AT$2:$AU$41,2,FALSE))/(100*100)*'Formula Data'!$AB$22</f>
        <v>1.7842737710989125</v>
      </c>
      <c r="X31" s="9">
        <f ca="1">(VLOOKUP(X9,$AV$2:$AW$41,2,FALSE)*VLOOKUP(X53,$AT$2:$AU$41,2,FALSE))/(100*100)*'Formula Data'!$AB$22</f>
        <v>1.5640335380147303</v>
      </c>
      <c r="Y31" s="83">
        <f ca="1">(VLOOKUP(Y9,$AV$2:$AW$41,2,FALSE)*VLOOKUP(Y53,$AT$2:$AU$41,2,FALSE))/(100*100)*'Formula Data'!$AB$22</f>
        <v>2.0161724538660093</v>
      </c>
      <c r="Z31" s="83">
        <f ca="1">(VLOOKUP(Z9,$AV$2:$AW$41,2,FALSE)*VLOOKUP(Z53,$AT$2:$AU$41,2,FALSE))/(100*100)*'Formula Data'!$AB$22</f>
        <v>1.2312101483343278</v>
      </c>
      <c r="AA31" s="83">
        <f ca="1">(VLOOKUP(AA9,$AV$2:$AW$41,2,FALSE)*VLOOKUP(AA53,$AT$2:$AU$41,2,FALSE))/(100*100)*'Formula Data'!$AB$22</f>
        <v>1.7297701129433374</v>
      </c>
      <c r="AB31" s="84">
        <f ca="1">(VLOOKUP(AB9,$AV$2:$AW$41,2,FALSE)*VLOOKUP(AB53,$AT$2:$AU$41,2,FALSE))/(100*100)*'Formula Data'!$AB$22</f>
        <v>1.1182250985702737</v>
      </c>
      <c r="AC31" s="95">
        <f ca="1">(VLOOKUP(AC9,$AV$2:$AW$41,2,FALSE)*VLOOKUP(AC53,$AT$2:$AU$41,2,FALSE))/(100*100)*'Formula Data'!$AB$22</f>
        <v>1.329696354409972</v>
      </c>
      <c r="AD31" s="84">
        <f ca="1">(VLOOKUP(AD9,$AV$2:$AW$41,2,FALSE)*VLOOKUP(AD53,$AT$2:$AU$41,2,FALSE))/(100*100)*'Formula Data'!$AB$22</f>
        <v>0.86286173882812311</v>
      </c>
      <c r="AE31" s="84">
        <f ca="1">(VLOOKUP(AE9,$AV$2:$AW$41,2,FALSE)*VLOOKUP(AE53,$AT$2:$AU$41,2,FALSE))/(100*100)*'Formula Data'!$AB$22</f>
        <v>1.0952463602099005</v>
      </c>
      <c r="AF31" s="84">
        <f ca="1">(VLOOKUP(AF9,$AV$2:$AW$41,2,FALSE)*VLOOKUP(AF53,$AT$2:$AU$41,2,FALSE))/(100*100)*'Formula Data'!$AB$22</f>
        <v>1.4158495594167007</v>
      </c>
      <c r="AG31" s="84">
        <f ca="1">(VLOOKUP(AG9,$AV$2:$AW$41,2,FALSE)*VLOOKUP(AG53,$AT$2:$AU$41,2,FALSE))/(100*100)*'Formula Data'!$AB$22</f>
        <v>1.4568435589828477</v>
      </c>
      <c r="AH31" s="84">
        <f ca="1">(VLOOKUP(AH9,$AV$2:$AW$41,2,FALSE)*VLOOKUP(AH53,$AT$2:$AU$41,2,FALSE))/(100*100)*'Formula Data'!$AB$22</f>
        <v>1.0405503559024047</v>
      </c>
      <c r="AI31" s="84">
        <f ca="1">(VLOOKUP(AI9,$AV$2:$AW$41,2,FALSE)*VLOOKUP(AI53,$AT$2:$AU$41,2,FALSE))/(100*100)*'Formula Data'!$AB$22</f>
        <v>1.7179639140196465</v>
      </c>
      <c r="AJ31" s="84">
        <f ca="1">(VLOOKUP(AJ9,$AV$2:$AW$41,2,FALSE)*VLOOKUP(AJ53,$AT$2:$AU$41,2,FALSE))/(100*100)*'Formula Data'!$AB$22</f>
        <v>0.88978383618635881</v>
      </c>
      <c r="AK31" s="79">
        <f ca="1">(VLOOKUP(AK9,$AV$2:$AW$41,2,FALSE)*VLOOKUP(AK53,$AT$2:$AU$41,2,FALSE))/(100*100)*'Formula Data'!$AB$22</f>
        <v>2.229066453424386</v>
      </c>
      <c r="AL31" s="79">
        <f ca="1">(VLOOKUP(AL9,$AV$2:$AW$41,2,FALSE)*VLOOKUP(AL53,$AT$2:$AU$41,2,FALSE))/(100*100)*'Formula Data'!$AB$22</f>
        <v>0.94566669220284405</v>
      </c>
      <c r="AM31" s="79">
        <f ca="1">(VLOOKUP(AM9,$AV$2:$AW$41,2,FALSE)*VLOOKUP(AM53,$AT$2:$AU$41,2,FALSE))/(100*100)*'Formula Data'!$AB$22</f>
        <v>1.8821660461197014</v>
      </c>
      <c r="AN31" s="9">
        <f ca="1">IF(OR(Fixtures!$D$6&lt;=0,Fixtures!$D$6&gt;39),AVERAGE(B31:AM31),AVERAGE(OFFSET(A31,0,Fixtures!$D$6,1,38-Fixtures!$D$6+1)))</f>
        <v>1.3974048455611223</v>
      </c>
      <c r="AO31" s="41" t="str">
        <f t="shared" si="1"/>
        <v>EVE</v>
      </c>
      <c r="AP31" s="65">
        <f ca="1">AVERAGE(OFFSET(A31,0,Fixtures!$D$6,1,9))</f>
        <v>1.3617639317290546</v>
      </c>
      <c r="AQ31" s="65">
        <f ca="1">AVERAGE(OFFSET(A31,0,Fixtures!$D$6,1,6))</f>
        <v>1.3813226511586738</v>
      </c>
      <c r="AR31" s="65">
        <f ca="1">AVERAGE(OFFSET(A31,0,Fixtures!$D$6,1,3))</f>
        <v>1.6590509050478914</v>
      </c>
      <c r="AS31" s="64"/>
      <c r="AT31" s="72" t="str">
        <f>CONCATENATE("@",Schedule!A11)</f>
        <v>@LIV</v>
      </c>
      <c r="AU31" s="3">
        <f>VLOOKUP(RIGHT(AT31,3),'Team Ratings'!$A$2:$H$21,7,FALSE)*(1+Fixtures!$D$3)</f>
        <v>160.52139923298856</v>
      </c>
      <c r="AV31" s="72" t="str">
        <f>CONCATENATE("@",Schedule!A11)</f>
        <v>@LIV</v>
      </c>
      <c r="AW31" s="3">
        <f>VLOOKUP(RIGHT(AV31,3),'Team Ratings'!$A$2:$H$21,4,FALSE)*(1-Fixtures!$D$3)</f>
        <v>59.195074768694333</v>
      </c>
      <c r="AY31" s="62"/>
      <c r="BB31" s="62"/>
      <c r="BE31" s="62"/>
    </row>
    <row r="32" spans="1:57" x14ac:dyDescent="0.25">
      <c r="A32" s="41" t="str">
        <f t="shared" si="0"/>
        <v>LEI</v>
      </c>
      <c r="B32" s="9">
        <f ca="1">(VLOOKUP(B10,$AV$2:$AW$41,2,FALSE)*VLOOKUP(B54,$AT$2:$AU$41,2,FALSE))/(100*100)*'Formula Data'!$AB$22</f>
        <v>1.6325683499096466</v>
      </c>
      <c r="C32" s="9">
        <f ca="1">(VLOOKUP(C10,$AV$2:$AW$41,2,FALSE)*VLOOKUP(C54,$AT$2:$AU$41,2,FALSE))/(100*100)*'Formula Data'!$AB$22</f>
        <v>1.0598092874023175</v>
      </c>
      <c r="D32" s="9">
        <f ca="1">(VLOOKUP(D10,$AV$2:$AW$41,2,FALSE)*VLOOKUP(D54,$AT$2:$AU$41,2,FALSE))/(100*100)*'Formula Data'!$AB$22</f>
        <v>1.1615144096489374</v>
      </c>
      <c r="E32" s="9">
        <f ca="1">(VLOOKUP(E10,$AV$2:$AW$41,2,FALSE)*VLOOKUP(E54,$AT$2:$AU$41,2,FALSE))/(100*100)*'Formula Data'!$AB$22</f>
        <v>2.3117690428828919</v>
      </c>
      <c r="F32" s="9">
        <f ca="1">(VLOOKUP(F10,$AV$2:$AW$41,2,FALSE)*VLOOKUP(F54,$AT$2:$AU$41,2,FALSE))/(100*100)*'Formula Data'!$AB$22</f>
        <v>1.0932982068679356</v>
      </c>
      <c r="G32" s="9">
        <f ca="1">(VLOOKUP(G10,$AV$2:$AW$41,2,FALSE)*VLOOKUP(G54,$AT$2:$AU$41,2,FALSE))/(100*100)*'Formula Data'!$AB$22</f>
        <v>1.9091935686474861</v>
      </c>
      <c r="H32" s="9">
        <f ca="1">(VLOOKUP(H10,$AV$2:$AW$41,2,FALSE)*VLOOKUP(H54,$AT$2:$AU$41,2,FALSE))/(100*100)*'Formula Data'!$AB$22</f>
        <v>2.4763623132877686</v>
      </c>
      <c r="I32" s="9">
        <f ca="1">(VLOOKUP(I10,$AV$2:$AW$41,2,FALSE)*VLOOKUP(I54,$AT$2:$AU$41,2,FALSE))/(100*100)*'Formula Data'!$AB$22</f>
        <v>0.90052956656217553</v>
      </c>
      <c r="J32" s="9">
        <f ca="1">(VLOOKUP(J10,$AV$2:$AW$41,2,FALSE)*VLOOKUP(J54,$AT$2:$AU$41,2,FALSE))/(100*100)*'Formula Data'!$AB$22</f>
        <v>1.993906537512165</v>
      </c>
      <c r="K32" s="9">
        <f ca="1">(VLOOKUP(K10,$AV$2:$AW$41,2,FALSE)*VLOOKUP(K54,$AT$2:$AU$41,2,FALSE))/(100*100)*'Formula Data'!$AB$22</f>
        <v>1.4125381786843632</v>
      </c>
      <c r="L32" s="9">
        <f ca="1">(VLOOKUP(L10,$AV$2:$AW$41,2,FALSE)*VLOOKUP(L54,$AT$2:$AU$41,2,FALSE))/(100*100)*'Formula Data'!$AB$22</f>
        <v>1.422245429569416</v>
      </c>
      <c r="M32" s="9">
        <f ca="1">(VLOOKUP(M10,$AV$2:$AW$41,2,FALSE)*VLOOKUP(M54,$AT$2:$AU$41,2,FALSE))/(100*100)*'Formula Data'!$AB$22</f>
        <v>2.0517105725643567</v>
      </c>
      <c r="N32" s="9">
        <f ca="1">(VLOOKUP(N10,$AV$2:$AW$41,2,FALSE)*VLOOKUP(N54,$AT$2:$AU$41,2,FALSE))/(100*100)*'Formula Data'!$AB$22</f>
        <v>1.4670592335116512</v>
      </c>
      <c r="O32" s="9">
        <f ca="1">(VLOOKUP(O10,$AV$2:$AW$41,2,FALSE)*VLOOKUP(O54,$AT$2:$AU$41,2,FALSE))/(100*100)*'Formula Data'!$AB$22</f>
        <v>1.8671102289395392</v>
      </c>
      <c r="P32" s="9">
        <f ca="1">(VLOOKUP(P10,$AV$2:$AW$41,2,FALSE)*VLOOKUP(P54,$AT$2:$AU$41,2,FALSE))/(100*100)*'Formula Data'!$AB$22</f>
        <v>2.2590146488536549</v>
      </c>
      <c r="Q32" s="9">
        <f ca="1">(VLOOKUP(Q10,$AV$2:$AW$41,2,FALSE)*VLOOKUP(Q54,$AT$2:$AU$41,2,FALSE))/(100*100)*'Formula Data'!$AB$22</f>
        <v>1.8327750906707858</v>
      </c>
      <c r="R32" s="9">
        <f ca="1">(VLOOKUP(R10,$AV$2:$AW$41,2,FALSE)*VLOOKUP(R54,$AT$2:$AU$41,2,FALSE))/(100*100)*'Formula Data'!$AB$22</f>
        <v>2.5977895809439073</v>
      </c>
      <c r="S32" s="9">
        <f ca="1">(VLOOKUP(S10,$AV$2:$AW$41,2,FALSE)*VLOOKUP(S54,$AT$2:$AU$41,2,FALSE))/(100*100)*'Formula Data'!$AB$22</f>
        <v>1.1185501747326831</v>
      </c>
      <c r="T32" s="9">
        <f ca="1">(VLOOKUP(T10,$AV$2:$AW$41,2,FALSE)*VLOOKUP(T54,$AT$2:$AU$41,2,FALSE))/(100*100)*'Formula Data'!$AB$22</f>
        <v>1.3452355253583115</v>
      </c>
      <c r="U32" s="9">
        <f ca="1">(VLOOKUP(U10,$AV$2:$AW$41,2,FALSE)*VLOOKUP(U54,$AT$2:$AU$41,2,FALSE))/(100*100)*'Formula Data'!$AB$22</f>
        <v>1.9210230269891437</v>
      </c>
      <c r="V32" s="9">
        <f ca="1">(VLOOKUP(V10,$AV$2:$AW$41,2,FALSE)*VLOOKUP(V54,$AT$2:$AU$41,2,FALSE))/(100*100)*'Formula Data'!$AB$22</f>
        <v>1.6577301436058616</v>
      </c>
      <c r="W32" s="9">
        <f ca="1">(VLOOKUP(W10,$AV$2:$AW$41,2,FALSE)*VLOOKUP(W54,$AT$2:$AU$41,2,FALSE))/(100*100)*'Formula Data'!$AB$22</f>
        <v>2.1100878965531846</v>
      </c>
      <c r="X32" s="9">
        <f ca="1">(VLOOKUP(X10,$AV$2:$AW$41,2,FALSE)*VLOOKUP(X54,$AT$2:$AU$41,2,FALSE))/(100*100)*'Formula Data'!$AB$22</f>
        <v>1.3347638804833497</v>
      </c>
      <c r="Y32" s="83">
        <f ca="1">(VLOOKUP(Y10,$AV$2:$AW$41,2,FALSE)*VLOOKUP(Y54,$AT$2:$AU$41,2,FALSE))/(100*100)*'Formula Data'!$AB$22</f>
        <v>2.8696763736504494</v>
      </c>
      <c r="Z32" s="83">
        <f ca="1">(VLOOKUP(Z10,$AV$2:$AW$41,2,FALSE)*VLOOKUP(Z54,$AT$2:$AU$41,2,FALSE))/(100*100)*'Formula Data'!$AB$22</f>
        <v>1.5831718984651906</v>
      </c>
      <c r="AA32" s="83">
        <f ca="1">(VLOOKUP(AA10,$AV$2:$AW$41,2,FALSE)*VLOOKUP(AA54,$AT$2:$AU$41,2,FALSE))/(100*100)*'Formula Data'!$AB$22</f>
        <v>1.09287633341059</v>
      </c>
      <c r="AB32" s="84">
        <f ca="1">(VLOOKUP(AB10,$AV$2:$AW$41,2,FALSE)*VLOOKUP(AB54,$AT$2:$AU$41,2,FALSE))/(100*100)*'Formula Data'!$AB$22</f>
        <v>1.6709206313907985</v>
      </c>
      <c r="AC32" s="95">
        <f ca="1">(VLOOKUP(AC10,$AV$2:$AW$41,2,FALSE)*VLOOKUP(AC54,$AT$2:$AU$41,2,FALSE))/(100*100)*'Formula Data'!$AB$22</f>
        <v>1.7390161657558389</v>
      </c>
      <c r="AD32" s="84">
        <f ca="1">(VLOOKUP(AD10,$AV$2:$AW$41,2,FALSE)*VLOOKUP(AD54,$AT$2:$AU$41,2,FALSE))/(100*100)*'Formula Data'!$AB$22</f>
        <v>2.7378492095205567</v>
      </c>
      <c r="AE32" s="84">
        <f ca="1">(VLOOKUP(AE10,$AV$2:$AW$41,2,FALSE)*VLOOKUP(AE54,$AT$2:$AU$41,2,FALSE))/(100*100)*'Formula Data'!$AB$22</f>
        <v>1.5122329467532729</v>
      </c>
      <c r="AF32" s="84">
        <f ca="1">(VLOOKUP(AF10,$AV$2:$AW$41,2,FALSE)*VLOOKUP(AF54,$AT$2:$AU$41,2,FALSE))/(100*100)*'Formula Data'!$AB$22</f>
        <v>2.1915329290729599</v>
      </c>
      <c r="AG32" s="84">
        <f ca="1">(VLOOKUP(AG10,$AV$2:$AW$41,2,FALSE)*VLOOKUP(AG54,$AT$2:$AU$41,2,FALSE))/(100*100)*'Formula Data'!$AB$22</f>
        <v>1.2498837069760553</v>
      </c>
      <c r="AH32" s="84">
        <f ca="1">(VLOOKUP(AH10,$AV$2:$AW$41,2,FALSE)*VLOOKUP(AH54,$AT$2:$AU$41,2,FALSE))/(100*100)*'Formula Data'!$AB$22</f>
        <v>2.1245888515790039</v>
      </c>
      <c r="AI32" s="84">
        <f ca="1">(VLOOKUP(AI10,$AV$2:$AW$41,2,FALSE)*VLOOKUP(AI54,$AT$2:$AU$41,2,FALSE))/(100*100)*'Formula Data'!$AB$22</f>
        <v>1.3734591436174619</v>
      </c>
      <c r="AJ32" s="84">
        <f ca="1">(VLOOKUP(AJ10,$AV$2:$AW$41,2,FALSE)*VLOOKUP(AJ54,$AT$2:$AU$41,2,FALSE))/(100*100)*'Formula Data'!$AB$22</f>
        <v>1.5475478716819362</v>
      </c>
      <c r="AK32" s="79">
        <f ca="1">(VLOOKUP(AK10,$AV$2:$AW$41,2,FALSE)*VLOOKUP(AK54,$AT$2:$AU$41,2,FALSE))/(100*100)*'Formula Data'!$AB$22</f>
        <v>1.735101772438536</v>
      </c>
      <c r="AL32" s="79">
        <f ca="1">(VLOOKUP(AL10,$AV$2:$AW$41,2,FALSE)*VLOOKUP(AL54,$AT$2:$AU$41,2,FALSE))/(100*100)*'Formula Data'!$AB$22</f>
        <v>1.2780551988466644</v>
      </c>
      <c r="AM32" s="79">
        <f ca="1">(VLOOKUP(AM10,$AV$2:$AW$41,2,FALSE)*VLOOKUP(AM54,$AT$2:$AU$41,2,FALSE))/(100*100)*'Formula Data'!$AB$22</f>
        <v>1.6331985559385209</v>
      </c>
      <c r="AN32" s="9">
        <f ca="1">IF(OR(Fixtures!$D$6&lt;=0,Fixtures!$D$6&gt;39),AVERAGE(B32:AM32),AVERAGE(OFFSET(A32,0,Fixtures!$D$6,1,38-Fixtures!$D$6+1)))</f>
        <v>1.7559407726065221</v>
      </c>
      <c r="AO32" s="41" t="str">
        <f t="shared" si="1"/>
        <v>LEI</v>
      </c>
      <c r="AP32" s="65">
        <f ca="1">AVERAGE(OFFSET(A32,0,Fixtures!$D$6,1,9))</f>
        <v>1.8496844661106344</v>
      </c>
      <c r="AQ32" s="65">
        <f ca="1">AVERAGE(OFFSET(A32,0,Fixtures!$D$6,1,6))</f>
        <v>1.9489184353655704</v>
      </c>
      <c r="AR32" s="65">
        <f ca="1">AVERAGE(OFFSET(A32,0,Fixtures!$D$6,1,3))</f>
        <v>1.8485748685087433</v>
      </c>
      <c r="AS32" s="64"/>
      <c r="AT32" s="72" t="str">
        <f>CONCATENATE("@",Schedule!A12)</f>
        <v>@MCI</v>
      </c>
      <c r="AU32" s="3">
        <f ca="1">VLOOKUP(RIGHT(AT32,3),'Team Ratings'!$A$2:$H$21,7,FALSE)*(1+Fixtures!$D$3)</f>
        <v>189.23069135098825</v>
      </c>
      <c r="AV32" s="72" t="str">
        <f>CONCATENATE("@",Schedule!A12)</f>
        <v>@MCI</v>
      </c>
      <c r="AW32" s="3">
        <f ca="1">VLOOKUP(RIGHT(AV32,3),'Team Ratings'!$A$2:$H$21,4,FALSE)*(1-Fixtures!$D$3)</f>
        <v>73.526360137855335</v>
      </c>
      <c r="AY32" s="62"/>
      <c r="BB32" s="62"/>
      <c r="BE32" s="62"/>
    </row>
    <row r="33" spans="1:57" x14ac:dyDescent="0.25">
      <c r="A33" s="41" t="str">
        <f t="shared" si="0"/>
        <v>LIV</v>
      </c>
      <c r="B33" s="9">
        <f ca="1">(VLOOKUP(B11,$AV$2:$AW$41,2,FALSE)*VLOOKUP(B55,$AT$2:$AU$41,2,FALSE))/(100*100)*'Formula Data'!$AB$22</f>
        <v>3.0996493074202096</v>
      </c>
      <c r="C33" s="9">
        <f ca="1">(VLOOKUP(C11,$AV$2:$AW$41,2,FALSE)*VLOOKUP(C55,$AT$2:$AU$41,2,FALSE))/(100*100)*'Formula Data'!$AB$22</f>
        <v>1.6854224912522384</v>
      </c>
      <c r="D33" s="9">
        <f ca="1">(VLOOKUP(D11,$AV$2:$AW$41,2,FALSE)*VLOOKUP(D55,$AT$2:$AU$41,2,FALSE))/(100*100)*'Formula Data'!$AB$22</f>
        <v>2.4480748178861638</v>
      </c>
      <c r="E33" s="9">
        <f ca="1">(VLOOKUP(E11,$AV$2:$AW$41,2,FALSE)*VLOOKUP(E55,$AT$2:$AU$41,2,FALSE))/(100*100)*'Formula Data'!$AB$22</f>
        <v>1.5926231932173802</v>
      </c>
      <c r="F33" s="9">
        <f ca="1">(VLOOKUP(F11,$AV$2:$AW$41,2,FALSE)*VLOOKUP(F55,$AT$2:$AU$41,2,FALSE))/(100*100)*'Formula Data'!$AB$22</f>
        <v>2.9547638444661537</v>
      </c>
      <c r="G33" s="9">
        <f ca="1">(VLOOKUP(G11,$AV$2:$AW$41,2,FALSE)*VLOOKUP(G55,$AT$2:$AU$41,2,FALSE))/(100*100)*'Formula Data'!$AB$22</f>
        <v>1.2645508888754877</v>
      </c>
      <c r="H33" s="9">
        <f ca="1">(VLOOKUP(H11,$AV$2:$AW$41,2,FALSE)*VLOOKUP(H55,$AT$2:$AU$41,2,FALSE))/(100*100)*'Formula Data'!$AB$22</f>
        <v>1.3859041401339194</v>
      </c>
      <c r="I33" s="9">
        <f ca="1">(VLOOKUP(I11,$AV$2:$AW$41,2,FALSE)*VLOOKUP(I55,$AT$2:$AU$41,2,FALSE))/(100*100)*'Formula Data'!$AB$22</f>
        <v>2.1350498400430924</v>
      </c>
      <c r="J33" s="9">
        <f ca="1">(VLOOKUP(J11,$AV$2:$AW$41,2,FALSE)*VLOOKUP(J55,$AT$2:$AU$41,2,FALSE))/(100*100)*'Formula Data'!$AB$22</f>
        <v>1.3045094393251884</v>
      </c>
      <c r="K33" s="9">
        <f ca="1">(VLOOKUP(K11,$AV$2:$AW$41,2,FALSE)*VLOOKUP(K55,$AT$2:$AU$41,2,FALSE))/(100*100)*'Formula Data'!$AB$22</f>
        <v>2.2780253513215851</v>
      </c>
      <c r="L33" s="9">
        <f ca="1">(VLOOKUP(L11,$AV$2:$AW$41,2,FALSE)*VLOOKUP(L55,$AT$2:$AU$41,2,FALSE))/(100*100)*'Formula Data'!$AB$22</f>
        <v>2.1868438006401325</v>
      </c>
      <c r="M33" s="9">
        <f ca="1">(VLOOKUP(M11,$AV$2:$AW$41,2,FALSE)*VLOOKUP(M55,$AT$2:$AU$41,2,FALSE))/(100*100)*'Formula Data'!$AB$22</f>
        <v>1.9937211296238777</v>
      </c>
      <c r="N33" s="9">
        <f ca="1">(VLOOKUP(N11,$AV$2:$AW$41,2,FALSE)*VLOOKUP(N55,$AT$2:$AU$41,2,FALSE))/(100*100)*'Formula Data'!$AB$22</f>
        <v>1.6970050588718515</v>
      </c>
      <c r="O33" s="9">
        <f ca="1">(VLOOKUP(O11,$AV$2:$AW$41,2,FALSE)*VLOOKUP(O55,$AT$2:$AU$41,2,FALSE))/(100*100)*'Formula Data'!$AB$22</f>
        <v>2.6149090656223786</v>
      </c>
      <c r="P33" s="9">
        <f ca="1">(VLOOKUP(P11,$AV$2:$AW$41,2,FALSE)*VLOOKUP(P55,$AT$2:$AU$41,2,FALSE))/(100*100)*'Formula Data'!$AB$22</f>
        <v>2.2278120485442794</v>
      </c>
      <c r="Q33" s="9">
        <f ca="1">(VLOOKUP(Q11,$AV$2:$AW$41,2,FALSE)*VLOOKUP(Q55,$AT$2:$AU$41,2,FALSE))/(100*100)*'Formula Data'!$AB$22</f>
        <v>1.8465143304314864</v>
      </c>
      <c r="R33" s="9">
        <f ca="1">(VLOOKUP(R11,$AV$2:$AW$41,2,FALSE)*VLOOKUP(R55,$AT$2:$AU$41,2,FALSE))/(100*100)*'Formula Data'!$AB$22</f>
        <v>2.6954273907077204</v>
      </c>
      <c r="S33" s="92">
        <f>(VLOOKUP(S11,$AV$2:$AW$41,2,FALSE)*VLOOKUP(S55,$AT$2:$AU$41,2,FALSE))/(100*100)*'Formula Data'!$AB$22</f>
        <v>2.2921401097396057</v>
      </c>
      <c r="T33" s="9">
        <f ca="1">(VLOOKUP(T11,$AV$2:$AW$41,2,FALSE)*VLOOKUP(T55,$AT$2:$AU$41,2,FALSE))/(100*100)*'Formula Data'!$AB$22</f>
        <v>1.4292482400288471</v>
      </c>
      <c r="U33" s="9">
        <f ca="1">(VLOOKUP(U11,$AV$2:$AW$41,2,FALSE)*VLOOKUP(U55,$AT$2:$AU$41,2,FALSE))/(100*100)*'Formula Data'!$AB$22</f>
        <v>1.9479596778099695</v>
      </c>
      <c r="V33" s="9">
        <f ca="1">(VLOOKUP(V11,$AV$2:$AW$41,2,FALSE)*VLOOKUP(V55,$AT$2:$AU$41,2,FALSE))/(100*100)*'Formula Data'!$AB$22</f>
        <v>2.0703012463728925</v>
      </c>
      <c r="W33" s="9">
        <f ca="1">(VLOOKUP(W11,$AV$2:$AW$41,2,FALSE)*VLOOKUP(W55,$AT$2:$AU$41,2,FALSE))/(100*100)*'Formula Data'!$AB$22</f>
        <v>1.5249591194797387</v>
      </c>
      <c r="X33" s="9">
        <f ca="1">(VLOOKUP(X11,$AV$2:$AW$41,2,FALSE)*VLOOKUP(X55,$AT$2:$AU$41,2,FALSE))/(100*100)*'Formula Data'!$AB$22</f>
        <v>1.948711631584541</v>
      </c>
      <c r="Y33" s="92">
        <f ca="1">(VLOOKUP(Y11,$AV$2:$AW$41,2,FALSE)*VLOOKUP(Y55,$AT$2:$AU$41,2,FALSE))/(100*100)*'Formula Data'!$AB$22</f>
        <v>1.3040060653108059</v>
      </c>
      <c r="Z33" s="83">
        <f ca="1">(VLOOKUP(Z11,$AV$2:$AW$41,2,FALSE)*VLOOKUP(Z55,$AT$2:$AU$41,2,FALSE))/(100*100)*'Formula Data'!$AB$22</f>
        <v>2.5177298943397646</v>
      </c>
      <c r="AA33" s="83">
        <f ca="1">(VLOOKUP(AA11,$AV$2:$AW$41,2,FALSE)*VLOOKUP(AA55,$AT$2:$AU$41,2,FALSE))/(100*100)*'Formula Data'!$AB$22</f>
        <v>2.0749718504217927</v>
      </c>
      <c r="AB33" s="84">
        <f>(VLOOKUP(AB11,$AV$2:$AW$41,2,FALSE)*VLOOKUP(AB55,$AT$2:$AU$41,2,FALSE))/(100*100)*'Formula Data'!$AB$22</f>
        <v>3.4240611515863253</v>
      </c>
      <c r="AC33" s="84">
        <f ca="1">(VLOOKUP(AC11,$AV$2:$AW$41,2,FALSE)*VLOOKUP(AC55,$AT$2:$AU$41,2,FALSE))/(100*100)*'Formula Data'!$AB$22</f>
        <v>1.8043770136142585</v>
      </c>
      <c r="AD33" s="84">
        <f ca="1">(VLOOKUP(AD11,$AV$2:$AW$41,2,FALSE)*VLOOKUP(AD55,$AT$2:$AU$41,2,FALSE))/(100*100)*'Formula Data'!$AB$22</f>
        <v>2.7583732590396282</v>
      </c>
      <c r="AE33" s="84">
        <f ca="1">(VLOOKUP(AE11,$AV$2:$AW$41,2,FALSE)*VLOOKUP(AE55,$AT$2:$AU$41,2,FALSE))/(100*100)*'Formula Data'!$AB$22</f>
        <v>1.4913452556370792</v>
      </c>
      <c r="AF33" s="84">
        <f ca="1">(VLOOKUP(AF11,$AV$2:$AW$41,2,FALSE)*VLOOKUP(AF55,$AT$2:$AU$41,2,FALSE))/(100*100)*'Formula Data'!$AB$22</f>
        <v>2.5350322484381982</v>
      </c>
      <c r="AG33" s="84">
        <f ca="1">(VLOOKUP(AG11,$AV$2:$AW$41,2,FALSE)*VLOOKUP(AG55,$AT$2:$AU$41,2,FALSE))/(100*100)*'Formula Data'!$AB$22</f>
        <v>1.3346397644589592</v>
      </c>
      <c r="AH33" s="84">
        <f ca="1">(VLOOKUP(AH11,$AV$2:$AW$41,2,FALSE)*VLOOKUP(AH55,$AT$2:$AU$41,2,FALSE))/(100*100)*'Formula Data'!$AB$22</f>
        <v>3.2667666651537788</v>
      </c>
      <c r="AI33" s="84">
        <f ca="1">(VLOOKUP(AI11,$AV$2:$AW$41,2,FALSE)*VLOOKUP(AI55,$AT$2:$AU$41,2,FALSE))/(100*100)*'Formula Data'!$AB$22</f>
        <v>1.7504763166563027</v>
      </c>
      <c r="AJ33" s="84">
        <f ca="1">(VLOOKUP(AJ11,$AV$2:$AW$41,2,FALSE)*VLOOKUP(AJ55,$AT$2:$AU$41,2,FALSE))/(100*100)*'Formula Data'!$AB$22</f>
        <v>2.3791037824605312</v>
      </c>
      <c r="AK33" s="79">
        <f ca="1">(VLOOKUP(AK11,$AV$2:$AW$41,2,FALSE)*VLOOKUP(AK55,$AT$2:$AU$41,2,FALSE))/(100*100)*'Formula Data'!$AB$22</f>
        <v>1.6387938863535472</v>
      </c>
      <c r="AL33" s="79">
        <f ca="1">(VLOOKUP(AL11,$AV$2:$AW$41,2,FALSE)*VLOOKUP(AL55,$AT$2:$AU$41,2,FALSE))/(100*100)*'Formula Data'!$AB$22</f>
        <v>1.8890204636288153</v>
      </c>
      <c r="AM33" s="79">
        <f ca="1">(VLOOKUP(AM11,$AV$2:$AW$41,2,FALSE)*VLOOKUP(AM55,$AT$2:$AU$41,2,FALSE))/(100*100)*'Formula Data'!$AB$22</f>
        <v>1.9779824082789954</v>
      </c>
      <c r="AN33" s="9">
        <f ca="1">IF(OR(Fixtures!$D$6&lt;=0,Fixtures!$D$6&gt;39),AVERAGE(B33:AM33),AVERAGE(OFFSET(A33,0,Fixtures!$D$6,1,38-Fixtures!$D$6+1)))</f>
        <v>2.1431120016919185</v>
      </c>
      <c r="AO33" s="41" t="str">
        <f t="shared" si="1"/>
        <v>LIV</v>
      </c>
      <c r="AP33" s="65">
        <f ca="1">AVERAGE(OFFSET(A33,0,Fixtures!$D$6,1,9))</f>
        <v>2.1382818336496454</v>
      </c>
      <c r="AQ33" s="65">
        <f ca="1">AVERAGE(OFFSET(A33,0,Fixtures!$D$6,1,6))</f>
        <v>2.3139198723854291</v>
      </c>
      <c r="AR33" s="65">
        <f ca="1">AVERAGE(OFFSET(A33,0,Fixtures!$D$6,1,3))</f>
        <v>1.965569270024121</v>
      </c>
      <c r="AS33" s="64"/>
      <c r="AT33" s="72" t="str">
        <f>CONCATENATE("@",Schedule!A13)</f>
        <v>@MUN</v>
      </c>
      <c r="AU33" s="3">
        <f ca="1">VLOOKUP(RIGHT(AT33,3),'Team Ratings'!$A$2:$H$21,7,FALSE)*(1+Fixtures!$D$3)</f>
        <v>134.45208972721142</v>
      </c>
      <c r="AV33" s="72" t="str">
        <f>CONCATENATE("@",Schedule!A13)</f>
        <v>@MUN</v>
      </c>
      <c r="AW33" s="3">
        <f ca="1">VLOOKUP(RIGHT(AV33,3),'Team Ratings'!$A$2:$H$21,4,FALSE)*(1-Fixtures!$D$3)</f>
        <v>71.866456697353257</v>
      </c>
      <c r="AY33" s="62"/>
      <c r="BB33" s="62"/>
      <c r="BE33" s="62"/>
    </row>
    <row r="34" spans="1:57" x14ac:dyDescent="0.25">
      <c r="A34" s="41" t="str">
        <f t="shared" si="0"/>
        <v>MCI</v>
      </c>
      <c r="B34" s="9">
        <f ca="1">(VLOOKUP(B12,$AV$2:$AW$41,2,FALSE)*VLOOKUP(B56,$AT$2:$AU$41,2,FALSE))/(100*100)*'Formula Data'!$AB$22</f>
        <v>2.7020899376151069</v>
      </c>
      <c r="C34" s="9">
        <f ca="1">(VLOOKUP(C12,$AV$2:$AW$41,2,FALSE)*VLOOKUP(C56,$AT$2:$AU$41,2,FALSE))/(100*100)*'Formula Data'!$AB$22</f>
        <v>2.6854507511486503</v>
      </c>
      <c r="D34" s="9">
        <f ca="1">(VLOOKUP(D12,$AV$2:$AW$41,2,FALSE)*VLOOKUP(D56,$AT$2:$AU$41,2,FALSE))/(100*100)*'Formula Data'!$AB$22</f>
        <v>2.1767638770074282</v>
      </c>
      <c r="E34" s="9">
        <f ca="1">(VLOOKUP(E12,$AV$2:$AW$41,2,FALSE)*VLOOKUP(E56,$AT$2:$AU$41,2,FALSE))/(100*100)*'Formula Data'!$AB$22</f>
        <v>3.0825862014165608</v>
      </c>
      <c r="F34" s="9">
        <f ca="1">(VLOOKUP(F12,$AV$2:$AW$41,2,FALSE)*VLOOKUP(F56,$AT$2:$AU$41,2,FALSE))/(100*100)*'Formula Data'!$AB$22</f>
        <v>2.4460810811849845</v>
      </c>
      <c r="G34" s="9">
        <f ca="1">(VLOOKUP(G12,$AV$2:$AW$41,2,FALSE)*VLOOKUP(G56,$AT$2:$AU$41,2,FALSE))/(100*100)*'Formula Data'!$AB$22</f>
        <v>3.1775052489399864</v>
      </c>
      <c r="H34" s="9">
        <f ca="1">(VLOOKUP(H12,$AV$2:$AW$41,2,FALSE)*VLOOKUP(H56,$AT$2:$AU$41,2,FALSE))/(100*100)*'Formula Data'!$AB$22</f>
        <v>1.7580727249804868</v>
      </c>
      <c r="I34" s="9">
        <f ca="1">(VLOOKUP(I12,$AV$2:$AW$41,2,FALSE)*VLOOKUP(I56,$AT$2:$AU$41,2,FALSE))/(100*100)*'Formula Data'!$AB$22</f>
        <v>2.2963527499583094</v>
      </c>
      <c r="J34" s="9">
        <f ca="1">(VLOOKUP(J12,$AV$2:$AW$41,2,FALSE)*VLOOKUP(J56,$AT$2:$AU$41,2,FALSE))/(100*100)*'Formula Data'!$AB$22</f>
        <v>2.0005148350990134</v>
      </c>
      <c r="K34" s="9">
        <f ca="1">(VLOOKUP(K12,$AV$2:$AW$41,2,FALSE)*VLOOKUP(K56,$AT$2:$AU$41,2,FALSE))/(100*100)*'Formula Data'!$AB$22</f>
        <v>3.851028694511728</v>
      </c>
      <c r="L34" s="9">
        <f ca="1">(VLOOKUP(L12,$AV$2:$AW$41,2,FALSE)*VLOOKUP(L56,$AT$2:$AU$41,2,FALSE))/(100*100)*'Formula Data'!$AB$22</f>
        <v>2.9680265112157911</v>
      </c>
      <c r="M34" s="9">
        <f ca="1">(VLOOKUP(M12,$AV$2:$AW$41,2,FALSE)*VLOOKUP(M56,$AT$2:$AU$41,2,FALSE))/(100*100)*'Formula Data'!$AB$22</f>
        <v>1.2666750195838747</v>
      </c>
      <c r="N34" s="9">
        <f ca="1">(VLOOKUP(N12,$AV$2:$AW$41,2,FALSE)*VLOOKUP(N56,$AT$2:$AU$41,2,FALSE))/(100*100)*'Formula Data'!$AB$22</f>
        <v>2.2268722426834149</v>
      </c>
      <c r="O34" s="9">
        <f ca="1">(VLOOKUP(O12,$AV$2:$AW$41,2,FALSE)*VLOOKUP(O56,$AT$2:$AU$41,2,FALSE))/(100*100)*'Formula Data'!$AB$22</f>
        <v>2.3317450532278072</v>
      </c>
      <c r="P34" s="9">
        <f ca="1">(VLOOKUP(P12,$AV$2:$AW$41,2,FALSE)*VLOOKUP(P56,$AT$2:$AU$41,2,FALSE))/(100*100)*'Formula Data'!$AB$22</f>
        <v>1.8774642468492051</v>
      </c>
      <c r="Q34" s="9">
        <f ca="1">(VLOOKUP(Q12,$AV$2:$AW$41,2,FALSE)*VLOOKUP(Q56,$AT$2:$AU$41,2,FALSE))/(100*100)*'Formula Data'!$AB$22</f>
        <v>2.2972391908522085</v>
      </c>
      <c r="R34" s="9">
        <f ca="1">(VLOOKUP(R12,$AV$2:$AW$41,2,FALSE)*VLOOKUP(R56,$AT$2:$AU$41,2,FALSE))/(100*100)*'Formula Data'!$AB$22</f>
        <v>1.9318925799191782</v>
      </c>
      <c r="S34" s="9">
        <f ca="1">(VLOOKUP(S12,$AV$2:$AW$41,2,FALSE)*VLOOKUP(S56,$AT$2:$AU$41,2,FALSE))/(100*100)*'Formula Data'!$AB$22</f>
        <v>2.5169040341703073</v>
      </c>
      <c r="T34" s="9">
        <f ca="1">(VLOOKUP(T12,$AV$2:$AW$41,2,FALSE)*VLOOKUP(T56,$AT$2:$AU$41,2,FALSE))/(100*100)*'Formula Data'!$AB$22</f>
        <v>1.5372278739390333</v>
      </c>
      <c r="U34" s="9">
        <f ca="1">(VLOOKUP(U12,$AV$2:$AW$41,2,FALSE)*VLOOKUP(U56,$AT$2:$AU$41,2,FALSE))/(100*100)*'Formula Data'!$AB$22</f>
        <v>2.4405751384420031</v>
      </c>
      <c r="V34" s="9">
        <f ca="1">(VLOOKUP(V12,$AV$2:$AW$41,2,FALSE)*VLOOKUP(V56,$AT$2:$AU$41,2,FALSE))/(100*100)*'Formula Data'!$AB$22</f>
        <v>2.6262567866992459</v>
      </c>
      <c r="W34" s="9">
        <f ca="1">(VLOOKUP(W12,$AV$2:$AW$41,2,FALSE)*VLOOKUP(W56,$AT$2:$AU$41,2,FALSE))/(100*100)*'Formula Data'!$AB$22</f>
        <v>2.5779613574830575</v>
      </c>
      <c r="X34" s="9">
        <f ca="1">(VLOOKUP(X12,$AV$2:$AW$41,2,FALSE)*VLOOKUP(X56,$AT$2:$AU$41,2,FALSE))/(100*100)*'Formula Data'!$AB$22</f>
        <v>2.9884233956417359</v>
      </c>
      <c r="Y34" s="83">
        <f ca="1">(VLOOKUP(Y12,$AV$2:$AW$41,2,FALSE)*VLOOKUP(Y56,$AT$2:$AU$41,2,FALSE))/(100*100)*'Formula Data'!$AB$22</f>
        <v>1.6337734397834893</v>
      </c>
      <c r="Z34" s="83">
        <f ca="1">(VLOOKUP(Z12,$AV$2:$AW$41,2,FALSE)*VLOOKUP(Z56,$AT$2:$AU$41,2,FALSE))/(100*100)*'Formula Data'!$AB$22</f>
        <v>1.797698436719344</v>
      </c>
      <c r="AA34" s="83">
        <f ca="1">(VLOOKUP(AA12,$AV$2:$AW$41,2,FALSE)*VLOOKUP(AA56,$AT$2:$AU$41,2,FALSE))/(100*100)*'Formula Data'!$AB$22</f>
        <v>4.0364553389065181</v>
      </c>
      <c r="AB34" s="84">
        <f ca="1">(VLOOKUP(AB12,$AV$2:$AW$41,2,FALSE)*VLOOKUP(AB56,$AT$2:$AU$41,2,FALSE))/(100*100)*'Formula Data'!$AB$22</f>
        <v>1.6848696427090484</v>
      </c>
      <c r="AC34" s="95">
        <f ca="1">(VLOOKUP(AC12,$AV$2:$AW$41,2,FALSE)*VLOOKUP(AC56,$AT$2:$AU$41,2,FALSE))/(100*100)*'Formula Data'!$AB$22</f>
        <v>2.8859136070397606</v>
      </c>
      <c r="AD34" s="84">
        <f ca="1">(VLOOKUP(AD12,$AV$2:$AW$41,2,FALSE)*VLOOKUP(AD56,$AT$2:$AU$41,2,FALSE))/(100*100)*'Formula Data'!$AB$22</f>
        <v>1.5378212765208998</v>
      </c>
      <c r="AE34" s="84">
        <f ca="1">(VLOOKUP(AE12,$AV$2:$AW$41,2,FALSE)*VLOOKUP(AE56,$AT$2:$AU$41,2,FALSE))/(100*100)*'Formula Data'!$AB$22</f>
        <v>2.8046070847994304</v>
      </c>
      <c r="AF34" s="84">
        <f ca="1">(VLOOKUP(AF12,$AV$2:$AW$41,2,FALSE)*VLOOKUP(AF56,$AT$2:$AU$41,2,FALSE))/(100*100)*'Formula Data'!$AB$22</f>
        <v>1.4907161293996414</v>
      </c>
      <c r="AG34" s="84">
        <f ca="1">(VLOOKUP(AG12,$AV$2:$AW$41,2,FALSE)*VLOOKUP(AG56,$AT$2:$AU$41,2,FALSE))/(100*100)*'Formula Data'!$AB$22</f>
        <v>1.8921935477734428</v>
      </c>
      <c r="AH34" s="84">
        <f ca="1">(VLOOKUP(AH12,$AV$2:$AW$41,2,FALSE)*VLOOKUP(AH56,$AT$2:$AU$41,2,FALSE))/(100*100)*'Formula Data'!$AB$22</f>
        <v>1.9868607223841244</v>
      </c>
      <c r="AI34" s="84">
        <f ca="1">(VLOOKUP(AI12,$AV$2:$AW$41,2,FALSE)*VLOOKUP(AI56,$AT$2:$AU$41,2,FALSE))/(100*100)*'Formula Data'!$AB$22</f>
        <v>3.4832240918588235</v>
      </c>
      <c r="AJ34" s="84">
        <f ca="1">(VLOOKUP(AJ12,$AV$2:$AW$41,2,FALSE)*VLOOKUP(AJ56,$AT$2:$AU$41,2,FALSE))/(100*100)*'Formula Data'!$AB$22</f>
        <v>2.0635494406176975</v>
      </c>
      <c r="AK34" s="79">
        <f ca="1">(VLOOKUP(AK12,$AV$2:$AW$41,2,FALSE)*VLOOKUP(AK56,$AT$2:$AU$41,2,FALSE))/(100*100)*'Formula Data'!$AB$22</f>
        <v>3.251709001455541</v>
      </c>
      <c r="AL34" s="79">
        <f ca="1">(VLOOKUP(AL12,$AV$2:$AW$41,2,FALSE)*VLOOKUP(AL56,$AT$2:$AU$41,2,FALSE))/(100*100)*'Formula Data'!$AB$22</f>
        <v>2.1270902906127178</v>
      </c>
      <c r="AM34" s="79">
        <f ca="1">(VLOOKUP(AM12,$AV$2:$AW$41,2,FALSE)*VLOOKUP(AM56,$AT$2:$AU$41,2,FALSE))/(100*100)*'Formula Data'!$AB$22</f>
        <v>3.6540223558442371</v>
      </c>
      <c r="AN34" s="9">
        <f ca="1">IF(OR(Fixtures!$D$6&lt;=0,Fixtures!$D$6&gt;39),AVERAGE(B34:AM34),AVERAGE(OFFSET(A34,0,Fixtures!$D$6,1,38-Fixtures!$D$6+1)))</f>
        <v>2.4220336270949816</v>
      </c>
      <c r="AO34" s="41" t="str">
        <f t="shared" si="1"/>
        <v>MCI</v>
      </c>
      <c r="AP34" s="65">
        <f ca="1">AVERAGE(OFFSET(A34,0,Fixtures!$D$6,1,9))</f>
        <v>2.1960053892946192</v>
      </c>
      <c r="AQ34" s="65">
        <f ca="1">AVERAGE(OFFSET(A34,0,Fixtures!$D$6,1,6))</f>
        <v>2.2627552902798436</v>
      </c>
      <c r="AR34" s="65">
        <f ca="1">AVERAGE(OFFSET(A34,0,Fixtures!$D$6,1,3))</f>
        <v>2.4893090718031172</v>
      </c>
      <c r="AS34" s="64"/>
      <c r="AT34" s="72" t="str">
        <f>CONCATENATE("@",Schedule!A14)</f>
        <v>@NEW</v>
      </c>
      <c r="AU34" s="3">
        <f ca="1">VLOOKUP(RIGHT(AT34,3),'Team Ratings'!$A$2:$H$21,7,FALSE)*(1+Fixtures!$D$3)</f>
        <v>74.280007823308679</v>
      </c>
      <c r="AV34" s="72" t="str">
        <f>CONCATENATE("@",Schedule!A14)</f>
        <v>@NEW</v>
      </c>
      <c r="AW34" s="3">
        <f ca="1">VLOOKUP(RIGHT(AV34,3),'Team Ratings'!$A$2:$H$21,4,FALSE)*(1-Fixtures!$D$3)</f>
        <v>108.96861518015709</v>
      </c>
      <c r="AY34" s="62"/>
      <c r="BB34" s="62"/>
      <c r="BE34" s="62"/>
    </row>
    <row r="35" spans="1:57" x14ac:dyDescent="0.25">
      <c r="A35" s="41" t="str">
        <f t="shared" si="0"/>
        <v>MUN</v>
      </c>
      <c r="B35" s="9">
        <f ca="1">(VLOOKUP(B13,$AV$2:$AW$41,2,FALSE)*VLOOKUP(B57,$AT$2:$AU$41,2,FALSE))/(100*100)*'Formula Data'!$AB$22</f>
        <v>1.5822360762238128</v>
      </c>
      <c r="C35" s="9">
        <f ca="1">(VLOOKUP(C13,$AV$2:$AW$41,2,FALSE)*VLOOKUP(C57,$AT$2:$AU$41,2,FALSE))/(100*100)*'Formula Data'!$AB$22</f>
        <v>1.0922303277678216</v>
      </c>
      <c r="D35" s="9">
        <f ca="1">(VLOOKUP(D13,$AV$2:$AW$41,2,FALSE)*VLOOKUP(D57,$AT$2:$AU$41,2,FALSE))/(100*100)*'Formula Data'!$AB$22</f>
        <v>2.1233329945851946</v>
      </c>
      <c r="E35" s="9">
        <f ca="1">(VLOOKUP(E13,$AV$2:$AW$41,2,FALSE)*VLOOKUP(E57,$AT$2:$AU$41,2,FALSE))/(100*100)*'Formula Data'!$AB$22</f>
        <v>1.4117032190405687</v>
      </c>
      <c r="F35" s="9">
        <f ca="1">(VLOOKUP(F13,$AV$2:$AW$41,2,FALSE)*VLOOKUP(F57,$AT$2:$AU$41,2,FALSE))/(100*100)*'Formula Data'!$AB$22</f>
        <v>1.7883093097692642</v>
      </c>
      <c r="G35" s="9">
        <f ca="1">(VLOOKUP(G13,$AV$2:$AW$41,2,FALSE)*VLOOKUP(G57,$AT$2:$AU$41,2,FALSE))/(100*100)*'Formula Data'!$AB$22</f>
        <v>1.9198874989541921</v>
      </c>
      <c r="H35" s="9">
        <f ca="1">(VLOOKUP(H13,$AV$2:$AW$41,2,FALSE)*VLOOKUP(H57,$AT$2:$AU$41,2,FALSE))/(100*100)*'Formula Data'!$AB$22</f>
        <v>2.050497794350862</v>
      </c>
      <c r="I35" s="9">
        <f ca="1">(VLOOKUP(I13,$AV$2:$AW$41,2,FALSE)*VLOOKUP(I57,$AT$2:$AU$41,2,FALSE))/(100*100)*'Formula Data'!$AB$22</f>
        <v>1.6567502495462889</v>
      </c>
      <c r="J35" s="9">
        <f ca="1">(VLOOKUP(J13,$AV$2:$AW$41,2,FALSE)*VLOOKUP(J57,$AT$2:$AU$41,2,FALSE))/(100*100)*'Formula Data'!$AB$22</f>
        <v>1.3444403487096217</v>
      </c>
      <c r="K35" s="9">
        <f ca="1">(VLOOKUP(K13,$AV$2:$AW$41,2,FALSE)*VLOOKUP(K57,$AT$2:$AU$41,2,FALSE))/(100*100)*'Formula Data'!$AB$22</f>
        <v>1.7379882230494232</v>
      </c>
      <c r="L35" s="9">
        <f ca="1">(VLOOKUP(L13,$AV$2:$AW$41,2,FALSE)*VLOOKUP(L57,$AT$2:$AU$41,2,FALSE))/(100*100)*'Formula Data'!$AB$22</f>
        <v>1.5466331070127801</v>
      </c>
      <c r="M35" s="9">
        <f ca="1">(VLOOKUP(M13,$AV$2:$AW$41,2,FALSE)*VLOOKUP(M57,$AT$2:$AU$41,2,FALSE))/(100*100)*'Formula Data'!$AB$22</f>
        <v>2.1902375010403339</v>
      </c>
      <c r="N35" s="9">
        <f ca="1">(VLOOKUP(N13,$AV$2:$AW$41,2,FALSE)*VLOOKUP(N57,$AT$2:$AU$41,2,FALSE))/(100*100)*'Formula Data'!$AB$22</f>
        <v>1.1608278316347092</v>
      </c>
      <c r="O35" s="9">
        <f ca="1">(VLOOKUP(O13,$AV$2:$AW$41,2,FALSE)*VLOOKUP(O57,$AT$2:$AU$41,2,FALSE))/(100*100)*'Formula Data'!$AB$22</f>
        <v>2.7362308507142319</v>
      </c>
      <c r="P35" s="9">
        <f ca="1">(VLOOKUP(P13,$AV$2:$AW$41,2,FALSE)*VLOOKUP(P57,$AT$2:$AU$41,2,FALSE))/(100*100)*'Formula Data'!$AB$22</f>
        <v>1.9080650330750903</v>
      </c>
      <c r="Q35" s="9">
        <f ca="1">(VLOOKUP(Q13,$AV$2:$AW$41,2,FALSE)*VLOOKUP(Q57,$AT$2:$AU$41,2,FALSE))/(100*100)*'Formula Data'!$AB$22</f>
        <v>1.1178889931309719</v>
      </c>
      <c r="R35" s="9">
        <f ca="1">(VLOOKUP(R13,$AV$2:$AW$41,2,FALSE)*VLOOKUP(R57,$AT$2:$AU$41,2,FALSE))/(100*100)*'Formula Data'!$AB$22</f>
        <v>1.8660065690773096</v>
      </c>
      <c r="S35" s="9">
        <f ca="1">(VLOOKUP(S13,$AV$2:$AW$41,2,FALSE)*VLOOKUP(S57,$AT$2:$AU$41,2,FALSE))/(100*100)*'Formula Data'!$AB$22</f>
        <v>1.5113390569444105</v>
      </c>
      <c r="T35" s="9">
        <f ca="1">(VLOOKUP(T13,$AV$2:$AW$41,2,FALSE)*VLOOKUP(T57,$AT$2:$AU$41,2,FALSE))/(100*100)*'Formula Data'!$AB$22</f>
        <v>2.4748985209271721</v>
      </c>
      <c r="U35" s="9">
        <f ca="1">(VLOOKUP(U13,$AV$2:$AW$41,2,FALSE)*VLOOKUP(U57,$AT$2:$AU$41,2,FALSE))/(100*100)*'Formula Data'!$AB$22</f>
        <v>1.3339748936856719</v>
      </c>
      <c r="V35" s="9">
        <f ca="1">(VLOOKUP(V13,$AV$2:$AW$41,2,FALSE)*VLOOKUP(V57,$AT$2:$AU$41,2,FALSE))/(100*100)*'Formula Data'!$AB$22</f>
        <v>1.3726472838216517</v>
      </c>
      <c r="W35" s="9">
        <f ca="1">(VLOOKUP(W13,$AV$2:$AW$41,2,FALSE)*VLOOKUP(W57,$AT$2:$AU$41,2,FALSE))/(100*100)*'Formula Data'!$AB$22</f>
        <v>2.596254012209632</v>
      </c>
      <c r="X35" s="9">
        <f ca="1">(VLOOKUP(X13,$AV$2:$AW$41,2,FALSE)*VLOOKUP(X57,$AT$2:$AU$41,2,FALSE))/(100*100)*'Formula Data'!$AB$22</f>
        <v>0.89999725822710208</v>
      </c>
      <c r="Y35" s="83">
        <f ca="1">(VLOOKUP(Y13,$AV$2:$AW$41,2,FALSE)*VLOOKUP(Y57,$AT$2:$AU$41,2,FALSE))/(100*100)*'Formula Data'!$AB$22</f>
        <v>1.9927279276045224</v>
      </c>
      <c r="Z35" s="83">
        <f ca="1">(VLOOKUP(Z13,$AV$2:$AW$41,2,FALSE)*VLOOKUP(Z57,$AT$2:$AU$41,2,FALSE))/(100*100)*'Formula Data'!$AB$22</f>
        <v>1.6316033291346468</v>
      </c>
      <c r="AA35" s="83">
        <f ca="1">(VLOOKUP(AA13,$AV$2:$AW$41,2,FALSE)*VLOOKUP(AA57,$AT$2:$AU$41,2,FALSE))/(100*100)*'Formula Data'!$AB$22</f>
        <v>1.0591828278853623</v>
      </c>
      <c r="AB35" s="84">
        <f ca="1">(VLOOKUP(AB13,$AV$2:$AW$41,2,FALSE)*VLOOKUP(AB57,$AT$2:$AU$41,2,FALSE))/(100*100)*'Formula Data'!$AB$22</f>
        <v>2.2576793319786872</v>
      </c>
      <c r="AC35" s="95">
        <f ca="1">(VLOOKUP(AC13,$AV$2:$AW$41,2,FALSE)*VLOOKUP(AC57,$AT$2:$AU$41,2,FALSE))/(100*100)*'Formula Data'!$AB$22</f>
        <v>1.2491448933492735</v>
      </c>
      <c r="AD35" s="84">
        <f ca="1">(VLOOKUP(AD13,$AV$2:$AW$41,2,FALSE)*VLOOKUP(AD57,$AT$2:$AU$41,2,FALSE))/(100*100)*'Formula Data'!$AB$22</f>
        <v>1.6699329403561431</v>
      </c>
      <c r="AE35" s="84">
        <f ca="1">(VLOOKUP(AE13,$AV$2:$AW$41,2,FALSE)*VLOOKUP(AE57,$AT$2:$AU$41,2,FALSE))/(100*100)*'Formula Data'!$AB$22</f>
        <v>1.277299732884978</v>
      </c>
      <c r="AF35" s="84">
        <f ca="1">(VLOOKUP(AF13,$AV$2:$AW$41,2,FALSE)*VLOOKUP(AF57,$AT$2:$AU$41,2,FALSE))/(100*100)*'Formula Data'!$AB$22</f>
        <v>1.734076143553084</v>
      </c>
      <c r="AG35" s="84">
        <f ca="1">(VLOOKUP(AG13,$AV$2:$AW$41,2,FALSE)*VLOOKUP(AG57,$AT$2:$AU$41,2,FALSE))/(100*100)*'Formula Data'!$AB$22</f>
        <v>1.4661920461509674</v>
      </c>
      <c r="AH35" s="84">
        <f ca="1">(VLOOKUP(AH13,$AV$2:$AW$41,2,FALSE)*VLOOKUP(AH57,$AT$2:$AU$41,2,FALSE))/(100*100)*'Formula Data'!$AB$22</f>
        <v>2.3104025425746468</v>
      </c>
      <c r="AI35" s="84">
        <f ca="1">(VLOOKUP(AI13,$AV$2:$AW$41,2,FALSE)*VLOOKUP(AI57,$AT$2:$AU$41,2,FALSE))/(100*100)*'Formula Data'!$AB$22</f>
        <v>1.8316917265111801</v>
      </c>
      <c r="AJ35" s="84">
        <f ca="1">(VLOOKUP(AJ13,$AV$2:$AW$41,2,FALSE)*VLOOKUP(AJ57,$AT$2:$AU$41,2,FALSE))/(100*100)*'Formula Data'!$AB$22</f>
        <v>2.1088406111593683</v>
      </c>
      <c r="AK35" s="79">
        <f ca="1">(VLOOKUP(AK13,$AV$2:$AW$41,2,FALSE)*VLOOKUP(AK57,$AT$2:$AU$41,2,FALSE))/(100*100)*'Formula Data'!$AB$22</f>
        <v>1.4214047319124028</v>
      </c>
      <c r="AL35" s="79">
        <f ca="1">(VLOOKUP(AL13,$AV$2:$AW$41,2,FALSE)*VLOOKUP(AL57,$AT$2:$AU$41,2,FALSE))/(100*100)*'Formula Data'!$AB$22</f>
        <v>2.8679800910303359</v>
      </c>
      <c r="AM35" s="79">
        <f ca="1">(VLOOKUP(AM13,$AV$2:$AW$41,2,FALSE)*VLOOKUP(AM57,$AT$2:$AU$41,2,FALSE))/(100*100)*'Formula Data'!$AB$22</f>
        <v>1.197132678440582</v>
      </c>
      <c r="AN35" s="9">
        <f ca="1">IF(OR(Fixtures!$D$6&lt;=0,Fixtures!$D$6&gt;39),AVERAGE(B35:AM35),AVERAGE(OFFSET(A35,0,Fixtures!$D$6,1,38-Fixtures!$D$6+1)))</f>
        <v>1.7383527703017456</v>
      </c>
      <c r="AO35" s="41" t="str">
        <f t="shared" si="1"/>
        <v>MUN</v>
      </c>
      <c r="AP35" s="65">
        <f ca="1">AVERAGE(OFFSET(A35,0,Fixtures!$D$6,1,9))</f>
        <v>1.5930932414330738</v>
      </c>
      <c r="AQ35" s="65">
        <f ca="1">AVERAGE(OFFSET(A35,0,Fixtures!$D$6,1,6))</f>
        <v>1.6433785417181059</v>
      </c>
      <c r="AR35" s="65">
        <f ca="1">AVERAGE(OFFSET(A35,0,Fixtures!$D$6,1,3))</f>
        <v>1.5611713615415106</v>
      </c>
      <c r="AS35" s="64"/>
      <c r="AT35" s="72" t="str">
        <f>CONCATENATE("@",Schedule!A15)</f>
        <v>@NOR</v>
      </c>
      <c r="AU35" s="3">
        <f ca="1">VLOOKUP(RIGHT(AT35,3),'Team Ratings'!$A$2:$H$21,7,FALSE)*(1+Fixtures!$D$3)</f>
        <v>87.28952212747464</v>
      </c>
      <c r="AV35" s="72" t="str">
        <f>CONCATENATE("@",Schedule!A15)</f>
        <v>@NOR</v>
      </c>
      <c r="AW35" s="3">
        <f ca="1">VLOOKUP(RIGHT(AV35,3),'Team Ratings'!$A$2:$H$21,4,FALSE)*(1-Fixtures!$D$3)</f>
        <v>114.31184025291813</v>
      </c>
      <c r="AY35" s="62"/>
      <c r="BB35" s="62"/>
      <c r="BE35" s="62"/>
    </row>
    <row r="36" spans="1:57" x14ac:dyDescent="0.25">
      <c r="A36" s="41" t="str">
        <f t="shared" si="0"/>
        <v>NEW</v>
      </c>
      <c r="B36" s="9">
        <f ca="1">(VLOOKUP(B14,$AV$2:$AW$41,2,FALSE)*VLOOKUP(B58,$AT$2:$AU$41,2,FALSE))/(100*100)*'Formula Data'!$AB$22</f>
        <v>1.1328272585058483</v>
      </c>
      <c r="C36" s="9">
        <f ca="1">(VLOOKUP(C14,$AV$2:$AW$41,2,FALSE)*VLOOKUP(C58,$AT$2:$AU$41,2,FALSE))/(100*100)*'Formula Data'!$AB$22</f>
        <v>0.96017681143413069</v>
      </c>
      <c r="D36" s="9">
        <f ca="1">(VLOOKUP(D14,$AV$2:$AW$41,2,FALSE)*VLOOKUP(D58,$AT$2:$AU$41,2,FALSE))/(100*100)*'Formula Data'!$AB$22</f>
        <v>0.70566277061147187</v>
      </c>
      <c r="E36" s="9">
        <f ca="1">(VLOOKUP(E14,$AV$2:$AW$41,2,FALSE)*VLOOKUP(E58,$AT$2:$AU$41,2,FALSE))/(100*100)*'Formula Data'!$AB$22</f>
        <v>1.2472877051010887</v>
      </c>
      <c r="F36" s="9">
        <f ca="1">(VLOOKUP(F14,$AV$2:$AW$41,2,FALSE)*VLOOKUP(F58,$AT$2:$AU$41,2,FALSE))/(100*100)*'Formula Data'!$AB$22</f>
        <v>0.49721654395778075</v>
      </c>
      <c r="G36" s="9">
        <f ca="1">(VLOOKUP(G14,$AV$2:$AW$41,2,FALSE)*VLOOKUP(G58,$AT$2:$AU$41,2,FALSE))/(100*100)*'Formula Data'!$AB$22</f>
        <v>1.2100284870414586</v>
      </c>
      <c r="H36" s="9">
        <f ca="1">(VLOOKUP(H14,$AV$2:$AW$41,2,FALSE)*VLOOKUP(H58,$AT$2:$AU$41,2,FALSE))/(100*100)*'Formula Data'!$AB$22</f>
        <v>0.66137331818731848</v>
      </c>
      <c r="I36" s="9">
        <f ca="1">(VLOOKUP(I14,$AV$2:$AW$41,2,FALSE)*VLOOKUP(I58,$AT$2:$AU$41,2,FALSE))/(100*100)*'Formula Data'!$AB$22</f>
        <v>0.90175089384421991</v>
      </c>
      <c r="J36" s="9">
        <f ca="1">(VLOOKUP(J14,$AV$2:$AW$41,2,FALSE)*VLOOKUP(J58,$AT$2:$AU$41,2,FALSE))/(100*100)*'Formula Data'!$AB$22</f>
        <v>0.58516092164327183</v>
      </c>
      <c r="K36" s="9">
        <f ca="1">(VLOOKUP(K14,$AV$2:$AW$41,2,FALSE)*VLOOKUP(K58,$AT$2:$AU$41,2,FALSE))/(100*100)*'Formula Data'!$AB$22</f>
        <v>0.90140293318274556</v>
      </c>
      <c r="L36" s="9">
        <f ca="1">(VLOOKUP(L14,$AV$2:$AW$41,2,FALSE)*VLOOKUP(L58,$AT$2:$AU$41,2,FALSE))/(100*100)*'Formula Data'!$AB$22</f>
        <v>1.0606697057035595</v>
      </c>
      <c r="M36" s="9">
        <f ca="1">(VLOOKUP(M14,$AV$2:$AW$41,2,FALSE)*VLOOKUP(M58,$AT$2:$AU$41,2,FALSE))/(100*100)*'Formula Data'!$AB$22</f>
        <v>1.2764154077904522</v>
      </c>
      <c r="N36" s="9">
        <f ca="1">(VLOOKUP(N14,$AV$2:$AW$41,2,FALSE)*VLOOKUP(N58,$AT$2:$AU$41,2,FALSE))/(100*100)*'Formula Data'!$AB$22</f>
        <v>1.0119446715271376</v>
      </c>
      <c r="O36" s="9">
        <f ca="1">(VLOOKUP(O14,$AV$2:$AW$41,2,FALSE)*VLOOKUP(O58,$AT$2:$AU$41,2,FALSE))/(100*100)*'Formula Data'!$AB$22</f>
        <v>0.92257868305151758</v>
      </c>
      <c r="P36" s="9">
        <f ca="1">(VLOOKUP(P14,$AV$2:$AW$41,2,FALSE)*VLOOKUP(P58,$AT$2:$AU$41,2,FALSE))/(100*100)*'Formula Data'!$AB$22</f>
        <v>0.64131617879859193</v>
      </c>
      <c r="Q36" s="9">
        <f ca="1">(VLOOKUP(Q14,$AV$2:$AW$41,2,FALSE)*VLOOKUP(Q58,$AT$2:$AU$41,2,FALSE))/(100*100)*'Formula Data'!$AB$22</f>
        <v>1.1650595941858835</v>
      </c>
      <c r="R36" s="9">
        <f ca="1">(VLOOKUP(R14,$AV$2:$AW$41,2,FALSE)*VLOOKUP(R58,$AT$2:$AU$41,2,FALSE))/(100*100)*'Formula Data'!$AB$22</f>
        <v>0.73697378553287718</v>
      </c>
      <c r="S36" s="9">
        <f ca="1">(VLOOKUP(S14,$AV$2:$AW$41,2,FALSE)*VLOOKUP(S58,$AT$2:$AU$41,2,FALSE))/(100*100)*'Formula Data'!$AB$22</f>
        <v>1.1730661216889728</v>
      </c>
      <c r="T36" s="9">
        <f ca="1">(VLOOKUP(T14,$AV$2:$AW$41,2,FALSE)*VLOOKUP(T58,$AT$2:$AU$41,2,FALSE))/(100*100)*'Formula Data'!$AB$22</f>
        <v>0.60365142480480838</v>
      </c>
      <c r="U36" s="9">
        <f ca="1">(VLOOKUP(U14,$AV$2:$AW$41,2,FALSE)*VLOOKUP(U58,$AT$2:$AU$41,2,FALSE))/(100*100)*'Formula Data'!$AB$22</f>
        <v>1.0309024041993424</v>
      </c>
      <c r="V36" s="9">
        <f ca="1">(VLOOKUP(V14,$AV$2:$AW$41,2,FALSE)*VLOOKUP(V58,$AT$2:$AU$41,2,FALSE))/(100*100)*'Formula Data'!$AB$22</f>
        <v>0.98797742593414251</v>
      </c>
      <c r="W36" s="9">
        <f ca="1">(VLOOKUP(W14,$AV$2:$AW$41,2,FALSE)*VLOOKUP(W58,$AT$2:$AU$41,2,FALSE))/(100*100)*'Formula Data'!$AB$22</f>
        <v>0.60341849246117663</v>
      </c>
      <c r="X36" s="9">
        <f ca="1">(VLOOKUP(X14,$AV$2:$AW$41,2,FALSE)*VLOOKUP(X58,$AT$2:$AU$41,2,FALSE))/(100*100)*'Formula Data'!$AB$22</f>
        <v>0.8741292780103197</v>
      </c>
      <c r="Y36" s="83">
        <f ca="1">(VLOOKUP(Y14,$AV$2:$AW$41,2,FALSE)*VLOOKUP(Y58,$AT$2:$AU$41,2,FALSE))/(100*100)*'Formula Data'!$AB$22</f>
        <v>0.69010822099294811</v>
      </c>
      <c r="Z36" s="83">
        <f ca="1">(VLOOKUP(Z14,$AV$2:$AW$41,2,FALSE)*VLOOKUP(Z58,$AT$2:$AU$41,2,FALSE))/(100*100)*'Formula Data'!$AB$22</f>
        <v>1.4343381997966647</v>
      </c>
      <c r="AA36" s="83">
        <f ca="1">(VLOOKUP(AA14,$AV$2:$AW$41,2,FALSE)*VLOOKUP(AA58,$AT$2:$AU$41,2,FALSE))/(100*100)*'Formula Data'!$AB$22</f>
        <v>0.7583389085865595</v>
      </c>
      <c r="AB36" s="84">
        <f ca="1">(VLOOKUP(AB14,$AV$2:$AW$41,2,FALSE)*VLOOKUP(AB58,$AT$2:$AU$41,2,FALSE))/(100*100)*'Formula Data'!$AB$22</f>
        <v>0.78527566823807271</v>
      </c>
      <c r="AC36" s="84">
        <f ca="1">(VLOOKUP(AC14,$AV$2:$AW$41,2,FALSE)*VLOOKUP(AC58,$AT$2:$AU$41,2,FALSE))/(100*100)*'Formula Data'!$AB$22</f>
        <v>1.1009114574009649</v>
      </c>
      <c r="AD36" s="84">
        <f ca="1">(VLOOKUP(AD14,$AV$2:$AW$41,2,FALSE)*VLOOKUP(AD58,$AT$2:$AU$41,2,FALSE))/(100*100)*'Formula Data'!$AB$22</f>
        <v>0.77991592668641763</v>
      </c>
      <c r="AE36" s="84">
        <f ca="1">(VLOOKUP(AE14,$AV$2:$AW$41,2,FALSE)*VLOOKUP(AE58,$AT$2:$AU$41,2,FALSE))/(100*100)*'Formula Data'!$AB$22</f>
        <v>0.95801552635345222</v>
      </c>
      <c r="AF36" s="84">
        <f ca="1">(VLOOKUP(AF14,$AV$2:$AW$41,2,FALSE)*VLOOKUP(AF58,$AT$2:$AU$41,2,FALSE))/(100*100)*'Formula Data'!$AB$22</f>
        <v>1.5116704352442427</v>
      </c>
      <c r="AG36" s="84">
        <f ca="1">(VLOOKUP(AG14,$AV$2:$AW$41,2,FALSE)*VLOOKUP(AG58,$AT$2:$AU$41,2,FALSE))/(100*100)*'Formula Data'!$AB$22</f>
        <v>0.85445990108286451</v>
      </c>
      <c r="AH36" s="84">
        <f ca="1">(VLOOKUP(AH14,$AV$2:$AW$41,2,FALSE)*VLOOKUP(AH58,$AT$2:$AU$41,2,FALSE))/(100*100)*'Formula Data'!$AB$22</f>
        <v>1.5844572146929714</v>
      </c>
      <c r="AI36" s="84">
        <f ca="1">(VLOOKUP(AI14,$AV$2:$AW$41,2,FALSE)*VLOOKUP(AI58,$AT$2:$AU$41,2,FALSE))/(100*100)*'Formula Data'!$AB$22</f>
        <v>0.61759399443944551</v>
      </c>
      <c r="AJ36" s="84">
        <f ca="1">(VLOOKUP(AJ14,$AV$2:$AW$41,2,FALSE)*VLOOKUP(AJ58,$AT$2:$AU$41,2,FALSE))/(100*100)*'Formula Data'!$AB$22</f>
        <v>0.83496119101808408</v>
      </c>
      <c r="AK36" s="79">
        <f ca="1">(VLOOKUP(AK14,$AV$2:$AW$41,2,FALSE)*VLOOKUP(AK58,$AT$2:$AU$41,2,FALSE))/(100*100)*'Formula Data'!$AB$22</f>
        <v>1.054138212888742</v>
      </c>
      <c r="AL36" s="79">
        <f ca="1">(VLOOKUP(AL14,$AV$2:$AW$41,2,FALSE)*VLOOKUP(AL58,$AT$2:$AU$41,2,FALSE))/(100*100)*'Formula Data'!$AB$22</f>
        <v>0.81001906983767047</v>
      </c>
      <c r="AM36" s="79">
        <f ca="1">(VLOOKUP(AM14,$AV$2:$AW$41,2,FALSE)*VLOOKUP(AM58,$AT$2:$AU$41,2,FALSE))/(100*100)*'Formula Data'!$AB$22</f>
        <v>0.74275557801100589</v>
      </c>
      <c r="AN36" s="9">
        <f ca="1">IF(OR(Fixtures!$D$6&lt;=0,Fixtures!$D$6&gt;39),AVERAGE(B36:AM36),AVERAGE(OFFSET(A36,0,Fixtures!$D$6,1,38-Fixtures!$D$6+1)))</f>
        <v>0.96779730035134037</v>
      </c>
      <c r="AO36" s="41" t="str">
        <f t="shared" si="1"/>
        <v>NEW</v>
      </c>
      <c r="AP36" s="65">
        <f ca="1">AVERAGE(OFFSET(A36,0,Fixtures!$D$6,1,9))</f>
        <v>0.98589269382024292</v>
      </c>
      <c r="AQ36" s="65">
        <f ca="1">AVERAGE(OFFSET(A36,0,Fixtures!$D$6,1,6))</f>
        <v>0.92481473028360461</v>
      </c>
      <c r="AR36" s="65">
        <f ca="1">AVERAGE(OFFSET(A36,0,Fixtures!$D$6,1,3))</f>
        <v>0.96092844312539072</v>
      </c>
      <c r="AS36" s="64"/>
      <c r="AT36" s="72" t="str">
        <f>CONCATENATE("@",Schedule!A16)</f>
        <v>@SHU</v>
      </c>
      <c r="AU36" s="3">
        <f ca="1">VLOOKUP(RIGHT(AT36,3),'Team Ratings'!$A$2:$H$21,7,FALSE)*(1+Fixtures!$D$3)</f>
        <v>94.192038408656487</v>
      </c>
      <c r="AV36" s="72" t="str">
        <f>CONCATENATE("@",Schedule!A16)</f>
        <v>@SHU</v>
      </c>
      <c r="AW36" s="3">
        <f ca="1">VLOOKUP(RIGHT(AV36,3),'Team Ratings'!$A$2:$H$21,4,FALSE)*(1-Fixtures!$D$3)</f>
        <v>76.35055513675637</v>
      </c>
      <c r="AY36" s="62"/>
      <c r="BB36" s="62"/>
      <c r="BE36" s="62"/>
    </row>
    <row r="37" spans="1:57" x14ac:dyDescent="0.25">
      <c r="A37" s="41" t="str">
        <f t="shared" si="0"/>
        <v>NOR</v>
      </c>
      <c r="B37" s="9">
        <f ca="1">(VLOOKUP(B15,$AV$2:$AW$41,2,FALSE)*VLOOKUP(B59,$AT$2:$AU$41,2,FALSE))/(100*100)*'Formula Data'!$AB$22</f>
        <v>0.58429981078071347</v>
      </c>
      <c r="C37" s="9">
        <f ca="1">(VLOOKUP(C15,$AV$2:$AW$41,2,FALSE)*VLOOKUP(C59,$AT$2:$AU$41,2,FALSE))/(100*100)*'Formula Data'!$AB$22</f>
        <v>1.6067634920664557</v>
      </c>
      <c r="D37" s="9">
        <f ca="1">(VLOOKUP(D15,$AV$2:$AW$41,2,FALSE)*VLOOKUP(D59,$AT$2:$AU$41,2,FALSE))/(100*100)*'Formula Data'!$AB$22</f>
        <v>1.0272256181859469</v>
      </c>
      <c r="E37" s="9">
        <f ca="1">(VLOOKUP(E15,$AV$2:$AW$41,2,FALSE)*VLOOKUP(E59,$AT$2:$AU$41,2,FALSE))/(100*100)*'Formula Data'!$AB$22</f>
        <v>1.2464370220071528</v>
      </c>
      <c r="F37" s="9">
        <f ca="1">(VLOOKUP(F15,$AV$2:$AW$41,2,FALSE)*VLOOKUP(F59,$AT$2:$AU$41,2,FALSE))/(100*100)*'Formula Data'!$AB$22</f>
        <v>1.0841605262094696</v>
      </c>
      <c r="G37" s="9">
        <f ca="1">(VLOOKUP(G15,$AV$2:$AW$41,2,FALSE)*VLOOKUP(G59,$AT$2:$AU$41,2,FALSE))/(100*100)*'Formula Data'!$AB$22</f>
        <v>0.86604850275008172</v>
      </c>
      <c r="H37" s="9">
        <f ca="1">(VLOOKUP(H15,$AV$2:$AW$41,2,FALSE)*VLOOKUP(H59,$AT$2:$AU$41,2,FALSE))/(100*100)*'Formula Data'!$AB$22</f>
        <v>0.92281005114979542</v>
      </c>
      <c r="I37" s="9">
        <f ca="1">(VLOOKUP(I15,$AV$2:$AW$41,2,FALSE)*VLOOKUP(I59,$AT$2:$AU$41,2,FALSE))/(100*100)*'Formula Data'!$AB$22</f>
        <v>1.7764267098703159</v>
      </c>
      <c r="J37" s="9">
        <f ca="1">(VLOOKUP(J15,$AV$2:$AW$41,2,FALSE)*VLOOKUP(J59,$AT$2:$AU$41,2,FALSE))/(100*100)*'Formula Data'!$AB$22</f>
        <v>1.0041113164666091</v>
      </c>
      <c r="K37" s="9">
        <f ca="1">(VLOOKUP(K15,$AV$2:$AW$41,2,FALSE)*VLOOKUP(K59,$AT$2:$AU$41,2,FALSE))/(100*100)*'Formula Data'!$AB$22</f>
        <v>1.0596849261098922</v>
      </c>
      <c r="L37" s="9">
        <f ca="1">(VLOOKUP(L15,$AV$2:$AW$41,2,FALSE)*VLOOKUP(L59,$AT$2:$AU$41,2,FALSE))/(100*100)*'Formula Data'!$AB$22</f>
        <v>0.95188704999145857</v>
      </c>
      <c r="M37" s="9">
        <f ca="1">(VLOOKUP(M15,$AV$2:$AW$41,2,FALSE)*VLOOKUP(M59,$AT$2:$AU$41,2,FALSE))/(100*100)*'Formula Data'!$AB$22</f>
        <v>1.4657395835597111</v>
      </c>
      <c r="N37" s="9">
        <f ca="1">(VLOOKUP(N15,$AV$2:$AW$41,2,FALSE)*VLOOKUP(N59,$AT$2:$AU$41,2,FALSE))/(100*100)*'Formula Data'!$AB$22</f>
        <v>0.81097483147832083</v>
      </c>
      <c r="O37" s="9">
        <f ca="1">(VLOOKUP(O15,$AV$2:$AW$41,2,FALSE)*VLOOKUP(O59,$AT$2:$AU$41,2,FALSE))/(100*100)*'Formula Data'!$AB$22</f>
        <v>1.3312323590914246</v>
      </c>
      <c r="P37" s="9">
        <f ca="1">(VLOOKUP(P15,$AV$2:$AW$41,2,FALSE)*VLOOKUP(P59,$AT$2:$AU$41,2,FALSE))/(100*100)*'Formula Data'!$AB$22</f>
        <v>0.91651159625620393</v>
      </c>
      <c r="Q37" s="9">
        <f ca="1">(VLOOKUP(Q15,$AV$2:$AW$41,2,FALSE)*VLOOKUP(Q59,$AT$2:$AU$41,2,FALSE))/(100*100)*'Formula Data'!$AB$22</f>
        <v>1.1258038325065027</v>
      </c>
      <c r="R37" s="9">
        <f ca="1">(VLOOKUP(R15,$AV$2:$AW$41,2,FALSE)*VLOOKUP(R59,$AT$2:$AU$41,2,FALSE))/(100*100)*'Formula Data'!$AB$22</f>
        <v>0.77720725379780586</v>
      </c>
      <c r="S37" s="9">
        <f ca="1">(VLOOKUP(S15,$AV$2:$AW$41,2,FALSE)*VLOOKUP(S59,$AT$2:$AU$41,2,FALSE))/(100*100)*'Formula Data'!$AB$22</f>
        <v>1.0592760230853864</v>
      </c>
      <c r="T37" s="9">
        <f ca="1">(VLOOKUP(T15,$AV$2:$AW$41,2,FALSE)*VLOOKUP(T59,$AT$2:$AU$41,2,FALSE))/(100*100)*'Formula Data'!$AB$22</f>
        <v>1.1891782107396331</v>
      </c>
      <c r="U37" s="9">
        <f ca="1">(VLOOKUP(U15,$AV$2:$AW$41,2,FALSE)*VLOOKUP(U59,$AT$2:$AU$41,2,FALSE))/(100*100)*'Formula Data'!$AB$22</f>
        <v>1.2387615935400391</v>
      </c>
      <c r="V37" s="9">
        <f ca="1">(VLOOKUP(V15,$AV$2:$AW$41,2,FALSE)*VLOOKUP(V59,$AT$2:$AU$41,2,FALSE))/(100*100)*'Formula Data'!$AB$22</f>
        <v>1.3785187183842622</v>
      </c>
      <c r="W37" s="9">
        <f ca="1">(VLOOKUP(W15,$AV$2:$AW$41,2,FALSE)*VLOOKUP(W59,$AT$2:$AU$41,2,FALSE))/(100*100)*'Formula Data'!$AB$22</f>
        <v>0.70937585962728322</v>
      </c>
      <c r="X37" s="9">
        <f ca="1">(VLOOKUP(X15,$AV$2:$AW$41,2,FALSE)*VLOOKUP(X59,$AT$2:$AU$41,2,FALSE))/(100*100)*'Formula Data'!$AB$22</f>
        <v>1.4999687566970337</v>
      </c>
      <c r="Y37" s="83">
        <f ca="1">(VLOOKUP(Y15,$AV$2:$AW$41,2,FALSE)*VLOOKUP(Y59,$AT$2:$AU$41,2,FALSE))/(100*100)*'Formula Data'!$AB$22</f>
        <v>0.82925362873341457</v>
      </c>
      <c r="Z37" s="83">
        <f ca="1">(VLOOKUP(Z15,$AV$2:$AW$41,2,FALSE)*VLOOKUP(Z59,$AT$2:$AU$41,2,FALSE))/(100*100)*'Formula Data'!$AB$22</f>
        <v>1.0756020070858092</v>
      </c>
      <c r="AA37" s="83">
        <f ca="1">(VLOOKUP(AA15,$AV$2:$AW$41,2,FALSE)*VLOOKUP(AA59,$AT$2:$AU$41,2,FALSE))/(100*100)*'Formula Data'!$AB$22</f>
        <v>0.87284292721563372</v>
      </c>
      <c r="AB37" s="84">
        <f ca="1">(VLOOKUP(AB15,$AV$2:$AW$41,2,FALSE)*VLOOKUP(AB59,$AT$2:$AU$41,2,FALSE))/(100*100)*'Formula Data'!$AB$22</f>
        <v>0.70910213115633303</v>
      </c>
      <c r="AC37" s="95">
        <f ca="1">(VLOOKUP(AC15,$AV$2:$AW$41,2,FALSE)*VLOOKUP(AC59,$AT$2:$AU$41,2,FALSE))/(100*100)*'Formula Data'!$AB$22</f>
        <v>1.1610133050559814</v>
      </c>
      <c r="AD37" s="84">
        <f ca="1">(VLOOKUP(AD15,$AV$2:$AW$41,2,FALSE)*VLOOKUP(AD59,$AT$2:$AU$41,2,FALSE))/(100*100)*'Formula Data'!$AB$22</f>
        <v>0.75363727630600597</v>
      </c>
      <c r="AE37" s="84">
        <f ca="1">(VLOOKUP(AE15,$AV$2:$AW$41,2,FALSE)*VLOOKUP(AE59,$AT$2:$AU$41,2,FALSE))/(100*100)*'Formula Data'!$AB$22</f>
        <v>1.3691099153950703</v>
      </c>
      <c r="AF37" s="84">
        <f ca="1">(VLOOKUP(AF15,$AV$2:$AW$41,2,FALSE)*VLOOKUP(AF59,$AT$2:$AU$41,2,FALSE))/(100*100)*'Formula Data'!$AB$22</f>
        <v>1.2114562297392202</v>
      </c>
      <c r="AG37" s="84">
        <f ca="1">(VLOOKUP(AG15,$AV$2:$AW$41,2,FALSE)*VLOOKUP(AG59,$AT$2:$AU$41,2,FALSE))/(100*100)*'Formula Data'!$AB$22</f>
        <v>0.89115554616863946</v>
      </c>
      <c r="AH37" s="84">
        <f ca="1">(VLOOKUP(AH15,$AV$2:$AW$41,2,FALSE)*VLOOKUP(AH59,$AT$2:$AU$41,2,FALSE))/(100*100)*'Formula Data'!$AB$22</f>
        <v>1.4219547289995862</v>
      </c>
      <c r="AI37" s="84">
        <f ca="1">(VLOOKUP(AI15,$AV$2:$AW$41,2,FALSE)*VLOOKUP(AI59,$AT$2:$AU$41,2,FALSE))/(100*100)*'Formula Data'!$AB$22</f>
        <v>0.98119757246559169</v>
      </c>
      <c r="AJ37" s="84">
        <f ca="1">(VLOOKUP(AJ15,$AV$2:$AW$41,2,FALSE)*VLOOKUP(AJ59,$AT$2:$AU$41,2,FALSE))/(100*100)*'Formula Data'!$AB$22</f>
        <v>1.8619614773193269</v>
      </c>
      <c r="AK37" s="79">
        <f ca="1">(VLOOKUP(AK15,$AV$2:$AW$41,2,FALSE)*VLOOKUP(AK59,$AT$2:$AU$41,2,FALSE))/(100*100)*'Formula Data'!$AB$22</f>
        <v>0.68764690143026197</v>
      </c>
      <c r="AL37" s="79">
        <f ca="1">(VLOOKUP(AL15,$AV$2:$AW$41,2,FALSE)*VLOOKUP(AL59,$AT$2:$AU$41,2,FALSE))/(100*100)*'Formula Data'!$AB$22</f>
        <v>1.2937267757130853</v>
      </c>
      <c r="AM37" s="79">
        <f ca="1">(VLOOKUP(AM15,$AV$2:$AW$41,2,FALSE)*VLOOKUP(AM59,$AT$2:$AU$41,2,FALSE))/(100*100)*'Formula Data'!$AB$22</f>
        <v>0.72576035225592572</v>
      </c>
      <c r="AN37" s="9">
        <f ca="1">IF(OR(Fixtures!$D$6&lt;=0,Fixtures!$D$6&gt;39),AVERAGE(B37:AM37),AVERAGE(OFFSET(A37,0,Fixtures!$D$6,1,38-Fixtures!$D$6+1)))</f>
        <v>1.056361385002659</v>
      </c>
      <c r="AO37" s="41" t="str">
        <f t="shared" si="1"/>
        <v>NOR</v>
      </c>
      <c r="AP37" s="65">
        <f ca="1">AVERAGE(OFFSET(A37,0,Fixtures!$D$6,1,9))</f>
        <v>0.98590810742845625</v>
      </c>
      <c r="AQ37" s="65">
        <f ca="1">AVERAGE(OFFSET(A37,0,Fixtures!$D$6,1,6))</f>
        <v>0.90024187925886301</v>
      </c>
      <c r="AR37" s="65">
        <f ca="1">AVERAGE(OFFSET(A37,0,Fixtures!$D$6,1,3))</f>
        <v>0.92589952101161932</v>
      </c>
      <c r="AS37" s="64"/>
      <c r="AT37" s="72" t="str">
        <f>CONCATENATE("@",Schedule!A17)</f>
        <v>@SOU</v>
      </c>
      <c r="AU37" s="3">
        <f ca="1">VLOOKUP(RIGHT(AT37,3),'Team Ratings'!$A$2:$H$21,7,FALSE)*(1+Fixtures!$D$3)</f>
        <v>116.95141433495537</v>
      </c>
      <c r="AV37" s="72" t="str">
        <f>CONCATENATE("@",Schedule!A17)</f>
        <v>@SOU</v>
      </c>
      <c r="AW37" s="3">
        <f ca="1">VLOOKUP(RIGHT(AV37,3),'Team Ratings'!$A$2:$H$21,4,FALSE)*(1-Fixtures!$D$3)</f>
        <v>92.851257977083989</v>
      </c>
      <c r="AY37" s="62"/>
      <c r="BB37" s="62"/>
      <c r="BE37" s="62"/>
    </row>
    <row r="38" spans="1:57" x14ac:dyDescent="0.25">
      <c r="A38" s="41" t="str">
        <f t="shared" si="0"/>
        <v>SHU</v>
      </c>
      <c r="B38" s="9">
        <f ca="1">(VLOOKUP(B16,$AV$2:$AW$41,2,FALSE)*VLOOKUP(B60,$AT$2:$AU$41,2,FALSE))/(100*100)*'Formula Data'!$AB$22</f>
        <v>1.0835125382983435</v>
      </c>
      <c r="C38" s="9">
        <f ca="1">(VLOOKUP(C16,$AV$2:$AW$41,2,FALSE)*VLOOKUP(C60,$AT$2:$AU$41,2,FALSE))/(100*100)*'Formula Data'!$AB$22</f>
        <v>1.4875266229488624</v>
      </c>
      <c r="D38" s="9">
        <f ca="1">(VLOOKUP(D16,$AV$2:$AW$41,2,FALSE)*VLOOKUP(D60,$AT$2:$AU$41,2,FALSE))/(100*100)*'Formula Data'!$AB$22</f>
        <v>1.2528217265652024</v>
      </c>
      <c r="E38" s="9">
        <f ca="1">(VLOOKUP(E16,$AV$2:$AW$41,2,FALSE)*VLOOKUP(E60,$AT$2:$AU$41,2,FALSE))/(100*100)*'Formula Data'!$AB$22</f>
        <v>0.74202334681731552</v>
      </c>
      <c r="F38" s="9">
        <f ca="1">(VLOOKUP(F16,$AV$2:$AW$41,2,FALSE)*VLOOKUP(F60,$AT$2:$AU$41,2,FALSE))/(100*100)*'Formula Data'!$AB$22</f>
        <v>1.4773738083734402</v>
      </c>
      <c r="G38" s="9">
        <f ca="1">(VLOOKUP(G16,$AV$2:$AW$41,2,FALSE)*VLOOKUP(G60,$AT$2:$AU$41,2,FALSE))/(100*100)*'Formula Data'!$AB$22</f>
        <v>0.87510357043204112</v>
      </c>
      <c r="H38" s="9">
        <f ca="1">(VLOOKUP(H16,$AV$2:$AW$41,2,FALSE)*VLOOKUP(H60,$AT$2:$AU$41,2,FALSE))/(100*100)*'Formula Data'!$AB$22</f>
        <v>0.94186395481642526</v>
      </c>
      <c r="I38" s="9">
        <f ca="1">(VLOOKUP(I16,$AV$2:$AW$41,2,FALSE)*VLOOKUP(I60,$AT$2:$AU$41,2,FALSE))/(100*100)*'Formula Data'!$AB$22</f>
        <v>1.0587868644439482</v>
      </c>
      <c r="J38" s="9">
        <f ca="1">(VLOOKUP(J16,$AV$2:$AW$41,2,FALSE)*VLOOKUP(J60,$AT$2:$AU$41,2,FALSE))/(100*100)*'Formula Data'!$AB$22</f>
        <v>1.4365010420754554</v>
      </c>
      <c r="K38" s="9">
        <f ca="1">(VLOOKUP(K16,$AV$2:$AW$41,2,FALSE)*VLOOKUP(K60,$AT$2:$AU$41,2,FALSE))/(100*100)*'Formula Data'!$AB$22</f>
        <v>1.3450004191730558</v>
      </c>
      <c r="L38" s="9">
        <f ca="1">(VLOOKUP(L16,$AV$2:$AW$41,2,FALSE)*VLOOKUP(L60,$AT$2:$AU$41,2,FALSE))/(100*100)*'Formula Data'!$AB$22</f>
        <v>1.3960296628765576</v>
      </c>
      <c r="M38" s="9">
        <f ca="1">(VLOOKUP(M16,$AV$2:$AW$41,2,FALSE)*VLOOKUP(M60,$AT$2:$AU$41,2,FALSE))/(100*100)*'Formula Data'!$AB$22</f>
        <v>0.8948277839590838</v>
      </c>
      <c r="N38" s="9">
        <f ca="1">(VLOOKUP(N16,$AV$2:$AW$41,2,FALSE)*VLOOKUP(N60,$AT$2:$AU$41,2,FALSE))/(100*100)*'Formula Data'!$AB$22</f>
        <v>1.1434806930830999</v>
      </c>
      <c r="O38" s="9">
        <f ca="1">(VLOOKUP(O16,$AV$2:$AW$41,2,FALSE)*VLOOKUP(O60,$AT$2:$AU$41,2,FALSE))/(100*100)*'Formula Data'!$AB$22</f>
        <v>0.76517517275437785</v>
      </c>
      <c r="P38" s="9">
        <f ca="1">(VLOOKUP(P16,$AV$2:$AW$41,2,FALSE)*VLOOKUP(P60,$AT$2:$AU$41,2,FALSE))/(100*100)*'Formula Data'!$AB$22</f>
        <v>1.7338201065797167</v>
      </c>
      <c r="Q38" s="9">
        <f ca="1">(VLOOKUP(Q16,$AV$2:$AW$41,2,FALSE)*VLOOKUP(Q60,$AT$2:$AU$41,2,FALSE))/(100*100)*'Formula Data'!$AB$22</f>
        <v>1.2175686803485368</v>
      </c>
      <c r="R38" s="9">
        <f ca="1">(VLOOKUP(R16,$AV$2:$AW$41,2,FALSE)*VLOOKUP(R60,$AT$2:$AU$41,2,FALSE))/(100*100)*'Formula Data'!$AB$22</f>
        <v>1.9168996324886733</v>
      </c>
      <c r="S38" s="9">
        <f ca="1">(VLOOKUP(S16,$AV$2:$AW$41,2,FALSE)*VLOOKUP(S60,$AT$2:$AU$41,2,FALSE))/(100*100)*'Formula Data'!$AB$22</f>
        <v>1.0271585797269174</v>
      </c>
      <c r="T38" s="9">
        <f ca="1">(VLOOKUP(T16,$AV$2:$AW$41,2,FALSE)*VLOOKUP(T60,$AT$2:$AU$41,2,FALSE))/(100*100)*'Formula Data'!$AB$22</f>
        <v>1.581644575280466</v>
      </c>
      <c r="U38" s="9">
        <f ca="1">(VLOOKUP(U16,$AV$2:$AW$41,2,FALSE)*VLOOKUP(U60,$AT$2:$AU$41,2,FALSE))/(100*100)*'Formula Data'!$AB$22</f>
        <v>0.7831506612596455</v>
      </c>
      <c r="V38" s="9">
        <f ca="1">(VLOOKUP(V16,$AV$2:$AW$41,2,FALSE)*VLOOKUP(V60,$AT$2:$AU$41,2,FALSE))/(100*100)*'Formula Data'!$AB$22</f>
        <v>0.63050396975314427</v>
      </c>
      <c r="W38" s="9">
        <f ca="1">(VLOOKUP(W16,$AV$2:$AW$41,2,FALSE)*VLOOKUP(W60,$AT$2:$AU$41,2,FALSE))/(100*100)*'Formula Data'!$AB$22</f>
        <v>2.0091981570362933</v>
      </c>
      <c r="X38" s="9">
        <f ca="1">(VLOOKUP(X16,$AV$2:$AW$41,2,FALSE)*VLOOKUP(X60,$AT$2:$AU$41,2,FALSE))/(100*100)*'Formula Data'!$AB$22</f>
        <v>0.96162466452985018</v>
      </c>
      <c r="Y38" s="83">
        <f ca="1">(VLOOKUP(Y16,$AV$2:$AW$41,2,FALSE)*VLOOKUP(Y60,$AT$2:$AU$41,2,FALSE))/(100*100)*'Formula Data'!$AB$22</f>
        <v>1.1698917285483597</v>
      </c>
      <c r="Z38" s="83">
        <f ca="1">(VLOOKUP(Z16,$AV$2:$AW$41,2,FALSE)*VLOOKUP(Z60,$AT$2:$AU$41,2,FALSE))/(100*100)*'Formula Data'!$AB$22</f>
        <v>0.99578228478394903</v>
      </c>
      <c r="AA38" s="83">
        <f ca="1">(VLOOKUP(AA16,$AV$2:$AW$41,2,FALSE)*VLOOKUP(AA60,$AT$2:$AU$41,2,FALSE))/(100*100)*'Formula Data'!$AB$22</f>
        <v>1.618580458445674</v>
      </c>
      <c r="AB38" s="84">
        <f ca="1">(VLOOKUP(AB16,$AV$2:$AW$41,2,FALSE)*VLOOKUP(AB60,$AT$2:$AU$41,2,FALSE))/(100*100)*'Formula Data'!$AB$22</f>
        <v>1.5343973845303336</v>
      </c>
      <c r="AC38" s="95">
        <f ca="1">(VLOOKUP(AC16,$AV$2:$AW$41,2,FALSE)*VLOOKUP(AC60,$AT$2:$AU$41,2,FALSE))/(100*100)*'Formula Data'!$AB$22</f>
        <v>1.2832138035667979</v>
      </c>
      <c r="AD38" s="84">
        <f ca="1">(VLOOKUP(AD16,$AV$2:$AW$41,2,FALSE)*VLOOKUP(AD60,$AT$2:$AU$41,2,FALSE))/(100*100)*'Formula Data'!$AB$22</f>
        <v>1.8188371644712718</v>
      </c>
      <c r="AE38" s="84">
        <f ca="1">(VLOOKUP(AE16,$AV$2:$AW$41,2,FALSE)*VLOOKUP(AE60,$AT$2:$AU$41,2,FALSE))/(100*100)*'Formula Data'!$AB$22</f>
        <v>1.1606564349831161</v>
      </c>
      <c r="AF38" s="84">
        <f ca="1">(VLOOKUP(AF16,$AV$2:$AW$41,2,FALSE)*VLOOKUP(AF60,$AT$2:$AU$41,2,FALSE))/(100*100)*'Formula Data'!$AB$22</f>
        <v>0.76547054660934777</v>
      </c>
      <c r="AG38" s="84">
        <f ca="1">(VLOOKUP(AG16,$AV$2:$AW$41,2,FALSE)*VLOOKUP(AG60,$AT$2:$AU$41,2,FALSE))/(100*100)*'Formula Data'!$AB$22</f>
        <v>1.336718047642582</v>
      </c>
      <c r="AH38" s="84">
        <f ca="1">(VLOOKUP(AH16,$AV$2:$AW$41,2,FALSE)*VLOOKUP(AH60,$AT$2:$AU$41,2,FALSE))/(100*100)*'Formula Data'!$AB$22</f>
        <v>0.93453225366116655</v>
      </c>
      <c r="AI38" s="84">
        <f ca="1">(VLOOKUP(AI16,$AV$2:$AW$41,2,FALSE)*VLOOKUP(AI60,$AT$2:$AU$41,2,FALSE))/(100*100)*'Formula Data'!$AB$22</f>
        <v>1.1430394555960459</v>
      </c>
      <c r="AJ38" s="84">
        <f ca="1">(VLOOKUP(AJ16,$AV$2:$AW$41,2,FALSE)*VLOOKUP(AJ60,$AT$2:$AU$41,2,FALSE))/(100*100)*'Formula Data'!$AB$22</f>
        <v>1.1084546291962369</v>
      </c>
      <c r="AK38" s="79">
        <f ca="1">(VLOOKUP(AK16,$AV$2:$AW$41,2,FALSE)*VLOOKUP(AK60,$AT$2:$AU$41,2,FALSE))/(100*100)*'Formula Data'!$AB$22</f>
        <v>0.8386657838990198</v>
      </c>
      <c r="AL38" s="79">
        <f ca="1">(VLOOKUP(AL16,$AV$2:$AW$41,2,FALSE)*VLOOKUP(AL60,$AT$2:$AU$41,2,FALSE))/(100*100)*'Formula Data'!$AB$22</f>
        <v>1.307253481756506</v>
      </c>
      <c r="AM38" s="79">
        <f ca="1">(VLOOKUP(AM16,$AV$2:$AW$41,2,FALSE)*VLOOKUP(AM60,$AT$2:$AU$41,2,FALSE))/(100*100)*'Formula Data'!$AB$22</f>
        <v>0.98898577254750941</v>
      </c>
      <c r="AN38" s="9">
        <f ca="1">IF(OR(Fixtures!$D$6&lt;=0,Fixtures!$D$6&gt;39),AVERAGE(B38:AM38),AVERAGE(OFFSET(A38,0,Fixtures!$D$6,1,38-Fixtures!$D$6+1)))</f>
        <v>1.2002986153491941</v>
      </c>
      <c r="AO38" s="41" t="str">
        <f t="shared" si="1"/>
        <v>SHU</v>
      </c>
      <c r="AP38" s="65">
        <f ca="1">AVERAGE(OFFSET(A38,0,Fixtures!$D$6,1,9))</f>
        <v>1.2981719837312702</v>
      </c>
      <c r="AQ38" s="65">
        <f ca="1">AVERAGE(OFFSET(A38,0,Fixtures!$D$6,1,6))</f>
        <v>1.4034504707243975</v>
      </c>
      <c r="AR38" s="65">
        <f ca="1">AVERAGE(OFFSET(A38,0,Fixtures!$D$6,1,3))</f>
        <v>1.2614181572593275</v>
      </c>
      <c r="AS38" s="64"/>
      <c r="AT38" s="72" t="str">
        <f>CONCATENATE("@",Schedule!A18)</f>
        <v>@TOT</v>
      </c>
      <c r="AU38" s="3">
        <f ca="1">VLOOKUP(RIGHT(AT38,3),'Team Ratings'!$A$2:$H$21,7,FALSE)*(1+Fixtures!$D$3)</f>
        <v>105.36299136872537</v>
      </c>
      <c r="AV38" s="72" t="str">
        <f>CONCATENATE("@",Schedule!A18)</f>
        <v>@TOT</v>
      </c>
      <c r="AW38" s="3">
        <f ca="1">VLOOKUP(RIGHT(AV38,3),'Team Ratings'!$A$2:$H$21,4,FALSE)*(1-Fixtures!$D$3)</f>
        <v>84.011203922001769</v>
      </c>
      <c r="AY38" s="62"/>
      <c r="BB38" s="62"/>
      <c r="BE38" s="62"/>
    </row>
    <row r="39" spans="1:57" x14ac:dyDescent="0.25">
      <c r="A39" s="41" t="str">
        <f t="shared" si="0"/>
        <v>SOU</v>
      </c>
      <c r="B39" s="9">
        <f ca="1">(VLOOKUP(B17,$AV$2:$AW$41,2,FALSE)*VLOOKUP(B61,$AT$2:$AU$41,2,FALSE))/(100*100)*'Formula Data'!$AB$22</f>
        <v>1.1603408382896001</v>
      </c>
      <c r="C39" s="9">
        <f ca="1">(VLOOKUP(C17,$AV$2:$AW$41,2,FALSE)*VLOOKUP(C61,$AT$2:$AU$41,2,FALSE))/(100*100)*'Formula Data'!$AB$22</f>
        <v>1.1694440792224341</v>
      </c>
      <c r="D39" s="9">
        <f ca="1">(VLOOKUP(D17,$AV$2:$AW$41,2,FALSE)*VLOOKUP(D61,$AT$2:$AU$41,2,FALSE))/(100*100)*'Formula Data'!$AB$22</f>
        <v>1.2753482213026082</v>
      </c>
      <c r="E39" s="9">
        <f ca="1">(VLOOKUP(E17,$AV$2:$AW$41,2,FALSE)*VLOOKUP(E61,$AT$2:$AU$41,2,FALSE))/(100*100)*'Formula Data'!$AB$22</f>
        <v>1.4197769427239961</v>
      </c>
      <c r="F39" s="9">
        <f ca="1">(VLOOKUP(F17,$AV$2:$AW$41,2,FALSE)*VLOOKUP(F61,$AT$2:$AU$41,2,FALSE))/(100*100)*'Formula Data'!$AB$22</f>
        <v>1.0097311018705752</v>
      </c>
      <c r="G39" s="9">
        <f ca="1">(VLOOKUP(G17,$AV$2:$AW$41,2,FALSE)*VLOOKUP(G61,$AT$2:$AU$41,2,FALSE))/(100*100)*'Formula Data'!$AB$22</f>
        <v>2.0096738219941241</v>
      </c>
      <c r="H39" s="9">
        <f ca="1">(VLOOKUP(H17,$AV$2:$AW$41,2,FALSE)*VLOOKUP(H61,$AT$2:$AU$41,2,FALSE))/(100*100)*'Formula Data'!$AB$22</f>
        <v>1.1110426814015208</v>
      </c>
      <c r="I39" s="9">
        <f ca="1">(VLOOKUP(I17,$AV$2:$AW$41,2,FALSE)*VLOOKUP(I61,$AT$2:$AU$41,2,FALSE))/(100*100)*'Formula Data'!$AB$22</f>
        <v>1.3762876226141274</v>
      </c>
      <c r="J39" s="9">
        <f ca="1">(VLOOKUP(J17,$AV$2:$AW$41,2,FALSE)*VLOOKUP(J61,$AT$2:$AU$41,2,FALSE))/(100*100)*'Formula Data'!$AB$22</f>
        <v>0.9500624487960343</v>
      </c>
      <c r="K39" s="9">
        <f ca="1">(VLOOKUP(K17,$AV$2:$AW$41,2,FALSE)*VLOOKUP(K61,$AT$2:$AU$41,2,FALSE))/(100*100)*'Formula Data'!$AB$22</f>
        <v>1.5555377641970178</v>
      </c>
      <c r="L39" s="9">
        <f ca="1">(VLOOKUP(L17,$AV$2:$AW$41,2,FALSE)*VLOOKUP(L61,$AT$2:$AU$41,2,FALSE))/(100*100)*'Formula Data'!$AB$22</f>
        <v>0.97238130758250663</v>
      </c>
      <c r="M39" s="9">
        <f ca="1">(VLOOKUP(M17,$AV$2:$AW$41,2,FALSE)*VLOOKUP(M61,$AT$2:$AU$41,2,FALSE))/(100*100)*'Formula Data'!$AB$22</f>
        <v>1.6231217220548828</v>
      </c>
      <c r="N39" s="9">
        <f ca="1">(VLOOKUP(N17,$AV$2:$AW$41,2,FALSE)*VLOOKUP(N61,$AT$2:$AU$41,2,FALSE))/(100*100)*'Formula Data'!$AB$22</f>
        <v>1.1939795175491954</v>
      </c>
      <c r="O39" s="9">
        <f ca="1">(VLOOKUP(O17,$AV$2:$AW$41,2,FALSE)*VLOOKUP(O61,$AT$2:$AU$41,2,FALSE))/(100*100)*'Formula Data'!$AB$22</f>
        <v>1.9638132179679064</v>
      </c>
      <c r="P39" s="9">
        <f ca="1">(VLOOKUP(P17,$AV$2:$AW$41,2,FALSE)*VLOOKUP(P61,$AT$2:$AU$41,2,FALSE))/(100*100)*'Formula Data'!$AB$22</f>
        <v>2.2583180322207141</v>
      </c>
      <c r="Q39" s="9">
        <f ca="1">(VLOOKUP(Q17,$AV$2:$AW$41,2,FALSE)*VLOOKUP(Q61,$AT$2:$AU$41,2,FALSE))/(100*100)*'Formula Data'!$AB$22</f>
        <v>1.4411028142243465</v>
      </c>
      <c r="R39" s="9">
        <f ca="1">(VLOOKUP(R17,$AV$2:$AW$41,2,FALSE)*VLOOKUP(R61,$AT$2:$AU$41,2,FALSE))/(100*100)*'Formula Data'!$AB$22</f>
        <v>2.4946754536207716</v>
      </c>
      <c r="S39" s="9">
        <f ca="1">(VLOOKUP(S17,$AV$2:$AW$41,2,FALSE)*VLOOKUP(S61,$AT$2:$AU$41,2,FALSE))/(100*100)*'Formula Data'!$AB$22</f>
        <v>1.5932733992885162</v>
      </c>
      <c r="T39" s="9">
        <f ca="1">(VLOOKUP(T17,$AV$2:$AW$41,2,FALSE)*VLOOKUP(T61,$AT$2:$AU$41,2,FALSE))/(100*100)*'Formula Data'!$AB$22</f>
        <v>0.92131650770036633</v>
      </c>
      <c r="U39" s="9">
        <f ca="1">(VLOOKUP(U17,$AV$2:$AW$41,2,FALSE)*VLOOKUP(U61,$AT$2:$AU$41,2,FALSE))/(100*100)*'Formula Data'!$AB$22</f>
        <v>1.8469537909350648</v>
      </c>
      <c r="V39" s="9">
        <f ca="1">(VLOOKUP(V17,$AV$2:$AW$41,2,FALSE)*VLOOKUP(V61,$AT$2:$AU$41,2,FALSE))/(100*100)*'Formula Data'!$AB$22</f>
        <v>1.6597057339454819</v>
      </c>
      <c r="W39" s="9">
        <f ca="1">(VLOOKUP(W17,$AV$2:$AW$41,2,FALSE)*VLOOKUP(W61,$AT$2:$AU$41,2,FALSE))/(100*100)*'Formula Data'!$AB$22</f>
        <v>1.0413104041318879</v>
      </c>
      <c r="X39" s="9">
        <f ca="1">(VLOOKUP(X17,$AV$2:$AW$41,2,FALSE)*VLOOKUP(X61,$AT$2:$AU$41,2,FALSE))/(100*100)*'Formula Data'!$AB$22</f>
        <v>1.4192290901767921</v>
      </c>
      <c r="Y39" s="83">
        <f ca="1">(VLOOKUP(Y17,$AV$2:$AW$41,2,FALSE)*VLOOKUP(Y61,$AT$2:$AU$41,2,FALSE))/(100*100)*'Formula Data'!$AB$22</f>
        <v>1.2363905542623161</v>
      </c>
      <c r="Z39" s="83">
        <f ca="1">(VLOOKUP(Z17,$AV$2:$AW$41,2,FALSE)*VLOOKUP(Z61,$AT$2:$AU$41,2,FALSE))/(100*100)*'Formula Data'!$AB$22</f>
        <v>0.78285099518196</v>
      </c>
      <c r="AA39" s="83">
        <f ca="1">(VLOOKUP(AA17,$AV$2:$AW$41,2,FALSE)*VLOOKUP(AA61,$AT$2:$AU$41,2,FALSE))/(100*100)*'Formula Data'!$AB$22</f>
        <v>1.733348659667181</v>
      </c>
      <c r="AB39" s="84">
        <f ca="1">(VLOOKUP(AB17,$AV$2:$AW$41,2,FALSE)*VLOOKUP(AB61,$AT$2:$AU$41,2,FALSE))/(100*100)*'Formula Data'!$AB$22</f>
        <v>2.3800750779495123</v>
      </c>
      <c r="AC39" s="84">
        <f ca="1">(VLOOKUP(AC17,$AV$2:$AW$41,2,FALSE)*VLOOKUP(AC61,$AT$2:$AU$41,2,FALSE))/(100*100)*'Formula Data'!$AB$22</f>
        <v>1.6699893532502685</v>
      </c>
      <c r="AD39" s="84">
        <f ca="1">(VLOOKUP(AD17,$AV$2:$AW$41,2,FALSE)*VLOOKUP(AD61,$AT$2:$AU$41,2,FALSE))/(100*100)*'Formula Data'!$AB$22</f>
        <v>2.1527585249524188</v>
      </c>
      <c r="AE39" s="84">
        <f ca="1">(VLOOKUP(AE17,$AV$2:$AW$41,2,FALSE)*VLOOKUP(AE61,$AT$2:$AU$41,2,FALSE))/(100*100)*'Formula Data'!$AB$22</f>
        <v>1.5117666166105603</v>
      </c>
      <c r="AF39" s="84">
        <f ca="1">(VLOOKUP(AF17,$AV$2:$AW$41,2,FALSE)*VLOOKUP(AF61,$AT$2:$AU$41,2,FALSE))/(100*100)*'Formula Data'!$AB$22</f>
        <v>1.7835990323883046</v>
      </c>
      <c r="AG39" s="84">
        <f ca="1">(VLOOKUP(AG17,$AV$2:$AW$41,2,FALSE)*VLOOKUP(AG61,$AT$2:$AU$41,2,FALSE))/(100*100)*'Formula Data'!$AB$22</f>
        <v>1.3146187657471105</v>
      </c>
      <c r="AH39" s="84">
        <f ca="1">(VLOOKUP(AH17,$AV$2:$AW$41,2,FALSE)*VLOOKUP(AH61,$AT$2:$AU$41,2,FALSE))/(100*100)*'Formula Data'!$AB$22</f>
        <v>1.452569607623251</v>
      </c>
      <c r="AI39" s="84">
        <f ca="1">(VLOOKUP(AI17,$AV$2:$AW$41,2,FALSE)*VLOOKUP(AI61,$AT$2:$AU$41,2,FALSE))/(100*100)*'Formula Data'!$AB$22</f>
        <v>1.0865525577392188</v>
      </c>
      <c r="AJ39" s="84">
        <f ca="1">(VLOOKUP(AJ17,$AV$2:$AW$41,2,FALSE)*VLOOKUP(AJ61,$AT$2:$AU$41,2,FALSE))/(100*100)*'Formula Data'!$AB$22</f>
        <v>0.95042919306317097</v>
      </c>
      <c r="AK39" s="79">
        <f ca="1">(VLOOKUP(AK17,$AV$2:$AW$41,2,FALSE)*VLOOKUP(AK61,$AT$2:$AU$41,2,FALSE))/(100*100)*'Formula Data'!$AB$22</f>
        <v>1.9051498120693287</v>
      </c>
      <c r="AL39" s="79">
        <f ca="1">(VLOOKUP(AL17,$AV$2:$AW$41,2,FALSE)*VLOOKUP(AL61,$AT$2:$AU$41,2,FALSE))/(100*100)*'Formula Data'!$AB$22</f>
        <v>1.3453188395167275</v>
      </c>
      <c r="AM39" s="79">
        <f ca="1">(VLOOKUP(AM17,$AV$2:$AW$41,2,FALSE)*VLOOKUP(AM61,$AT$2:$AU$41,2,FALSE))/(100*100)*'Formula Data'!$AB$22</f>
        <v>1.5083637447696254</v>
      </c>
      <c r="AN39" s="9">
        <f ca="1">IF(OR(Fixtures!$D$6&lt;=0,Fixtures!$D$6&gt;39),AVERAGE(B39:AM39),AVERAGE(OFFSET(A39,0,Fixtures!$D$6,1,38-Fixtures!$D$6+1)))</f>
        <v>1.5209187556527302</v>
      </c>
      <c r="AO39" s="41" t="str">
        <f t="shared" si="1"/>
        <v>SOU</v>
      </c>
      <c r="AP39" s="65">
        <f ca="1">AVERAGE(OFFSET(A39,0,Fixtures!$D$6,1,9))</f>
        <v>1.618377508889959</v>
      </c>
      <c r="AQ39" s="65">
        <f ca="1">AVERAGE(OFFSET(A39,0,Fixtures!$D$6,1,6))</f>
        <v>1.6592355275439428</v>
      </c>
      <c r="AR39" s="65">
        <f ca="1">AVERAGE(OFFSET(A39,0,Fixtures!$D$6,1,3))</f>
        <v>1.2508634030371522</v>
      </c>
      <c r="AS39" s="64"/>
      <c r="AT39" s="72" t="str">
        <f>CONCATENATE("@",Schedule!A19)</f>
        <v>@WAT</v>
      </c>
      <c r="AU39" s="3">
        <f ca="1">VLOOKUP(RIGHT(AT39,3),'Team Ratings'!$A$2:$H$21,7,FALSE)*(1+Fixtures!$D$3)</f>
        <v>95.699765113413946</v>
      </c>
      <c r="AV39" s="72" t="str">
        <f>CONCATENATE("@",Schedule!A19)</f>
        <v>@WAT</v>
      </c>
      <c r="AW39" s="3">
        <f ca="1">VLOOKUP(RIGHT(AV39,3),'Team Ratings'!$A$2:$H$21,4,FALSE)*(1-Fixtures!$D$3)</f>
        <v>99.404556690435342</v>
      </c>
      <c r="AY39" s="62"/>
      <c r="BB39" s="62"/>
      <c r="BE39" s="62"/>
    </row>
    <row r="40" spans="1:57" x14ac:dyDescent="0.25">
      <c r="A40" s="41" t="str">
        <f t="shared" si="0"/>
        <v>TOT</v>
      </c>
      <c r="B40" s="9">
        <f ca="1">(VLOOKUP(B18,$AV$2:$AW$41,2,FALSE)*VLOOKUP(B62,$AT$2:$AU$41,2,FALSE))/(100*100)*'Formula Data'!$AB$22</f>
        <v>2.1442393948027711</v>
      </c>
      <c r="C40" s="9">
        <f ca="1">(VLOOKUP(C18,$AV$2:$AW$41,2,FALSE)*VLOOKUP(C62,$AT$2:$AU$41,2,FALSE))/(100*100)*'Formula Data'!$AB$22</f>
        <v>0.87603047727575512</v>
      </c>
      <c r="D40" s="9">
        <f ca="1">(VLOOKUP(D18,$AV$2:$AW$41,2,FALSE)*VLOOKUP(D62,$AT$2:$AU$41,2,FALSE))/(100*100)*'Formula Data'!$AB$22</f>
        <v>1.9394470701643975</v>
      </c>
      <c r="E40" s="9">
        <f ca="1">(VLOOKUP(E18,$AV$2:$AW$41,2,FALSE)*VLOOKUP(E62,$AT$2:$AU$41,2,FALSE))/(100*100)*'Formula Data'!$AB$22</f>
        <v>1.0756710751839988</v>
      </c>
      <c r="F40" s="9">
        <f ca="1">(VLOOKUP(F18,$AV$2:$AW$41,2,FALSE)*VLOOKUP(F62,$AT$2:$AU$41,2,FALSE))/(100*100)*'Formula Data'!$AB$22</f>
        <v>1.6639437619401416</v>
      </c>
      <c r="G40" s="9">
        <f ca="1">(VLOOKUP(G18,$AV$2:$AW$41,2,FALSE)*VLOOKUP(G62,$AT$2:$AU$41,2,FALSE))/(100*100)*'Formula Data'!$AB$22</f>
        <v>0.93812956214860743</v>
      </c>
      <c r="H40" s="9">
        <f ca="1">(VLOOKUP(H18,$AV$2:$AW$41,2,FALSE)*VLOOKUP(H62,$AT$2:$AU$41,2,FALSE))/(100*100)*'Formula Data'!$AB$22</f>
        <v>1.6525868475708254</v>
      </c>
      <c r="I40" s="9">
        <f ca="1">(VLOOKUP(I18,$AV$2:$AW$41,2,FALSE)*VLOOKUP(I62,$AT$2:$AU$41,2,FALSE))/(100*100)*'Formula Data'!$AB$22</f>
        <v>1.1489771577141421</v>
      </c>
      <c r="J40" s="9">
        <f ca="1">(VLOOKUP(J18,$AV$2:$AW$41,2,FALSE)*VLOOKUP(J62,$AT$2:$AU$41,2,FALSE))/(100*100)*'Formula Data'!$AB$22</f>
        <v>1.7692238807983138</v>
      </c>
      <c r="K40" s="9">
        <f ca="1">(VLOOKUP(K18,$AV$2:$AW$41,2,FALSE)*VLOOKUP(K62,$AT$2:$AU$41,2,FALSE))/(100*100)*'Formula Data'!$AB$22</f>
        <v>0.70528024921629007</v>
      </c>
      <c r="L40" s="9">
        <f ca="1">(VLOOKUP(L18,$AV$2:$AW$41,2,FALSE)*VLOOKUP(L62,$AT$2:$AU$41,2,FALSE))/(100*100)*'Formula Data'!$AB$22</f>
        <v>0.97888878397707735</v>
      </c>
      <c r="M40" s="9">
        <f ca="1">(VLOOKUP(M18,$AV$2:$AW$41,2,FALSE)*VLOOKUP(M62,$AT$2:$AU$41,2,FALSE))/(100*100)*'Formula Data'!$AB$22</f>
        <v>1.358903756100702</v>
      </c>
      <c r="N40" s="9">
        <f ca="1">(VLOOKUP(N18,$AV$2:$AW$41,2,FALSE)*VLOOKUP(N62,$AT$2:$AU$41,2,FALSE))/(100*100)*'Formula Data'!$AB$22</f>
        <v>1.5045142875179449</v>
      </c>
      <c r="O40" s="9">
        <f ca="1">(VLOOKUP(O18,$AV$2:$AW$41,2,FALSE)*VLOOKUP(O62,$AT$2:$AU$41,2,FALSE))/(100*100)*'Formula Data'!$AB$22</f>
        <v>1.8105402723413848</v>
      </c>
      <c r="P40" s="9">
        <f ca="1">(VLOOKUP(P18,$AV$2:$AW$41,2,FALSE)*VLOOKUP(P62,$AT$2:$AU$41,2,FALSE))/(100*100)*'Formula Data'!$AB$22</f>
        <v>0.8562535428472271</v>
      </c>
      <c r="Q40" s="9">
        <f ca="1">(VLOOKUP(Q18,$AV$2:$AW$41,2,FALSE)*VLOOKUP(Q62,$AT$2:$AU$41,2,FALSE))/(100*100)*'Formula Data'!$AB$22</f>
        <v>1.5615954788237114</v>
      </c>
      <c r="R40" s="9">
        <f ca="1">(VLOOKUP(R18,$AV$2:$AW$41,2,FALSE)*VLOOKUP(R62,$AT$2:$AU$41,2,FALSE))/(100*100)*'Formula Data'!$AB$22</f>
        <v>0.85592313835171407</v>
      </c>
      <c r="S40" s="9">
        <f ca="1">(VLOOKUP(S18,$AV$2:$AW$41,2,FALSE)*VLOOKUP(S62,$AT$2:$AU$41,2,FALSE))/(100*100)*'Formula Data'!$AB$22</f>
        <v>1.2399147263585866</v>
      </c>
      <c r="T40" s="9">
        <f ca="1">(VLOOKUP(T18,$AV$2:$AW$41,2,FALSE)*VLOOKUP(T62,$AT$2:$AU$41,2,FALSE))/(100*100)*'Formula Data'!$AB$22</f>
        <v>1.716373284980385</v>
      </c>
      <c r="U40" s="9">
        <f ca="1">(VLOOKUP(U18,$AV$2:$AW$41,2,FALSE)*VLOOKUP(U62,$AT$2:$AU$41,2,FALSE))/(100*100)*'Formula Data'!$AB$22</f>
        <v>1.3619694458868763</v>
      </c>
      <c r="V40" s="9">
        <f ca="1">(VLOOKUP(V18,$AV$2:$AW$41,2,FALSE)*VLOOKUP(V62,$AT$2:$AU$41,2,FALSE))/(100*100)*'Formula Data'!$AB$22</f>
        <v>1.1062771458945193</v>
      </c>
      <c r="W40" s="9">
        <f ca="1">(VLOOKUP(W18,$AV$2:$AW$41,2,FALSE)*VLOOKUP(W62,$AT$2:$AU$41,2,FALSE))/(100*100)*'Formula Data'!$AB$22</f>
        <v>1.0535667920391494</v>
      </c>
      <c r="X40" s="9">
        <f ca="1">(VLOOKUP(X18,$AV$2:$AW$41,2,FALSE)*VLOOKUP(X62,$AT$2:$AU$41,2,FALSE))/(100*100)*'Formula Data'!$AB$22</f>
        <v>1.1843564821873007</v>
      </c>
      <c r="Y40" s="83">
        <f ca="1">(VLOOKUP(Y18,$AV$2:$AW$41,2,FALSE)*VLOOKUP(Y62,$AT$2:$AU$41,2,FALSE))/(100*100)*'Formula Data'!$AB$22</f>
        <v>2.0345469500285436</v>
      </c>
      <c r="Z40" s="83">
        <f ca="1">(VLOOKUP(Z18,$AV$2:$AW$41,2,FALSE)*VLOOKUP(Z62,$AT$2:$AU$41,2,FALSE))/(100*100)*'Formula Data'!$AB$22</f>
        <v>1.3086381203748936</v>
      </c>
      <c r="AA40" s="83">
        <f ca="1">(VLOOKUP(AA18,$AV$2:$AW$41,2,FALSE)*VLOOKUP(AA62,$AT$2:$AU$41,2,FALSE))/(100*100)*'Formula Data'!$AB$22</f>
        <v>1.4353999254464831</v>
      </c>
      <c r="AB40" s="84">
        <f ca="1">(VLOOKUP(AB18,$AV$2:$AW$41,2,FALSE)*VLOOKUP(AB62,$AT$2:$AU$41,2,FALSE))/(100*100)*'Formula Data'!$AB$22</f>
        <v>0.83002556062021093</v>
      </c>
      <c r="AC40" s="84">
        <f ca="1">(VLOOKUP(AC18,$AV$2:$AW$41,2,FALSE)*VLOOKUP(AC62,$AT$2:$AU$41,2,FALSE))/(100*100)*'Formula Data'!$AB$22</f>
        <v>1.2786012313649064</v>
      </c>
      <c r="AD40" s="84">
        <f ca="1">(VLOOKUP(AD18,$AV$2:$AW$41,2,FALSE)*VLOOKUP(AD62,$AT$2:$AU$41,2,FALSE))/(100*100)*'Formula Data'!$AB$22</f>
        <v>1.0453655684687653</v>
      </c>
      <c r="AE40" s="84">
        <f ca="1">(VLOOKUP(AE18,$AV$2:$AW$41,2,FALSE)*VLOOKUP(AE62,$AT$2:$AU$41,2,FALSE))/(100*100)*'Formula Data'!$AB$22</f>
        <v>1.2790947985742529</v>
      </c>
      <c r="AF40" s="84">
        <f ca="1">(VLOOKUP(AF18,$AV$2:$AW$41,2,FALSE)*VLOOKUP(AF62,$AT$2:$AU$41,2,FALSE))/(100*100)*'Formula Data'!$AB$22</f>
        <v>2.2474843060453251</v>
      </c>
      <c r="AG40" s="84">
        <f ca="1">(VLOOKUP(AG18,$AV$2:$AW$41,2,FALSE)*VLOOKUP(AG62,$AT$2:$AU$41,2,FALSE))/(100*100)*'Formula Data'!$AB$22</f>
        <v>0.9096793739186515</v>
      </c>
      <c r="AH40" s="84">
        <f ca="1">(VLOOKUP(AH18,$AV$2:$AW$41,2,FALSE)*VLOOKUP(AH62,$AT$2:$AU$41,2,FALSE))/(100*100)*'Formula Data'!$AB$22</f>
        <v>1.4622906526077328</v>
      </c>
      <c r="AI40" s="84">
        <f ca="1">(VLOOKUP(AI18,$AV$2:$AW$41,2,FALSE)*VLOOKUP(AI62,$AT$2:$AU$41,2,FALSE))/(100*100)*'Formula Data'!$AB$22</f>
        <v>1.2120145624764642</v>
      </c>
      <c r="AJ40" s="84">
        <f ca="1">(VLOOKUP(AJ18,$AV$2:$AW$41,2,FALSE)*VLOOKUP(AJ62,$AT$2:$AU$41,2,FALSE))/(100*100)*'Formula Data'!$AB$22</f>
        <v>1.6068666678674552</v>
      </c>
      <c r="AK40" s="79">
        <f ca="1">(VLOOKUP(AK18,$AV$2:$AW$41,2,FALSE)*VLOOKUP(AK62,$AT$2:$AU$41,2,FALSE))/(100*100)*'Formula Data'!$AB$22</f>
        <v>1.2983075428373236</v>
      </c>
      <c r="AL40" s="79">
        <f ca="1">(VLOOKUP(AL18,$AV$2:$AW$41,2,FALSE)*VLOOKUP(AL62,$AT$2:$AU$41,2,FALSE))/(100*100)*'Formula Data'!$AB$22</f>
        <v>1.4014034199997714</v>
      </c>
      <c r="AM40" s="79">
        <f ca="1">(VLOOKUP(AM18,$AV$2:$AW$41,2,FALSE)*VLOOKUP(AM62,$AT$2:$AU$41,2,FALSE))/(100*100)*'Formula Data'!$AB$22</f>
        <v>1.1138797084062104</v>
      </c>
      <c r="AN40" s="9">
        <f ca="1">IF(OR(Fixtures!$D$6&lt;=0,Fixtures!$D$6&gt;39),AVERAGE(B40:AM40),AVERAGE(OFFSET(A40,0,Fixtures!$D$6,1,38-Fixtures!$D$6+1)))</f>
        <v>1.3642398926024659</v>
      </c>
      <c r="AO40" s="41" t="str">
        <f t="shared" si="1"/>
        <v>TOT</v>
      </c>
      <c r="AP40" s="65">
        <f ca="1">AVERAGE(OFFSET(A40,0,Fixtures!$D$6,1,9))</f>
        <v>1.3743150927602259</v>
      </c>
      <c r="AQ40" s="65">
        <f ca="1">AVERAGE(OFFSET(A40,0,Fixtures!$D$6,1,6))</f>
        <v>1.3220962260506337</v>
      </c>
      <c r="AR40" s="65">
        <f ca="1">AVERAGE(OFFSET(A40,0,Fixtures!$D$6,1,3))</f>
        <v>1.5928616652833067</v>
      </c>
      <c r="AS40" s="64"/>
      <c r="AT40" s="72" t="str">
        <f>CONCATENATE("@",Schedule!A20)</f>
        <v>@WHU</v>
      </c>
      <c r="AU40" s="3">
        <f>VLOOKUP(RIGHT(AT40,3),'Team Ratings'!$A$2:$H$21,7,FALSE)*(1+Fixtures!$D$3)</f>
        <v>99.337942000467095</v>
      </c>
      <c r="AV40" s="72" t="str">
        <f>CONCATENATE("@",Schedule!A20)</f>
        <v>@WHU</v>
      </c>
      <c r="AW40" s="3">
        <f>VLOOKUP(RIGHT(AV40,3),'Team Ratings'!$A$2:$H$21,4,FALSE)*(1-Fixtures!$D$3)</f>
        <v>126.27581140852482</v>
      </c>
      <c r="AY40" s="62"/>
      <c r="BB40" s="62"/>
      <c r="BE40" s="62"/>
    </row>
    <row r="41" spans="1:57" x14ac:dyDescent="0.25">
      <c r="A41" s="41" t="str">
        <f t="shared" si="0"/>
        <v>WAT</v>
      </c>
      <c r="B41" s="9">
        <f ca="1">(VLOOKUP(B19,$AV$2:$AW$41,2,FALSE)*VLOOKUP(B63,$AT$2:$AU$41,2,FALSE))/(100*100)*'Formula Data'!$AB$22</f>
        <v>1.5589583978755313</v>
      </c>
      <c r="C41" s="9">
        <f ca="1">(VLOOKUP(C19,$AV$2:$AW$41,2,FALSE)*VLOOKUP(C63,$AT$2:$AU$41,2,FALSE))/(100*100)*'Formula Data'!$AB$22</f>
        <v>0.88911130447050257</v>
      </c>
      <c r="D41" s="9">
        <f ca="1">(VLOOKUP(D19,$AV$2:$AW$41,2,FALSE)*VLOOKUP(D63,$AT$2:$AU$41,2,FALSE))/(100*100)*'Formula Data'!$AB$22</f>
        <v>2.0413592798625162</v>
      </c>
      <c r="E41" s="9">
        <f ca="1">(VLOOKUP(E19,$AV$2:$AW$41,2,FALSE)*VLOOKUP(E63,$AT$2:$AU$41,2,FALSE))/(100*100)*'Formula Data'!$AB$22</f>
        <v>1.1792349977962528</v>
      </c>
      <c r="F41" s="9">
        <f ca="1">(VLOOKUP(F19,$AV$2:$AW$41,2,FALSE)*VLOOKUP(F63,$AT$2:$AU$41,2,FALSE))/(100*100)*'Formula Data'!$AB$22</f>
        <v>1.4594950341276545</v>
      </c>
      <c r="G41" s="9">
        <f ca="1">(VLOOKUP(G19,$AV$2:$AW$41,2,FALSE)*VLOOKUP(G63,$AT$2:$AU$41,2,FALSE))/(100*100)*'Formula Data'!$AB$22</f>
        <v>0.79568651021013503</v>
      </c>
      <c r="H41" s="9">
        <f ca="1">(VLOOKUP(H19,$AV$2:$AW$41,2,FALSE)*VLOOKUP(H63,$AT$2:$AU$41,2,FALSE))/(100*100)*'Formula Data'!$AB$22</f>
        <v>0.77742328906303981</v>
      </c>
      <c r="I41" s="9">
        <f ca="1">(VLOOKUP(I19,$AV$2:$AW$41,2,FALSE)*VLOOKUP(I63,$AT$2:$AU$41,2,FALSE))/(100*100)*'Formula Data'!$AB$22</f>
        <v>1.2342737101632306</v>
      </c>
      <c r="J41" s="9">
        <f ca="1">(VLOOKUP(J19,$AV$2:$AW$41,2,FALSE)*VLOOKUP(J63,$AT$2:$AU$41,2,FALSE))/(100*100)*'Formula Data'!$AB$22</f>
        <v>0.90915124238325207</v>
      </c>
      <c r="K41" s="9">
        <f ca="1">(VLOOKUP(K19,$AV$2:$AW$41,2,FALSE)*VLOOKUP(K63,$AT$2:$AU$41,2,FALSE))/(100*100)*'Formula Data'!$AB$22</f>
        <v>1.6444889855592864</v>
      </c>
      <c r="L41" s="9">
        <f ca="1">(VLOOKUP(L19,$AV$2:$AW$41,2,FALSE)*VLOOKUP(L63,$AT$2:$AU$41,2,FALSE))/(100*100)*'Formula Data'!$AB$22</f>
        <v>1.12619760061597</v>
      </c>
      <c r="M41" s="9">
        <f ca="1">(VLOOKUP(M19,$AV$2:$AW$41,2,FALSE)*VLOOKUP(M63,$AT$2:$AU$41,2,FALSE))/(100*100)*'Formula Data'!$AB$22</f>
        <v>1.2370582342986622</v>
      </c>
      <c r="N41" s="9">
        <f ca="1">(VLOOKUP(N19,$AV$2:$AW$41,2,FALSE)*VLOOKUP(N63,$AT$2:$AU$41,2,FALSE))/(100*100)*'Formula Data'!$AB$22</f>
        <v>1.4183758318194213</v>
      </c>
      <c r="O41" s="9">
        <f ca="1">(VLOOKUP(O19,$AV$2:$AW$41,2,FALSE)*VLOOKUP(O63,$AT$2:$AU$41,2,FALSE))/(100*100)*'Formula Data'!$AB$22</f>
        <v>1.0048164126428618</v>
      </c>
      <c r="P41" s="9">
        <f ca="1">(VLOOKUP(P19,$AV$2:$AW$41,2,FALSE)*VLOOKUP(P63,$AT$2:$AU$41,2,FALSE))/(100*100)*'Formula Data'!$AB$22</f>
        <v>0.8520902603209537</v>
      </c>
      <c r="Q41" s="9">
        <f ca="1">(VLOOKUP(Q19,$AV$2:$AW$41,2,FALSE)*VLOOKUP(Q63,$AT$2:$AU$41,2,FALSE))/(100*100)*'Formula Data'!$AB$22</f>
        <v>1.5113373786278852</v>
      </c>
      <c r="R41" s="9">
        <f ca="1">(VLOOKUP(R19,$AV$2:$AW$41,2,FALSE)*VLOOKUP(R63,$AT$2:$AU$41,2,FALSE))/(100*100)*'Formula Data'!$AB$22</f>
        <v>0.6405964116273507</v>
      </c>
      <c r="S41" s="9">
        <f ca="1">(VLOOKUP(S19,$AV$2:$AW$41,2,FALSE)*VLOOKUP(S63,$AT$2:$AU$41,2,FALSE))/(100*100)*'Formula Data'!$AB$22</f>
        <v>1.1617843247537094</v>
      </c>
      <c r="T41" s="9">
        <f ca="1">(VLOOKUP(T19,$AV$2:$AW$41,2,FALSE)*VLOOKUP(T63,$AT$2:$AU$41,2,FALSE))/(100*100)*'Formula Data'!$AB$22</f>
        <v>0.82624934316712129</v>
      </c>
      <c r="U41" s="9">
        <f ca="1">(VLOOKUP(U19,$AV$2:$AW$41,2,FALSE)*VLOOKUP(U63,$AT$2:$AU$41,2,FALSE))/(100*100)*'Formula Data'!$AB$22</f>
        <v>1.9475833379808918</v>
      </c>
      <c r="V41" s="9">
        <f ca="1">(VLOOKUP(V19,$AV$2:$AW$41,2,FALSE)*VLOOKUP(V63,$AT$2:$AU$41,2,FALSE))/(100*100)*'Formula Data'!$AB$22</f>
        <v>1.1613360244028124</v>
      </c>
      <c r="W41" s="9">
        <f ca="1">(VLOOKUP(W19,$AV$2:$AW$41,2,FALSE)*VLOOKUP(W63,$AT$2:$AU$41,2,FALSE))/(100*100)*'Formula Data'!$AB$22</f>
        <v>1.1008562630603487</v>
      </c>
      <c r="X41" s="9">
        <f ca="1">(VLOOKUP(X19,$AV$2:$AW$41,2,FALSE)*VLOOKUP(X63,$AT$2:$AU$41,2,FALSE))/(100*100)*'Formula Data'!$AB$22</f>
        <v>1.3581148188688086</v>
      </c>
      <c r="Y41" s="83">
        <f ca="1">(VLOOKUP(Y19,$AV$2:$AW$41,2,FALSE)*VLOOKUP(Y63,$AT$2:$AU$41,2,FALSE))/(100*100)*'Formula Data'!$AB$22</f>
        <v>1.3037541353425803</v>
      </c>
      <c r="Z41" s="83">
        <f ca="1">(VLOOKUP(Z19,$AV$2:$AW$41,2,FALSE)*VLOOKUP(Z63,$AT$2:$AU$41,2,FALSE))/(100*100)*'Formula Data'!$AB$22</f>
        <v>1.3281786153201336</v>
      </c>
      <c r="AA41" s="83">
        <f ca="1">(VLOOKUP(AA19,$AV$2:$AW$41,2,FALSE)*VLOOKUP(AA63,$AT$2:$AU$41,2,FALSE))/(100*100)*'Formula Data'!$AB$22</f>
        <v>1.0436002498175043</v>
      </c>
      <c r="AB41" s="84">
        <f ca="1">(VLOOKUP(AB19,$AV$2:$AW$41,2,FALSE)*VLOOKUP(AB63,$AT$2:$AU$41,2,FALSE))/(100*100)*'Formula Data'!$AB$22</f>
        <v>0.77772339095083021</v>
      </c>
      <c r="AC41" s="84">
        <f ca="1">(VLOOKUP(AC19,$AV$2:$AW$41,2,FALSE)*VLOOKUP(AC63,$AT$2:$AU$41,2,FALSE))/(100*100)*'Formula Data'!$AB$22</f>
        <v>0.95694031860382023</v>
      </c>
      <c r="AD41" s="84">
        <f ca="1">(VLOOKUP(AD19,$AV$2:$AW$41,2,FALSE)*VLOOKUP(AD63,$AT$2:$AU$41,2,FALSE))/(100*100)*'Formula Data'!$AB$22</f>
        <v>1.0117217162715597</v>
      </c>
      <c r="AE41" s="84">
        <f ca="1">(VLOOKUP(AE19,$AV$2:$AW$41,2,FALSE)*VLOOKUP(AE63,$AT$2:$AU$41,2,FALSE))/(100*100)*'Formula Data'!$AB$22</f>
        <v>1.2728755740596962</v>
      </c>
      <c r="AF41" s="84">
        <f ca="1">(VLOOKUP(AF19,$AV$2:$AW$41,2,FALSE)*VLOOKUP(AF63,$AT$2:$AU$41,2,FALSE))/(100*100)*'Formula Data'!$AB$22</f>
        <v>0.94949125931713307</v>
      </c>
      <c r="AG41" s="84">
        <f ca="1">(VLOOKUP(AG19,$AV$2:$AW$41,2,FALSE)*VLOOKUP(AG63,$AT$2:$AU$41,2,FALSE))/(100*100)*'Formula Data'!$AB$22</f>
        <v>1.5010220485158805</v>
      </c>
      <c r="AH41" s="84">
        <f ca="1">(VLOOKUP(AH19,$AV$2:$AW$41,2,FALSE)*VLOOKUP(AH63,$AT$2:$AU$41,2,FALSE))/(100*100)*'Formula Data'!$AB$22</f>
        <v>0.75390087313961618</v>
      </c>
      <c r="AI41" s="84">
        <f ca="1">(VLOOKUP(AI19,$AV$2:$AW$41,2,FALSE)*VLOOKUP(AI63,$AT$2:$AU$41,2,FALSE))/(100*100)*'Formula Data'!$AB$22</f>
        <v>1.8479511895078786</v>
      </c>
      <c r="AJ41" s="84">
        <f ca="1">(VLOOKUP(AJ19,$AV$2:$AW$41,2,FALSE)*VLOOKUP(AJ63,$AT$2:$AU$41,2,FALSE))/(100*100)*'Formula Data'!$AB$22</f>
        <v>1.7615732683129213</v>
      </c>
      <c r="AK41" s="79">
        <f ca="1">(VLOOKUP(AK19,$AV$2:$AW$41,2,FALSE)*VLOOKUP(AK63,$AT$2:$AU$41,2,FALSE))/(100*100)*'Formula Data'!$AB$22</f>
        <v>1.3665297658583786</v>
      </c>
      <c r="AL41" s="79">
        <f ca="1">(VLOOKUP(AL19,$AV$2:$AW$41,2,FALSE)*VLOOKUP(AL63,$AT$2:$AU$41,2,FALSE))/(100*100)*'Formula Data'!$AB$22</f>
        <v>1.1886181201904489</v>
      </c>
      <c r="AM41" s="79">
        <f ca="1">(VLOOKUP(AM19,$AV$2:$AW$41,2,FALSE)*VLOOKUP(AM63,$AT$2:$AU$41,2,FALSE))/(100*100)*'Formula Data'!$AB$22</f>
        <v>0.97701733689537196</v>
      </c>
      <c r="AN41" s="9">
        <f ca="1">IF(OR(Fixtures!$D$6&lt;=0,Fixtures!$D$6&gt;39),AVERAGE(B41:AM41),AVERAGE(OFFSET(A41,0,Fixtures!$D$6,1,38-Fixtures!$D$6+1)))</f>
        <v>1.2027265241402501</v>
      </c>
      <c r="AO41" s="41" t="str">
        <f t="shared" si="1"/>
        <v>WAT</v>
      </c>
      <c r="AP41" s="65">
        <f ca="1">AVERAGE(OFFSET(A41,0,Fixtures!$D$6,1,9))</f>
        <v>1.1272563675776821</v>
      </c>
      <c r="AQ41" s="65">
        <f ca="1">AVERAGE(OFFSET(A41,0,Fixtures!$D$6,1,6))</f>
        <v>1.070319737717738</v>
      </c>
      <c r="AR41" s="65">
        <f ca="1">AVERAGE(OFFSET(A41,0,Fixtures!$D$6,1,3))</f>
        <v>1.2251776668267393</v>
      </c>
      <c r="AS41" s="64"/>
      <c r="AT41" s="72" t="str">
        <f>CONCATENATE("@",Schedule!A21)</f>
        <v>@WOL</v>
      </c>
      <c r="AU41" s="3">
        <f ca="1">VLOOKUP(RIGHT(AT41,3),'Team Ratings'!$A$2:$H$21,7,FALSE)*(1+Fixtures!$D$3)</f>
        <v>110.01382503702564</v>
      </c>
      <c r="AV41" s="72" t="str">
        <f>CONCATENATE("@",Schedule!A21)</f>
        <v>@WOL</v>
      </c>
      <c r="AW41" s="3">
        <f ca="1">VLOOKUP(RIGHT(AV41,3),'Team Ratings'!$A$2:$H$21,4,FALSE)*(1-Fixtures!$D$3)</f>
        <v>71.838725424802334</v>
      </c>
      <c r="AY41" s="62"/>
      <c r="BB41" s="62"/>
      <c r="BE41" s="62"/>
    </row>
    <row r="42" spans="1:57" x14ac:dyDescent="0.3">
      <c r="A42" s="41" t="str">
        <f t="shared" si="0"/>
        <v>WHU</v>
      </c>
      <c r="B42" s="9">
        <f ca="1">(VLOOKUP(B20,$AV$2:$AW$41,2,FALSE)*VLOOKUP(B64,$AT$2:$AU$41,2,FALSE))/(100*100)*'Formula Data'!$AB$22</f>
        <v>1.2338053049999895</v>
      </c>
      <c r="C42" s="9">
        <f ca="1">(VLOOKUP(C20,$AV$2:$AW$41,2,FALSE)*VLOOKUP(C64,$AT$2:$AU$41,2,FALSE))/(100*100)*'Formula Data'!$AB$22</f>
        <v>1.0832743525042701</v>
      </c>
      <c r="D42" s="9">
        <f ca="1">(VLOOKUP(D20,$AV$2:$AW$41,2,FALSE)*VLOOKUP(D64,$AT$2:$AU$41,2,FALSE))/(100*100)*'Formula Data'!$AB$22</f>
        <v>1.1166305550652915</v>
      </c>
      <c r="E42" s="9">
        <f ca="1">(VLOOKUP(E20,$AV$2:$AW$41,2,FALSE)*VLOOKUP(E64,$AT$2:$AU$41,2,FALSE))/(100*100)*'Formula Data'!$AB$22</f>
        <v>1.9182039565664215</v>
      </c>
      <c r="F42" s="9">
        <f ca="1">(VLOOKUP(F20,$AV$2:$AW$41,2,FALSE)*VLOOKUP(F64,$AT$2:$AU$41,2,FALSE))/(100*100)*'Formula Data'!$AB$22</f>
        <v>1.3533183966130449</v>
      </c>
      <c r="G42" s="9">
        <f ca="1">(VLOOKUP(G20,$AV$2:$AW$41,2,FALSE)*VLOOKUP(G64,$AT$2:$AU$41,2,FALSE))/(100*100)*'Formula Data'!$AB$22</f>
        <v>1.2059513806816986</v>
      </c>
      <c r="H42" s="9">
        <f ca="1">(VLOOKUP(H20,$AV$2:$AW$41,2,FALSE)*VLOOKUP(H64,$AT$2:$AU$41,2,FALSE))/(100*100)*'Formula Data'!$AB$22</f>
        <v>1.1427070430229473</v>
      </c>
      <c r="I42" s="9">
        <f ca="1">(VLOOKUP(I20,$AV$2:$AW$41,2,FALSE)*VLOOKUP(I64,$AT$2:$AU$41,2,FALSE))/(100*100)*'Formula Data'!$AB$22</f>
        <v>1.5687932429442415</v>
      </c>
      <c r="J42" s="9">
        <f ca="1">(VLOOKUP(J20,$AV$2:$AW$41,2,FALSE)*VLOOKUP(J64,$AT$2:$AU$41,2,FALSE))/(100*100)*'Formula Data'!$AB$22</f>
        <v>0.92291226724307307</v>
      </c>
      <c r="K42" s="9">
        <f ca="1">(VLOOKUP(K20,$AV$2:$AW$41,2,FALSE)*VLOOKUP(K64,$AT$2:$AU$41,2,FALSE))/(100*100)*'Formula Data'!$AB$22</f>
        <v>1.2811965639371294</v>
      </c>
      <c r="L42" s="9">
        <f ca="1">(VLOOKUP(L20,$AV$2:$AW$41,2,FALSE)*VLOOKUP(L64,$AT$2:$AU$41,2,FALSE))/(100*100)*'Formula Data'!$AB$22</f>
        <v>1.8285422430228542</v>
      </c>
      <c r="M42" s="9">
        <f ca="1">(VLOOKUP(M20,$AV$2:$AW$41,2,FALSE)*VLOOKUP(M64,$AT$2:$AU$41,2,FALSE))/(100*100)*'Formula Data'!$AB$22</f>
        <v>0.9855876609124008</v>
      </c>
      <c r="N42" s="9">
        <f ca="1">(VLOOKUP(N20,$AV$2:$AW$41,2,FALSE)*VLOOKUP(N64,$AT$2:$AU$41,2,FALSE))/(100*100)*'Formula Data'!$AB$22</f>
        <v>1.4097456869082152</v>
      </c>
      <c r="O42" s="9">
        <f ca="1">(VLOOKUP(O20,$AV$2:$AW$41,2,FALSE)*VLOOKUP(O64,$AT$2:$AU$41,2,FALSE))/(100*100)*'Formula Data'!$AB$22</f>
        <v>0.78256159898920641</v>
      </c>
      <c r="P42" s="9">
        <f ca="1">(VLOOKUP(P20,$AV$2:$AW$41,2,FALSE)*VLOOKUP(P64,$AT$2:$AU$41,2,FALSE))/(100*100)*'Formula Data'!$AB$22</f>
        <v>0.80697825650077637</v>
      </c>
      <c r="Q42" s="9">
        <f ca="1">(VLOOKUP(Q20,$AV$2:$AW$41,2,FALSE)*VLOOKUP(Q64,$AT$2:$AU$41,2,FALSE))/(100*100)*'Formula Data'!$AB$22</f>
        <v>1.514980030288714</v>
      </c>
      <c r="R42" s="9">
        <f ca="1">(VLOOKUP(R20,$AV$2:$AW$41,2,FALSE)*VLOOKUP(R64,$AT$2:$AU$41,2,FALSE))/(100*100)*'Formula Data'!$AB$22</f>
        <v>1.0430160868413989</v>
      </c>
      <c r="S42" s="92">
        <f>(VLOOKUP(S20,$AV$2:$AW$41,2,FALSE)*VLOOKUP(S64,$AT$2:$AU$41,2,FALSE))/(100*100)*'Formula Data'!$AB$22</f>
        <v>0.99331990788815927</v>
      </c>
      <c r="T42" s="9">
        <f ca="1">(VLOOKUP(T20,$AV$2:$AW$41,2,FALSE)*VLOOKUP(T64,$AT$2:$AU$41,2,FALSE))/(100*100)*'Formula Data'!$AB$22</f>
        <v>1.0501839064337484</v>
      </c>
      <c r="U42" s="9">
        <f ca="1">(VLOOKUP(U20,$AV$2:$AW$41,2,FALSE)*VLOOKUP(U64,$AT$2:$AU$41,2,FALSE))/(100*100)*'Formula Data'!$AB$22</f>
        <v>1.3212659383218273</v>
      </c>
      <c r="V42" s="9">
        <f ca="1">(VLOOKUP(V20,$AV$2:$AW$41,2,FALSE)*VLOOKUP(V64,$AT$2:$AU$41,2,FALSE))/(100*100)*'Formula Data'!$AB$22</f>
        <v>1.7070068173552673</v>
      </c>
      <c r="W42" s="9">
        <f ca="1">(VLOOKUP(W20,$AV$2:$AW$41,2,FALSE)*VLOOKUP(W64,$AT$2:$AU$41,2,FALSE))/(100*100)*'Formula Data'!$AB$22</f>
        <v>0.85766050974303709</v>
      </c>
      <c r="X42" s="9">
        <f ca="1">(VLOOKUP(X20,$AV$2:$AW$41,2,FALSE)*VLOOKUP(X64,$AT$2:$AU$41,2,FALSE))/(100*100)*'Formula Data'!$AB$22</f>
        <v>1.3786714115606402</v>
      </c>
      <c r="Y42" s="92">
        <f ca="1">(VLOOKUP(Y20,$AV$2:$AW$41,2,FALSE)*VLOOKUP(Y64,$AT$2:$AU$41,2,FALSE))/(100*100)*'Formula Data'!$AB$22</f>
        <v>0.88448380995097542</v>
      </c>
      <c r="Z42" s="83">
        <f ca="1">(VLOOKUP(Z20,$AV$2:$AW$41,2,FALSE)*VLOOKUP(Z64,$AT$2:$AU$41,2,FALSE))/(100*100)*'Formula Data'!$AB$22</f>
        <v>1.618224650037243</v>
      </c>
      <c r="AA42" s="83">
        <f ca="1">(VLOOKUP(AA20,$AV$2:$AW$41,2,FALSE)*VLOOKUP(AA64,$AT$2:$AU$41,2,FALSE))/(100*100)*'Formula Data'!$AB$22</f>
        <v>0.82593578268594314</v>
      </c>
      <c r="AB42" s="84">
        <f>(VLOOKUP(AB20,$AV$2:$AW$41,2,FALSE)*VLOOKUP(AB64,$AT$2:$AU$41,2,FALSE))/(100*100)*'Formula Data'!$AB$22</f>
        <v>0.66494969040447005</v>
      </c>
      <c r="AC42" s="84">
        <f ca="1">(VLOOKUP(AC20,$AV$2:$AW$41,2,FALSE)*VLOOKUP(AC64,$AT$2:$AU$41,2,FALSE))/(100*100)*'Formula Data'!$AB$22</f>
        <v>1.5580857593556701</v>
      </c>
      <c r="AD42" s="84">
        <f ca="1">(VLOOKUP(AD20,$AV$2:$AW$41,2,FALSE)*VLOOKUP(AD64,$AT$2:$AU$41,2,FALSE))/(100*100)*'Formula Data'!$AB$22</f>
        <v>1.0141601855651723</v>
      </c>
      <c r="AE42" s="84">
        <f ca="1">(VLOOKUP(AE20,$AV$2:$AW$41,2,FALSE)*VLOOKUP(AE64,$AT$2:$AU$41,2,FALSE))/(100*100)*'Formula Data'!$AB$22</f>
        <v>1.2054860374888141</v>
      </c>
      <c r="AF42" s="84">
        <f ca="1">(VLOOKUP(AF20,$AV$2:$AW$41,2,FALSE)*VLOOKUP(AF64,$AT$2:$AU$41,2,FALSE))/(100*100)*'Formula Data'!$AB$22</f>
        <v>0.94371405487244153</v>
      </c>
      <c r="AG42" s="84">
        <f ca="1">(VLOOKUP(AG20,$AV$2:$AW$41,2,FALSE)*VLOOKUP(AG64,$AT$2:$AU$41,2,FALSE))/(100*100)*'Formula Data'!$AB$22</f>
        <v>1.1690117713295554</v>
      </c>
      <c r="AH42" s="84">
        <f ca="1">(VLOOKUP(AH20,$AV$2:$AW$41,2,FALSE)*VLOOKUP(AH64,$AT$2:$AU$41,2,FALSE))/(100*100)*'Formula Data'!$AB$22</f>
        <v>1.2240654684698447</v>
      </c>
      <c r="AI42" s="84">
        <f ca="1">(VLOOKUP(AI20,$AV$2:$AW$41,2,FALSE)*VLOOKUP(AI64,$AT$2:$AU$41,2,FALSE))/(100*100)*'Formula Data'!$AB$22</f>
        <v>1.4722976169185247</v>
      </c>
      <c r="AJ42" s="84">
        <f ca="1">(VLOOKUP(AJ20,$AV$2:$AW$41,2,FALSE)*VLOOKUP(AJ64,$AT$2:$AU$41,2,FALSE))/(100*100)*'Formula Data'!$AB$22</f>
        <v>1.2840869461312405</v>
      </c>
      <c r="AK42" s="79">
        <f ca="1">(VLOOKUP(AK20,$AV$2:$AW$41,2,FALSE)*VLOOKUP(AK64,$AT$2:$AU$41,2,FALSE))/(100*100)*'Formula Data'!$AB$22</f>
        <v>1.6680530513938308</v>
      </c>
      <c r="AL42" s="79">
        <f ca="1">(VLOOKUP(AL20,$AV$2:$AW$41,2,FALSE)*VLOOKUP(AL64,$AT$2:$AU$41,2,FALSE))/(100*100)*'Formula Data'!$AB$22</f>
        <v>0.80728976723320323</v>
      </c>
      <c r="AM42" s="79">
        <f ca="1">(VLOOKUP(AM20,$AV$2:$AW$41,2,FALSE)*VLOOKUP(AM64,$AT$2:$AU$41,2,FALSE))/(100*100)*'Formula Data'!$AB$22</f>
        <v>2.021623777656524</v>
      </c>
      <c r="AN42" s="9">
        <f ca="1">IF(OR(Fixtures!$D$6&lt;=0,Fixtures!$D$6&gt;39),AVERAGE(B42:AM42),AVERAGE(OFFSET(A42,0,Fixtures!$D$6,1,38-Fixtures!$D$6+1)))</f>
        <v>1.2240978912995635</v>
      </c>
      <c r="AO42" s="41" t="str">
        <f t="shared" si="1"/>
        <v>WHU</v>
      </c>
      <c r="AP42" s="65">
        <f ca="1">AVERAGE(OFFSET(A42,0,Fixtures!$D$6,1,9))</f>
        <v>1.0982279712989207</v>
      </c>
      <c r="AQ42" s="65">
        <f ca="1">AVERAGE(OFFSET(A42,0,Fixtures!$D$6,1,6))</f>
        <v>1.0943066463332458</v>
      </c>
      <c r="AR42" s="65">
        <f ca="1">AVERAGE(OFFSET(A42,0,Fixtures!$D$6,1,3))</f>
        <v>1.1095480808913871</v>
      </c>
      <c r="AS42" s="81"/>
      <c r="AY42" s="62"/>
      <c r="BE42" s="62"/>
    </row>
    <row r="43" spans="1:57" x14ac:dyDescent="0.3">
      <c r="A43" s="41" t="str">
        <f t="shared" si="0"/>
        <v>WOL</v>
      </c>
      <c r="B43" s="9">
        <f ca="1">(VLOOKUP(B21,$AV$2:$AW$41,2,FALSE)*VLOOKUP(B65,$AT$2:$AU$41,2,FALSE))/(100*100)*'Formula Data'!$AB$22</f>
        <v>0.97953959138363156</v>
      </c>
      <c r="C43" s="9">
        <f ca="1">(VLOOKUP(C21,$AV$2:$AW$41,2,FALSE)*VLOOKUP(C65,$AT$2:$AU$41,2,FALSE))/(100*100)*'Formula Data'!$AB$22</f>
        <v>1.3355553932942568</v>
      </c>
      <c r="D43" s="9">
        <f ca="1">(VLOOKUP(D21,$AV$2:$AW$41,2,FALSE)*VLOOKUP(D65,$AT$2:$AU$41,2,FALSE))/(100*100)*'Formula Data'!$AB$22</f>
        <v>1.630525951799392</v>
      </c>
      <c r="E43" s="9">
        <f ca="1">(VLOOKUP(E21,$AV$2:$AW$41,2,FALSE)*VLOOKUP(E65,$AT$2:$AU$41,2,FALSE))/(100*100)*'Formula Data'!$AB$22</f>
        <v>1.0220979682921825</v>
      </c>
      <c r="F43" s="9">
        <f ca="1">(VLOOKUP(F21,$AV$2:$AW$41,2,FALSE)*VLOOKUP(F65,$AT$2:$AU$41,2,FALSE))/(100*100)*'Formula Data'!$AB$22</f>
        <v>1.2946458713294906</v>
      </c>
      <c r="G43" s="9">
        <f ca="1">(VLOOKUP(G21,$AV$2:$AW$41,2,FALSE)*VLOOKUP(G65,$AT$2:$AU$41,2,FALSE))/(100*100)*'Formula Data'!$AB$22</f>
        <v>1.1630475346324292</v>
      </c>
      <c r="H43" s="9">
        <f ca="1">(VLOOKUP(H21,$AV$2:$AW$41,2,FALSE)*VLOOKUP(H65,$AT$2:$AU$41,2,FALSE))/(100*100)*'Formula Data'!$AB$22</f>
        <v>1.8473192906256781</v>
      </c>
      <c r="I43" s="9">
        <f ca="1">(VLOOKUP(I21,$AV$2:$AW$41,2,FALSE)*VLOOKUP(I65,$AT$2:$AU$41,2,FALSE))/(100*100)*'Formula Data'!$AB$22</f>
        <v>0.91469938734791723</v>
      </c>
      <c r="J43" s="9">
        <f ca="1">(VLOOKUP(J21,$AV$2:$AW$41,2,FALSE)*VLOOKUP(J65,$AT$2:$AU$41,2,FALSE))/(100*100)*'Formula Data'!$AB$22</f>
        <v>1.7255337756204969</v>
      </c>
      <c r="K43" s="9">
        <f ca="1">(VLOOKUP(K21,$AV$2:$AW$41,2,FALSE)*VLOOKUP(K65,$AT$2:$AU$41,2,FALSE))/(100*100)*'Formula Data'!$AB$22</f>
        <v>1.3556162083715515</v>
      </c>
      <c r="L43" s="9">
        <f ca="1">(VLOOKUP(L21,$AV$2:$AW$41,2,FALSE)*VLOOKUP(L65,$AT$2:$AU$41,2,FALSE))/(100*100)*'Formula Data'!$AB$22</f>
        <v>1.1231523320038148</v>
      </c>
      <c r="M43" s="9">
        <f ca="1">(VLOOKUP(M21,$AV$2:$AW$41,2,FALSE)*VLOOKUP(M65,$AT$2:$AU$41,2,FALSE))/(100*100)*'Formula Data'!$AB$22</f>
        <v>2.2388883853135382</v>
      </c>
      <c r="N43" s="9">
        <f ca="1">(VLOOKUP(N21,$AV$2:$AW$41,2,FALSE)*VLOOKUP(N65,$AT$2:$AU$41,2,FALSE))/(100*100)*'Formula Data'!$AB$22</f>
        <v>1.2655141647600503</v>
      </c>
      <c r="O43" s="9">
        <f ca="1">(VLOOKUP(O21,$AV$2:$AW$41,2,FALSE)*VLOOKUP(O65,$AT$2:$AU$41,2,FALSE))/(100*100)*'Formula Data'!$AB$22</f>
        <v>1.4188872024584027</v>
      </c>
      <c r="P43" s="9">
        <f ca="1">(VLOOKUP(P21,$AV$2:$AW$41,2,FALSE)*VLOOKUP(P65,$AT$2:$AU$41,2,FALSE))/(100*100)*'Formula Data'!$AB$22</f>
        <v>2.3466906359316151</v>
      </c>
      <c r="Q43" s="9">
        <f ca="1">(VLOOKUP(Q21,$AV$2:$AW$41,2,FALSE)*VLOOKUP(Q65,$AT$2:$AU$41,2,FALSE))/(100*100)*'Formula Data'!$AB$22</f>
        <v>1.1996942224043821</v>
      </c>
      <c r="R43" s="9">
        <f ca="1">(VLOOKUP(R21,$AV$2:$AW$41,2,FALSE)*VLOOKUP(R65,$AT$2:$AU$41,2,FALSE))/(100*100)*'Formula Data'!$AB$22</f>
        <v>1.5612515442034494</v>
      </c>
      <c r="S43" s="9">
        <f ca="1">(VLOOKUP(S21,$AV$2:$AW$41,2,FALSE)*VLOOKUP(S65,$AT$2:$AU$41,2,FALSE))/(100*100)*'Formula Data'!$AB$22</f>
        <v>1.4220882150281171</v>
      </c>
      <c r="T43" s="9">
        <f ca="1">(VLOOKUP(T21,$AV$2:$AW$41,2,FALSE)*VLOOKUP(T65,$AT$2:$AU$41,2,FALSE))/(100*100)*'Formula Data'!$AB$22</f>
        <v>1.3664027885073826</v>
      </c>
      <c r="U43" s="9">
        <f ca="1">(VLOOKUP(U21,$AV$2:$AW$41,2,FALSE)*VLOOKUP(U65,$AT$2:$AU$41,2,FALSE))/(100*100)*'Formula Data'!$AB$22</f>
        <v>0.73641206396482184</v>
      </c>
      <c r="V43" s="9">
        <f ca="1">(VLOOKUP(V21,$AV$2:$AW$41,2,FALSE)*VLOOKUP(V65,$AT$2:$AU$41,2,FALSE))/(100*100)*'Formula Data'!$AB$22</f>
        <v>1.2366352276089247</v>
      </c>
      <c r="W43" s="9">
        <f ca="1">(VLOOKUP(W21,$AV$2:$AW$41,2,FALSE)*VLOOKUP(W65,$AT$2:$AU$41,2,FALSE))/(100*100)*'Formula Data'!$AB$22</f>
        <v>2.0250563112710833</v>
      </c>
      <c r="X43" s="9">
        <f ca="1">(VLOOKUP(X21,$AV$2:$AW$41,2,FALSE)*VLOOKUP(X65,$AT$2:$AU$41,2,FALSE))/(100*100)*'Formula Data'!$AB$22</f>
        <v>1.1551093869856215</v>
      </c>
      <c r="Y43" s="83">
        <f ca="1">(VLOOKUP(Y21,$AV$2:$AW$41,2,FALSE)*VLOOKUP(Y65,$AT$2:$AU$41,2,FALSE))/(100*100)*'Formula Data'!$AB$22</f>
        <v>1.1000723424659686</v>
      </c>
      <c r="Z43" s="83">
        <f ca="1">(VLOOKUP(Z21,$AV$2:$AW$41,2,FALSE)*VLOOKUP(Z65,$AT$2:$AU$41,2,FALSE))/(100*100)*'Formula Data'!$AB$22</f>
        <v>0.89404947815565938</v>
      </c>
      <c r="AA43" s="83">
        <f ca="1">(VLOOKUP(AA21,$AV$2:$AW$41,2,FALSE)*VLOOKUP(AA65,$AT$2:$AU$41,2,FALSE))/(100*100)*'Formula Data'!$AB$22</f>
        <v>1.4632628463878943</v>
      </c>
      <c r="AB43" s="84">
        <f ca="1">(VLOOKUP(AB21,$AV$2:$AW$41,2,FALSE)*VLOOKUP(AB65,$AT$2:$AU$41,2,FALSE))/(100*100)*'Formula Data'!$AB$22</f>
        <v>2.1243540002271875</v>
      </c>
      <c r="AC43" s="84">
        <f ca="1">(VLOOKUP(AC21,$AV$2:$AW$41,2,FALSE)*VLOOKUP(AC65,$AT$2:$AU$41,2,FALSE))/(100*100)*'Formula Data'!$AB$22</f>
        <v>1.0451353312436311</v>
      </c>
      <c r="AD43" s="84">
        <f ca="1">(VLOOKUP(AD21,$AV$2:$AW$41,2,FALSE)*VLOOKUP(AD65,$AT$2:$AU$41,2,FALSE))/(100*100)*'Formula Data'!$AB$22</f>
        <v>1.7921358137151884</v>
      </c>
      <c r="AE43" s="84">
        <f ca="1">(VLOOKUP(AE21,$AV$2:$AW$41,2,FALSE)*VLOOKUP(AE65,$AT$2:$AU$41,2,FALSE))/(100*100)*'Formula Data'!$AB$22</f>
        <v>1.5709251364500891</v>
      </c>
      <c r="AF43" s="84">
        <f ca="1">(VLOOKUP(AF21,$AV$2:$AW$41,2,FALSE)*VLOOKUP(AF65,$AT$2:$AU$41,2,FALSE))/(100*100)*'Formula Data'!$AB$22</f>
        <v>1.8904594313082237</v>
      </c>
      <c r="AG43" s="84">
        <f ca="1">(VLOOKUP(AG21,$AV$2:$AW$41,2,FALSE)*VLOOKUP(AG65,$AT$2:$AU$41,2,FALSE))/(100*100)*'Formula Data'!$AB$22</f>
        <v>1.4987599934743516</v>
      </c>
      <c r="AH43" s="84">
        <f ca="1">(VLOOKUP(AH21,$AV$2:$AW$41,2,FALSE)*VLOOKUP(AH65,$AT$2:$AU$41,2,FALSE))/(100*100)*'Formula Data'!$AB$22</f>
        <v>1.6777954589192787</v>
      </c>
      <c r="AI43" s="84">
        <f ca="1">(VLOOKUP(AI21,$AV$2:$AW$41,2,FALSE)*VLOOKUP(AI65,$AT$2:$AU$41,2,FALSE))/(100*100)*'Formula Data'!$AB$22</f>
        <v>0.94983358181099664</v>
      </c>
      <c r="AJ43" s="84">
        <f ca="1">(VLOOKUP(AJ21,$AV$2:$AW$41,2,FALSE)*VLOOKUP(AJ65,$AT$2:$AU$41,2,FALSE))/(100*100)*'Formula Data'!$AB$22</f>
        <v>1.526837705720421</v>
      </c>
      <c r="AK43" s="79">
        <f ca="1">(VLOOKUP(AK21,$AV$2:$AW$41,2,FALSE)*VLOOKUP(AK65,$AT$2:$AU$41,2,FALSE))/(100*100)*'Formula Data'!$AB$22</f>
        <v>1.0915091082293447</v>
      </c>
      <c r="AL43" s="79">
        <f ca="1">(VLOOKUP(AL21,$AV$2:$AW$41,2,FALSE)*VLOOKUP(AL65,$AT$2:$AU$41,2,FALSE))/(100*100)*'Formula Data'!$AB$22</f>
        <v>1.7373919961793081</v>
      </c>
      <c r="AM43" s="79">
        <f ca="1">(VLOOKUP(AM21,$AV$2:$AW$41,2,FALSE)*VLOOKUP(AM65,$AT$2:$AU$41,2,FALSE))/(100*100)*'Formula Data'!$AB$22</f>
        <v>0.86666376510486565</v>
      </c>
      <c r="AN43" s="9">
        <f ca="1">IF(OR(Fixtures!$D$6&lt;=0,Fixtures!$D$6&gt;39),AVERAGE(B43:AM43),AVERAGE(OFFSET(A43,0,Fixtures!$D$6,1,38-Fixtures!$D$6+1)))</f>
        <v>1.4152790659594943</v>
      </c>
      <c r="AO43" s="41" t="str">
        <f t="shared" si="1"/>
        <v>WOL</v>
      </c>
      <c r="AP43" s="65">
        <f ca="1">AVERAGE(OFFSET(A43,0,Fixtures!$D$6,1,9))</f>
        <v>1.4865727081586881</v>
      </c>
      <c r="AQ43" s="65">
        <f ca="1">AVERAGE(OFFSET(A43,0,Fixtures!$D$6,1,6))</f>
        <v>1.4031683020325882</v>
      </c>
      <c r="AR43" s="65">
        <f ca="1">AVERAGE(OFFSET(A43,0,Fixtures!$D$6,1,3))</f>
        <v>1.1524615556698408</v>
      </c>
      <c r="AS43" s="81"/>
      <c r="AY43" s="62"/>
    </row>
    <row r="44" spans="1:57" x14ac:dyDescent="0.3">
      <c r="X44" s="62"/>
      <c r="Y44" s="62"/>
      <c r="Z44" s="62"/>
      <c r="AG44" s="34"/>
      <c r="AH44" s="34"/>
      <c r="AI44" s="34"/>
      <c r="AJ44" s="34"/>
      <c r="AK44" s="34"/>
      <c r="AL44" s="34"/>
      <c r="AM44" s="34"/>
      <c r="AY44" s="62"/>
    </row>
    <row r="45" spans="1:57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7" x14ac:dyDescent="0.3">
      <c r="A46" s="41" t="str">
        <f>$A24</f>
        <v>ARS</v>
      </c>
      <c r="B46" s="73" t="str">
        <f t="shared" ref="B46:Q46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ref="C46:AM53" si="3">IF(IFERROR(FIND("@",R2),0), $A46, CONCATENATE("@", $A46))</f>
        <v>@ARS</v>
      </c>
      <c r="S46" s="73" t="str">
        <f t="shared" si="3"/>
        <v>ARS</v>
      </c>
      <c r="T46" s="73" t="str">
        <f t="shared" si="3"/>
        <v>ARS</v>
      </c>
      <c r="U46" s="73" t="str">
        <f t="shared" si="3"/>
        <v>@ARS</v>
      </c>
      <c r="V46" s="73" t="str">
        <f t="shared" si="3"/>
        <v>@ARS</v>
      </c>
      <c r="W46" s="73" t="str">
        <f t="shared" si="3"/>
        <v>ARS</v>
      </c>
      <c r="X46" s="73" t="str">
        <f t="shared" si="3"/>
        <v>@ARS</v>
      </c>
      <c r="Y46" s="73" t="str">
        <f t="shared" si="3"/>
        <v>ARS</v>
      </c>
      <c r="Z46" s="73" t="str">
        <f t="shared" si="3"/>
        <v>ARS</v>
      </c>
      <c r="AA46" s="73" t="str">
        <f t="shared" si="3"/>
        <v>@ARS</v>
      </c>
      <c r="AB46" s="73" t="str">
        <f t="shared" si="3"/>
        <v>@ARS</v>
      </c>
      <c r="AC46" s="73" t="str">
        <f t="shared" si="3"/>
        <v>ARS</v>
      </c>
      <c r="AD46" s="73" t="str">
        <f t="shared" si="3"/>
        <v>@ARS</v>
      </c>
      <c r="AE46" s="73" t="str">
        <f t="shared" si="3"/>
        <v>ARS</v>
      </c>
      <c r="AF46" s="73" t="str">
        <f t="shared" si="3"/>
        <v>ARS</v>
      </c>
      <c r="AG46" s="73" t="str">
        <f t="shared" si="3"/>
        <v>@ARS</v>
      </c>
      <c r="AH46" s="73" t="str">
        <f t="shared" si="3"/>
        <v>ARS</v>
      </c>
      <c r="AI46" s="73" t="str">
        <f t="shared" si="3"/>
        <v>@ARS</v>
      </c>
      <c r="AJ46" s="73" t="str">
        <f t="shared" si="3"/>
        <v>ARS</v>
      </c>
      <c r="AK46" s="73" t="str">
        <f t="shared" si="3"/>
        <v>@ARS</v>
      </c>
      <c r="AL46" s="73" t="str">
        <f t="shared" si="3"/>
        <v>ARS</v>
      </c>
      <c r="AM46" s="73" t="str">
        <f t="shared" si="3"/>
        <v>@ARS</v>
      </c>
      <c r="AP46" s="66"/>
    </row>
    <row r="47" spans="1:57" x14ac:dyDescent="0.3">
      <c r="A47" s="41" t="str">
        <f t="shared" ref="A47:A65" si="4">$A25</f>
        <v>AVL</v>
      </c>
      <c r="B47" s="73" t="str">
        <f t="shared" ref="B47:B65" si="5">IF(IFERROR(FIND("@",B3),0), $A47, CONCATENATE("@", $A47))</f>
        <v>AVL</v>
      </c>
      <c r="C47" s="73" t="str">
        <f t="shared" si="3"/>
        <v>@AVL</v>
      </c>
      <c r="D47" s="73" t="str">
        <f t="shared" si="3"/>
        <v>@AVL</v>
      </c>
      <c r="E47" s="73" t="str">
        <f t="shared" si="3"/>
        <v>AVL</v>
      </c>
      <c r="F47" s="73" t="str">
        <f t="shared" si="3"/>
        <v>@AVL</v>
      </c>
      <c r="G47" s="73" t="str">
        <f t="shared" si="3"/>
        <v>AVL</v>
      </c>
      <c r="H47" s="73" t="str">
        <f t="shared" si="3"/>
        <v>@AVL</v>
      </c>
      <c r="I47" s="73" t="str">
        <f t="shared" si="3"/>
        <v>AVL</v>
      </c>
      <c r="J47" s="73" t="str">
        <f t="shared" si="3"/>
        <v>@AVL</v>
      </c>
      <c r="K47" s="73" t="str">
        <f t="shared" si="3"/>
        <v>AVL</v>
      </c>
      <c r="L47" s="73" t="str">
        <f t="shared" si="3"/>
        <v>@AVL</v>
      </c>
      <c r="M47" s="73" t="str">
        <f t="shared" si="3"/>
        <v>AVL</v>
      </c>
      <c r="N47" s="73" t="str">
        <f t="shared" si="3"/>
        <v>@AVL</v>
      </c>
      <c r="O47" s="73" t="str">
        <f t="shared" si="3"/>
        <v>AVL</v>
      </c>
      <c r="P47" s="73" t="str">
        <f t="shared" si="3"/>
        <v>AVL</v>
      </c>
      <c r="Q47" s="73" t="str">
        <f t="shared" si="3"/>
        <v>@AVL</v>
      </c>
      <c r="R47" s="73" t="str">
        <f t="shared" si="3"/>
        <v>AVL</v>
      </c>
      <c r="S47" s="73" t="str">
        <f t="shared" si="3"/>
        <v>@AVL</v>
      </c>
      <c r="T47" s="73" t="str">
        <f t="shared" si="3"/>
        <v>@AVL</v>
      </c>
      <c r="U47" s="73" t="str">
        <f t="shared" si="3"/>
        <v>AVL</v>
      </c>
      <c r="V47" s="73" t="str">
        <f t="shared" si="3"/>
        <v>AVL</v>
      </c>
      <c r="W47" s="73" t="str">
        <f t="shared" si="3"/>
        <v>@AVL</v>
      </c>
      <c r="X47" s="73" t="str">
        <f t="shared" si="3"/>
        <v>AVL</v>
      </c>
      <c r="Y47" s="73" t="str">
        <f t="shared" si="3"/>
        <v>@AVL</v>
      </c>
      <c r="Z47" s="73" t="str">
        <f t="shared" si="3"/>
        <v>AVL</v>
      </c>
      <c r="AA47" s="73" t="str">
        <f t="shared" si="3"/>
        <v>@AVL</v>
      </c>
      <c r="AB47" s="73" t="str">
        <f t="shared" si="3"/>
        <v>AVL</v>
      </c>
      <c r="AC47" s="73" t="str">
        <f t="shared" si="3"/>
        <v>@AVL</v>
      </c>
      <c r="AD47" s="73" t="str">
        <f t="shared" si="3"/>
        <v>AVL</v>
      </c>
      <c r="AE47" s="73" t="str">
        <f t="shared" si="3"/>
        <v>@AVL</v>
      </c>
      <c r="AF47" s="73" t="str">
        <f t="shared" si="3"/>
        <v>AVL</v>
      </c>
      <c r="AG47" s="73" t="str">
        <f t="shared" si="3"/>
        <v>@AVL</v>
      </c>
      <c r="AH47" s="73" t="str">
        <f t="shared" si="3"/>
        <v>AVL</v>
      </c>
      <c r="AI47" s="73" t="str">
        <f t="shared" si="3"/>
        <v>@AVL</v>
      </c>
      <c r="AJ47" s="73" t="str">
        <f t="shared" si="3"/>
        <v>@AVL</v>
      </c>
      <c r="AK47" s="73" t="str">
        <f t="shared" si="3"/>
        <v>AVL</v>
      </c>
      <c r="AL47" s="73" t="str">
        <f t="shared" si="3"/>
        <v>@AVL</v>
      </c>
      <c r="AM47" s="73" t="str">
        <f t="shared" si="3"/>
        <v>AVL</v>
      </c>
      <c r="AP47" s="66"/>
    </row>
    <row r="48" spans="1:57" x14ac:dyDescent="0.3">
      <c r="A48" s="41" t="str">
        <f t="shared" si="4"/>
        <v>BOU</v>
      </c>
      <c r="B48" s="73" t="str">
        <f t="shared" si="5"/>
        <v>@BOU</v>
      </c>
      <c r="C48" s="73" t="str">
        <f t="shared" si="3"/>
        <v>BOU</v>
      </c>
      <c r="D48" s="73" t="str">
        <f t="shared" si="3"/>
        <v>@BOU</v>
      </c>
      <c r="E48" s="73" t="str">
        <f t="shared" si="3"/>
        <v>BOU</v>
      </c>
      <c r="F48" s="73" t="str">
        <f t="shared" si="3"/>
        <v>@BOU</v>
      </c>
      <c r="G48" s="73" t="str">
        <f t="shared" si="3"/>
        <v>BOU</v>
      </c>
      <c r="H48" s="73" t="str">
        <f t="shared" si="3"/>
        <v>@BOU</v>
      </c>
      <c r="I48" s="73" t="str">
        <f t="shared" si="3"/>
        <v>BOU</v>
      </c>
      <c r="J48" s="73" t="str">
        <f t="shared" si="3"/>
        <v>@BOU</v>
      </c>
      <c r="K48" s="73" t="str">
        <f t="shared" si="3"/>
        <v>BOU</v>
      </c>
      <c r="L48" s="73" t="str">
        <f t="shared" si="3"/>
        <v>@BOU</v>
      </c>
      <c r="M48" s="73" t="str">
        <f t="shared" si="3"/>
        <v>BOU</v>
      </c>
      <c r="N48" s="73" t="str">
        <f t="shared" si="3"/>
        <v>@BOU</v>
      </c>
      <c r="O48" s="73" t="str">
        <f t="shared" si="3"/>
        <v>BOU</v>
      </c>
      <c r="P48" s="73" t="str">
        <f t="shared" si="3"/>
        <v>BOU</v>
      </c>
      <c r="Q48" s="73" t="str">
        <f t="shared" si="3"/>
        <v>@BOU</v>
      </c>
      <c r="R48" s="73" t="str">
        <f t="shared" si="3"/>
        <v>BOU</v>
      </c>
      <c r="S48" s="73" t="str">
        <f t="shared" si="3"/>
        <v>@BOU</v>
      </c>
      <c r="T48" s="73" t="str">
        <f t="shared" si="3"/>
        <v>@BOU</v>
      </c>
      <c r="U48" s="73" t="str">
        <f t="shared" si="3"/>
        <v>BOU</v>
      </c>
      <c r="V48" s="73" t="str">
        <f t="shared" si="3"/>
        <v>BOU</v>
      </c>
      <c r="W48" s="73" t="str">
        <f t="shared" si="3"/>
        <v>@BOU</v>
      </c>
      <c r="X48" s="73" t="str">
        <f t="shared" si="3"/>
        <v>BOU</v>
      </c>
      <c r="Y48" s="73" t="str">
        <f t="shared" si="3"/>
        <v>@BOU</v>
      </c>
      <c r="Z48" s="73" t="str">
        <f t="shared" si="3"/>
        <v>@BOU</v>
      </c>
      <c r="AA48" s="73" t="str">
        <f t="shared" si="3"/>
        <v>BOU</v>
      </c>
      <c r="AB48" s="73" t="str">
        <f t="shared" si="3"/>
        <v>BOU</v>
      </c>
      <c r="AC48" s="73" t="str">
        <f t="shared" si="3"/>
        <v>@BOU</v>
      </c>
      <c r="AD48" s="73" t="str">
        <f t="shared" si="3"/>
        <v>BOU</v>
      </c>
      <c r="AE48" s="73" t="str">
        <f t="shared" si="3"/>
        <v>@BOU</v>
      </c>
      <c r="AF48" s="73" t="str">
        <f t="shared" si="3"/>
        <v>BOU</v>
      </c>
      <c r="AG48" s="73" t="str">
        <f t="shared" si="3"/>
        <v>@BOU</v>
      </c>
      <c r="AH48" s="73" t="str">
        <f t="shared" si="3"/>
        <v>BOU</v>
      </c>
      <c r="AI48" s="73" t="str">
        <f t="shared" si="3"/>
        <v>@BOU</v>
      </c>
      <c r="AJ48" s="73" t="str">
        <f t="shared" si="3"/>
        <v>@BOU</v>
      </c>
      <c r="AK48" s="73" t="str">
        <f t="shared" si="3"/>
        <v>BOU</v>
      </c>
      <c r="AL48" s="73" t="str">
        <f t="shared" si="3"/>
        <v>@BOU</v>
      </c>
      <c r="AM48" s="73" t="str">
        <f t="shared" si="3"/>
        <v>BOU</v>
      </c>
      <c r="AP48" s="66"/>
    </row>
    <row r="49" spans="1:42" x14ac:dyDescent="0.3">
      <c r="A49" s="41" t="str">
        <f t="shared" si="4"/>
        <v>BRI</v>
      </c>
      <c r="B49" s="73" t="str">
        <f t="shared" si="5"/>
        <v>BRI</v>
      </c>
      <c r="C49" s="73" t="str">
        <f t="shared" si="3"/>
        <v>@BRI</v>
      </c>
      <c r="D49" s="73" t="str">
        <f t="shared" si="3"/>
        <v>@BRI</v>
      </c>
      <c r="E49" s="73" t="str">
        <f t="shared" si="3"/>
        <v>BRI</v>
      </c>
      <c r="F49" s="73" t="str">
        <f t="shared" si="3"/>
        <v>@BRI</v>
      </c>
      <c r="G49" s="73" t="str">
        <f t="shared" si="3"/>
        <v>BRI</v>
      </c>
      <c r="H49" s="73" t="str">
        <f t="shared" si="3"/>
        <v>BRI</v>
      </c>
      <c r="I49" s="73" t="str">
        <f t="shared" si="3"/>
        <v>@BRI</v>
      </c>
      <c r="J49" s="73" t="str">
        <f t="shared" si="3"/>
        <v>BRI</v>
      </c>
      <c r="K49" s="73" t="str">
        <f t="shared" si="3"/>
        <v>@BRI</v>
      </c>
      <c r="L49" s="73" t="str">
        <f t="shared" si="3"/>
        <v>@BRI</v>
      </c>
      <c r="M49" s="73" t="str">
        <f t="shared" si="3"/>
        <v>BRI</v>
      </c>
      <c r="N49" s="73" t="str">
        <f t="shared" si="3"/>
        <v>@BRI</v>
      </c>
      <c r="O49" s="73" t="str">
        <f t="shared" si="3"/>
        <v>BRI</v>
      </c>
      <c r="P49" s="73" t="str">
        <f t="shared" si="3"/>
        <v>BRI</v>
      </c>
      <c r="Q49" s="73" t="str">
        <f t="shared" si="3"/>
        <v>@BRI</v>
      </c>
      <c r="R49" s="73" t="str">
        <f t="shared" si="3"/>
        <v>BRI</v>
      </c>
      <c r="S49" s="73" t="str">
        <f t="shared" si="3"/>
        <v>@BRI</v>
      </c>
      <c r="T49" s="73" t="str">
        <f t="shared" si="3"/>
        <v>BRI</v>
      </c>
      <c r="U49" s="73" t="str">
        <f t="shared" si="3"/>
        <v>@BRI</v>
      </c>
      <c r="V49" s="73" t="str">
        <f t="shared" si="3"/>
        <v>@BRI</v>
      </c>
      <c r="W49" s="73" t="str">
        <f t="shared" si="3"/>
        <v>BRI</v>
      </c>
      <c r="X49" s="73" t="str">
        <f t="shared" si="3"/>
        <v>@BRI</v>
      </c>
      <c r="Y49" s="73" t="str">
        <f t="shared" si="3"/>
        <v>BRI</v>
      </c>
      <c r="Z49" s="73" t="str">
        <f t="shared" si="3"/>
        <v>BRI</v>
      </c>
      <c r="AA49" s="73" t="str">
        <f t="shared" si="3"/>
        <v>@BRI</v>
      </c>
      <c r="AB49" s="73" t="str">
        <f t="shared" si="3"/>
        <v>BRI</v>
      </c>
      <c r="AC49" s="73" t="str">
        <f t="shared" si="3"/>
        <v>@BRI</v>
      </c>
      <c r="AD49" s="73" t="str">
        <f t="shared" si="3"/>
        <v>BRI</v>
      </c>
      <c r="AE49" s="73" t="str">
        <f t="shared" si="3"/>
        <v>@BRI</v>
      </c>
      <c r="AF49" s="73" t="str">
        <f t="shared" si="3"/>
        <v>BRI</v>
      </c>
      <c r="AG49" s="73" t="str">
        <f t="shared" si="3"/>
        <v>@BRI</v>
      </c>
      <c r="AH49" s="73" t="str">
        <f t="shared" si="3"/>
        <v>BRI</v>
      </c>
      <c r="AI49" s="73" t="str">
        <f t="shared" si="3"/>
        <v>@BRI</v>
      </c>
      <c r="AJ49" s="73" t="str">
        <f t="shared" si="3"/>
        <v>@BRI</v>
      </c>
      <c r="AK49" s="73" t="str">
        <f t="shared" si="3"/>
        <v>BRI</v>
      </c>
      <c r="AL49" s="73" t="str">
        <f t="shared" si="3"/>
        <v>@BRI</v>
      </c>
      <c r="AM49" s="73" t="str">
        <f t="shared" si="3"/>
        <v>BRI</v>
      </c>
      <c r="AP49" s="66"/>
    </row>
    <row r="50" spans="1:42" x14ac:dyDescent="0.3">
      <c r="A50" s="41" t="str">
        <f t="shared" si="4"/>
        <v>BUR</v>
      </c>
      <c r="B50" s="73" t="str">
        <f t="shared" si="5"/>
        <v>@BUR</v>
      </c>
      <c r="C50" s="73" t="str">
        <f t="shared" si="3"/>
        <v>BUR</v>
      </c>
      <c r="D50" s="73" t="str">
        <f t="shared" si="3"/>
        <v>BUR</v>
      </c>
      <c r="E50" s="73" t="str">
        <f t="shared" si="3"/>
        <v>@BUR</v>
      </c>
      <c r="F50" s="73" t="str">
        <f t="shared" si="3"/>
        <v>BUR</v>
      </c>
      <c r="G50" s="73" t="str">
        <f t="shared" si="3"/>
        <v>@BUR</v>
      </c>
      <c r="H50" s="73" t="str">
        <f t="shared" si="3"/>
        <v>BUR</v>
      </c>
      <c r="I50" s="73" t="str">
        <f t="shared" si="3"/>
        <v>@BUR</v>
      </c>
      <c r="J50" s="73" t="str">
        <f t="shared" si="3"/>
        <v>BUR</v>
      </c>
      <c r="K50" s="73" t="str">
        <f t="shared" si="3"/>
        <v>@BUR</v>
      </c>
      <c r="L50" s="73" t="str">
        <f t="shared" si="3"/>
        <v>BUR</v>
      </c>
      <c r="M50" s="73" t="str">
        <f t="shared" si="3"/>
        <v>@BUR</v>
      </c>
      <c r="N50" s="73" t="str">
        <f t="shared" si="3"/>
        <v>BUR</v>
      </c>
      <c r="O50" s="73" t="str">
        <f t="shared" si="3"/>
        <v>@BUR</v>
      </c>
      <c r="P50" s="73" t="str">
        <f t="shared" si="3"/>
        <v>@BUR</v>
      </c>
      <c r="Q50" s="73" t="str">
        <f t="shared" si="3"/>
        <v>BUR</v>
      </c>
      <c r="R50" s="73" t="str">
        <f t="shared" si="3"/>
        <v>@BUR</v>
      </c>
      <c r="S50" s="73" t="str">
        <f t="shared" si="3"/>
        <v>BUR</v>
      </c>
      <c r="T50" s="73" t="str">
        <f t="shared" si="3"/>
        <v>BUR</v>
      </c>
      <c r="U50" s="73" t="str">
        <f t="shared" si="3"/>
        <v>@BUR</v>
      </c>
      <c r="V50" s="73" t="str">
        <f t="shared" si="3"/>
        <v>@BUR</v>
      </c>
      <c r="W50" s="73" t="str">
        <f t="shared" si="3"/>
        <v>BUR</v>
      </c>
      <c r="X50" s="73" t="str">
        <f t="shared" si="3"/>
        <v>@BUR</v>
      </c>
      <c r="Y50" s="73" t="str">
        <f t="shared" si="3"/>
        <v>BUR</v>
      </c>
      <c r="Z50" s="73" t="str">
        <f t="shared" si="3"/>
        <v>@BUR</v>
      </c>
      <c r="AA50" s="73" t="str">
        <f t="shared" si="3"/>
        <v>BUR</v>
      </c>
      <c r="AB50" s="73" t="str">
        <f t="shared" si="3"/>
        <v>@BUR</v>
      </c>
      <c r="AC50" s="73" t="str">
        <f t="shared" si="3"/>
        <v>BUR</v>
      </c>
      <c r="AD50" s="73" t="str">
        <f t="shared" si="3"/>
        <v>@BUR</v>
      </c>
      <c r="AE50" s="73" t="str">
        <f t="shared" si="3"/>
        <v>BUR</v>
      </c>
      <c r="AF50" s="73" t="str">
        <f t="shared" si="3"/>
        <v>@BUR</v>
      </c>
      <c r="AG50" s="73" t="str">
        <f t="shared" si="3"/>
        <v>BUR</v>
      </c>
      <c r="AH50" s="73" t="str">
        <f t="shared" si="3"/>
        <v>@BUR</v>
      </c>
      <c r="AI50" s="73" t="str">
        <f t="shared" si="3"/>
        <v>BUR</v>
      </c>
      <c r="AJ50" s="73" t="str">
        <f t="shared" si="3"/>
        <v>BUR</v>
      </c>
      <c r="AK50" s="73" t="str">
        <f t="shared" si="3"/>
        <v>@BUR</v>
      </c>
      <c r="AL50" s="73" t="str">
        <f t="shared" si="3"/>
        <v>BUR</v>
      </c>
      <c r="AM50" s="73" t="str">
        <f t="shared" si="3"/>
        <v>@BUR</v>
      </c>
      <c r="AP50" s="66"/>
    </row>
    <row r="51" spans="1:42" x14ac:dyDescent="0.3">
      <c r="A51" s="41" t="str">
        <f t="shared" si="4"/>
        <v>CHE</v>
      </c>
      <c r="B51" s="73" t="str">
        <f t="shared" si="5"/>
        <v>CHE</v>
      </c>
      <c r="C51" s="73" t="str">
        <f t="shared" si="3"/>
        <v>@CHE</v>
      </c>
      <c r="D51" s="73" t="str">
        <f t="shared" si="3"/>
        <v>CHE</v>
      </c>
      <c r="E51" s="73" t="str">
        <f t="shared" si="3"/>
        <v>@CHE</v>
      </c>
      <c r="F51" s="73" t="str">
        <f t="shared" si="3"/>
        <v>CHE</v>
      </c>
      <c r="G51" s="73" t="str">
        <f t="shared" si="3"/>
        <v>@CHE</v>
      </c>
      <c r="H51" s="73" t="str">
        <f t="shared" si="3"/>
        <v>@CHE</v>
      </c>
      <c r="I51" s="73" t="str">
        <f t="shared" si="3"/>
        <v>CHE</v>
      </c>
      <c r="J51" s="73" t="str">
        <f t="shared" si="3"/>
        <v>@CHE</v>
      </c>
      <c r="K51" s="73" t="str">
        <f t="shared" si="3"/>
        <v>CHE</v>
      </c>
      <c r="L51" s="73" t="str">
        <f t="shared" si="3"/>
        <v>CHE</v>
      </c>
      <c r="M51" s="73" t="str">
        <f t="shared" si="3"/>
        <v>@CHE</v>
      </c>
      <c r="N51" s="73" t="str">
        <f t="shared" si="3"/>
        <v>CHE</v>
      </c>
      <c r="O51" s="73" t="str">
        <f t="shared" si="3"/>
        <v>@CHE</v>
      </c>
      <c r="P51" s="73" t="str">
        <f t="shared" si="3"/>
        <v>@CHE</v>
      </c>
      <c r="Q51" s="73" t="str">
        <f t="shared" si="3"/>
        <v>CHE</v>
      </c>
      <c r="R51" s="73" t="str">
        <f t="shared" si="3"/>
        <v>@CHE</v>
      </c>
      <c r="S51" s="73" t="str">
        <f t="shared" si="3"/>
        <v>CHE</v>
      </c>
      <c r="T51" s="73" t="str">
        <f t="shared" si="3"/>
        <v>@CHE</v>
      </c>
      <c r="U51" s="73" t="str">
        <f t="shared" si="3"/>
        <v>CHE</v>
      </c>
      <c r="V51" s="73" t="str">
        <f t="shared" si="3"/>
        <v>CHE</v>
      </c>
      <c r="W51" s="73" t="str">
        <f t="shared" si="3"/>
        <v>@CHE</v>
      </c>
      <c r="X51" s="73" t="str">
        <f t="shared" si="3"/>
        <v>CHE</v>
      </c>
      <c r="Y51" s="73" t="str">
        <f t="shared" si="3"/>
        <v>@CHE</v>
      </c>
      <c r="Z51" s="73" t="str">
        <f t="shared" si="3"/>
        <v>CHE</v>
      </c>
      <c r="AA51" s="73" t="str">
        <f t="shared" si="3"/>
        <v>@CHE</v>
      </c>
      <c r="AB51" s="73" t="str">
        <f t="shared" si="3"/>
        <v>@CHE</v>
      </c>
      <c r="AC51" s="73" t="str">
        <f t="shared" si="3"/>
        <v>CHE</v>
      </c>
      <c r="AD51" s="73" t="str">
        <f t="shared" si="3"/>
        <v>@CHE</v>
      </c>
      <c r="AE51" s="73" t="str">
        <f t="shared" si="3"/>
        <v>CHE</v>
      </c>
      <c r="AF51" s="73" t="str">
        <f t="shared" si="3"/>
        <v>@CHE</v>
      </c>
      <c r="AG51" s="73" t="str">
        <f t="shared" si="3"/>
        <v>CHE</v>
      </c>
      <c r="AH51" s="73" t="str">
        <f t="shared" si="3"/>
        <v>@CHE</v>
      </c>
      <c r="AI51" s="73" t="str">
        <f t="shared" si="3"/>
        <v>CHE</v>
      </c>
      <c r="AJ51" s="73" t="str">
        <f t="shared" si="3"/>
        <v>CHE</v>
      </c>
      <c r="AK51" s="73" t="str">
        <f t="shared" si="3"/>
        <v>@CHE</v>
      </c>
      <c r="AL51" s="73" t="str">
        <f t="shared" si="3"/>
        <v>CHE</v>
      </c>
      <c r="AM51" s="73" t="str">
        <f t="shared" si="3"/>
        <v>@CHE</v>
      </c>
      <c r="AP51" s="66"/>
    </row>
    <row r="52" spans="1:42" x14ac:dyDescent="0.3">
      <c r="A52" s="41" t="str">
        <f t="shared" si="4"/>
        <v>CRY</v>
      </c>
      <c r="B52" s="73" t="str">
        <f t="shared" si="5"/>
        <v>@CRY</v>
      </c>
      <c r="C52" s="73" t="str">
        <f t="shared" si="3"/>
        <v>CRY</v>
      </c>
      <c r="D52" s="73" t="str">
        <f t="shared" si="3"/>
        <v>CRY</v>
      </c>
      <c r="E52" s="73" t="str">
        <f t="shared" si="3"/>
        <v>@CRY</v>
      </c>
      <c r="F52" s="73" t="str">
        <f t="shared" si="3"/>
        <v>CRY</v>
      </c>
      <c r="G52" s="73" t="str">
        <f t="shared" si="3"/>
        <v>@CRY</v>
      </c>
      <c r="H52" s="73" t="str">
        <f t="shared" si="3"/>
        <v>@CRY</v>
      </c>
      <c r="I52" s="73" t="str">
        <f t="shared" si="3"/>
        <v>CRY</v>
      </c>
      <c r="J52" s="73" t="str">
        <f t="shared" si="3"/>
        <v>@CRY</v>
      </c>
      <c r="K52" s="73" t="str">
        <f t="shared" si="3"/>
        <v>CRY</v>
      </c>
      <c r="L52" s="73" t="str">
        <f t="shared" si="3"/>
        <v>@CRY</v>
      </c>
      <c r="M52" s="73" t="str">
        <f t="shared" si="3"/>
        <v>CRY</v>
      </c>
      <c r="N52" s="73" t="str">
        <f t="shared" si="3"/>
        <v>@CRY</v>
      </c>
      <c r="O52" s="73" t="str">
        <f t="shared" si="3"/>
        <v>CRY</v>
      </c>
      <c r="P52" s="73" t="str">
        <f t="shared" si="3"/>
        <v>@CRY</v>
      </c>
      <c r="Q52" s="73" t="str">
        <f t="shared" si="3"/>
        <v>CRY</v>
      </c>
      <c r="R52" s="73" t="str">
        <f t="shared" si="3"/>
        <v>@CRY</v>
      </c>
      <c r="S52" s="73" t="str">
        <f t="shared" si="3"/>
        <v>CRY</v>
      </c>
      <c r="T52" s="73" t="str">
        <f t="shared" si="3"/>
        <v>@CRY</v>
      </c>
      <c r="U52" s="73" t="str">
        <f t="shared" si="3"/>
        <v>CRY</v>
      </c>
      <c r="V52" s="73" t="str">
        <f t="shared" si="3"/>
        <v>CRY</v>
      </c>
      <c r="W52" s="73" t="str">
        <f t="shared" si="3"/>
        <v>@CRY</v>
      </c>
      <c r="X52" s="73" t="str">
        <f t="shared" si="3"/>
        <v>CRY</v>
      </c>
      <c r="Y52" s="73" t="str">
        <f t="shared" si="3"/>
        <v>@CRY</v>
      </c>
      <c r="Z52" s="73" t="str">
        <f t="shared" si="3"/>
        <v>@CRY</v>
      </c>
      <c r="AA52" s="73" t="str">
        <f t="shared" si="3"/>
        <v>CRY</v>
      </c>
      <c r="AB52" s="73" t="str">
        <f t="shared" si="3"/>
        <v>@CRY</v>
      </c>
      <c r="AC52" s="73" t="str">
        <f t="shared" si="3"/>
        <v>CRY</v>
      </c>
      <c r="AD52" s="73" t="str">
        <f t="shared" si="3"/>
        <v>@CRY</v>
      </c>
      <c r="AE52" s="73" t="str">
        <f t="shared" si="3"/>
        <v>CRY</v>
      </c>
      <c r="AF52" s="73" t="str">
        <f t="shared" si="3"/>
        <v>CRY</v>
      </c>
      <c r="AG52" s="73" t="str">
        <f t="shared" si="3"/>
        <v>@CRY</v>
      </c>
      <c r="AH52" s="73" t="str">
        <f t="shared" si="3"/>
        <v>CRY</v>
      </c>
      <c r="AI52" s="73" t="str">
        <f t="shared" si="3"/>
        <v>@CRY</v>
      </c>
      <c r="AJ52" s="73" t="str">
        <f t="shared" si="3"/>
        <v>CRY</v>
      </c>
      <c r="AK52" s="73" t="str">
        <f t="shared" si="3"/>
        <v>@CRY</v>
      </c>
      <c r="AL52" s="73" t="str">
        <f t="shared" si="3"/>
        <v>CRY</v>
      </c>
      <c r="AM52" s="73" t="str">
        <f t="shared" si="3"/>
        <v>@CRY</v>
      </c>
      <c r="AP52" s="66"/>
    </row>
    <row r="53" spans="1:42" x14ac:dyDescent="0.3">
      <c r="A53" s="41" t="str">
        <f t="shared" si="4"/>
        <v>EVE</v>
      </c>
      <c r="B53" s="73" t="str">
        <f t="shared" si="5"/>
        <v>EVE</v>
      </c>
      <c r="C53" s="73" t="str">
        <f t="shared" si="3"/>
        <v>@EVE</v>
      </c>
      <c r="D53" s="73" t="str">
        <f t="shared" si="3"/>
        <v>EVE</v>
      </c>
      <c r="E53" s="73" t="str">
        <f t="shared" si="3"/>
        <v>@EVE</v>
      </c>
      <c r="F53" s="73" t="str">
        <f t="shared" si="3"/>
        <v>EVE</v>
      </c>
      <c r="G53" s="73" t="str">
        <f t="shared" si="3"/>
        <v>@EVE</v>
      </c>
      <c r="H53" s="73" t="str">
        <f t="shared" si="3"/>
        <v>@EVE</v>
      </c>
      <c r="I53" s="73" t="str">
        <f t="shared" si="3"/>
        <v>EVE</v>
      </c>
      <c r="J53" s="73" t="str">
        <f t="shared" si="3"/>
        <v>@EVE</v>
      </c>
      <c r="K53" s="73" t="str">
        <f t="shared" si="3"/>
        <v>EVE</v>
      </c>
      <c r="L53" s="73" t="str">
        <f t="shared" si="3"/>
        <v>@EVE</v>
      </c>
      <c r="M53" s="73" t="str">
        <f t="shared" si="3"/>
        <v>EVE</v>
      </c>
      <c r="N53" s="73" t="str">
        <f t="shared" ref="C53:AM60" si="6">IF(IFERROR(FIND("@",N9),0), $A53, CONCATENATE("@", $A53))</f>
        <v>@EVE</v>
      </c>
      <c r="O53" s="73" t="str">
        <f t="shared" si="6"/>
        <v>EVE</v>
      </c>
      <c r="P53" s="73" t="str">
        <f t="shared" si="6"/>
        <v>EVE</v>
      </c>
      <c r="Q53" s="73" t="str">
        <f t="shared" si="6"/>
        <v>@EVE</v>
      </c>
      <c r="R53" s="73" t="str">
        <f t="shared" si="6"/>
        <v>EVE</v>
      </c>
      <c r="S53" s="73" t="str">
        <f t="shared" si="6"/>
        <v>@EVE</v>
      </c>
      <c r="T53" s="73" t="str">
        <f t="shared" si="6"/>
        <v>@EVE</v>
      </c>
      <c r="U53" s="73" t="str">
        <f t="shared" si="6"/>
        <v>EVE</v>
      </c>
      <c r="V53" s="73" t="str">
        <f t="shared" si="6"/>
        <v>EVE</v>
      </c>
      <c r="W53" s="73" t="str">
        <f t="shared" si="6"/>
        <v>@EVE</v>
      </c>
      <c r="X53" s="73" t="str">
        <f t="shared" si="6"/>
        <v>EVE</v>
      </c>
      <c r="Y53" s="73" t="str">
        <f t="shared" si="6"/>
        <v>@EVE</v>
      </c>
      <c r="Z53" s="73" t="str">
        <f t="shared" si="6"/>
        <v>EVE</v>
      </c>
      <c r="AA53" s="73" t="str">
        <f t="shared" si="6"/>
        <v>@EVE</v>
      </c>
      <c r="AB53" s="73" t="str">
        <f t="shared" si="6"/>
        <v>EVE</v>
      </c>
      <c r="AC53" s="73" t="str">
        <f t="shared" si="6"/>
        <v>@EVE</v>
      </c>
      <c r="AD53" s="73" t="str">
        <f t="shared" si="6"/>
        <v>EVE</v>
      </c>
      <c r="AE53" s="73" t="str">
        <f t="shared" si="6"/>
        <v>@EVE</v>
      </c>
      <c r="AF53" s="73" t="str">
        <f t="shared" si="6"/>
        <v>EVE</v>
      </c>
      <c r="AG53" s="73" t="str">
        <f t="shared" si="6"/>
        <v>@EVE</v>
      </c>
      <c r="AH53" s="73" t="str">
        <f t="shared" si="6"/>
        <v>EVE</v>
      </c>
      <c r="AI53" s="73" t="str">
        <f t="shared" si="6"/>
        <v>@EVE</v>
      </c>
      <c r="AJ53" s="73" t="str">
        <f t="shared" si="6"/>
        <v>EVE</v>
      </c>
      <c r="AK53" s="73" t="str">
        <f t="shared" si="6"/>
        <v>@EVE</v>
      </c>
      <c r="AL53" s="73" t="str">
        <f t="shared" si="6"/>
        <v>EVE</v>
      </c>
      <c r="AM53" s="73" t="str">
        <f t="shared" si="6"/>
        <v>@EVE</v>
      </c>
      <c r="AP53" s="66"/>
    </row>
    <row r="54" spans="1:42" x14ac:dyDescent="0.3">
      <c r="A54" s="41" t="str">
        <f t="shared" si="4"/>
        <v>LEI</v>
      </c>
      <c r="B54" s="73" t="str">
        <f t="shared" si="5"/>
        <v>@LEI</v>
      </c>
      <c r="C54" s="73" t="str">
        <f t="shared" si="6"/>
        <v>LEI</v>
      </c>
      <c r="D54" s="73" t="str">
        <f t="shared" si="6"/>
        <v>LEI</v>
      </c>
      <c r="E54" s="73" t="str">
        <f t="shared" si="6"/>
        <v>@LEI</v>
      </c>
      <c r="F54" s="73" t="str">
        <f t="shared" si="6"/>
        <v>LEI</v>
      </c>
      <c r="G54" s="73" t="str">
        <f t="shared" si="6"/>
        <v>@LEI</v>
      </c>
      <c r="H54" s="73" t="str">
        <f t="shared" si="6"/>
        <v>@LEI</v>
      </c>
      <c r="I54" s="73" t="str">
        <f t="shared" si="6"/>
        <v>LEI</v>
      </c>
      <c r="J54" s="73" t="str">
        <f t="shared" si="6"/>
        <v>@LEI</v>
      </c>
      <c r="K54" s="73" t="str">
        <f t="shared" si="6"/>
        <v>LEI</v>
      </c>
      <c r="L54" s="73" t="str">
        <f t="shared" si="6"/>
        <v>LEI</v>
      </c>
      <c r="M54" s="73" t="str">
        <f t="shared" si="6"/>
        <v>@LEI</v>
      </c>
      <c r="N54" s="73" t="str">
        <f t="shared" si="6"/>
        <v>LEI</v>
      </c>
      <c r="O54" s="73" t="str">
        <f t="shared" si="6"/>
        <v>@LEI</v>
      </c>
      <c r="P54" s="73" t="str">
        <f t="shared" si="6"/>
        <v>@LEI</v>
      </c>
      <c r="Q54" s="73" t="str">
        <f t="shared" si="6"/>
        <v>LEI</v>
      </c>
      <c r="R54" s="73" t="str">
        <f t="shared" si="6"/>
        <v>@LEI</v>
      </c>
      <c r="S54" s="73" t="str">
        <f t="shared" si="6"/>
        <v>LEI</v>
      </c>
      <c r="T54" s="73" t="str">
        <f t="shared" si="6"/>
        <v>@LEI</v>
      </c>
      <c r="U54" s="73" t="str">
        <f t="shared" si="6"/>
        <v>LEI</v>
      </c>
      <c r="V54" s="73" t="str">
        <f t="shared" si="6"/>
        <v>LEI</v>
      </c>
      <c r="W54" s="73" t="str">
        <f t="shared" si="6"/>
        <v>@LEI</v>
      </c>
      <c r="X54" s="73" t="str">
        <f t="shared" si="6"/>
        <v>LEI</v>
      </c>
      <c r="Y54" s="73" t="str">
        <f t="shared" si="6"/>
        <v>@LEI</v>
      </c>
      <c r="Z54" s="73" t="str">
        <f t="shared" si="6"/>
        <v>@LEI</v>
      </c>
      <c r="AA54" s="73" t="str">
        <f t="shared" si="6"/>
        <v>LEI</v>
      </c>
      <c r="AB54" s="73" t="str">
        <f t="shared" si="6"/>
        <v>@LEI</v>
      </c>
      <c r="AC54" s="73" t="str">
        <f t="shared" si="6"/>
        <v>LEI</v>
      </c>
      <c r="AD54" s="73" t="str">
        <f t="shared" si="6"/>
        <v>@LEI</v>
      </c>
      <c r="AE54" s="73" t="str">
        <f t="shared" si="6"/>
        <v>LEI</v>
      </c>
      <c r="AF54" s="73" t="str">
        <f t="shared" si="6"/>
        <v>@LEI</v>
      </c>
      <c r="AG54" s="73" t="str">
        <f t="shared" si="6"/>
        <v>LEI</v>
      </c>
      <c r="AH54" s="73" t="str">
        <f t="shared" si="6"/>
        <v>@LEI</v>
      </c>
      <c r="AI54" s="73" t="str">
        <f t="shared" si="6"/>
        <v>LEI</v>
      </c>
      <c r="AJ54" s="73" t="str">
        <f t="shared" si="6"/>
        <v>LEI</v>
      </c>
      <c r="AK54" s="73" t="str">
        <f t="shared" si="6"/>
        <v>@LEI</v>
      </c>
      <c r="AL54" s="73" t="str">
        <f t="shared" si="6"/>
        <v>LEI</v>
      </c>
      <c r="AM54" s="73" t="str">
        <f t="shared" si="6"/>
        <v>@LEI</v>
      </c>
      <c r="AP54" s="66"/>
    </row>
    <row r="55" spans="1:42" x14ac:dyDescent="0.3">
      <c r="A55" s="41" t="str">
        <f t="shared" si="4"/>
        <v>LIV</v>
      </c>
      <c r="B55" s="73" t="str">
        <f t="shared" si="5"/>
        <v>@LIV</v>
      </c>
      <c r="C55" s="73" t="str">
        <f t="shared" si="6"/>
        <v>LIV</v>
      </c>
      <c r="D55" s="73" t="str">
        <f t="shared" si="6"/>
        <v>@LIV</v>
      </c>
      <c r="E55" s="73" t="str">
        <f t="shared" si="6"/>
        <v>LIV</v>
      </c>
      <c r="F55" s="73" t="str">
        <f t="shared" si="6"/>
        <v>@LIV</v>
      </c>
      <c r="G55" s="73" t="str">
        <f t="shared" si="6"/>
        <v>LIV</v>
      </c>
      <c r="H55" s="73" t="str">
        <f t="shared" si="6"/>
        <v>LIV</v>
      </c>
      <c r="I55" s="73" t="str">
        <f t="shared" si="6"/>
        <v>@LIV</v>
      </c>
      <c r="J55" s="73" t="str">
        <f t="shared" si="6"/>
        <v>LIV</v>
      </c>
      <c r="K55" s="73" t="str">
        <f t="shared" si="6"/>
        <v>@LIV</v>
      </c>
      <c r="L55" s="73" t="str">
        <f t="shared" si="6"/>
        <v>LIV</v>
      </c>
      <c r="M55" s="73" t="str">
        <f t="shared" si="6"/>
        <v>@LIV</v>
      </c>
      <c r="N55" s="73" t="str">
        <f t="shared" si="6"/>
        <v>LIV</v>
      </c>
      <c r="O55" s="73" t="str">
        <f t="shared" si="6"/>
        <v>@LIV</v>
      </c>
      <c r="P55" s="73" t="str">
        <f t="shared" si="6"/>
        <v>@LIV</v>
      </c>
      <c r="Q55" s="73" t="str">
        <f t="shared" si="6"/>
        <v>LIV</v>
      </c>
      <c r="R55" s="73" t="str">
        <f t="shared" si="6"/>
        <v>@LIV</v>
      </c>
      <c r="S55" s="73" t="str">
        <f t="shared" si="6"/>
        <v>LIV</v>
      </c>
      <c r="T55" s="73" t="str">
        <f t="shared" si="6"/>
        <v>LIV</v>
      </c>
      <c r="U55" s="73" t="str">
        <f t="shared" si="6"/>
        <v>@LIV</v>
      </c>
      <c r="V55" s="73" t="str">
        <f t="shared" si="6"/>
        <v>@LIV</v>
      </c>
      <c r="W55" s="73" t="str">
        <f t="shared" si="6"/>
        <v>LIV</v>
      </c>
      <c r="X55" s="73" t="str">
        <f t="shared" si="6"/>
        <v>@LIV</v>
      </c>
      <c r="Y55" s="73" t="str">
        <f t="shared" si="6"/>
        <v>LIV</v>
      </c>
      <c r="Z55" s="73" t="str">
        <f t="shared" si="6"/>
        <v>@LIV</v>
      </c>
      <c r="AA55" s="73" t="str">
        <f t="shared" si="6"/>
        <v>LIV</v>
      </c>
      <c r="AB55" s="73" t="str">
        <f t="shared" si="6"/>
        <v>@LIV</v>
      </c>
      <c r="AC55" s="73" t="str">
        <f t="shared" si="6"/>
        <v>LIV</v>
      </c>
      <c r="AD55" s="73" t="str">
        <f t="shared" si="6"/>
        <v>@LIV</v>
      </c>
      <c r="AE55" s="73" t="str">
        <f t="shared" si="6"/>
        <v>LIV</v>
      </c>
      <c r="AF55" s="73" t="str">
        <f t="shared" si="6"/>
        <v>@LIV</v>
      </c>
      <c r="AG55" s="73" t="str">
        <f t="shared" si="6"/>
        <v>LIV</v>
      </c>
      <c r="AH55" s="73" t="str">
        <f t="shared" si="6"/>
        <v>@LIV</v>
      </c>
      <c r="AI55" s="73" t="str">
        <f t="shared" si="6"/>
        <v>LIV</v>
      </c>
      <c r="AJ55" s="73" t="str">
        <f t="shared" si="6"/>
        <v>@LIV</v>
      </c>
      <c r="AK55" s="73" t="str">
        <f t="shared" si="6"/>
        <v>LIV</v>
      </c>
      <c r="AL55" s="73" t="str">
        <f t="shared" si="6"/>
        <v>@LIV</v>
      </c>
      <c r="AM55" s="73" t="str">
        <f t="shared" si="6"/>
        <v>LIV</v>
      </c>
      <c r="AP55" s="66"/>
    </row>
    <row r="56" spans="1:42" x14ac:dyDescent="0.3">
      <c r="A56" s="41" t="str">
        <f t="shared" si="4"/>
        <v>MCI</v>
      </c>
      <c r="B56" s="73" t="str">
        <f t="shared" si="5"/>
        <v>MCI</v>
      </c>
      <c r="C56" s="73" t="str">
        <f t="shared" si="6"/>
        <v>@MCI</v>
      </c>
      <c r="D56" s="73" t="str">
        <f t="shared" si="6"/>
        <v>MCI</v>
      </c>
      <c r="E56" s="73" t="str">
        <f t="shared" si="6"/>
        <v>@MCI</v>
      </c>
      <c r="F56" s="73" t="str">
        <f t="shared" si="6"/>
        <v>MCI</v>
      </c>
      <c r="G56" s="73" t="str">
        <f t="shared" si="6"/>
        <v>@MCI</v>
      </c>
      <c r="H56" s="73" t="str">
        <f t="shared" si="6"/>
        <v>MCI</v>
      </c>
      <c r="I56" s="73" t="str">
        <f t="shared" si="6"/>
        <v>@MCI</v>
      </c>
      <c r="J56" s="73" t="str">
        <f t="shared" si="6"/>
        <v>MCI</v>
      </c>
      <c r="K56" s="73" t="str">
        <f t="shared" si="6"/>
        <v>@MCI</v>
      </c>
      <c r="L56" s="73" t="str">
        <f t="shared" si="6"/>
        <v>@MCI</v>
      </c>
      <c r="M56" s="73" t="str">
        <f t="shared" si="6"/>
        <v>MCI</v>
      </c>
      <c r="N56" s="73" t="str">
        <f t="shared" si="6"/>
        <v>@MCI</v>
      </c>
      <c r="O56" s="73" t="str">
        <f t="shared" si="6"/>
        <v>MCI</v>
      </c>
      <c r="P56" s="73" t="str">
        <f t="shared" si="6"/>
        <v>MCI</v>
      </c>
      <c r="Q56" s="73" t="str">
        <f t="shared" si="6"/>
        <v>@MCI</v>
      </c>
      <c r="R56" s="73" t="str">
        <f t="shared" si="6"/>
        <v>MCI</v>
      </c>
      <c r="S56" s="73" t="str">
        <f t="shared" si="6"/>
        <v>@MCI</v>
      </c>
      <c r="T56" s="73" t="str">
        <f t="shared" si="6"/>
        <v>MCI</v>
      </c>
      <c r="U56" s="73" t="str">
        <f t="shared" si="6"/>
        <v>@MCI</v>
      </c>
      <c r="V56" s="73" t="str">
        <f t="shared" si="6"/>
        <v>@MCI</v>
      </c>
      <c r="W56" s="73" t="str">
        <f t="shared" si="6"/>
        <v>MCI</v>
      </c>
      <c r="X56" s="73" t="str">
        <f t="shared" si="6"/>
        <v>@MCI</v>
      </c>
      <c r="Y56" s="73" t="str">
        <f t="shared" si="6"/>
        <v>MCI</v>
      </c>
      <c r="Z56" s="73" t="str">
        <f t="shared" si="6"/>
        <v>MCI</v>
      </c>
      <c r="AA56" s="73" t="str">
        <f t="shared" si="6"/>
        <v>@MCI</v>
      </c>
      <c r="AB56" s="73" t="str">
        <f t="shared" si="6"/>
        <v>MCI</v>
      </c>
      <c r="AC56" s="73" t="str">
        <f t="shared" si="6"/>
        <v>@MCI</v>
      </c>
      <c r="AD56" s="73" t="str">
        <f t="shared" si="6"/>
        <v>MCI</v>
      </c>
      <c r="AE56" s="73" t="str">
        <f t="shared" si="6"/>
        <v>@MCI</v>
      </c>
      <c r="AF56" s="73" t="str">
        <f t="shared" si="6"/>
        <v>MCI</v>
      </c>
      <c r="AG56" s="73" t="str">
        <f t="shared" si="6"/>
        <v>@MCI</v>
      </c>
      <c r="AH56" s="73" t="str">
        <f t="shared" si="6"/>
        <v>MCI</v>
      </c>
      <c r="AI56" s="73" t="str">
        <f t="shared" si="6"/>
        <v>@MCI</v>
      </c>
      <c r="AJ56" s="73" t="str">
        <f t="shared" si="6"/>
        <v>MCI</v>
      </c>
      <c r="AK56" s="73" t="str">
        <f t="shared" si="6"/>
        <v>@MCI</v>
      </c>
      <c r="AL56" s="73" t="str">
        <f t="shared" si="6"/>
        <v>MCI</v>
      </c>
      <c r="AM56" s="73" t="str">
        <f t="shared" si="6"/>
        <v>@MCI</v>
      </c>
      <c r="AP56" s="66"/>
    </row>
    <row r="57" spans="1:42" x14ac:dyDescent="0.3">
      <c r="A57" s="41" t="str">
        <f t="shared" si="4"/>
        <v>MUN</v>
      </c>
      <c r="B57" s="73" t="str">
        <f t="shared" si="5"/>
        <v>@MUN</v>
      </c>
      <c r="C57" s="73" t="str">
        <f t="shared" si="6"/>
        <v>MUN</v>
      </c>
      <c r="D57" s="73" t="str">
        <f t="shared" si="6"/>
        <v>@MUN</v>
      </c>
      <c r="E57" s="73" t="str">
        <f t="shared" si="6"/>
        <v>MUN</v>
      </c>
      <c r="F57" s="73" t="str">
        <f t="shared" si="6"/>
        <v>@MUN</v>
      </c>
      <c r="G57" s="73" t="str">
        <f t="shared" si="6"/>
        <v>MUN</v>
      </c>
      <c r="H57" s="73" t="str">
        <f t="shared" si="6"/>
        <v>@MUN</v>
      </c>
      <c r="I57" s="73" t="str">
        <f t="shared" si="6"/>
        <v>MUN</v>
      </c>
      <c r="J57" s="73" t="str">
        <f t="shared" si="6"/>
        <v>@MUN</v>
      </c>
      <c r="K57" s="73" t="str">
        <f t="shared" si="6"/>
        <v>MUN</v>
      </c>
      <c r="L57" s="73" t="str">
        <f t="shared" si="6"/>
        <v>MUN</v>
      </c>
      <c r="M57" s="73" t="str">
        <f t="shared" si="6"/>
        <v>@MUN</v>
      </c>
      <c r="N57" s="73" t="str">
        <f t="shared" si="6"/>
        <v>MUN</v>
      </c>
      <c r="O57" s="73" t="str">
        <f t="shared" si="6"/>
        <v>@MUN</v>
      </c>
      <c r="P57" s="73" t="str">
        <f t="shared" si="6"/>
        <v>@MUN</v>
      </c>
      <c r="Q57" s="73" t="str">
        <f t="shared" si="6"/>
        <v>MUN</v>
      </c>
      <c r="R57" s="73" t="str">
        <f t="shared" si="6"/>
        <v>@MUN</v>
      </c>
      <c r="S57" s="73" t="str">
        <f t="shared" si="6"/>
        <v>MUN</v>
      </c>
      <c r="T57" s="73" t="str">
        <f t="shared" si="6"/>
        <v>@MUN</v>
      </c>
      <c r="U57" s="73" t="str">
        <f t="shared" si="6"/>
        <v>MUN</v>
      </c>
      <c r="V57" s="73" t="str">
        <f t="shared" si="6"/>
        <v>MUN</v>
      </c>
      <c r="W57" s="73" t="str">
        <f t="shared" si="6"/>
        <v>@MUN</v>
      </c>
      <c r="X57" s="73" t="str">
        <f t="shared" si="6"/>
        <v>MUN</v>
      </c>
      <c r="Y57" s="73" t="str">
        <f t="shared" si="6"/>
        <v>@MUN</v>
      </c>
      <c r="Z57" s="73" t="str">
        <f t="shared" si="6"/>
        <v>@MUN</v>
      </c>
      <c r="AA57" s="73" t="str">
        <f t="shared" si="6"/>
        <v>MUN</v>
      </c>
      <c r="AB57" s="73" t="str">
        <f t="shared" si="6"/>
        <v>@MUN</v>
      </c>
      <c r="AC57" s="73" t="str">
        <f t="shared" si="6"/>
        <v>MUN</v>
      </c>
      <c r="AD57" s="73" t="str">
        <f t="shared" si="6"/>
        <v>@MUN</v>
      </c>
      <c r="AE57" s="73" t="str">
        <f t="shared" si="6"/>
        <v>MUN</v>
      </c>
      <c r="AF57" s="73" t="str">
        <f t="shared" si="6"/>
        <v>@MUN</v>
      </c>
      <c r="AG57" s="73" t="str">
        <f t="shared" si="6"/>
        <v>MUN</v>
      </c>
      <c r="AH57" s="73" t="str">
        <f t="shared" si="6"/>
        <v>@MUN</v>
      </c>
      <c r="AI57" s="73" t="str">
        <f t="shared" si="6"/>
        <v>MUN</v>
      </c>
      <c r="AJ57" s="73" t="str">
        <f t="shared" si="6"/>
        <v>@MUN</v>
      </c>
      <c r="AK57" s="73" t="str">
        <f t="shared" si="6"/>
        <v>MUN</v>
      </c>
      <c r="AL57" s="73" t="str">
        <f t="shared" si="6"/>
        <v>@MUN</v>
      </c>
      <c r="AM57" s="73" t="str">
        <f t="shared" si="6"/>
        <v>MUN</v>
      </c>
      <c r="AP57" s="66"/>
    </row>
    <row r="58" spans="1:42" x14ac:dyDescent="0.3">
      <c r="A58" s="41" t="str">
        <f t="shared" si="4"/>
        <v>NEW</v>
      </c>
      <c r="B58" s="73" t="str">
        <f t="shared" si="5"/>
        <v>@NEW</v>
      </c>
      <c r="C58" s="73" t="str">
        <f t="shared" si="6"/>
        <v>NEW</v>
      </c>
      <c r="D58" s="73" t="str">
        <f t="shared" si="6"/>
        <v>NEW</v>
      </c>
      <c r="E58" s="73" t="str">
        <f t="shared" si="6"/>
        <v>@NEW</v>
      </c>
      <c r="F58" s="73" t="str">
        <f t="shared" si="6"/>
        <v>NEW</v>
      </c>
      <c r="G58" s="73" t="str">
        <f t="shared" si="6"/>
        <v>@NEW</v>
      </c>
      <c r="H58" s="73" t="str">
        <f t="shared" si="6"/>
        <v>NEW</v>
      </c>
      <c r="I58" s="73" t="str">
        <f t="shared" si="6"/>
        <v>@NEW</v>
      </c>
      <c r="J58" s="73" t="str">
        <f t="shared" si="6"/>
        <v>NEW</v>
      </c>
      <c r="K58" s="73" t="str">
        <f t="shared" si="6"/>
        <v>@NEW</v>
      </c>
      <c r="L58" s="73" t="str">
        <f t="shared" si="6"/>
        <v>NEW</v>
      </c>
      <c r="M58" s="73" t="str">
        <f t="shared" si="6"/>
        <v>@NEW</v>
      </c>
      <c r="N58" s="73" t="str">
        <f t="shared" si="6"/>
        <v>NEW</v>
      </c>
      <c r="O58" s="73" t="str">
        <f t="shared" si="6"/>
        <v>@NEW</v>
      </c>
      <c r="P58" s="73" t="str">
        <f t="shared" si="6"/>
        <v>NEW</v>
      </c>
      <c r="Q58" s="73" t="str">
        <f t="shared" si="6"/>
        <v>@NEW</v>
      </c>
      <c r="R58" s="73" t="str">
        <f t="shared" si="6"/>
        <v>NEW</v>
      </c>
      <c r="S58" s="73" t="str">
        <f t="shared" si="6"/>
        <v>@NEW</v>
      </c>
      <c r="T58" s="73" t="str">
        <f t="shared" si="6"/>
        <v>NEW</v>
      </c>
      <c r="U58" s="73" t="str">
        <f t="shared" si="6"/>
        <v>@NEW</v>
      </c>
      <c r="V58" s="73" t="str">
        <f t="shared" si="6"/>
        <v>@NEW</v>
      </c>
      <c r="W58" s="73" t="str">
        <f t="shared" si="6"/>
        <v>NEW</v>
      </c>
      <c r="X58" s="73" t="str">
        <f t="shared" si="6"/>
        <v>@NEW</v>
      </c>
      <c r="Y58" s="73" t="str">
        <f t="shared" si="6"/>
        <v>NEW</v>
      </c>
      <c r="Z58" s="73" t="str">
        <f t="shared" si="6"/>
        <v>@NEW</v>
      </c>
      <c r="AA58" s="73" t="str">
        <f t="shared" si="6"/>
        <v>NEW</v>
      </c>
      <c r="AB58" s="73" t="str">
        <f t="shared" si="6"/>
        <v>NEW</v>
      </c>
      <c r="AC58" s="73" t="str">
        <f t="shared" si="6"/>
        <v>@NEW</v>
      </c>
      <c r="AD58" s="73" t="str">
        <f t="shared" si="6"/>
        <v>NEW</v>
      </c>
      <c r="AE58" s="73" t="str">
        <f t="shared" si="6"/>
        <v>@NEW</v>
      </c>
      <c r="AF58" s="73" t="str">
        <f t="shared" si="6"/>
        <v>@NEW</v>
      </c>
      <c r="AG58" s="73" t="str">
        <f t="shared" si="6"/>
        <v>NEW</v>
      </c>
      <c r="AH58" s="73" t="str">
        <f t="shared" si="6"/>
        <v>@NEW</v>
      </c>
      <c r="AI58" s="73" t="str">
        <f t="shared" si="6"/>
        <v>NEW</v>
      </c>
      <c r="AJ58" s="73" t="str">
        <f t="shared" si="6"/>
        <v>NEW</v>
      </c>
      <c r="AK58" s="73" t="str">
        <f t="shared" si="6"/>
        <v>@NEW</v>
      </c>
      <c r="AL58" s="73" t="str">
        <f t="shared" si="6"/>
        <v>NEW</v>
      </c>
      <c r="AM58" s="73" t="str">
        <f t="shared" si="6"/>
        <v>@NEW</v>
      </c>
      <c r="AP58" s="66"/>
    </row>
    <row r="59" spans="1:42" x14ac:dyDescent="0.3">
      <c r="A59" s="41" t="str">
        <f t="shared" si="4"/>
        <v>NOR</v>
      </c>
      <c r="B59" s="73" t="str">
        <f t="shared" si="5"/>
        <v>NOR</v>
      </c>
      <c r="C59" s="73" t="str">
        <f t="shared" si="6"/>
        <v>@NOR</v>
      </c>
      <c r="D59" s="73" t="str">
        <f t="shared" si="6"/>
        <v>@NOR</v>
      </c>
      <c r="E59" s="73" t="str">
        <f t="shared" si="6"/>
        <v>NOR</v>
      </c>
      <c r="F59" s="73" t="str">
        <f t="shared" si="6"/>
        <v>@NOR</v>
      </c>
      <c r="G59" s="73" t="str">
        <f t="shared" si="6"/>
        <v>NOR</v>
      </c>
      <c r="H59" s="73" t="str">
        <f t="shared" si="6"/>
        <v>NOR</v>
      </c>
      <c r="I59" s="73" t="str">
        <f t="shared" si="6"/>
        <v>@NOR</v>
      </c>
      <c r="J59" s="73" t="str">
        <f t="shared" si="6"/>
        <v>NOR</v>
      </c>
      <c r="K59" s="73" t="str">
        <f t="shared" si="6"/>
        <v>@NOR</v>
      </c>
      <c r="L59" s="73" t="str">
        <f t="shared" si="6"/>
        <v>NOR</v>
      </c>
      <c r="M59" s="73" t="str">
        <f t="shared" si="6"/>
        <v>@NOR</v>
      </c>
      <c r="N59" s="73" t="str">
        <f t="shared" si="6"/>
        <v>NOR</v>
      </c>
      <c r="O59" s="73" t="str">
        <f t="shared" si="6"/>
        <v>@NOR</v>
      </c>
      <c r="P59" s="73" t="str">
        <f t="shared" si="6"/>
        <v>NOR</v>
      </c>
      <c r="Q59" s="73" t="str">
        <f t="shared" si="6"/>
        <v>@NOR</v>
      </c>
      <c r="R59" s="73" t="str">
        <f t="shared" si="6"/>
        <v>NOR</v>
      </c>
      <c r="S59" s="73" t="str">
        <f t="shared" si="6"/>
        <v>@NOR</v>
      </c>
      <c r="T59" s="73" t="str">
        <f t="shared" si="6"/>
        <v>NOR</v>
      </c>
      <c r="U59" s="73" t="str">
        <f t="shared" si="6"/>
        <v>@NOR</v>
      </c>
      <c r="V59" s="73" t="str">
        <f t="shared" si="6"/>
        <v>@NOR</v>
      </c>
      <c r="W59" s="73" t="str">
        <f t="shared" si="6"/>
        <v>NOR</v>
      </c>
      <c r="X59" s="73" t="str">
        <f t="shared" si="6"/>
        <v>@NOR</v>
      </c>
      <c r="Y59" s="73" t="str">
        <f t="shared" si="6"/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4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ref="C60:AM65" si="7">IF(IFERROR(FIND("@",J16),0), $A60, CONCATENATE("@", $A60))</f>
        <v>@SHU</v>
      </c>
      <c r="K60" s="73" t="str">
        <f t="shared" si="7"/>
        <v>SHU</v>
      </c>
      <c r="L60" s="73" t="str">
        <f t="shared" si="7"/>
        <v>@SHU</v>
      </c>
      <c r="M60" s="73" t="str">
        <f t="shared" si="7"/>
        <v>SHU</v>
      </c>
      <c r="N60" s="73" t="str">
        <f t="shared" si="7"/>
        <v>@SHU</v>
      </c>
      <c r="O60" s="73" t="str">
        <f t="shared" si="7"/>
        <v>SHU</v>
      </c>
      <c r="P60" s="73" t="str">
        <f t="shared" si="7"/>
        <v>@SHU</v>
      </c>
      <c r="Q60" s="73" t="str">
        <f t="shared" si="7"/>
        <v>SHU</v>
      </c>
      <c r="R60" s="73" t="str">
        <f t="shared" si="7"/>
        <v>@SHU</v>
      </c>
      <c r="S60" s="73" t="str">
        <f t="shared" si="7"/>
        <v>SHU</v>
      </c>
      <c r="T60" s="73" t="str">
        <f t="shared" si="7"/>
        <v>@SHU</v>
      </c>
      <c r="U60" s="73" t="str">
        <f t="shared" si="7"/>
        <v>SHU</v>
      </c>
      <c r="V60" s="73" t="str">
        <f t="shared" si="7"/>
        <v>SHU</v>
      </c>
      <c r="W60" s="73" t="str">
        <f t="shared" si="7"/>
        <v>@SHU</v>
      </c>
      <c r="X60" s="73" t="str">
        <f t="shared" si="7"/>
        <v>SHU</v>
      </c>
      <c r="Y60" s="73" t="str">
        <f t="shared" si="7"/>
        <v>@SHU</v>
      </c>
      <c r="Z60" s="73" t="str">
        <f t="shared" si="7"/>
        <v>SHU</v>
      </c>
      <c r="AA60" s="73" t="str">
        <f t="shared" si="7"/>
        <v>@SHU</v>
      </c>
      <c r="AB60" s="73" t="str">
        <f t="shared" si="7"/>
        <v>@SHU</v>
      </c>
      <c r="AC60" s="73" t="str">
        <f t="shared" si="7"/>
        <v>SHU</v>
      </c>
      <c r="AD60" s="73" t="str">
        <f t="shared" si="7"/>
        <v>@SHU</v>
      </c>
      <c r="AE60" s="73" t="str">
        <f t="shared" si="7"/>
        <v>SHU</v>
      </c>
      <c r="AF60" s="73" t="str">
        <f t="shared" si="7"/>
        <v>SHU</v>
      </c>
      <c r="AG60" s="73" t="str">
        <f t="shared" si="7"/>
        <v>@SHU</v>
      </c>
      <c r="AH60" s="73" t="str">
        <f t="shared" si="7"/>
        <v>SHU</v>
      </c>
      <c r="AI60" s="73" t="str">
        <f t="shared" si="7"/>
        <v>@SHU</v>
      </c>
      <c r="AJ60" s="73" t="str">
        <f t="shared" si="7"/>
        <v>@SHU</v>
      </c>
      <c r="AK60" s="73" t="str">
        <f t="shared" si="7"/>
        <v>SHU</v>
      </c>
      <c r="AL60" s="73" t="str">
        <f t="shared" si="7"/>
        <v>@SHU</v>
      </c>
      <c r="AM60" s="73" t="str">
        <f t="shared" si="7"/>
        <v>SHU</v>
      </c>
      <c r="AP60" s="66"/>
    </row>
    <row r="61" spans="1:42" x14ac:dyDescent="0.3">
      <c r="A61" s="41" t="str">
        <f t="shared" si="4"/>
        <v>SOU</v>
      </c>
      <c r="B61" s="73" t="str">
        <f t="shared" si="5"/>
        <v>SOU</v>
      </c>
      <c r="C61" s="73" t="str">
        <f t="shared" si="7"/>
        <v>@SOU</v>
      </c>
      <c r="D61" s="73" t="str">
        <f t="shared" si="7"/>
        <v>SOU</v>
      </c>
      <c r="E61" s="73" t="str">
        <f t="shared" si="7"/>
        <v>@SOU</v>
      </c>
      <c r="F61" s="73" t="str">
        <f t="shared" si="7"/>
        <v>SOU</v>
      </c>
      <c r="G61" s="73" t="str">
        <f t="shared" si="7"/>
        <v>@SOU</v>
      </c>
      <c r="H61" s="73" t="str">
        <f t="shared" si="7"/>
        <v>SOU</v>
      </c>
      <c r="I61" s="73" t="str">
        <f t="shared" si="7"/>
        <v>@SOU</v>
      </c>
      <c r="J61" s="73" t="str">
        <f t="shared" si="7"/>
        <v>SOU</v>
      </c>
      <c r="K61" s="73" t="str">
        <f t="shared" si="7"/>
        <v>@SOU</v>
      </c>
      <c r="L61" s="73" t="str">
        <f t="shared" si="7"/>
        <v>SOU</v>
      </c>
      <c r="M61" s="73" t="str">
        <f t="shared" si="7"/>
        <v>@SOU</v>
      </c>
      <c r="N61" s="73" t="str">
        <f t="shared" si="7"/>
        <v>SOU</v>
      </c>
      <c r="O61" s="73" t="str">
        <f t="shared" si="7"/>
        <v>@SOU</v>
      </c>
      <c r="P61" s="73" t="str">
        <f t="shared" si="7"/>
        <v>@SOU</v>
      </c>
      <c r="Q61" s="73" t="str">
        <f t="shared" si="7"/>
        <v>SOU</v>
      </c>
      <c r="R61" s="73" t="str">
        <f t="shared" si="7"/>
        <v>@SOU</v>
      </c>
      <c r="S61" s="73" t="str">
        <f t="shared" si="7"/>
        <v>SOU</v>
      </c>
      <c r="T61" s="73" t="str">
        <f t="shared" si="7"/>
        <v>SOU</v>
      </c>
      <c r="U61" s="73" t="str">
        <f t="shared" si="7"/>
        <v>@SOU</v>
      </c>
      <c r="V61" s="73" t="str">
        <f t="shared" si="7"/>
        <v>@SOU</v>
      </c>
      <c r="W61" s="73" t="str">
        <f t="shared" si="7"/>
        <v>SOU</v>
      </c>
      <c r="X61" s="73" t="str">
        <f t="shared" si="7"/>
        <v>@SOU</v>
      </c>
      <c r="Y61" s="73" t="str">
        <f t="shared" si="7"/>
        <v>SOU</v>
      </c>
      <c r="Z61" s="73" t="str">
        <f t="shared" si="7"/>
        <v>SOU</v>
      </c>
      <c r="AA61" s="73" t="str">
        <f t="shared" si="7"/>
        <v>@SOU</v>
      </c>
      <c r="AB61" s="73" t="str">
        <f t="shared" si="7"/>
        <v>@SOU</v>
      </c>
      <c r="AC61" s="73" t="str">
        <f t="shared" si="7"/>
        <v>SOU</v>
      </c>
      <c r="AD61" s="73" t="str">
        <f t="shared" si="7"/>
        <v>@SOU</v>
      </c>
      <c r="AE61" s="73" t="str">
        <f t="shared" si="7"/>
        <v>SOU</v>
      </c>
      <c r="AF61" s="73" t="str">
        <f t="shared" si="7"/>
        <v>@SOU</v>
      </c>
      <c r="AG61" s="73" t="str">
        <f t="shared" si="7"/>
        <v>SOU</v>
      </c>
      <c r="AH61" s="73" t="str">
        <f t="shared" si="7"/>
        <v>@SOU</v>
      </c>
      <c r="AI61" s="73" t="str">
        <f t="shared" si="7"/>
        <v>SOU</v>
      </c>
      <c r="AJ61" s="73" t="str">
        <f t="shared" si="7"/>
        <v>SOU</v>
      </c>
      <c r="AK61" s="73" t="str">
        <f t="shared" si="7"/>
        <v>@SOU</v>
      </c>
      <c r="AL61" s="73" t="str">
        <f t="shared" si="7"/>
        <v>SOU</v>
      </c>
      <c r="AM61" s="73" t="str">
        <f t="shared" si="7"/>
        <v>@SOU</v>
      </c>
      <c r="AP61" s="66"/>
    </row>
    <row r="62" spans="1:42" x14ac:dyDescent="0.3">
      <c r="A62" s="41" t="str">
        <f t="shared" si="4"/>
        <v>TOT</v>
      </c>
      <c r="B62" s="73" t="str">
        <f t="shared" si="5"/>
        <v>@TOT</v>
      </c>
      <c r="C62" s="73" t="str">
        <f t="shared" si="7"/>
        <v>TOT</v>
      </c>
      <c r="D62" s="73" t="str">
        <f t="shared" si="7"/>
        <v>@TOT</v>
      </c>
      <c r="E62" s="73" t="str">
        <f t="shared" si="7"/>
        <v>TOT</v>
      </c>
      <c r="F62" s="73" t="str">
        <f t="shared" si="7"/>
        <v>@TOT</v>
      </c>
      <c r="G62" s="73" t="str">
        <f t="shared" si="7"/>
        <v>TOT</v>
      </c>
      <c r="H62" s="73" t="str">
        <f t="shared" si="7"/>
        <v>@TOT</v>
      </c>
      <c r="I62" s="73" t="str">
        <f t="shared" si="7"/>
        <v>TOT</v>
      </c>
      <c r="J62" s="73" t="str">
        <f t="shared" si="7"/>
        <v>@TOT</v>
      </c>
      <c r="K62" s="73" t="str">
        <f t="shared" si="7"/>
        <v>TOT</v>
      </c>
      <c r="L62" s="73" t="str">
        <f t="shared" si="7"/>
        <v>TOT</v>
      </c>
      <c r="M62" s="73" t="str">
        <f t="shared" si="7"/>
        <v>@TOT</v>
      </c>
      <c r="N62" s="73" t="str">
        <f t="shared" si="7"/>
        <v>TOT</v>
      </c>
      <c r="O62" s="73" t="str">
        <f t="shared" si="7"/>
        <v>@TOT</v>
      </c>
      <c r="P62" s="73" t="str">
        <f t="shared" si="7"/>
        <v>TOT</v>
      </c>
      <c r="Q62" s="73" t="str">
        <f t="shared" si="7"/>
        <v>@TOT</v>
      </c>
      <c r="R62" s="73" t="str">
        <f t="shared" si="7"/>
        <v>TOT</v>
      </c>
      <c r="S62" s="73" t="str">
        <f t="shared" si="7"/>
        <v>@TOT</v>
      </c>
      <c r="T62" s="73" t="str">
        <f t="shared" si="7"/>
        <v>@TOT</v>
      </c>
      <c r="U62" s="73" t="str">
        <f t="shared" si="7"/>
        <v>TOT</v>
      </c>
      <c r="V62" s="73" t="str">
        <f t="shared" si="7"/>
        <v>TOT</v>
      </c>
      <c r="W62" s="73" t="str">
        <f t="shared" si="7"/>
        <v>@TOT</v>
      </c>
      <c r="X62" s="73" t="str">
        <f t="shared" si="7"/>
        <v>TOT</v>
      </c>
      <c r="Y62" s="73" t="str">
        <f t="shared" si="7"/>
        <v>@TOT</v>
      </c>
      <c r="Z62" s="73" t="str">
        <f t="shared" si="7"/>
        <v>@TOT</v>
      </c>
      <c r="AA62" s="73" t="str">
        <f t="shared" si="7"/>
        <v>TOT</v>
      </c>
      <c r="AB62" s="73" t="str">
        <f t="shared" si="7"/>
        <v>TOT</v>
      </c>
      <c r="AC62" s="73" t="str">
        <f t="shared" si="7"/>
        <v>@TOT</v>
      </c>
      <c r="AD62" s="73" t="str">
        <f t="shared" si="7"/>
        <v>TOT</v>
      </c>
      <c r="AE62" s="73" t="str">
        <f t="shared" si="7"/>
        <v>@TOT</v>
      </c>
      <c r="AF62" s="73" t="str">
        <f t="shared" si="7"/>
        <v>@TOT</v>
      </c>
      <c r="AG62" s="73" t="str">
        <f t="shared" si="7"/>
        <v>TOT</v>
      </c>
      <c r="AH62" s="73" t="str">
        <f t="shared" si="7"/>
        <v>@TOT</v>
      </c>
      <c r="AI62" s="73" t="str">
        <f t="shared" si="7"/>
        <v>TOT</v>
      </c>
      <c r="AJ62" s="73" t="str">
        <f t="shared" si="7"/>
        <v>@TOT</v>
      </c>
      <c r="AK62" s="73" t="str">
        <f t="shared" si="7"/>
        <v>TOT</v>
      </c>
      <c r="AL62" s="73" t="str">
        <f t="shared" si="7"/>
        <v>@TOT</v>
      </c>
      <c r="AM62" s="73" t="str">
        <f t="shared" si="7"/>
        <v>TOT</v>
      </c>
      <c r="AP62" s="66"/>
    </row>
    <row r="63" spans="1:42" x14ac:dyDescent="0.3">
      <c r="A63" s="41" t="str">
        <f t="shared" si="4"/>
        <v>WAT</v>
      </c>
      <c r="B63" s="73" t="str">
        <f t="shared" si="5"/>
        <v>@WAT</v>
      </c>
      <c r="C63" s="73" t="str">
        <f t="shared" si="7"/>
        <v>WAT</v>
      </c>
      <c r="D63" s="73" t="str">
        <f t="shared" si="7"/>
        <v>@WAT</v>
      </c>
      <c r="E63" s="73" t="str">
        <f t="shared" si="7"/>
        <v>WAT</v>
      </c>
      <c r="F63" s="73" t="str">
        <f t="shared" si="7"/>
        <v>@WAT</v>
      </c>
      <c r="G63" s="73" t="str">
        <f t="shared" si="7"/>
        <v>WAT</v>
      </c>
      <c r="H63" s="73" t="str">
        <f t="shared" si="7"/>
        <v>WAT</v>
      </c>
      <c r="I63" s="73" t="str">
        <f t="shared" si="7"/>
        <v>@WAT</v>
      </c>
      <c r="J63" s="73" t="str">
        <f t="shared" si="7"/>
        <v>WAT</v>
      </c>
      <c r="K63" s="73" t="str">
        <f t="shared" si="7"/>
        <v>@WAT</v>
      </c>
      <c r="L63" s="73" t="str">
        <f t="shared" si="7"/>
        <v>@WAT</v>
      </c>
      <c r="M63" s="73" t="str">
        <f t="shared" si="7"/>
        <v>WAT</v>
      </c>
      <c r="N63" s="73" t="str">
        <f t="shared" si="7"/>
        <v>@WAT</v>
      </c>
      <c r="O63" s="73" t="str">
        <f t="shared" si="7"/>
        <v>WAT</v>
      </c>
      <c r="P63" s="73" t="str">
        <f t="shared" si="7"/>
        <v>WAT</v>
      </c>
      <c r="Q63" s="73" t="str">
        <f t="shared" si="7"/>
        <v>@WAT</v>
      </c>
      <c r="R63" s="73" t="str">
        <f t="shared" si="7"/>
        <v>WAT</v>
      </c>
      <c r="S63" s="73" t="str">
        <f t="shared" si="7"/>
        <v>@WAT</v>
      </c>
      <c r="T63" s="73" t="str">
        <f t="shared" si="7"/>
        <v>WAT</v>
      </c>
      <c r="U63" s="73" t="str">
        <f t="shared" si="7"/>
        <v>@WAT</v>
      </c>
      <c r="V63" s="73" t="str">
        <f t="shared" si="7"/>
        <v>@WAT</v>
      </c>
      <c r="W63" s="73" t="str">
        <f t="shared" si="7"/>
        <v>WAT</v>
      </c>
      <c r="X63" s="73" t="str">
        <f t="shared" si="7"/>
        <v>@WAT</v>
      </c>
      <c r="Y63" s="73" t="str">
        <f t="shared" si="7"/>
        <v>WAT</v>
      </c>
      <c r="Z63" s="73" t="str">
        <f t="shared" si="7"/>
        <v>@WAT</v>
      </c>
      <c r="AA63" s="73" t="str">
        <f t="shared" si="7"/>
        <v>WAT</v>
      </c>
      <c r="AB63" s="73" t="str">
        <f t="shared" si="7"/>
        <v>WAT</v>
      </c>
      <c r="AC63" s="73" t="str">
        <f t="shared" si="7"/>
        <v>@WAT</v>
      </c>
      <c r="AD63" s="73" t="str">
        <f t="shared" si="7"/>
        <v>WAT</v>
      </c>
      <c r="AE63" s="73" t="str">
        <f t="shared" si="7"/>
        <v>@WAT</v>
      </c>
      <c r="AF63" s="73" t="str">
        <f t="shared" si="7"/>
        <v>WAT</v>
      </c>
      <c r="AG63" s="73" t="str">
        <f t="shared" si="7"/>
        <v>@WAT</v>
      </c>
      <c r="AH63" s="73" t="str">
        <f t="shared" si="7"/>
        <v>WAT</v>
      </c>
      <c r="AI63" s="73" t="str">
        <f t="shared" si="7"/>
        <v>@WAT</v>
      </c>
      <c r="AJ63" s="73" t="str">
        <f t="shared" si="7"/>
        <v>@WAT</v>
      </c>
      <c r="AK63" s="73" t="str">
        <f t="shared" si="7"/>
        <v>WAT</v>
      </c>
      <c r="AL63" s="73" t="str">
        <f t="shared" si="7"/>
        <v>@WAT</v>
      </c>
      <c r="AM63" s="73" t="str">
        <f t="shared" si="7"/>
        <v>WAT</v>
      </c>
      <c r="AP63" s="66"/>
    </row>
    <row r="64" spans="1:42" x14ac:dyDescent="0.3">
      <c r="A64" s="41" t="str">
        <f t="shared" si="4"/>
        <v>WHU</v>
      </c>
      <c r="B64" s="73" t="str">
        <f t="shared" si="5"/>
        <v>@WHU</v>
      </c>
      <c r="C64" s="73" t="str">
        <f t="shared" si="7"/>
        <v>WHU</v>
      </c>
      <c r="D64" s="73" t="str">
        <f t="shared" si="7"/>
        <v>WHU</v>
      </c>
      <c r="E64" s="73" t="str">
        <f t="shared" si="7"/>
        <v>@WHU</v>
      </c>
      <c r="F64" s="73" t="str">
        <f t="shared" si="7"/>
        <v>WHU</v>
      </c>
      <c r="G64" s="73" t="str">
        <f t="shared" si="7"/>
        <v>@WHU</v>
      </c>
      <c r="H64" s="73" t="str">
        <f t="shared" si="7"/>
        <v>WHU</v>
      </c>
      <c r="I64" s="73" t="str">
        <f t="shared" si="7"/>
        <v>@WHU</v>
      </c>
      <c r="J64" s="73" t="str">
        <f t="shared" si="7"/>
        <v>WHU</v>
      </c>
      <c r="K64" s="73" t="str">
        <f t="shared" si="7"/>
        <v>@WHU</v>
      </c>
      <c r="L64" s="73" t="str">
        <f t="shared" si="7"/>
        <v>@WHU</v>
      </c>
      <c r="M64" s="73" t="str">
        <f t="shared" si="7"/>
        <v>WHU</v>
      </c>
      <c r="N64" s="73" t="str">
        <f t="shared" si="7"/>
        <v>@WHU</v>
      </c>
      <c r="O64" s="73" t="str">
        <f t="shared" si="7"/>
        <v>WHU</v>
      </c>
      <c r="P64" s="73" t="str">
        <f t="shared" si="7"/>
        <v>WHU</v>
      </c>
      <c r="Q64" s="73" t="str">
        <f t="shared" si="7"/>
        <v>@WHU</v>
      </c>
      <c r="R64" s="73" t="str">
        <f t="shared" si="7"/>
        <v>WHU</v>
      </c>
      <c r="S64" s="73" t="str">
        <f t="shared" si="7"/>
        <v>@WHU</v>
      </c>
      <c r="T64" s="73" t="str">
        <f t="shared" si="7"/>
        <v>WHU</v>
      </c>
      <c r="U64" s="73" t="str">
        <f t="shared" si="7"/>
        <v>@WHU</v>
      </c>
      <c r="V64" s="73" t="str">
        <f t="shared" si="7"/>
        <v>@WHU</v>
      </c>
      <c r="W64" s="73" t="str">
        <f t="shared" si="7"/>
        <v>WHU</v>
      </c>
      <c r="X64" s="73" t="str">
        <f t="shared" si="7"/>
        <v>@WHU</v>
      </c>
      <c r="Y64" s="73" t="str">
        <f t="shared" si="7"/>
        <v>WHU</v>
      </c>
      <c r="Z64" s="73" t="str">
        <f t="shared" si="7"/>
        <v>@WHU</v>
      </c>
      <c r="AA64" s="73" t="str">
        <f t="shared" si="7"/>
        <v>WHU</v>
      </c>
      <c r="AB64" s="73" t="str">
        <f t="shared" si="7"/>
        <v>WHU</v>
      </c>
      <c r="AC64" s="73" t="str">
        <f t="shared" si="7"/>
        <v>@WHU</v>
      </c>
      <c r="AD64" s="73" t="str">
        <f t="shared" si="7"/>
        <v>WHU</v>
      </c>
      <c r="AE64" s="73" t="str">
        <f t="shared" si="7"/>
        <v>@WHU</v>
      </c>
      <c r="AF64" s="73" t="str">
        <f t="shared" si="7"/>
        <v>WHU</v>
      </c>
      <c r="AG64" s="73" t="str">
        <f t="shared" si="7"/>
        <v>@WHU</v>
      </c>
      <c r="AH64" s="73" t="str">
        <f t="shared" si="7"/>
        <v>WHU</v>
      </c>
      <c r="AI64" s="73" t="str">
        <f t="shared" si="7"/>
        <v>@WHU</v>
      </c>
      <c r="AJ64" s="73" t="str">
        <f t="shared" si="7"/>
        <v>WHU</v>
      </c>
      <c r="AK64" s="73" t="str">
        <f t="shared" si="7"/>
        <v>@WHU</v>
      </c>
      <c r="AL64" s="73" t="str">
        <f t="shared" si="7"/>
        <v>WHU</v>
      </c>
      <c r="AM64" s="73" t="str">
        <f t="shared" si="7"/>
        <v>@WHU</v>
      </c>
      <c r="AP64" s="66"/>
    </row>
    <row r="65" spans="1:46" x14ac:dyDescent="0.3">
      <c r="A65" s="41" t="str">
        <f t="shared" si="4"/>
        <v>WOL</v>
      </c>
      <c r="B65" s="73" t="str">
        <f t="shared" si="5"/>
        <v>WOL</v>
      </c>
      <c r="C65" s="73" t="str">
        <f t="shared" si="7"/>
        <v>@WOL</v>
      </c>
      <c r="D65" s="73" t="str">
        <f t="shared" si="7"/>
        <v>@WOL</v>
      </c>
      <c r="E65" s="73" t="str">
        <f t="shared" si="7"/>
        <v>WOL</v>
      </c>
      <c r="F65" s="73" t="str">
        <f t="shared" si="7"/>
        <v>@WOL</v>
      </c>
      <c r="G65" s="73" t="str">
        <f t="shared" si="7"/>
        <v>WOL</v>
      </c>
      <c r="H65" s="73" t="str">
        <f t="shared" si="7"/>
        <v>@WOL</v>
      </c>
      <c r="I65" s="73" t="str">
        <f t="shared" si="7"/>
        <v>WOL</v>
      </c>
      <c r="J65" s="73" t="str">
        <f t="shared" si="7"/>
        <v>@WOL</v>
      </c>
      <c r="K65" s="73" t="str">
        <f t="shared" si="7"/>
        <v>WOL</v>
      </c>
      <c r="L65" s="73" t="str">
        <f t="shared" si="7"/>
        <v>WOL</v>
      </c>
      <c r="M65" s="73" t="str">
        <f t="shared" si="7"/>
        <v>@WOL</v>
      </c>
      <c r="N65" s="73" t="str">
        <f t="shared" si="7"/>
        <v>WOL</v>
      </c>
      <c r="O65" s="73" t="str">
        <f t="shared" si="7"/>
        <v>@WOL</v>
      </c>
      <c r="P65" s="73" t="str">
        <f t="shared" si="7"/>
        <v>@WOL</v>
      </c>
      <c r="Q65" s="73" t="str">
        <f t="shared" si="7"/>
        <v>WOL</v>
      </c>
      <c r="R65" s="73" t="str">
        <f t="shared" si="7"/>
        <v>@WOL</v>
      </c>
      <c r="S65" s="73" t="str">
        <f t="shared" si="7"/>
        <v>WOL</v>
      </c>
      <c r="T65" s="73" t="str">
        <f t="shared" si="7"/>
        <v>@WOL</v>
      </c>
      <c r="U65" s="73" t="str">
        <f t="shared" si="7"/>
        <v>WOL</v>
      </c>
      <c r="V65" s="73" t="str">
        <f t="shared" si="7"/>
        <v>WOL</v>
      </c>
      <c r="W65" s="73" t="str">
        <f t="shared" si="7"/>
        <v>@WOL</v>
      </c>
      <c r="X65" s="73" t="str">
        <f t="shared" si="7"/>
        <v>WOL</v>
      </c>
      <c r="Y65" s="73" t="str">
        <f t="shared" si="7"/>
        <v>@WOL</v>
      </c>
      <c r="Z65" s="73" t="str">
        <f t="shared" si="7"/>
        <v>WOL</v>
      </c>
      <c r="AA65" s="73" t="str">
        <f t="shared" si="7"/>
        <v>@WOL</v>
      </c>
      <c r="AB65" s="73" t="str">
        <f t="shared" si="7"/>
        <v>@WOL</v>
      </c>
      <c r="AC65" s="73" t="str">
        <f t="shared" si="7"/>
        <v>WOL</v>
      </c>
      <c r="AD65" s="73" t="str">
        <f t="shared" si="7"/>
        <v>@WOL</v>
      </c>
      <c r="AE65" s="73" t="str">
        <f t="shared" si="7"/>
        <v>WOL</v>
      </c>
      <c r="AF65" s="73" t="str">
        <f t="shared" si="7"/>
        <v>@WOL</v>
      </c>
      <c r="AG65" s="73" t="str">
        <f t="shared" si="7"/>
        <v>WOL</v>
      </c>
      <c r="AH65" s="73" t="str">
        <f t="shared" si="7"/>
        <v>@WOL</v>
      </c>
      <c r="AI65" s="73" t="str">
        <f t="shared" si="7"/>
        <v>WOL</v>
      </c>
      <c r="AJ65" s="73" t="str">
        <f t="shared" si="7"/>
        <v>@WOL</v>
      </c>
      <c r="AK65" s="73" t="str">
        <f t="shared" si="7"/>
        <v>WOL</v>
      </c>
      <c r="AL65" s="73" t="str">
        <f t="shared" si="7"/>
        <v>@WOL</v>
      </c>
      <c r="AM65" s="73" t="str">
        <f t="shared" si="7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24-32</v>
      </c>
      <c r="AQ67" s="63" t="str">
        <f>CONCATENATE("GW ",Fixtures!$D$6,"-",Fixtures!$D$6+5)</f>
        <v>GW 24-29</v>
      </c>
      <c r="AR67" s="63" t="str">
        <f>CONCATENATE("GW ",Fixtures!$D$6,"-",Fixtures!$D$6+2)</f>
        <v>GW 24-26</v>
      </c>
      <c r="AS67" s="78"/>
      <c r="AT67" s="62"/>
    </row>
    <row r="68" spans="1:46" x14ac:dyDescent="0.3">
      <c r="A68" s="41" t="str">
        <f>$A46</f>
        <v>ARS</v>
      </c>
      <c r="B68" s="22">
        <f t="shared" ref="B68:AM68" ca="1" si="8">(VLOOKUP(B2,$AV$2:$AW$41,2,FALSE))</f>
        <v>108.96861518015709</v>
      </c>
      <c r="C68" s="22">
        <f t="shared" ca="1" si="8"/>
        <v>107.23639820305939</v>
      </c>
      <c r="D68" s="22">
        <f t="shared" si="8"/>
        <v>59.195074768694333</v>
      </c>
      <c r="E68" s="22">
        <f t="shared" ca="1" si="8"/>
        <v>102.68036034911327</v>
      </c>
      <c r="F68" s="22">
        <f t="shared" ca="1" si="8"/>
        <v>99.404556690435342</v>
      </c>
      <c r="G68" s="22">
        <f t="shared" ca="1" si="8"/>
        <v>147.24716656900301</v>
      </c>
      <c r="H68" s="22">
        <f t="shared" ca="1" si="8"/>
        <v>71.866456697353257</v>
      </c>
      <c r="I68" s="22">
        <f t="shared" ca="1" si="8"/>
        <v>124.33169808721931</v>
      </c>
      <c r="J68" s="22">
        <f t="shared" ca="1" si="8"/>
        <v>76.35055513675637</v>
      </c>
      <c r="K68" s="22">
        <f t="shared" ca="1" si="8"/>
        <v>114.26476207354163</v>
      </c>
      <c r="L68" s="22">
        <f t="shared" ca="1" si="8"/>
        <v>87.802886630313964</v>
      </c>
      <c r="M68" s="22">
        <f t="shared" ca="1" si="8"/>
        <v>78.73841587910249</v>
      </c>
      <c r="N68" s="22">
        <f t="shared" ca="1" si="8"/>
        <v>113.48487086088045</v>
      </c>
      <c r="O68" s="22">
        <f t="shared" ca="1" si="8"/>
        <v>114.31184025291813</v>
      </c>
      <c r="P68" s="22">
        <f t="shared" ca="1" si="8"/>
        <v>117.86515237089003</v>
      </c>
      <c r="Q68" s="22">
        <f t="shared" si="8"/>
        <v>126.27581140852482</v>
      </c>
      <c r="R68" s="22">
        <f t="shared" ca="1" si="8"/>
        <v>89.865551279600979</v>
      </c>
      <c r="S68" s="22">
        <f t="shared" ca="1" si="8"/>
        <v>82.159389579034013</v>
      </c>
      <c r="T68" s="22">
        <f t="shared" ca="1" si="8"/>
        <v>101.72593479863397</v>
      </c>
      <c r="U68" s="22">
        <f t="shared" ca="1" si="8"/>
        <v>85.146243785095606</v>
      </c>
      <c r="V68" s="22">
        <f t="shared" ca="1" si="8"/>
        <v>87.836780407876205</v>
      </c>
      <c r="W68" s="22">
        <f t="shared" ca="1" si="8"/>
        <v>93.489350787443158</v>
      </c>
      <c r="X68" s="22">
        <f t="shared" ca="1" si="8"/>
        <v>93.317345167146684</v>
      </c>
      <c r="Y68" s="22">
        <f t="shared" ca="1" si="8"/>
        <v>69.665108551441861</v>
      </c>
      <c r="Z68" s="85">
        <f t="shared" ca="1" si="8"/>
        <v>87.738871257048586</v>
      </c>
      <c r="AA68" s="85">
        <f t="shared" ca="1" si="8"/>
        <v>133.18386299796978</v>
      </c>
      <c r="AB68" s="86">
        <f t="shared" ca="1" si="8"/>
        <v>100.41703170770823</v>
      </c>
      <c r="AC68" s="96">
        <f t="shared" ca="1" si="8"/>
        <v>73.526360137855335</v>
      </c>
      <c r="AD68" s="86">
        <f t="shared" si="8"/>
        <v>154.33710283264145</v>
      </c>
      <c r="AE68" s="86">
        <f t="shared" ca="1" si="8"/>
        <v>96.435124667091841</v>
      </c>
      <c r="AF68" s="86">
        <f t="shared" ca="1" si="8"/>
        <v>92.851257977083989</v>
      </c>
      <c r="AG68" s="86">
        <f t="shared" ca="1" si="8"/>
        <v>139.71447142023328</v>
      </c>
      <c r="AH68" s="86">
        <f t="shared" ca="1" si="8"/>
        <v>71.838725424802334</v>
      </c>
      <c r="AI68" s="86">
        <f t="shared" ca="1" si="8"/>
        <v>96.23584163001415</v>
      </c>
      <c r="AJ68" s="86">
        <f t="shared" ca="1" si="8"/>
        <v>84.011203922001769</v>
      </c>
      <c r="AK68" s="22">
        <f t="shared" si="8"/>
        <v>72.349535828404186</v>
      </c>
      <c r="AL68" s="22">
        <f t="shared" ca="1" si="8"/>
        <v>120.47495446554792</v>
      </c>
      <c r="AM68" s="22">
        <f t="shared" ca="1" si="8"/>
        <v>121.49445817719877</v>
      </c>
      <c r="AN68" s="22">
        <f ca="1">IF(OR(Fixtures!$D$6&lt;=0,Fixtures!$D$6&gt;39),AVERAGE(B68:AM68),AVERAGE(OFFSET(A68,0,Fixtures!$D$6,1,38-Fixtures!$D$6+1)))</f>
        <v>100.95159406646957</v>
      </c>
      <c r="AO68" s="41" t="str">
        <f>$A46</f>
        <v>ARS</v>
      </c>
      <c r="AP68" s="67">
        <f ca="1">AVERAGE(OFFSET(A68,0,Fixtures!$D$6,1,9))</f>
        <v>105.31879906100826</v>
      </c>
      <c r="AQ68" s="67">
        <f ca="1">AVERAGE(OFFSET(A68,0,Fixtures!$D$6,1,6))</f>
        <v>103.14472291411089</v>
      </c>
      <c r="AR68" s="67">
        <f ca="1">AVERAGE(OFFSET(A68,0,Fixtures!$D$6,1,3))</f>
        <v>96.862614268820082</v>
      </c>
      <c r="AS68" s="77"/>
      <c r="AT68" s="76"/>
    </row>
    <row r="69" spans="1:46" x14ac:dyDescent="0.3">
      <c r="A69" s="41" t="str">
        <f t="shared" ref="A69:A87" si="9">$A47</f>
        <v>AVL</v>
      </c>
      <c r="B69" s="22">
        <f t="shared" ref="B69:AM69" ca="1" si="10">(VLOOKUP(B3,$AV$2:$AW$41,2,FALSE))</f>
        <v>84.011203922001769</v>
      </c>
      <c r="C69" s="22">
        <f t="shared" ca="1" si="10"/>
        <v>124.33169808721931</v>
      </c>
      <c r="D69" s="22">
        <f t="shared" ca="1" si="10"/>
        <v>100.41703170770823</v>
      </c>
      <c r="E69" s="22">
        <f t="shared" ca="1" si="10"/>
        <v>93.489350787443158</v>
      </c>
      <c r="F69" s="22">
        <f t="shared" si="10"/>
        <v>154.33710283264145</v>
      </c>
      <c r="G69" s="22">
        <f t="shared" ca="1" si="10"/>
        <v>90.282451256495406</v>
      </c>
      <c r="H69" s="22">
        <f t="shared" ca="1" si="10"/>
        <v>107.23639820305939</v>
      </c>
      <c r="I69" s="22">
        <f t="shared" ca="1" si="10"/>
        <v>114.31184025291813</v>
      </c>
      <c r="J69" s="22">
        <f t="shared" ca="1" si="10"/>
        <v>117.86515237089003</v>
      </c>
      <c r="K69" s="22">
        <f t="shared" ca="1" si="10"/>
        <v>73.526360137855335</v>
      </c>
      <c r="L69" s="22">
        <f t="shared" si="10"/>
        <v>72.349535828404186</v>
      </c>
      <c r="M69" s="22">
        <f t="shared" ca="1" si="10"/>
        <v>71.838725424802334</v>
      </c>
      <c r="N69" s="22">
        <f t="shared" ca="1" si="10"/>
        <v>133.18386299796978</v>
      </c>
      <c r="O69" s="22">
        <f t="shared" ca="1" si="10"/>
        <v>71.866456697353257</v>
      </c>
      <c r="P69" s="22">
        <f t="shared" ca="1" si="10"/>
        <v>69.665108551441861</v>
      </c>
      <c r="Q69" s="22">
        <f t="shared" ca="1" si="10"/>
        <v>96.23584163001415</v>
      </c>
      <c r="R69" s="22">
        <f t="shared" ca="1" si="10"/>
        <v>76.35055513675637</v>
      </c>
      <c r="S69" s="22">
        <f t="shared" ca="1" si="10"/>
        <v>113.48487086088045</v>
      </c>
      <c r="T69" s="22">
        <f t="shared" ca="1" si="10"/>
        <v>139.71447142023328</v>
      </c>
      <c r="U69" s="22">
        <f t="shared" ca="1" si="10"/>
        <v>99.404556690435342</v>
      </c>
      <c r="V69" s="22">
        <f t="shared" ca="1" si="10"/>
        <v>87.738871257048586</v>
      </c>
      <c r="W69" s="22">
        <f t="shared" ca="1" si="10"/>
        <v>89.865551279600979</v>
      </c>
      <c r="X69" s="22">
        <f t="shared" ca="1" si="10"/>
        <v>96.435124667091841</v>
      </c>
      <c r="Y69" s="22">
        <f t="shared" ca="1" si="10"/>
        <v>121.49445817719877</v>
      </c>
      <c r="Z69" s="85">
        <f t="shared" ca="1" si="10"/>
        <v>101.72593479863397</v>
      </c>
      <c r="AA69" s="85">
        <f t="shared" ca="1" si="10"/>
        <v>102.68036034911327</v>
      </c>
      <c r="AB69" s="86">
        <f t="shared" ca="1" si="10"/>
        <v>92.851257977083989</v>
      </c>
      <c r="AC69" s="96">
        <f t="shared" ca="1" si="10"/>
        <v>93.317345167146684</v>
      </c>
      <c r="AD69" s="86">
        <f t="shared" ca="1" si="10"/>
        <v>78.73841587910249</v>
      </c>
      <c r="AE69" s="86">
        <f t="shared" ca="1" si="10"/>
        <v>85.146243785095606</v>
      </c>
      <c r="AF69" s="86">
        <f t="shared" ca="1" si="10"/>
        <v>108.96861518015709</v>
      </c>
      <c r="AG69" s="86">
        <f t="shared" ca="1" si="10"/>
        <v>87.802886630313964</v>
      </c>
      <c r="AH69" s="86">
        <f t="shared" si="10"/>
        <v>59.195074768694333</v>
      </c>
      <c r="AI69" s="86">
        <f t="shared" ca="1" si="10"/>
        <v>87.836780407876205</v>
      </c>
      <c r="AJ69" s="86">
        <f t="shared" ca="1" si="10"/>
        <v>114.26476207354163</v>
      </c>
      <c r="AK69" s="22">
        <f t="shared" ca="1" si="10"/>
        <v>82.159389579034013</v>
      </c>
      <c r="AL69" s="22">
        <f t="shared" ca="1" si="10"/>
        <v>110.34521820238328</v>
      </c>
      <c r="AM69" s="22">
        <f t="shared" si="10"/>
        <v>126.27581140852482</v>
      </c>
      <c r="AN69" s="22">
        <f ca="1">IF(OR(Fixtures!$D$6&lt;=0,Fixtures!$D$6&gt;39),AVERAGE(B69:AM69),AVERAGE(OFFSET(A69,0,Fixtures!$D$6,1,38-Fixtures!$D$6+1)))</f>
        <v>96.853503625593319</v>
      </c>
      <c r="AO69" s="41" t="str">
        <f t="shared" ref="AO69:AO87" si="11">$A47</f>
        <v>AVL</v>
      </c>
      <c r="AP69" s="67">
        <f ca="1">AVERAGE(OFFSET(A69,0,Fixtures!$D$6,1,9))</f>
        <v>96.969501993760645</v>
      </c>
      <c r="AQ69" s="67">
        <f ca="1">AVERAGE(OFFSET(A69,0,Fixtures!$D$6,1,6))</f>
        <v>98.467962058046524</v>
      </c>
      <c r="AR69" s="67">
        <f ca="1">AVERAGE(OFFSET(A69,0,Fixtures!$D$6,1,3))</f>
        <v>108.63358444164867</v>
      </c>
      <c r="AS69" s="77"/>
      <c r="AT69" s="76"/>
    </row>
    <row r="70" spans="1:46" x14ac:dyDescent="0.3">
      <c r="A70" s="41" t="str">
        <f t="shared" si="9"/>
        <v>BOU</v>
      </c>
      <c r="B70" s="22">
        <f t="shared" ref="B70:AM70" ca="1" si="12">(VLOOKUP(B4,$AV$2:$AW$41,2,FALSE))</f>
        <v>93.317345167146684</v>
      </c>
      <c r="C70" s="22">
        <f t="shared" ca="1" si="12"/>
        <v>120.47495446554792</v>
      </c>
      <c r="D70" s="22">
        <f t="shared" ca="1" si="12"/>
        <v>89.865551279600979</v>
      </c>
      <c r="E70" s="22">
        <f t="shared" ca="1" si="12"/>
        <v>78.73841587910249</v>
      </c>
      <c r="F70" s="22">
        <f t="shared" ca="1" si="12"/>
        <v>100.41703170770823</v>
      </c>
      <c r="G70" s="22">
        <f t="shared" ca="1" si="12"/>
        <v>92.851257977083989</v>
      </c>
      <c r="H70" s="22">
        <f t="shared" si="12"/>
        <v>154.33710283264145</v>
      </c>
      <c r="I70" s="22">
        <f t="shared" ca="1" si="12"/>
        <v>90.282451256495406</v>
      </c>
      <c r="J70" s="22">
        <f ca="1">(VLOOKUP(J4,$AV$2:$AW$41,2,FALSE))</f>
        <v>139.71447142023328</v>
      </c>
      <c r="K70" s="22">
        <f t="shared" ca="1" si="12"/>
        <v>99.404556690435342</v>
      </c>
      <c r="L70" s="22">
        <f t="shared" ca="1" si="12"/>
        <v>87.836780407876205</v>
      </c>
      <c r="M70" s="22">
        <f t="shared" ca="1" si="12"/>
        <v>108.96861518015709</v>
      </c>
      <c r="N70" s="22">
        <f t="shared" ca="1" si="12"/>
        <v>87.802886630313964</v>
      </c>
      <c r="O70" s="22">
        <f t="shared" ca="1" si="12"/>
        <v>84.011203922001769</v>
      </c>
      <c r="P70" s="22">
        <f t="shared" ca="1" si="12"/>
        <v>93.489350787443158</v>
      </c>
      <c r="Q70" s="22">
        <f t="shared" si="12"/>
        <v>72.349535828404186</v>
      </c>
      <c r="R70" s="22">
        <f t="shared" ca="1" si="12"/>
        <v>69.665108551441861</v>
      </c>
      <c r="S70" s="22">
        <f t="shared" ca="1" si="12"/>
        <v>107.23639820305939</v>
      </c>
      <c r="T70" s="22">
        <f t="shared" ca="1" si="12"/>
        <v>110.34521820238328</v>
      </c>
      <c r="U70" s="22">
        <f t="shared" ca="1" si="12"/>
        <v>96.435124667091841</v>
      </c>
      <c r="V70" s="22">
        <f t="shared" si="12"/>
        <v>126.27581140852482</v>
      </c>
      <c r="W70" s="22">
        <f t="shared" ca="1" si="12"/>
        <v>121.49445817719877</v>
      </c>
      <c r="X70" s="22">
        <f t="shared" ca="1" si="12"/>
        <v>114.31184025291813</v>
      </c>
      <c r="Y70" s="22">
        <f t="shared" ca="1" si="12"/>
        <v>117.86515237089003</v>
      </c>
      <c r="Z70" s="85">
        <f t="shared" ca="1" si="12"/>
        <v>147.24716656900301</v>
      </c>
      <c r="AA70" s="85">
        <f t="shared" ca="1" si="12"/>
        <v>76.35055513675637</v>
      </c>
      <c r="AB70" s="86">
        <f t="shared" ca="1" si="12"/>
        <v>87.738871257048586</v>
      </c>
      <c r="AC70" s="86">
        <f t="shared" ca="1" si="12"/>
        <v>85.146243785095606</v>
      </c>
      <c r="AD70" s="86">
        <f t="shared" si="12"/>
        <v>59.195074768694333</v>
      </c>
      <c r="AE70" s="86">
        <f t="shared" ca="1" si="12"/>
        <v>114.26476207354163</v>
      </c>
      <c r="AF70" s="86">
        <f t="shared" ca="1" si="12"/>
        <v>71.838725424802334</v>
      </c>
      <c r="AG70" s="86">
        <f t="shared" ca="1" si="12"/>
        <v>133.18386299796978</v>
      </c>
      <c r="AH70" s="86">
        <f t="shared" ca="1" si="12"/>
        <v>71.866456697353257</v>
      </c>
      <c r="AI70" s="86">
        <f t="shared" ca="1" si="12"/>
        <v>102.68036034911327</v>
      </c>
      <c r="AJ70" s="86">
        <f t="shared" ca="1" si="12"/>
        <v>96.23584163001415</v>
      </c>
      <c r="AK70" s="22">
        <f t="shared" ca="1" si="12"/>
        <v>73.526360137855335</v>
      </c>
      <c r="AL70" s="22">
        <f t="shared" ca="1" si="12"/>
        <v>113.48487086088045</v>
      </c>
      <c r="AM70" s="22">
        <f t="shared" ca="1" si="12"/>
        <v>82.159389579034013</v>
      </c>
      <c r="AN70" s="22">
        <f ca="1">IF(OR(Fixtures!$D$6&lt;=0,Fixtures!$D$6&gt;39),AVERAGE(B70:AM70),AVERAGE(OFFSET(A70,0,Fixtures!$D$6,1,38-Fixtures!$D$6+1)))</f>
        <v>95.518912909203479</v>
      </c>
      <c r="AO70" s="41" t="str">
        <f t="shared" si="11"/>
        <v>BOU</v>
      </c>
      <c r="AP70" s="67">
        <f ca="1">AVERAGE(OFFSET(A70,0,Fixtures!$D$6,1,9))</f>
        <v>99.20337937597796</v>
      </c>
      <c r="AQ70" s="67">
        <f ca="1">AVERAGE(OFFSET(A70,0,Fixtures!$D$6,1,6))</f>
        <v>95.590510647914655</v>
      </c>
      <c r="AR70" s="67">
        <f ca="1">AVERAGE(OFFSET(A70,0,Fixtures!$D$6,1,3))</f>
        <v>113.82095802554981</v>
      </c>
      <c r="AS70" s="77"/>
      <c r="AT70" s="76"/>
    </row>
    <row r="71" spans="1:46" x14ac:dyDescent="0.3">
      <c r="A71" s="41" t="str">
        <f t="shared" si="9"/>
        <v>BRI</v>
      </c>
      <c r="B71" s="22">
        <f t="shared" ref="B71:AM71" ca="1" si="13">(VLOOKUP(B5,$AV$2:$AW$41,2,FALSE))</f>
        <v>99.404556690435342</v>
      </c>
      <c r="C71" s="22">
        <f t="shared" si="13"/>
        <v>154.33710283264145</v>
      </c>
      <c r="D71" s="22">
        <f t="shared" ca="1" si="13"/>
        <v>113.48487086088045</v>
      </c>
      <c r="E71" s="22">
        <f t="shared" ca="1" si="13"/>
        <v>73.526360137855335</v>
      </c>
      <c r="F71" s="22">
        <f t="shared" ca="1" si="13"/>
        <v>107.23639820305939</v>
      </c>
      <c r="G71" s="22">
        <f t="shared" ca="1" si="13"/>
        <v>108.96861518015709</v>
      </c>
      <c r="H71" s="22">
        <f t="shared" ca="1" si="13"/>
        <v>69.665108551441861</v>
      </c>
      <c r="I71" s="22">
        <f t="shared" ca="1" si="13"/>
        <v>102.68036034911327</v>
      </c>
      <c r="J71" s="22">
        <f t="shared" ca="1" si="13"/>
        <v>120.47495446554792</v>
      </c>
      <c r="K71" s="22">
        <f t="shared" ca="1" si="13"/>
        <v>100.41703170770823</v>
      </c>
      <c r="L71" s="22">
        <f t="shared" ca="1" si="13"/>
        <v>139.71447142023328</v>
      </c>
      <c r="M71" s="22">
        <f t="shared" ca="1" si="13"/>
        <v>71.866456697353257</v>
      </c>
      <c r="N71" s="22">
        <f t="shared" ca="1" si="13"/>
        <v>96.23584163001415</v>
      </c>
      <c r="O71" s="22">
        <f t="shared" si="13"/>
        <v>59.195074768694333</v>
      </c>
      <c r="P71" s="22">
        <f t="shared" ca="1" si="13"/>
        <v>90.282451256495406</v>
      </c>
      <c r="Q71" s="22">
        <f t="shared" ca="1" si="13"/>
        <v>87.802886630313964</v>
      </c>
      <c r="R71" s="22">
        <f t="shared" ca="1" si="13"/>
        <v>93.489350787443158</v>
      </c>
      <c r="S71" s="22">
        <f t="shared" ca="1" si="13"/>
        <v>93.317345167146684</v>
      </c>
      <c r="T71" s="22">
        <f t="shared" ca="1" si="13"/>
        <v>84.011203922001769</v>
      </c>
      <c r="U71" s="22">
        <f t="shared" ca="1" si="13"/>
        <v>124.33169808721931</v>
      </c>
      <c r="V71" s="22">
        <f t="shared" ca="1" si="13"/>
        <v>85.146243785095606</v>
      </c>
      <c r="W71" s="22">
        <f t="shared" ca="1" si="13"/>
        <v>82.159389579034013</v>
      </c>
      <c r="X71" s="22">
        <f t="shared" ca="1" si="13"/>
        <v>147.24716656900301</v>
      </c>
      <c r="Y71" s="22">
        <f t="shared" ca="1" si="13"/>
        <v>101.72593479863397</v>
      </c>
      <c r="Z71" s="85">
        <f t="shared" si="13"/>
        <v>126.27581140852482</v>
      </c>
      <c r="AA71" s="85">
        <f t="shared" ca="1" si="13"/>
        <v>121.49445817719877</v>
      </c>
      <c r="AB71" s="86">
        <f t="shared" ca="1" si="13"/>
        <v>76.35055513675637</v>
      </c>
      <c r="AC71" s="86">
        <f t="shared" ca="1" si="13"/>
        <v>114.26476207354163</v>
      </c>
      <c r="AD71" s="86">
        <f t="shared" ca="1" si="13"/>
        <v>71.838725424802334</v>
      </c>
      <c r="AE71" s="86">
        <f t="shared" ca="1" si="13"/>
        <v>110.34521820238328</v>
      </c>
      <c r="AF71" s="86">
        <f t="shared" ca="1" si="13"/>
        <v>78.73841587910249</v>
      </c>
      <c r="AG71" s="86">
        <f t="shared" ca="1" si="13"/>
        <v>87.836780407876205</v>
      </c>
      <c r="AH71" s="86">
        <f t="shared" ca="1" si="13"/>
        <v>114.31184025291813</v>
      </c>
      <c r="AI71" s="86">
        <f t="shared" si="13"/>
        <v>72.349535828404186</v>
      </c>
      <c r="AJ71" s="86">
        <f t="shared" ca="1" si="13"/>
        <v>89.865551279600979</v>
      </c>
      <c r="AK71" s="22">
        <f t="shared" ca="1" si="13"/>
        <v>92.851257977083989</v>
      </c>
      <c r="AL71" s="22">
        <f t="shared" ca="1" si="13"/>
        <v>133.18386299796978</v>
      </c>
      <c r="AM71" s="22">
        <f t="shared" ca="1" si="13"/>
        <v>87.738871257048586</v>
      </c>
      <c r="AN71" s="22">
        <f ca="1">IF(OR(Fixtures!$D$6&lt;=0,Fixtures!$D$6&gt;39),AVERAGE(B71:AM71),AVERAGE(OFFSET(A71,0,Fixtures!$D$6,1,38-Fixtures!$D$6+1)))</f>
        <v>98.611438740123049</v>
      </c>
      <c r="AO71" s="41" t="str">
        <f t="shared" si="11"/>
        <v>BRI</v>
      </c>
      <c r="AP71" s="67">
        <f ca="1">AVERAGE(OFFSET(A71,0,Fixtures!$D$6,1,9))</f>
        <v>98.763406834313315</v>
      </c>
      <c r="AQ71" s="67">
        <f ca="1">AVERAGE(OFFSET(A71,0,Fixtures!$D$6,1,6))</f>
        <v>101.99170783657631</v>
      </c>
      <c r="AR71" s="67">
        <f ca="1">AVERAGE(OFFSET(A71,0,Fixtures!$D$6,1,3))</f>
        <v>116.49873479478585</v>
      </c>
      <c r="AS71" s="77"/>
      <c r="AT71" s="76"/>
    </row>
    <row r="72" spans="1:46" x14ac:dyDescent="0.3">
      <c r="A72" s="41" t="str">
        <f t="shared" si="9"/>
        <v>BUR</v>
      </c>
      <c r="B72" s="22">
        <f t="shared" ref="B72:AM72" ca="1" si="14">(VLOOKUP(B6,$AV$2:$AW$41,2,FALSE))</f>
        <v>113.48487086088045</v>
      </c>
      <c r="C72" s="22">
        <f t="shared" ca="1" si="14"/>
        <v>90.282451256495406</v>
      </c>
      <c r="D72" s="22">
        <f t="shared" ca="1" si="14"/>
        <v>71.838725424802334</v>
      </c>
      <c r="E72" s="22">
        <f t="shared" si="14"/>
        <v>72.349535828404186</v>
      </c>
      <c r="F72" s="22">
        <f t="shared" ca="1" si="14"/>
        <v>96.435124667091841</v>
      </c>
      <c r="G72" s="22">
        <f t="shared" ca="1" si="14"/>
        <v>139.71447142023328</v>
      </c>
      <c r="H72" s="22">
        <f t="shared" ca="1" si="14"/>
        <v>120.47495446554792</v>
      </c>
      <c r="I72" s="22">
        <f t="shared" ca="1" si="14"/>
        <v>100.41703170770823</v>
      </c>
      <c r="J72" s="22">
        <f t="shared" ca="1" si="14"/>
        <v>78.73841587910249</v>
      </c>
      <c r="K72" s="22">
        <f t="shared" ca="1" si="14"/>
        <v>85.146243785095606</v>
      </c>
      <c r="L72" s="22">
        <f t="shared" ca="1" si="14"/>
        <v>76.35055513675637</v>
      </c>
      <c r="M72" s="22">
        <f t="shared" si="14"/>
        <v>154.33710283264145</v>
      </c>
      <c r="N72" s="22">
        <f t="shared" ca="1" si="14"/>
        <v>99.404556690435342</v>
      </c>
      <c r="O72" s="22">
        <f t="shared" ca="1" si="14"/>
        <v>114.26476207354163</v>
      </c>
      <c r="P72" s="22">
        <f t="shared" ca="1" si="14"/>
        <v>89.865551279600979</v>
      </c>
      <c r="Q72" s="22">
        <f t="shared" ca="1" si="14"/>
        <v>84.011203922001769</v>
      </c>
      <c r="R72" s="22">
        <f t="shared" ca="1" si="14"/>
        <v>133.18386299796978</v>
      </c>
      <c r="S72" s="22">
        <f t="shared" ca="1" si="14"/>
        <v>101.72593479863397</v>
      </c>
      <c r="T72" s="22">
        <f t="shared" ca="1" si="14"/>
        <v>82.159389579034013</v>
      </c>
      <c r="U72" s="22">
        <f t="shared" ca="1" si="14"/>
        <v>87.836780407876205</v>
      </c>
      <c r="V72" s="22">
        <f t="shared" ca="1" si="14"/>
        <v>147.24716656900301</v>
      </c>
      <c r="W72" s="22">
        <f t="shared" ca="1" si="14"/>
        <v>69.665108551441861</v>
      </c>
      <c r="X72" s="22">
        <f t="shared" ca="1" si="14"/>
        <v>96.23584163001415</v>
      </c>
      <c r="Y72" s="22">
        <f t="shared" ca="1" si="14"/>
        <v>71.866456697353257</v>
      </c>
      <c r="Z72" s="85">
        <f t="shared" ca="1" si="14"/>
        <v>110.34521820238328</v>
      </c>
      <c r="AA72" s="85">
        <f t="shared" ca="1" si="14"/>
        <v>92.851257977083989</v>
      </c>
      <c r="AB72" s="86">
        <f t="shared" ca="1" si="14"/>
        <v>124.33169808721931</v>
      </c>
      <c r="AC72" s="86">
        <f t="shared" ca="1" si="14"/>
        <v>108.96861518015709</v>
      </c>
      <c r="AD72" s="86">
        <f t="shared" ca="1" si="14"/>
        <v>102.68036034911327</v>
      </c>
      <c r="AE72" s="86">
        <f t="shared" ca="1" si="14"/>
        <v>73.526360137855335</v>
      </c>
      <c r="AF72" s="86">
        <f t="shared" ca="1" si="14"/>
        <v>121.49445817719877</v>
      </c>
      <c r="AG72" s="86">
        <f t="shared" ca="1" si="14"/>
        <v>93.489350787443158</v>
      </c>
      <c r="AH72" s="86">
        <f t="shared" ca="1" si="14"/>
        <v>93.317345167146684</v>
      </c>
      <c r="AI72" s="86">
        <f t="shared" si="14"/>
        <v>126.27581140852482</v>
      </c>
      <c r="AJ72" s="86">
        <f t="shared" si="14"/>
        <v>59.195074768694333</v>
      </c>
      <c r="AK72" s="22">
        <f t="shared" ca="1" si="14"/>
        <v>87.802886630313964</v>
      </c>
      <c r="AL72" s="22">
        <f t="shared" ca="1" si="14"/>
        <v>114.31184025291813</v>
      </c>
      <c r="AM72" s="22">
        <f t="shared" ca="1" si="14"/>
        <v>117.86515237089003</v>
      </c>
      <c r="AN72" s="22">
        <f ca="1">IF(OR(Fixtures!$D$6&lt;=0,Fixtures!$D$6&gt;39),AVERAGE(B72:AM72),AVERAGE(OFFSET(A72,0,Fixtures!$D$6,1,38-Fixtures!$D$6+1)))</f>
        <v>99.888125746286349</v>
      </c>
      <c r="AO72" s="41" t="str">
        <f t="shared" si="11"/>
        <v>BUR</v>
      </c>
      <c r="AP72" s="67">
        <f ca="1">AVERAGE(OFFSET(A72,0,Fixtures!$D$6,1,9))</f>
        <v>99.95041951064529</v>
      </c>
      <c r="AQ72" s="67">
        <f ca="1">AVERAGE(OFFSET(A72,0,Fixtures!$D$6,1,6))</f>
        <v>101.84060108221837</v>
      </c>
      <c r="AR72" s="67">
        <f ca="1">AVERAGE(OFFSET(A72,0,Fixtures!$D$6,1,3))</f>
        <v>91.687644292273504</v>
      </c>
      <c r="AS72" s="77"/>
      <c r="AT72" s="76"/>
    </row>
    <row r="73" spans="1:46" x14ac:dyDescent="0.3">
      <c r="A73" s="41" t="str">
        <f t="shared" si="9"/>
        <v>CHE</v>
      </c>
      <c r="B73" s="22">
        <f t="shared" ref="B73:AM73" ca="1" si="15">(VLOOKUP(B7,$AV$2:$AW$41,2,FALSE))</f>
        <v>71.866456697353257</v>
      </c>
      <c r="C73" s="22">
        <f t="shared" ca="1" si="15"/>
        <v>96.23584163001415</v>
      </c>
      <c r="D73" s="22">
        <f t="shared" ca="1" si="15"/>
        <v>114.31184025291813</v>
      </c>
      <c r="E73" s="22">
        <f t="shared" ca="1" si="15"/>
        <v>93.317345167146684</v>
      </c>
      <c r="F73" s="22">
        <f t="shared" ca="1" si="15"/>
        <v>71.838725424802334</v>
      </c>
      <c r="G73" s="22">
        <f t="shared" si="15"/>
        <v>72.349535828404186</v>
      </c>
      <c r="H73" s="22">
        <f t="shared" ca="1" si="15"/>
        <v>117.86515237089003</v>
      </c>
      <c r="I73" s="22">
        <f t="shared" ca="1" si="15"/>
        <v>92.851257977083989</v>
      </c>
      <c r="J73" s="22">
        <f t="shared" ca="1" si="15"/>
        <v>133.18386299796978</v>
      </c>
      <c r="K73" s="22">
        <f t="shared" ca="1" si="15"/>
        <v>87.738871257048586</v>
      </c>
      <c r="L73" s="22">
        <f t="shared" ca="1" si="15"/>
        <v>99.404556690435342</v>
      </c>
      <c r="M73" s="22">
        <f t="shared" ca="1" si="15"/>
        <v>114.26476207354163</v>
      </c>
      <c r="N73" s="22">
        <f t="shared" ca="1" si="15"/>
        <v>73.526360137855335</v>
      </c>
      <c r="O73" s="22">
        <f t="shared" si="15"/>
        <v>154.33710283264145</v>
      </c>
      <c r="P73" s="22">
        <f t="shared" ca="1" si="15"/>
        <v>147.24716656900301</v>
      </c>
      <c r="Q73" s="22">
        <f t="shared" ca="1" si="15"/>
        <v>82.159389579034013</v>
      </c>
      <c r="R73" s="22">
        <f t="shared" ca="1" si="15"/>
        <v>124.33169808721931</v>
      </c>
      <c r="S73" s="22">
        <f t="shared" ca="1" si="15"/>
        <v>84.011203922001769</v>
      </c>
      <c r="T73" s="22">
        <f t="shared" ca="1" si="15"/>
        <v>113.48487086088045</v>
      </c>
      <c r="U73" s="22">
        <f t="shared" ca="1" si="15"/>
        <v>90.282451256495406</v>
      </c>
      <c r="V73" s="22">
        <f t="shared" ca="1" si="15"/>
        <v>96.435124667091841</v>
      </c>
      <c r="W73" s="22">
        <f t="shared" ca="1" si="15"/>
        <v>107.23639820305939</v>
      </c>
      <c r="X73" s="22">
        <f t="shared" ca="1" si="15"/>
        <v>108.96861518015709</v>
      </c>
      <c r="Y73" s="22">
        <f t="shared" ca="1" si="15"/>
        <v>110.34521820238328</v>
      </c>
      <c r="Z73" s="85">
        <f t="shared" ca="1" si="15"/>
        <v>78.73841587910249</v>
      </c>
      <c r="AA73" s="85">
        <f t="shared" ca="1" si="15"/>
        <v>87.836780407876205</v>
      </c>
      <c r="AB73" s="86">
        <f t="shared" ca="1" si="15"/>
        <v>102.68036034911327</v>
      </c>
      <c r="AC73" s="86">
        <f t="shared" ca="1" si="15"/>
        <v>101.72593479863397</v>
      </c>
      <c r="AD73" s="86">
        <f t="shared" ca="1" si="15"/>
        <v>100.41703170770823</v>
      </c>
      <c r="AE73" s="86">
        <f t="shared" ca="1" si="15"/>
        <v>120.47495446554792</v>
      </c>
      <c r="AF73" s="86">
        <f t="shared" ca="1" si="15"/>
        <v>89.865551279600979</v>
      </c>
      <c r="AG73" s="86">
        <f t="shared" si="15"/>
        <v>126.27581140852482</v>
      </c>
      <c r="AH73" s="86">
        <f t="shared" ca="1" si="15"/>
        <v>121.49445817719877</v>
      </c>
      <c r="AI73" s="86">
        <f t="shared" ca="1" si="15"/>
        <v>93.489350787443158</v>
      </c>
      <c r="AJ73" s="86">
        <f t="shared" ca="1" si="15"/>
        <v>76.35055513675637</v>
      </c>
      <c r="AK73" s="22">
        <f t="shared" ca="1" si="15"/>
        <v>139.71447142023328</v>
      </c>
      <c r="AL73" s="22">
        <f t="shared" si="15"/>
        <v>59.195074768694333</v>
      </c>
      <c r="AM73" s="22">
        <f t="shared" ca="1" si="15"/>
        <v>87.802886630313964</v>
      </c>
      <c r="AN73" s="22">
        <f ca="1">IF(OR(Fixtures!$D$6&lt;=0,Fixtures!$D$6&gt;39),AVERAGE(B73:AM73),AVERAGE(OFFSET(A73,0,Fixtures!$D$6,1,38-Fixtures!$D$6+1)))</f>
        <v>99.760457027942067</v>
      </c>
      <c r="AO73" s="41" t="str">
        <f t="shared" si="11"/>
        <v>CHE</v>
      </c>
      <c r="AP73" s="67">
        <f ca="1">AVERAGE(OFFSET(A73,0,Fixtures!$D$6,1,9))</f>
        <v>102.04000649983234</v>
      </c>
      <c r="AQ73" s="67">
        <f ca="1">AVERAGE(OFFSET(A73,0,Fixtures!$D$6,1,6))</f>
        <v>96.95729022413623</v>
      </c>
      <c r="AR73" s="67">
        <f ca="1">AVERAGE(OFFSET(A73,0,Fixtures!$D$6,1,3))</f>
        <v>92.306804829787325</v>
      </c>
      <c r="AS73" s="77"/>
      <c r="AT73" s="76"/>
    </row>
    <row r="74" spans="1:46" x14ac:dyDescent="0.3">
      <c r="A74" s="41" t="str">
        <f t="shared" si="9"/>
        <v>CRY</v>
      </c>
      <c r="B74" s="22">
        <f t="shared" ref="B74:AM74" ca="1" si="16">(VLOOKUP(B8,$AV$2:$AW$41,2,FALSE))</f>
        <v>100.41703170770823</v>
      </c>
      <c r="C74" s="22">
        <f t="shared" ca="1" si="16"/>
        <v>76.35055513675637</v>
      </c>
      <c r="D74" s="22">
        <f t="shared" ca="1" si="16"/>
        <v>71.866456697353257</v>
      </c>
      <c r="E74" s="22">
        <f t="shared" ca="1" si="16"/>
        <v>147.24716656900301</v>
      </c>
      <c r="F74" s="22">
        <f t="shared" ca="1" si="16"/>
        <v>84.011203922001769</v>
      </c>
      <c r="G74" s="22">
        <f t="shared" ca="1" si="16"/>
        <v>87.802886630313964</v>
      </c>
      <c r="H74" s="22">
        <f t="shared" ca="1" si="16"/>
        <v>139.71447142023328</v>
      </c>
      <c r="I74" s="22">
        <f t="shared" si="16"/>
        <v>126.27581140852482</v>
      </c>
      <c r="J74" s="22">
        <f t="shared" ca="1" si="16"/>
        <v>89.865551279600979</v>
      </c>
      <c r="K74" s="22">
        <f t="shared" ca="1" si="16"/>
        <v>90.282451256495406</v>
      </c>
      <c r="L74" s="22">
        <f t="shared" ca="1" si="16"/>
        <v>96.23584163001415</v>
      </c>
      <c r="M74" s="22">
        <f t="shared" ca="1" si="16"/>
        <v>69.665108551441861</v>
      </c>
      <c r="N74" s="22">
        <f t="shared" si="16"/>
        <v>72.349535828404186</v>
      </c>
      <c r="O74" s="22">
        <f t="shared" ca="1" si="16"/>
        <v>87.738871257048586</v>
      </c>
      <c r="P74" s="22">
        <f t="shared" ca="1" si="16"/>
        <v>124.33169808721931</v>
      </c>
      <c r="Q74" s="22">
        <f t="shared" ca="1" si="16"/>
        <v>99.404556690435342</v>
      </c>
      <c r="R74" s="22">
        <f t="shared" ca="1" si="16"/>
        <v>117.86515237089003</v>
      </c>
      <c r="S74" s="22">
        <f t="shared" ca="1" si="16"/>
        <v>108.96861518015709</v>
      </c>
      <c r="T74" s="22">
        <f t="shared" si="16"/>
        <v>154.33710283264145</v>
      </c>
      <c r="U74" s="22">
        <f t="shared" ca="1" si="16"/>
        <v>92.851257977083989</v>
      </c>
      <c r="V74" s="22">
        <f t="shared" ca="1" si="16"/>
        <v>114.31184025291813</v>
      </c>
      <c r="W74" s="22">
        <f t="shared" ca="1" si="16"/>
        <v>110.34521820238328</v>
      </c>
      <c r="X74" s="22">
        <f t="shared" ca="1" si="16"/>
        <v>73.526360137855335</v>
      </c>
      <c r="Y74" s="22">
        <f t="shared" ca="1" si="16"/>
        <v>113.48487086088045</v>
      </c>
      <c r="Z74" s="85">
        <f t="shared" ca="1" si="16"/>
        <v>93.317345167146684</v>
      </c>
      <c r="AA74" s="85">
        <f t="shared" ca="1" si="16"/>
        <v>82.159389579034013</v>
      </c>
      <c r="AB74" s="86">
        <f t="shared" ca="1" si="16"/>
        <v>133.18386299796978</v>
      </c>
      <c r="AC74" s="86">
        <f t="shared" ca="1" si="16"/>
        <v>96.435124667091841</v>
      </c>
      <c r="AD74" s="86">
        <f t="shared" ca="1" si="16"/>
        <v>121.49445817719877</v>
      </c>
      <c r="AE74" s="86">
        <f t="shared" ca="1" si="16"/>
        <v>101.72593479863397</v>
      </c>
      <c r="AF74" s="86">
        <f t="shared" si="16"/>
        <v>59.195074768694333</v>
      </c>
      <c r="AG74" s="86">
        <f t="shared" ca="1" si="16"/>
        <v>107.23639820305939</v>
      </c>
      <c r="AH74" s="86">
        <f t="shared" ca="1" si="16"/>
        <v>78.73841587910249</v>
      </c>
      <c r="AI74" s="86">
        <f t="shared" ca="1" si="16"/>
        <v>85.146243785095606</v>
      </c>
      <c r="AJ74" s="86">
        <f t="shared" ca="1" si="16"/>
        <v>120.47495446554792</v>
      </c>
      <c r="AK74" s="22">
        <f t="shared" ca="1" si="16"/>
        <v>87.836780407876205</v>
      </c>
      <c r="AL74" s="22">
        <f t="shared" ca="1" si="16"/>
        <v>71.838725424802334</v>
      </c>
      <c r="AM74" s="22">
        <f t="shared" ca="1" si="16"/>
        <v>102.68036034911327</v>
      </c>
      <c r="AN74" s="22">
        <f ca="1">IF(OR(Fixtures!$D$6&lt;=0,Fixtures!$D$6&gt;39),AVERAGE(B74:AM74),AVERAGE(OFFSET(A74,0,Fixtures!$D$6,1,38-Fixtures!$D$6+1)))</f>
        <v>96.996529302083133</v>
      </c>
      <c r="AO74" s="41" t="str">
        <f t="shared" si="11"/>
        <v>CRY</v>
      </c>
      <c r="AP74" s="67">
        <f ca="1">AVERAGE(OFFSET(A74,0,Fixtures!$D$6,1,9))</f>
        <v>100.91471769107881</v>
      </c>
      <c r="AQ74" s="67">
        <f ca="1">AVERAGE(OFFSET(A74,0,Fixtures!$D$6,1,6))</f>
        <v>106.67917524155359</v>
      </c>
      <c r="AR74" s="67">
        <f ca="1">AVERAGE(OFFSET(A74,0,Fixtures!$D$6,1,3))</f>
        <v>96.320535202353724</v>
      </c>
      <c r="AS74" s="77"/>
      <c r="AT74" s="76"/>
    </row>
    <row r="75" spans="1:46" x14ac:dyDescent="0.3">
      <c r="A75" s="41" t="str">
        <f t="shared" si="9"/>
        <v>EVE</v>
      </c>
      <c r="B75" s="22">
        <f t="shared" ref="B75:AM75" ca="1" si="17">(VLOOKUP(B9,$AV$2:$AW$41,2,FALSE))</f>
        <v>93.489350787443158</v>
      </c>
      <c r="C75" s="22">
        <f t="shared" ca="1" si="17"/>
        <v>121.49445817719877</v>
      </c>
      <c r="D75" s="22">
        <f t="shared" ca="1" si="17"/>
        <v>120.47495446554792</v>
      </c>
      <c r="E75" s="22">
        <f t="shared" ca="1" si="17"/>
        <v>87.802886630313964</v>
      </c>
      <c r="F75" s="22">
        <f t="shared" ca="1" si="17"/>
        <v>101.72593479863397</v>
      </c>
      <c r="G75" s="22">
        <f t="shared" ca="1" si="17"/>
        <v>93.317345167146684</v>
      </c>
      <c r="H75" s="22">
        <f t="shared" ca="1" si="17"/>
        <v>89.865551279600979</v>
      </c>
      <c r="I75" s="22">
        <f t="shared" ca="1" si="17"/>
        <v>87.738871257048586</v>
      </c>
      <c r="J75" s="22">
        <f t="shared" si="17"/>
        <v>154.33710283264145</v>
      </c>
      <c r="K75" s="22">
        <f t="shared" ca="1" si="17"/>
        <v>96.435124667091841</v>
      </c>
      <c r="L75" s="22">
        <f t="shared" ca="1" si="17"/>
        <v>102.68036034911327</v>
      </c>
      <c r="M75" s="22">
        <f t="shared" ca="1" si="17"/>
        <v>92.851257977083989</v>
      </c>
      <c r="N75" s="22">
        <f t="shared" ca="1" si="17"/>
        <v>139.71447142023328</v>
      </c>
      <c r="O75" s="22">
        <f t="shared" ca="1" si="17"/>
        <v>78.73841587910249</v>
      </c>
      <c r="P75" s="22">
        <f t="shared" si="17"/>
        <v>59.195074768694333</v>
      </c>
      <c r="Q75" s="22">
        <f t="shared" ca="1" si="17"/>
        <v>85.146243785095606</v>
      </c>
      <c r="R75" s="22">
        <f t="shared" ca="1" si="17"/>
        <v>71.866456697353257</v>
      </c>
      <c r="S75" s="22">
        <f t="shared" ca="1" si="17"/>
        <v>110.34521820238328</v>
      </c>
      <c r="T75" s="22">
        <f t="shared" ca="1" si="17"/>
        <v>107.23639820305939</v>
      </c>
      <c r="U75" s="22">
        <f t="shared" ca="1" si="17"/>
        <v>108.96861518015709</v>
      </c>
      <c r="V75" s="22">
        <f t="shared" ca="1" si="17"/>
        <v>73.526360137855335</v>
      </c>
      <c r="W75" s="22">
        <f t="shared" ca="1" si="17"/>
        <v>117.86515237089003</v>
      </c>
      <c r="X75" s="22">
        <f t="shared" si="17"/>
        <v>126.27581140852482</v>
      </c>
      <c r="Y75" s="22">
        <f t="shared" ca="1" si="17"/>
        <v>133.18386299796978</v>
      </c>
      <c r="Z75" s="85">
        <f t="shared" ca="1" si="17"/>
        <v>99.404556690435342</v>
      </c>
      <c r="AA75" s="85">
        <f t="shared" ca="1" si="17"/>
        <v>114.26476207354163</v>
      </c>
      <c r="AB75" s="86">
        <f t="shared" ca="1" si="17"/>
        <v>90.282451256495406</v>
      </c>
      <c r="AC75" s="96">
        <f t="shared" ca="1" si="17"/>
        <v>87.836780407876205</v>
      </c>
      <c r="AD75" s="86">
        <f t="shared" ca="1" si="17"/>
        <v>69.665108551441861</v>
      </c>
      <c r="AE75" s="86">
        <f t="shared" si="17"/>
        <v>72.349535828404186</v>
      </c>
      <c r="AF75" s="86">
        <f t="shared" ca="1" si="17"/>
        <v>114.31184025291813</v>
      </c>
      <c r="AG75" s="86">
        <f t="shared" ca="1" si="17"/>
        <v>96.23584163001415</v>
      </c>
      <c r="AH75" s="86">
        <f t="shared" ca="1" si="17"/>
        <v>84.011203922001769</v>
      </c>
      <c r="AI75" s="86">
        <f t="shared" ca="1" si="17"/>
        <v>113.48487086088045</v>
      </c>
      <c r="AJ75" s="86">
        <f t="shared" ca="1" si="17"/>
        <v>71.838725424802334</v>
      </c>
      <c r="AK75" s="22">
        <f t="shared" ca="1" si="17"/>
        <v>147.24716656900301</v>
      </c>
      <c r="AL75" s="22">
        <f t="shared" ca="1" si="17"/>
        <v>76.35055513675637</v>
      </c>
      <c r="AM75" s="22">
        <f t="shared" ca="1" si="17"/>
        <v>124.33169808721931</v>
      </c>
      <c r="AN75" s="22">
        <f ca="1">IF(OR(Fixtures!$D$6&lt;=0,Fixtures!$D$6&gt;39),AVERAGE(B75:AM75),AVERAGE(OFFSET(A75,0,Fixtures!$D$6,1,38-Fixtures!$D$6+1)))</f>
        <v>99.653263979317344</v>
      </c>
      <c r="AO75" s="41" t="str">
        <f t="shared" si="11"/>
        <v>EVE</v>
      </c>
      <c r="AP75" s="67">
        <f ca="1">AVERAGE(OFFSET(A75,0,Fixtures!$D$6,1,9))</f>
        <v>97.503859965455206</v>
      </c>
      <c r="AQ75" s="67">
        <f ca="1">AVERAGE(OFFSET(A75,0,Fixtures!$D$6,1,6))</f>
        <v>99.106253662960043</v>
      </c>
      <c r="AR75" s="67">
        <f ca="1">AVERAGE(OFFSET(A75,0,Fixtures!$D$6,1,3))</f>
        <v>115.61772725398225</v>
      </c>
      <c r="AS75" s="77"/>
      <c r="AT75" s="76"/>
    </row>
    <row r="76" spans="1:46" x14ac:dyDescent="0.3">
      <c r="A76" s="41" t="str">
        <f t="shared" si="9"/>
        <v>LEI</v>
      </c>
      <c r="B76" s="22">
        <f t="shared" ref="B76:AM76" ca="1" si="18">(VLOOKUP(B10,$AV$2:$AW$41,2,FALSE))</f>
        <v>87.802886630313964</v>
      </c>
      <c r="C76" s="22">
        <f t="shared" ca="1" si="18"/>
        <v>69.665108551441861</v>
      </c>
      <c r="D76" s="22">
        <f t="shared" ca="1" si="18"/>
        <v>76.35055513675637</v>
      </c>
      <c r="E76" s="22">
        <f t="shared" ca="1" si="18"/>
        <v>124.33169808721931</v>
      </c>
      <c r="F76" s="22">
        <f t="shared" ca="1" si="18"/>
        <v>71.866456697353257</v>
      </c>
      <c r="G76" s="22">
        <f t="shared" ca="1" si="18"/>
        <v>102.68036034911327</v>
      </c>
      <c r="H76" s="22">
        <f t="shared" ca="1" si="18"/>
        <v>133.18386299796978</v>
      </c>
      <c r="I76" s="22">
        <f t="shared" si="18"/>
        <v>59.195074768694333</v>
      </c>
      <c r="J76" s="22">
        <f t="shared" ca="1" si="18"/>
        <v>107.23639820305939</v>
      </c>
      <c r="K76" s="22">
        <f t="shared" ca="1" si="18"/>
        <v>92.851257977083989</v>
      </c>
      <c r="L76" s="22">
        <f t="shared" ca="1" si="18"/>
        <v>93.489350787443158</v>
      </c>
      <c r="M76" s="22">
        <f t="shared" ca="1" si="18"/>
        <v>110.34521820238328</v>
      </c>
      <c r="N76" s="22">
        <f t="shared" ca="1" si="18"/>
        <v>96.435124667091841</v>
      </c>
      <c r="O76" s="22">
        <f t="shared" ca="1" si="18"/>
        <v>100.41703170770823</v>
      </c>
      <c r="P76" s="22">
        <f t="shared" ca="1" si="18"/>
        <v>121.49445817719877</v>
      </c>
      <c r="Q76" s="22">
        <f t="shared" ca="1" si="18"/>
        <v>120.47495446554792</v>
      </c>
      <c r="R76" s="22">
        <f t="shared" ca="1" si="18"/>
        <v>139.71447142023328</v>
      </c>
      <c r="S76" s="22">
        <f t="shared" ca="1" si="18"/>
        <v>73.526360137855335</v>
      </c>
      <c r="T76" s="22">
        <f t="shared" si="18"/>
        <v>72.349535828404186</v>
      </c>
      <c r="U76" s="22">
        <f t="shared" si="18"/>
        <v>126.27581140852482</v>
      </c>
      <c r="V76" s="22">
        <f t="shared" ca="1" si="18"/>
        <v>108.96861518015709</v>
      </c>
      <c r="W76" s="22">
        <f t="shared" ca="1" si="18"/>
        <v>113.48487086088045</v>
      </c>
      <c r="X76" s="22">
        <f t="shared" ca="1" si="18"/>
        <v>87.738871257048586</v>
      </c>
      <c r="Y76" s="22">
        <f t="shared" si="18"/>
        <v>154.33710283264145</v>
      </c>
      <c r="Z76" s="85">
        <f t="shared" ca="1" si="18"/>
        <v>85.146243785095606</v>
      </c>
      <c r="AA76" s="85">
        <f t="shared" ca="1" si="18"/>
        <v>71.838725424802334</v>
      </c>
      <c r="AB76" s="86">
        <f t="shared" ca="1" si="18"/>
        <v>89.865551279600979</v>
      </c>
      <c r="AC76" s="96">
        <f t="shared" ca="1" si="18"/>
        <v>114.31184025291813</v>
      </c>
      <c r="AD76" s="86">
        <f t="shared" ca="1" si="18"/>
        <v>147.24716656900301</v>
      </c>
      <c r="AE76" s="86">
        <f t="shared" ca="1" si="18"/>
        <v>99.404556690435342</v>
      </c>
      <c r="AF76" s="86">
        <f t="shared" ca="1" si="18"/>
        <v>117.86515237089003</v>
      </c>
      <c r="AG76" s="86">
        <f t="shared" ca="1" si="18"/>
        <v>82.159389579034013</v>
      </c>
      <c r="AH76" s="86">
        <f t="shared" ca="1" si="18"/>
        <v>114.26476207354163</v>
      </c>
      <c r="AI76" s="86">
        <f t="shared" ca="1" si="18"/>
        <v>90.282451256495406</v>
      </c>
      <c r="AJ76" s="86">
        <f t="shared" ca="1" si="18"/>
        <v>101.72593479863397</v>
      </c>
      <c r="AK76" s="22">
        <f t="shared" ca="1" si="18"/>
        <v>93.317345167146684</v>
      </c>
      <c r="AL76" s="22">
        <f t="shared" ca="1" si="18"/>
        <v>84.011203922001769</v>
      </c>
      <c r="AM76" s="22">
        <f t="shared" ca="1" si="18"/>
        <v>87.836780407876205</v>
      </c>
      <c r="AN76" s="22">
        <f ca="1">IF(OR(Fixtures!$D$6&lt;=0,Fixtures!$D$6&gt;39),AVERAGE(B76:AM76),AVERAGE(OFFSET(A76,0,Fixtures!$D$6,1,38-Fixtures!$D$6+1)))</f>
        <v>102.24094709400778</v>
      </c>
      <c r="AO76" s="41" t="str">
        <f t="shared" si="11"/>
        <v>LEI</v>
      </c>
      <c r="AP76" s="67">
        <f ca="1">AVERAGE(OFFSET(A76,0,Fixtures!$D$6,1,9))</f>
        <v>106.90841430938011</v>
      </c>
      <c r="AQ76" s="67">
        <f ca="1">AVERAGE(OFFSET(A76,0,Fixtures!$D$6,1,6))</f>
        <v>110.45777169067692</v>
      </c>
      <c r="AR76" s="67">
        <f ca="1">AVERAGE(OFFSET(A76,0,Fixtures!$D$6,1,3))</f>
        <v>103.7740240141798</v>
      </c>
      <c r="AS76" s="77"/>
      <c r="AT76" s="76"/>
    </row>
    <row r="77" spans="1:46" x14ac:dyDescent="0.3">
      <c r="A77" s="41" t="str">
        <f t="shared" si="9"/>
        <v>LIV</v>
      </c>
      <c r="B77" s="22">
        <f t="shared" ref="B77:AM77" ca="1" si="19">(VLOOKUP(B11,$AV$2:$AW$41,2,FALSE))</f>
        <v>139.71447142023328</v>
      </c>
      <c r="C77" s="22">
        <f t="shared" ca="1" si="19"/>
        <v>92.851257977083989</v>
      </c>
      <c r="D77" s="22">
        <f t="shared" ca="1" si="19"/>
        <v>110.34521820238328</v>
      </c>
      <c r="E77" s="22">
        <f t="shared" ca="1" si="19"/>
        <v>87.738871257048586</v>
      </c>
      <c r="F77" s="22">
        <f t="shared" ca="1" si="19"/>
        <v>133.18386299796978</v>
      </c>
      <c r="G77" s="22">
        <f t="shared" ca="1" si="19"/>
        <v>69.665108551441861</v>
      </c>
      <c r="H77" s="22">
        <f t="shared" ca="1" si="19"/>
        <v>76.35055513675637</v>
      </c>
      <c r="I77" s="22">
        <f t="shared" ca="1" si="19"/>
        <v>96.23584163001415</v>
      </c>
      <c r="J77" s="22">
        <f t="shared" ca="1" si="19"/>
        <v>71.866456697353257</v>
      </c>
      <c r="K77" s="22">
        <f t="shared" ca="1" si="19"/>
        <v>102.68036034911327</v>
      </c>
      <c r="L77" s="22">
        <f t="shared" ca="1" si="19"/>
        <v>120.47495446554792</v>
      </c>
      <c r="M77" s="22">
        <f t="shared" ca="1" si="19"/>
        <v>89.865551279600979</v>
      </c>
      <c r="N77" s="22">
        <f t="shared" ca="1" si="19"/>
        <v>93.489350787443158</v>
      </c>
      <c r="O77" s="22">
        <f t="shared" ca="1" si="19"/>
        <v>117.86515237089003</v>
      </c>
      <c r="P77" s="22">
        <f t="shared" ca="1" si="19"/>
        <v>100.41703170770823</v>
      </c>
      <c r="Q77" s="22">
        <f t="shared" ca="1" si="19"/>
        <v>101.72593479863397</v>
      </c>
      <c r="R77" s="22">
        <f t="shared" ca="1" si="19"/>
        <v>121.49445817719877</v>
      </c>
      <c r="S77" s="93">
        <f t="shared" si="19"/>
        <v>126.27581140852482</v>
      </c>
      <c r="T77" s="22">
        <f t="shared" ca="1" si="19"/>
        <v>78.73841587910249</v>
      </c>
      <c r="U77" s="22">
        <f t="shared" ca="1" si="19"/>
        <v>87.802886630313964</v>
      </c>
      <c r="V77" s="22">
        <f t="shared" ca="1" si="19"/>
        <v>93.317345167146684</v>
      </c>
      <c r="W77" s="22">
        <f t="shared" ca="1" si="19"/>
        <v>84.011203922001769</v>
      </c>
      <c r="X77" s="22">
        <f t="shared" ca="1" si="19"/>
        <v>87.836780407876205</v>
      </c>
      <c r="Y77" s="93">
        <f t="shared" ca="1" si="19"/>
        <v>71.838725424802334</v>
      </c>
      <c r="Z77" s="85">
        <f t="shared" ca="1" si="19"/>
        <v>113.48487086088045</v>
      </c>
      <c r="AA77" s="85">
        <f t="shared" ca="1" si="19"/>
        <v>114.31184025291813</v>
      </c>
      <c r="AB77" s="86">
        <f t="shared" si="19"/>
        <v>154.33710283264145</v>
      </c>
      <c r="AC77" s="86">
        <f t="shared" ca="1" si="19"/>
        <v>99.404556690435342</v>
      </c>
      <c r="AD77" s="86">
        <f t="shared" ca="1" si="19"/>
        <v>124.33169808721931</v>
      </c>
      <c r="AE77" s="86">
        <f t="shared" ca="1" si="19"/>
        <v>82.159389579034013</v>
      </c>
      <c r="AF77" s="86">
        <f t="shared" ca="1" si="19"/>
        <v>114.26476207354163</v>
      </c>
      <c r="AG77" s="86">
        <f t="shared" ca="1" si="19"/>
        <v>73.526360137855335</v>
      </c>
      <c r="AH77" s="86">
        <f t="shared" ca="1" si="19"/>
        <v>147.24716656900301</v>
      </c>
      <c r="AI77" s="86">
        <f t="shared" ca="1" si="19"/>
        <v>96.435124667091841</v>
      </c>
      <c r="AJ77" s="86">
        <f t="shared" ca="1" si="19"/>
        <v>107.23639820305939</v>
      </c>
      <c r="AK77" s="22">
        <f t="shared" ca="1" si="19"/>
        <v>90.282451256495406</v>
      </c>
      <c r="AL77" s="22">
        <f t="shared" ca="1" si="19"/>
        <v>85.146243785095606</v>
      </c>
      <c r="AM77" s="22">
        <f t="shared" ca="1" si="19"/>
        <v>108.96861518015709</v>
      </c>
      <c r="AN77" s="22">
        <f ca="1">IF(OR(Fixtures!$D$6&lt;=0,Fixtures!$D$6&gt;39),AVERAGE(B77:AM77),AVERAGE(OFFSET(A77,0,Fixtures!$D$6,1,38-Fixtures!$D$6+1)))</f>
        <v>105.53168704001537</v>
      </c>
      <c r="AO77" s="41" t="str">
        <f t="shared" si="11"/>
        <v>LIV</v>
      </c>
      <c r="AP77" s="67">
        <f ca="1">AVERAGE(OFFSET(A77,0,Fixtures!$D$6,1,9))</f>
        <v>105.29547843770311</v>
      </c>
      <c r="AQ77" s="67">
        <f ca="1">AVERAGE(OFFSET(A77,0,Fixtures!$D$6,1,6))</f>
        <v>112.95146569148282</v>
      </c>
      <c r="AR77" s="67">
        <f ca="1">AVERAGE(OFFSET(A77,0,Fixtures!$D$6,1,3))</f>
        <v>99.878478846200309</v>
      </c>
      <c r="AS77" s="77"/>
      <c r="AT77" s="76"/>
    </row>
    <row r="78" spans="1:46" x14ac:dyDescent="0.3">
      <c r="A78" s="41" t="str">
        <f t="shared" si="9"/>
        <v>MCI</v>
      </c>
      <c r="B78" s="22">
        <f t="shared" ref="B78:AM78" si="20">(VLOOKUP(B12,$AV$2:$AW$41,2,FALSE))</f>
        <v>126.27581140852482</v>
      </c>
      <c r="C78" s="22">
        <f t="shared" ca="1" si="20"/>
        <v>102.68036034911327</v>
      </c>
      <c r="D78" s="22">
        <f t="shared" ca="1" si="20"/>
        <v>101.72593479863397</v>
      </c>
      <c r="E78" s="22">
        <f t="shared" ca="1" si="20"/>
        <v>117.86515237089003</v>
      </c>
      <c r="F78" s="22">
        <f t="shared" ca="1" si="20"/>
        <v>114.31184025291813</v>
      </c>
      <c r="G78" s="22">
        <f t="shared" ca="1" si="20"/>
        <v>121.49445817719877</v>
      </c>
      <c r="H78" s="22">
        <f t="shared" ca="1" si="20"/>
        <v>82.159389579034013</v>
      </c>
      <c r="I78" s="22">
        <f t="shared" ca="1" si="20"/>
        <v>87.802886630313964</v>
      </c>
      <c r="J78" s="22">
        <f t="shared" ca="1" si="20"/>
        <v>93.489350787443158</v>
      </c>
      <c r="K78" s="22">
        <f t="shared" ca="1" si="20"/>
        <v>147.24716656900301</v>
      </c>
      <c r="L78" s="22">
        <f t="shared" ca="1" si="20"/>
        <v>113.48487086088045</v>
      </c>
      <c r="M78" s="22">
        <f t="shared" si="20"/>
        <v>59.195074768694333</v>
      </c>
      <c r="N78" s="22">
        <f t="shared" ca="1" si="20"/>
        <v>85.146243785095606</v>
      </c>
      <c r="O78" s="22">
        <f t="shared" ca="1" si="20"/>
        <v>108.96861518015709</v>
      </c>
      <c r="P78" s="22">
        <f t="shared" ca="1" si="20"/>
        <v>87.738871257048586</v>
      </c>
      <c r="Q78" s="22">
        <f t="shared" ca="1" si="20"/>
        <v>87.836780407876205</v>
      </c>
      <c r="R78" s="22">
        <f t="shared" ca="1" si="20"/>
        <v>90.282451256495406</v>
      </c>
      <c r="S78" s="22">
        <f t="shared" ca="1" si="20"/>
        <v>96.23584163001415</v>
      </c>
      <c r="T78" s="22">
        <f t="shared" ca="1" si="20"/>
        <v>71.838725424802334</v>
      </c>
      <c r="U78" s="22">
        <f t="shared" ca="1" si="20"/>
        <v>93.317345167146684</v>
      </c>
      <c r="V78" s="22">
        <f t="shared" ca="1" si="20"/>
        <v>100.41703170770823</v>
      </c>
      <c r="W78" s="22">
        <f t="shared" ca="1" si="20"/>
        <v>120.47495446554792</v>
      </c>
      <c r="X78" s="22">
        <f t="shared" ca="1" si="20"/>
        <v>114.26476207354163</v>
      </c>
      <c r="Y78" s="22">
        <f t="shared" ca="1" si="20"/>
        <v>76.35055513675637</v>
      </c>
      <c r="Z78" s="85">
        <f t="shared" ca="1" si="20"/>
        <v>84.011203922001769</v>
      </c>
      <c r="AA78" s="85">
        <f t="shared" si="20"/>
        <v>154.33710283264145</v>
      </c>
      <c r="AB78" s="86">
        <f t="shared" ca="1" si="20"/>
        <v>78.73841587910249</v>
      </c>
      <c r="AC78" s="96">
        <f t="shared" ca="1" si="20"/>
        <v>110.34521820238328</v>
      </c>
      <c r="AD78" s="86">
        <f t="shared" ca="1" si="20"/>
        <v>71.866456697353257</v>
      </c>
      <c r="AE78" s="86">
        <f t="shared" ca="1" si="20"/>
        <v>107.23639820305939</v>
      </c>
      <c r="AF78" s="86">
        <f t="shared" ca="1" si="20"/>
        <v>69.665108551441861</v>
      </c>
      <c r="AG78" s="86">
        <f t="shared" si="20"/>
        <v>72.349535828404186</v>
      </c>
      <c r="AH78" s="86">
        <f t="shared" ca="1" si="20"/>
        <v>92.851257977083989</v>
      </c>
      <c r="AI78" s="86">
        <f t="shared" ca="1" si="20"/>
        <v>133.18386299796978</v>
      </c>
      <c r="AJ78" s="86">
        <f t="shared" ca="1" si="20"/>
        <v>96.435124667091841</v>
      </c>
      <c r="AK78" s="22">
        <f t="shared" ca="1" si="20"/>
        <v>124.33169808721931</v>
      </c>
      <c r="AL78" s="22">
        <f t="shared" ca="1" si="20"/>
        <v>99.404556690435342</v>
      </c>
      <c r="AM78" s="22">
        <f t="shared" ca="1" si="20"/>
        <v>139.71447142023328</v>
      </c>
      <c r="AN78" s="22">
        <f ca="1">IF(OR(Fixtures!$D$6&lt;=0,Fixtures!$D$6&gt;39),AVERAGE(B78:AM78),AVERAGE(OFFSET(A78,0,Fixtures!$D$6,1,38-Fixtures!$D$6+1)))</f>
        <v>100.72139780621185</v>
      </c>
      <c r="AO78" s="41" t="str">
        <f t="shared" si="11"/>
        <v>MCI</v>
      </c>
      <c r="AP78" s="67">
        <f ca="1">AVERAGE(OFFSET(A78,0,Fixtures!$D$6,1,9))</f>
        <v>91.655555028127125</v>
      </c>
      <c r="AQ78" s="67">
        <f ca="1">AVERAGE(OFFSET(A78,0,Fixtures!$D$6,1,6))</f>
        <v>95.941492111706438</v>
      </c>
      <c r="AR78" s="67">
        <f ca="1">AVERAGE(OFFSET(A78,0,Fixtures!$D$6,1,3))</f>
        <v>104.89962063046653</v>
      </c>
      <c r="AS78" s="77"/>
      <c r="AT78" s="76"/>
    </row>
    <row r="79" spans="1:46" x14ac:dyDescent="0.3">
      <c r="A79" s="41" t="str">
        <f t="shared" si="9"/>
        <v>MUN</v>
      </c>
      <c r="B79" s="22">
        <f t="shared" ref="B79:AM79" ca="1" si="21">(VLOOKUP(B13,$AV$2:$AW$41,2,FALSE))</f>
        <v>85.146243785095606</v>
      </c>
      <c r="C79" s="22">
        <f t="shared" ca="1" si="21"/>
        <v>71.838725424802334</v>
      </c>
      <c r="D79" s="22">
        <f t="shared" ca="1" si="21"/>
        <v>114.26476207354163</v>
      </c>
      <c r="E79" s="22">
        <f t="shared" ca="1" si="21"/>
        <v>92.851257977083989</v>
      </c>
      <c r="F79" s="22">
        <f t="shared" ca="1" si="21"/>
        <v>96.23584163001415</v>
      </c>
      <c r="G79" s="22">
        <f t="shared" si="21"/>
        <v>126.27581140852482</v>
      </c>
      <c r="H79" s="22">
        <f t="shared" ca="1" si="21"/>
        <v>110.34521820238328</v>
      </c>
      <c r="I79" s="22">
        <f t="shared" ca="1" si="21"/>
        <v>108.96861518015709</v>
      </c>
      <c r="J79" s="22">
        <f t="shared" si="21"/>
        <v>72.349535828404186</v>
      </c>
      <c r="K79" s="22">
        <f t="shared" ca="1" si="21"/>
        <v>114.31184025291813</v>
      </c>
      <c r="L79" s="22">
        <f t="shared" ca="1" si="21"/>
        <v>101.72593479863397</v>
      </c>
      <c r="M79" s="22">
        <f t="shared" ca="1" si="21"/>
        <v>117.86515237089003</v>
      </c>
      <c r="N79" s="22">
        <f t="shared" ca="1" si="21"/>
        <v>76.35055513675637</v>
      </c>
      <c r="O79" s="22">
        <f t="shared" ca="1" si="21"/>
        <v>147.24716656900301</v>
      </c>
      <c r="P79" s="22">
        <f t="shared" ca="1" si="21"/>
        <v>102.68036034911327</v>
      </c>
      <c r="Q79" s="22">
        <f t="shared" ca="1" si="21"/>
        <v>73.526360137855335</v>
      </c>
      <c r="R79" s="22">
        <f t="shared" ca="1" si="21"/>
        <v>100.41703170770823</v>
      </c>
      <c r="S79" s="22">
        <f t="shared" ca="1" si="21"/>
        <v>99.404556690435342</v>
      </c>
      <c r="T79" s="22">
        <f t="shared" ca="1" si="21"/>
        <v>133.18386299796978</v>
      </c>
      <c r="U79" s="22">
        <f t="shared" ca="1" si="21"/>
        <v>87.738871257048586</v>
      </c>
      <c r="V79" s="22">
        <f t="shared" ca="1" si="21"/>
        <v>90.282451256495406</v>
      </c>
      <c r="W79" s="22">
        <f t="shared" ca="1" si="21"/>
        <v>139.71447142023328</v>
      </c>
      <c r="X79" s="22">
        <f t="shared" si="21"/>
        <v>59.195074768694333</v>
      </c>
      <c r="Y79" s="22">
        <f t="shared" ca="1" si="21"/>
        <v>107.23639820305939</v>
      </c>
      <c r="Z79" s="85">
        <f t="shared" ca="1" si="21"/>
        <v>87.802886630313964</v>
      </c>
      <c r="AA79" s="85">
        <f t="shared" ca="1" si="21"/>
        <v>69.665108551441861</v>
      </c>
      <c r="AB79" s="86">
        <f t="shared" ca="1" si="21"/>
        <v>121.49445817719877</v>
      </c>
      <c r="AC79" s="96">
        <f t="shared" ca="1" si="21"/>
        <v>82.159389579034013</v>
      </c>
      <c r="AD79" s="86">
        <f t="shared" ca="1" si="21"/>
        <v>89.865551279600979</v>
      </c>
      <c r="AE79" s="86">
        <f t="shared" ca="1" si="21"/>
        <v>84.011203922001769</v>
      </c>
      <c r="AF79" s="86">
        <f t="shared" ca="1" si="21"/>
        <v>93.317345167146684</v>
      </c>
      <c r="AG79" s="86">
        <f t="shared" ca="1" si="21"/>
        <v>96.435124667091841</v>
      </c>
      <c r="AH79" s="86">
        <f t="shared" ca="1" si="21"/>
        <v>124.33169808721931</v>
      </c>
      <c r="AI79" s="86">
        <f t="shared" ca="1" si="21"/>
        <v>120.47495446554792</v>
      </c>
      <c r="AJ79" s="86">
        <f t="shared" ca="1" si="21"/>
        <v>113.48487086088045</v>
      </c>
      <c r="AK79" s="22">
        <f t="shared" ca="1" si="21"/>
        <v>93.489350787443158</v>
      </c>
      <c r="AL79" s="22">
        <f t="shared" si="21"/>
        <v>154.33710283264145</v>
      </c>
      <c r="AM79" s="22">
        <f t="shared" ca="1" si="21"/>
        <v>78.73841587910249</v>
      </c>
      <c r="AN79" s="22">
        <f ca="1">IF(OR(Fixtures!$D$6&lt;=0,Fixtures!$D$6&gt;39),AVERAGE(B79:AM79),AVERAGE(OFFSET(A79,0,Fixtures!$D$6,1,38-Fixtures!$D$6+1)))</f>
        <v>101.1229239393149</v>
      </c>
      <c r="AO79" s="41" t="str">
        <f t="shared" si="11"/>
        <v>MUN</v>
      </c>
      <c r="AP79" s="67">
        <f ca="1">AVERAGE(OFFSET(A79,0,Fixtures!$D$6,1,9))</f>
        <v>92.443051797432133</v>
      </c>
      <c r="AQ79" s="67">
        <f ca="1">AVERAGE(OFFSET(A79,0,Fixtures!$D$6,1,6))</f>
        <v>93.037298736774815</v>
      </c>
      <c r="AR79" s="67">
        <f ca="1">AVERAGE(OFFSET(A79,0,Fixtures!$D$6,1,3))</f>
        <v>88.234797794938402</v>
      </c>
      <c r="AS79" s="77"/>
      <c r="AT79" s="76"/>
    </row>
    <row r="80" spans="1:46" x14ac:dyDescent="0.3">
      <c r="A80" s="41" t="str">
        <f t="shared" si="9"/>
        <v>NEW</v>
      </c>
      <c r="B80" s="22">
        <f t="shared" ref="B80:AM80" ca="1" si="22">(VLOOKUP(B14,$AV$2:$AW$41,2,FALSE))</f>
        <v>110.34521820238328</v>
      </c>
      <c r="C80" s="22">
        <f t="shared" ca="1" si="22"/>
        <v>114.31184025291813</v>
      </c>
      <c r="D80" s="22">
        <f t="shared" ca="1" si="22"/>
        <v>84.011203922001769</v>
      </c>
      <c r="E80" s="22">
        <f t="shared" ca="1" si="22"/>
        <v>121.49445817719877</v>
      </c>
      <c r="F80" s="22">
        <f t="shared" si="22"/>
        <v>59.195074768694333</v>
      </c>
      <c r="G80" s="22">
        <f t="shared" ca="1" si="22"/>
        <v>117.86515237089003</v>
      </c>
      <c r="H80" s="22">
        <f t="shared" ca="1" si="22"/>
        <v>78.73841587910249</v>
      </c>
      <c r="I80" s="22">
        <f t="shared" ca="1" si="22"/>
        <v>87.836780407876205</v>
      </c>
      <c r="J80" s="22">
        <f t="shared" ca="1" si="22"/>
        <v>69.665108551441861</v>
      </c>
      <c r="K80" s="22">
        <f t="shared" ca="1" si="22"/>
        <v>87.802886630313964</v>
      </c>
      <c r="L80" s="22">
        <f t="shared" si="22"/>
        <v>126.27581140852482</v>
      </c>
      <c r="M80" s="22">
        <f t="shared" ca="1" si="22"/>
        <v>124.33169808721931</v>
      </c>
      <c r="N80" s="22">
        <f t="shared" ca="1" si="22"/>
        <v>120.47495446554792</v>
      </c>
      <c r="O80" s="22">
        <f t="shared" ca="1" si="22"/>
        <v>89.865551279600979</v>
      </c>
      <c r="P80" s="22">
        <f t="shared" ca="1" si="22"/>
        <v>76.35055513675637</v>
      </c>
      <c r="Q80" s="22">
        <f t="shared" ca="1" si="22"/>
        <v>113.48487086088045</v>
      </c>
      <c r="R80" s="22">
        <f t="shared" ca="1" si="22"/>
        <v>87.738871257048586</v>
      </c>
      <c r="S80" s="22">
        <f t="shared" ca="1" si="22"/>
        <v>114.26476207354163</v>
      </c>
      <c r="T80" s="22">
        <f t="shared" ca="1" si="22"/>
        <v>71.866456697353257</v>
      </c>
      <c r="U80" s="22">
        <f t="shared" ca="1" si="22"/>
        <v>100.41703170770823</v>
      </c>
      <c r="V80" s="22">
        <f t="shared" ca="1" si="22"/>
        <v>96.23584163001415</v>
      </c>
      <c r="W80" s="22">
        <f t="shared" ca="1" si="22"/>
        <v>71.838725424802334</v>
      </c>
      <c r="X80" s="22">
        <f t="shared" ca="1" si="22"/>
        <v>85.146243785095606</v>
      </c>
      <c r="Y80" s="22">
        <f t="shared" ca="1" si="22"/>
        <v>82.159389579034013</v>
      </c>
      <c r="Z80" s="85">
        <f t="shared" ca="1" si="22"/>
        <v>139.71447142023328</v>
      </c>
      <c r="AA80" s="85">
        <f t="shared" ca="1" si="22"/>
        <v>90.282451256495406</v>
      </c>
      <c r="AB80" s="86">
        <f t="shared" ca="1" si="22"/>
        <v>93.489350787443158</v>
      </c>
      <c r="AC80" s="86">
        <f t="shared" ca="1" si="22"/>
        <v>107.23639820305939</v>
      </c>
      <c r="AD80" s="86">
        <f t="shared" ca="1" si="22"/>
        <v>92.851257977083989</v>
      </c>
      <c r="AE80" s="86">
        <f t="shared" ca="1" si="22"/>
        <v>93.317345167146684</v>
      </c>
      <c r="AF80" s="86">
        <f t="shared" ca="1" si="22"/>
        <v>147.24716656900301</v>
      </c>
      <c r="AG80" s="86">
        <f t="shared" ca="1" si="22"/>
        <v>101.72593479863397</v>
      </c>
      <c r="AH80" s="86">
        <f t="shared" si="22"/>
        <v>154.33710283264145</v>
      </c>
      <c r="AI80" s="86">
        <f t="shared" ca="1" si="22"/>
        <v>73.526360137855335</v>
      </c>
      <c r="AJ80" s="86">
        <f t="shared" ca="1" si="22"/>
        <v>99.404556690435342</v>
      </c>
      <c r="AK80" s="22">
        <f t="shared" ca="1" si="22"/>
        <v>102.68036034911327</v>
      </c>
      <c r="AL80" s="22">
        <f t="shared" ca="1" si="22"/>
        <v>96.435124667091841</v>
      </c>
      <c r="AM80" s="22">
        <f t="shared" si="22"/>
        <v>72.349535828404186</v>
      </c>
      <c r="AN80" s="22">
        <f ca="1">IF(OR(Fixtures!$D$6&lt;=0,Fixtures!$D$6&gt;39),AVERAGE(B80:AM80),AVERAGE(OFFSET(A80,0,Fixtures!$D$6,1,38-Fixtures!$D$6+1)))</f>
        <v>103.11712041757829</v>
      </c>
      <c r="AO80" s="41" t="str">
        <f t="shared" si="11"/>
        <v>NEW</v>
      </c>
      <c r="AP80" s="67">
        <f ca="1">AVERAGE(OFFSET(A80,0,Fixtures!$D$6,1,9))</f>
        <v>105.33597397312587</v>
      </c>
      <c r="AQ80" s="67">
        <f ca="1">AVERAGE(OFFSET(A80,0,Fixtures!$D$6,1,6))</f>
        <v>100.95555320389154</v>
      </c>
      <c r="AR80" s="67">
        <f ca="1">AVERAGE(OFFSET(A80,0,Fixtures!$D$6,1,3))</f>
        <v>104.05210408525424</v>
      </c>
      <c r="AS80" s="77"/>
      <c r="AT80" s="76"/>
    </row>
    <row r="81" spans="1:51" x14ac:dyDescent="0.3">
      <c r="A81" s="41" t="str">
        <f t="shared" si="9"/>
        <v>NOR</v>
      </c>
      <c r="B81" s="22">
        <f t="shared" ref="B81:AM81" si="23">(VLOOKUP(B15,$AV$2:$AW$41,2,FALSE))</f>
        <v>59.195074768694333</v>
      </c>
      <c r="C81" s="22">
        <f t="shared" ca="1" si="23"/>
        <v>133.18386299796978</v>
      </c>
      <c r="D81" s="22">
        <f t="shared" ca="1" si="23"/>
        <v>85.146243785095606</v>
      </c>
      <c r="E81" s="22">
        <f t="shared" si="23"/>
        <v>126.27581140852482</v>
      </c>
      <c r="F81" s="22">
        <f t="shared" ca="1" si="23"/>
        <v>89.865551279600979</v>
      </c>
      <c r="G81" s="22">
        <f t="shared" ca="1" si="23"/>
        <v>87.738871257048586</v>
      </c>
      <c r="H81" s="22">
        <f t="shared" ca="1" si="23"/>
        <v>93.489350787443158</v>
      </c>
      <c r="I81" s="22">
        <f t="shared" ca="1" si="23"/>
        <v>147.24716656900301</v>
      </c>
      <c r="J81" s="22">
        <f t="shared" ca="1" si="23"/>
        <v>101.72593479863397</v>
      </c>
      <c r="K81" s="22">
        <f t="shared" ca="1" si="23"/>
        <v>87.836780407876205</v>
      </c>
      <c r="L81" s="22">
        <f t="shared" ca="1" si="23"/>
        <v>96.435124667091841</v>
      </c>
      <c r="M81" s="22">
        <f t="shared" ca="1" si="23"/>
        <v>121.49445817719877</v>
      </c>
      <c r="N81" s="22">
        <f t="shared" ca="1" si="23"/>
        <v>82.159389579034013</v>
      </c>
      <c r="O81" s="22">
        <f t="shared" ca="1" si="23"/>
        <v>110.34521820238328</v>
      </c>
      <c r="P81" s="22">
        <f t="shared" ca="1" si="23"/>
        <v>92.851257977083989</v>
      </c>
      <c r="Q81" s="22">
        <f t="shared" ca="1" si="23"/>
        <v>93.317345167146684</v>
      </c>
      <c r="R81" s="22">
        <f t="shared" ca="1" si="23"/>
        <v>78.73841587910249</v>
      </c>
      <c r="S81" s="22">
        <f t="shared" ca="1" si="23"/>
        <v>87.802886630313964</v>
      </c>
      <c r="T81" s="22">
        <f t="shared" ca="1" si="23"/>
        <v>120.47495446554792</v>
      </c>
      <c r="U81" s="22">
        <f t="shared" ca="1" si="23"/>
        <v>102.68036034911327</v>
      </c>
      <c r="V81" s="22">
        <f t="shared" ca="1" si="23"/>
        <v>114.26476207354163</v>
      </c>
      <c r="W81" s="22">
        <f t="shared" ca="1" si="23"/>
        <v>71.866456697353257</v>
      </c>
      <c r="X81" s="22">
        <f t="shared" ca="1" si="23"/>
        <v>124.33169808721931</v>
      </c>
      <c r="Y81" s="22">
        <f t="shared" ca="1" si="23"/>
        <v>84.011203922001769</v>
      </c>
      <c r="Z81" s="85">
        <f t="shared" ca="1" si="23"/>
        <v>108.96861518015709</v>
      </c>
      <c r="AA81" s="85">
        <f t="shared" si="23"/>
        <v>72.349535828404186</v>
      </c>
      <c r="AB81" s="86">
        <f t="shared" ca="1" si="23"/>
        <v>71.838725424802334</v>
      </c>
      <c r="AC81" s="96">
        <f t="shared" ca="1" si="23"/>
        <v>96.23584163001415</v>
      </c>
      <c r="AD81" s="86">
        <f t="shared" ca="1" si="23"/>
        <v>76.35055513675637</v>
      </c>
      <c r="AE81" s="86">
        <f t="shared" ca="1" si="23"/>
        <v>113.48487086088045</v>
      </c>
      <c r="AF81" s="86">
        <f t="shared" ca="1" si="23"/>
        <v>100.41703170770823</v>
      </c>
      <c r="AG81" s="86">
        <f t="shared" ca="1" si="23"/>
        <v>90.282451256495406</v>
      </c>
      <c r="AH81" s="86">
        <f t="shared" ca="1" si="23"/>
        <v>117.86515237089003</v>
      </c>
      <c r="AI81" s="86">
        <f t="shared" ca="1" si="23"/>
        <v>99.404556690435342</v>
      </c>
      <c r="AJ81" s="86">
        <f t="shared" si="23"/>
        <v>154.33710283264145</v>
      </c>
      <c r="AK81" s="22">
        <f t="shared" ca="1" si="23"/>
        <v>69.665108551441861</v>
      </c>
      <c r="AL81" s="22">
        <f t="shared" ca="1" si="23"/>
        <v>107.23639820305939</v>
      </c>
      <c r="AM81" s="22">
        <f t="shared" ca="1" si="23"/>
        <v>73.526360137855335</v>
      </c>
      <c r="AN81" s="22">
        <f ca="1">IF(OR(Fixtures!$D$6&lt;=0,Fixtures!$D$6&gt;39),AVERAGE(B81:AM81),AVERAGE(OFFSET(A81,0,Fixtures!$D$6,1,38-Fixtures!$D$6+1)))</f>
        <v>95.731567315569549</v>
      </c>
      <c r="AO81" s="41" t="str">
        <f t="shared" si="11"/>
        <v>NOR</v>
      </c>
      <c r="AP81" s="67">
        <f ca="1">AVERAGE(OFFSET(A81,0,Fixtures!$D$6,1,9))</f>
        <v>90.437647883024439</v>
      </c>
      <c r="AQ81" s="67">
        <f ca="1">AVERAGE(OFFSET(A81,0,Fixtures!$D$6,1,6))</f>
        <v>84.959079520355971</v>
      </c>
      <c r="AR81" s="67">
        <f ca="1">AVERAGE(OFFSET(A81,0,Fixtures!$D$6,1,3))</f>
        <v>88.443118310187671</v>
      </c>
      <c r="AS81" s="77"/>
      <c r="AT81" s="76"/>
    </row>
    <row r="82" spans="1:51" x14ac:dyDescent="0.3">
      <c r="A82" s="41" t="str">
        <f t="shared" si="9"/>
        <v>SHU</v>
      </c>
      <c r="B82" s="22">
        <f t="shared" ref="B82:AM82" ca="1" si="24">(VLOOKUP(B16,$AV$2:$AW$41,2,FALSE))</f>
        <v>101.72593479863397</v>
      </c>
      <c r="C82" s="22">
        <f t="shared" ca="1" si="24"/>
        <v>114.26476207354163</v>
      </c>
      <c r="D82" s="22">
        <f t="shared" ca="1" si="24"/>
        <v>96.23584163001415</v>
      </c>
      <c r="E82" s="22">
        <f t="shared" ca="1" si="24"/>
        <v>69.665108551441861</v>
      </c>
      <c r="F82" s="22">
        <f t="shared" ca="1" si="24"/>
        <v>113.48487086088045</v>
      </c>
      <c r="G82" s="22">
        <f t="shared" ca="1" si="24"/>
        <v>82.159389579034013</v>
      </c>
      <c r="H82" s="22">
        <f t="shared" si="24"/>
        <v>72.349535828404186</v>
      </c>
      <c r="I82" s="22">
        <f t="shared" ca="1" si="24"/>
        <v>99.404556690435342</v>
      </c>
      <c r="J82" s="22">
        <f t="shared" ca="1" si="24"/>
        <v>110.34521820238328</v>
      </c>
      <c r="K82" s="22">
        <f t="shared" si="24"/>
        <v>126.27581140852482</v>
      </c>
      <c r="L82" s="22">
        <f t="shared" ca="1" si="24"/>
        <v>107.23639820305939</v>
      </c>
      <c r="M82" s="22">
        <f t="shared" ca="1" si="24"/>
        <v>84.011203922001769</v>
      </c>
      <c r="N82" s="22">
        <f t="shared" ca="1" si="24"/>
        <v>87.836780407876205</v>
      </c>
      <c r="O82" s="22">
        <f t="shared" ca="1" si="24"/>
        <v>71.838725424802334</v>
      </c>
      <c r="P82" s="22">
        <f t="shared" ca="1" si="24"/>
        <v>133.18386299796978</v>
      </c>
      <c r="Q82" s="22">
        <f t="shared" ca="1" si="24"/>
        <v>114.31184025291813</v>
      </c>
      <c r="R82" s="22">
        <f t="shared" ca="1" si="24"/>
        <v>147.24716656900301</v>
      </c>
      <c r="S82" s="22">
        <f t="shared" ca="1" si="24"/>
        <v>96.435124667091841</v>
      </c>
      <c r="T82" s="22">
        <f t="shared" ca="1" si="24"/>
        <v>121.49445817719877</v>
      </c>
      <c r="U82" s="22">
        <f t="shared" ca="1" si="24"/>
        <v>73.526360137855335</v>
      </c>
      <c r="V82" s="22">
        <f t="shared" si="24"/>
        <v>59.195074768694333</v>
      </c>
      <c r="W82" s="22">
        <f t="shared" si="24"/>
        <v>154.33710283264145</v>
      </c>
      <c r="X82" s="22">
        <f t="shared" ca="1" si="24"/>
        <v>90.282451256495406</v>
      </c>
      <c r="Y82" s="22">
        <f t="shared" ca="1" si="24"/>
        <v>89.865551279600979</v>
      </c>
      <c r="Z82" s="85">
        <f t="shared" ca="1" si="24"/>
        <v>93.489350787443158</v>
      </c>
      <c r="AA82" s="85">
        <f t="shared" ca="1" si="24"/>
        <v>124.33169808721931</v>
      </c>
      <c r="AB82" s="86">
        <f t="shared" ca="1" si="24"/>
        <v>117.86515237089003</v>
      </c>
      <c r="AC82" s="96">
        <f t="shared" ca="1" si="24"/>
        <v>120.47495446554792</v>
      </c>
      <c r="AD82" s="86">
        <f t="shared" ca="1" si="24"/>
        <v>139.71447142023328</v>
      </c>
      <c r="AE82" s="86">
        <f t="shared" ca="1" si="24"/>
        <v>108.96861518015709</v>
      </c>
      <c r="AF82" s="86">
        <f t="shared" ca="1" si="24"/>
        <v>71.866456697353257</v>
      </c>
      <c r="AG82" s="86">
        <f t="shared" ca="1" si="24"/>
        <v>102.68036034911327</v>
      </c>
      <c r="AH82" s="86">
        <f t="shared" ca="1" si="24"/>
        <v>87.738871257048586</v>
      </c>
      <c r="AI82" s="86">
        <f t="shared" ca="1" si="24"/>
        <v>87.802886630313964</v>
      </c>
      <c r="AJ82" s="86">
        <f t="shared" ca="1" si="24"/>
        <v>85.146243785095606</v>
      </c>
      <c r="AK82" s="22">
        <f t="shared" ca="1" si="24"/>
        <v>78.73841587910249</v>
      </c>
      <c r="AL82" s="22">
        <f t="shared" ca="1" si="24"/>
        <v>100.41703170770823</v>
      </c>
      <c r="AM82" s="22">
        <f t="shared" ca="1" si="24"/>
        <v>92.851257977083989</v>
      </c>
      <c r="AN82" s="22">
        <f ca="1">IF(OR(Fixtures!$D$6&lt;=0,Fixtures!$D$6&gt;39),AVERAGE(B82:AM82),AVERAGE(OFFSET(A82,0,Fixtures!$D$6,1,38-Fixtures!$D$6+1)))</f>
        <v>100.13008785826075</v>
      </c>
      <c r="AO82" s="41" t="str">
        <f t="shared" si="11"/>
        <v>SHU</v>
      </c>
      <c r="AP82" s="67">
        <f ca="1">AVERAGE(OFFSET(A82,0,Fixtures!$D$6,1,9))</f>
        <v>107.69517895972869</v>
      </c>
      <c r="AQ82" s="67">
        <f ca="1">AVERAGE(OFFSET(A82,0,Fixtures!$D$6,1,6))</f>
        <v>114.29019640182246</v>
      </c>
      <c r="AR82" s="67">
        <f ca="1">AVERAGE(OFFSET(A82,0,Fixtures!$D$6,1,3))</f>
        <v>102.56220005142114</v>
      </c>
      <c r="AS82" s="77"/>
      <c r="AT82" s="76"/>
    </row>
    <row r="83" spans="1:51" x14ac:dyDescent="0.3">
      <c r="A83" s="41" t="str">
        <f t="shared" si="9"/>
        <v>SOU</v>
      </c>
      <c r="B83" s="22">
        <f t="shared" ref="B83:AM83" ca="1" si="25">(VLOOKUP(B17,$AV$2:$AW$41,2,FALSE))</f>
        <v>87.738871257048586</v>
      </c>
      <c r="C83" s="22">
        <f t="shared" si="25"/>
        <v>72.349535828404186</v>
      </c>
      <c r="D83" s="22">
        <f t="shared" ca="1" si="25"/>
        <v>96.435124667091841</v>
      </c>
      <c r="E83" s="22">
        <f t="shared" ca="1" si="25"/>
        <v>87.836780407876205</v>
      </c>
      <c r="F83" s="22">
        <f t="shared" ca="1" si="25"/>
        <v>76.35055513675637</v>
      </c>
      <c r="G83" s="22">
        <f t="shared" ca="1" si="25"/>
        <v>124.33169808721931</v>
      </c>
      <c r="H83" s="22">
        <f t="shared" ca="1" si="25"/>
        <v>84.011203922001769</v>
      </c>
      <c r="I83" s="22">
        <f t="shared" ca="1" si="25"/>
        <v>85.146243785095606</v>
      </c>
      <c r="J83" s="22">
        <f t="shared" ca="1" si="25"/>
        <v>71.838725424802334</v>
      </c>
      <c r="K83" s="22">
        <f t="shared" ca="1" si="25"/>
        <v>96.23584163001415</v>
      </c>
      <c r="L83" s="22">
        <f t="shared" ca="1" si="25"/>
        <v>73.526360137855335</v>
      </c>
      <c r="M83" s="22">
        <f t="shared" ca="1" si="25"/>
        <v>100.41703170770823</v>
      </c>
      <c r="N83" s="22">
        <f t="shared" ca="1" si="25"/>
        <v>90.282451256495406</v>
      </c>
      <c r="O83" s="22">
        <f t="shared" ca="1" si="25"/>
        <v>121.49445817719877</v>
      </c>
      <c r="P83" s="22">
        <f t="shared" ca="1" si="25"/>
        <v>139.71447142023328</v>
      </c>
      <c r="Q83" s="22">
        <f t="shared" ca="1" si="25"/>
        <v>108.96861518015709</v>
      </c>
      <c r="R83" s="22">
        <f t="shared" si="25"/>
        <v>154.33710283264145</v>
      </c>
      <c r="S83" s="22">
        <f t="shared" ca="1" si="25"/>
        <v>120.47495446554792</v>
      </c>
      <c r="T83" s="22">
        <f t="shared" ca="1" si="25"/>
        <v>69.665108551441861</v>
      </c>
      <c r="U83" s="22">
        <f t="shared" ca="1" si="25"/>
        <v>114.26476207354163</v>
      </c>
      <c r="V83" s="22">
        <f t="shared" ca="1" si="25"/>
        <v>102.68036034911327</v>
      </c>
      <c r="W83" s="22">
        <f t="shared" ca="1" si="25"/>
        <v>78.73841587910249</v>
      </c>
      <c r="X83" s="22">
        <f t="shared" ca="1" si="25"/>
        <v>87.802886630313964</v>
      </c>
      <c r="Y83" s="22">
        <f t="shared" ca="1" si="25"/>
        <v>93.489350787443158</v>
      </c>
      <c r="Z83" s="85">
        <f t="shared" si="25"/>
        <v>59.195074768694333</v>
      </c>
      <c r="AA83" s="85">
        <f t="shared" ca="1" si="25"/>
        <v>107.23639820305939</v>
      </c>
      <c r="AB83" s="86">
        <f t="shared" ca="1" si="25"/>
        <v>147.24716656900301</v>
      </c>
      <c r="AC83" s="86">
        <f t="shared" si="25"/>
        <v>126.27581140852482</v>
      </c>
      <c r="AD83" s="86">
        <f t="shared" ca="1" si="25"/>
        <v>133.18386299796978</v>
      </c>
      <c r="AE83" s="86">
        <f t="shared" ca="1" si="25"/>
        <v>114.31184025291813</v>
      </c>
      <c r="AF83" s="86">
        <f t="shared" ca="1" si="25"/>
        <v>110.34521820238328</v>
      </c>
      <c r="AG83" s="86">
        <f t="shared" ca="1" si="25"/>
        <v>99.404556690435342</v>
      </c>
      <c r="AH83" s="86">
        <f t="shared" ca="1" si="25"/>
        <v>89.865551279600979</v>
      </c>
      <c r="AI83" s="86">
        <f t="shared" ca="1" si="25"/>
        <v>82.159389579034013</v>
      </c>
      <c r="AJ83" s="86">
        <f t="shared" ca="1" si="25"/>
        <v>71.866456697353257</v>
      </c>
      <c r="AK83" s="22">
        <f t="shared" ca="1" si="25"/>
        <v>117.86515237089003</v>
      </c>
      <c r="AL83" s="22">
        <f t="shared" ca="1" si="25"/>
        <v>101.72593479863397</v>
      </c>
      <c r="AM83" s="22">
        <f t="shared" ca="1" si="25"/>
        <v>93.317345167146684</v>
      </c>
      <c r="AN83" s="22">
        <f ca="1">IF(OR(Fixtures!$D$6&lt;=0,Fixtures!$D$6&gt;39),AVERAGE(B83:AM83),AVERAGE(OFFSET(A83,0,Fixtures!$D$6,1,38-Fixtures!$D$6+1)))</f>
        <v>103.16594065153934</v>
      </c>
      <c r="AO83" s="41" t="str">
        <f t="shared" si="11"/>
        <v>SOU</v>
      </c>
      <c r="AP83" s="67">
        <f ca="1">AVERAGE(OFFSET(A83,0,Fixtures!$D$6,1,9))</f>
        <v>110.07658665338126</v>
      </c>
      <c r="AQ83" s="67">
        <f ca="1">AVERAGE(OFFSET(A83,0,Fixtures!$D$6,1,6))</f>
        <v>111.10461078911574</v>
      </c>
      <c r="AR83" s="67">
        <f ca="1">AVERAGE(OFFSET(A83,0,Fixtures!$D$6,1,3))</f>
        <v>86.640274586398959</v>
      </c>
      <c r="AS83" s="77"/>
      <c r="AT83" s="76"/>
    </row>
    <row r="84" spans="1:51" x14ac:dyDescent="0.3">
      <c r="A84" s="41" t="str">
        <f t="shared" si="9"/>
        <v>TOT</v>
      </c>
      <c r="B84" s="22">
        <f t="shared" ref="B84:AM84" ca="1" si="26">(VLOOKUP(B18,$AV$2:$AW$41,2,FALSE))</f>
        <v>147.24716656900301</v>
      </c>
      <c r="C84" s="22">
        <f t="shared" ca="1" si="26"/>
        <v>73.526360137855335</v>
      </c>
      <c r="D84" s="22">
        <f t="shared" ca="1" si="26"/>
        <v>133.18386299796978</v>
      </c>
      <c r="E84" s="22">
        <f t="shared" ca="1" si="26"/>
        <v>90.282451256495406</v>
      </c>
      <c r="F84" s="22">
        <f t="shared" ca="1" si="26"/>
        <v>114.26476207354163</v>
      </c>
      <c r="G84" s="22">
        <f t="shared" ca="1" si="26"/>
        <v>78.73841587910249</v>
      </c>
      <c r="H84" s="22">
        <f t="shared" ca="1" si="26"/>
        <v>113.48487086088045</v>
      </c>
      <c r="I84" s="22">
        <f t="shared" ca="1" si="26"/>
        <v>96.435124667091841</v>
      </c>
      <c r="J84" s="22">
        <f t="shared" ca="1" si="26"/>
        <v>121.49445817719877</v>
      </c>
      <c r="K84" s="22">
        <f t="shared" si="26"/>
        <v>59.195074768694333</v>
      </c>
      <c r="L84" s="22">
        <f t="shared" ca="1" si="26"/>
        <v>82.159389579034013</v>
      </c>
      <c r="M84" s="22">
        <f t="shared" ca="1" si="26"/>
        <v>93.317345167146684</v>
      </c>
      <c r="N84" s="22">
        <f t="shared" si="26"/>
        <v>126.27581140852482</v>
      </c>
      <c r="O84" s="22">
        <f t="shared" ca="1" si="26"/>
        <v>124.33169808721931</v>
      </c>
      <c r="P84" s="22">
        <f t="shared" ca="1" si="26"/>
        <v>71.866456697353257</v>
      </c>
      <c r="Q84" s="22">
        <f t="shared" ca="1" si="26"/>
        <v>107.23639820305939</v>
      </c>
      <c r="R84" s="22">
        <f t="shared" ca="1" si="26"/>
        <v>71.838725424802334</v>
      </c>
      <c r="S84" s="22">
        <f t="shared" ca="1" si="26"/>
        <v>85.146243785095606</v>
      </c>
      <c r="T84" s="22">
        <f t="shared" ca="1" si="26"/>
        <v>117.86515237089003</v>
      </c>
      <c r="U84" s="22">
        <f t="shared" ca="1" si="26"/>
        <v>114.31184025291813</v>
      </c>
      <c r="V84" s="22">
        <f t="shared" ca="1" si="26"/>
        <v>92.851257977083989</v>
      </c>
      <c r="W84" s="22">
        <f t="shared" si="26"/>
        <v>72.349535828404186</v>
      </c>
      <c r="X84" s="22">
        <f t="shared" ca="1" si="26"/>
        <v>99.404556690435342</v>
      </c>
      <c r="Y84" s="22">
        <f t="shared" ca="1" si="26"/>
        <v>139.71447142023328</v>
      </c>
      <c r="Z84" s="85">
        <f t="shared" ca="1" si="26"/>
        <v>89.865551279600979</v>
      </c>
      <c r="AA84" s="85">
        <f t="shared" ca="1" si="26"/>
        <v>120.47495446554792</v>
      </c>
      <c r="AB84" s="86">
        <f t="shared" ca="1" si="26"/>
        <v>69.665108551441861</v>
      </c>
      <c r="AC84" s="86">
        <f t="shared" ca="1" si="26"/>
        <v>87.802886630313964</v>
      </c>
      <c r="AD84" s="86">
        <f t="shared" ca="1" si="26"/>
        <v>87.738871257048586</v>
      </c>
      <c r="AE84" s="86">
        <f t="shared" ca="1" si="26"/>
        <v>87.836780407876205</v>
      </c>
      <c r="AF84" s="86">
        <f t="shared" si="26"/>
        <v>154.33710283264145</v>
      </c>
      <c r="AG84" s="86">
        <f t="shared" ca="1" si="26"/>
        <v>76.35055513675637</v>
      </c>
      <c r="AH84" s="86">
        <f t="shared" ca="1" si="26"/>
        <v>100.41703170770823</v>
      </c>
      <c r="AI84" s="86">
        <f t="shared" ca="1" si="26"/>
        <v>101.72593479863397</v>
      </c>
      <c r="AJ84" s="86">
        <f t="shared" ca="1" si="26"/>
        <v>110.34521820238328</v>
      </c>
      <c r="AK84" s="22">
        <f t="shared" ca="1" si="26"/>
        <v>108.96861518015709</v>
      </c>
      <c r="AL84" s="22">
        <f t="shared" ca="1" si="26"/>
        <v>96.23584163001415</v>
      </c>
      <c r="AM84" s="22">
        <f t="shared" ca="1" si="26"/>
        <v>93.489350787443158</v>
      </c>
      <c r="AN84" s="22">
        <f ca="1">IF(OR(Fixtures!$D$6&lt;=0,Fixtures!$D$6&gt;39),AVERAGE(B84:AM84),AVERAGE(OFFSET(A84,0,Fixtures!$D$6,1,38-Fixtures!$D$6+1)))</f>
        <v>101.6645516191867</v>
      </c>
      <c r="AO84" s="41" t="str">
        <f t="shared" si="11"/>
        <v>TOT</v>
      </c>
      <c r="AP84" s="67">
        <f ca="1">AVERAGE(OFFSET(A84,0,Fixtures!$D$6,1,9))</f>
        <v>101.53180910905117</v>
      </c>
      <c r="AQ84" s="67">
        <f ca="1">AVERAGE(OFFSET(A84,0,Fixtures!$D$6,1,6))</f>
        <v>99.210307267364428</v>
      </c>
      <c r="AR84" s="67">
        <f ca="1">AVERAGE(OFFSET(A84,0,Fixtures!$D$6,1,3))</f>
        <v>116.68499238846073</v>
      </c>
      <c r="AS84" s="77"/>
      <c r="AT84" s="76"/>
    </row>
    <row r="85" spans="1:51" x14ac:dyDescent="0.3">
      <c r="A85" s="41" t="str">
        <f t="shared" si="9"/>
        <v>WAT</v>
      </c>
      <c r="B85" s="22">
        <f t="shared" ref="B85:AM85" ca="1" si="27">(VLOOKUP(B19,$AV$2:$AW$41,2,FALSE))</f>
        <v>117.86515237089003</v>
      </c>
      <c r="C85" s="22">
        <f t="shared" ca="1" si="27"/>
        <v>82.159389579034013</v>
      </c>
      <c r="D85" s="22">
        <f t="shared" si="27"/>
        <v>154.33710283264145</v>
      </c>
      <c r="E85" s="22">
        <f t="shared" ca="1" si="27"/>
        <v>108.96861518015709</v>
      </c>
      <c r="F85" s="22">
        <f t="shared" ca="1" si="27"/>
        <v>110.34521820238328</v>
      </c>
      <c r="G85" s="22">
        <f t="shared" ca="1" si="27"/>
        <v>73.526360137855335</v>
      </c>
      <c r="H85" s="22">
        <f t="shared" ca="1" si="27"/>
        <v>71.838725424802334</v>
      </c>
      <c r="I85" s="22">
        <f t="shared" ca="1" si="27"/>
        <v>93.317345167146684</v>
      </c>
      <c r="J85" s="22">
        <f t="shared" ca="1" si="27"/>
        <v>84.011203922001769</v>
      </c>
      <c r="K85" s="22">
        <f t="shared" ca="1" si="27"/>
        <v>124.33169808721931</v>
      </c>
      <c r="L85" s="22">
        <f t="shared" ca="1" si="27"/>
        <v>85.146243785095606</v>
      </c>
      <c r="M85" s="22">
        <f t="shared" ca="1" si="27"/>
        <v>114.31184025291813</v>
      </c>
      <c r="N85" s="22">
        <f t="shared" ca="1" si="27"/>
        <v>107.23639820305939</v>
      </c>
      <c r="O85" s="22">
        <f t="shared" ca="1" si="27"/>
        <v>92.851257977083989</v>
      </c>
      <c r="P85" s="22">
        <f t="shared" ca="1" si="27"/>
        <v>78.73841587910249</v>
      </c>
      <c r="Q85" s="22">
        <f t="shared" ca="1" si="27"/>
        <v>114.26476207354163</v>
      </c>
      <c r="R85" s="22">
        <f t="shared" si="27"/>
        <v>59.195074768694333</v>
      </c>
      <c r="S85" s="22">
        <f t="shared" ca="1" si="27"/>
        <v>87.836780407876205</v>
      </c>
      <c r="T85" s="22">
        <f t="shared" ca="1" si="27"/>
        <v>76.35055513675637</v>
      </c>
      <c r="U85" s="22">
        <f t="shared" ca="1" si="27"/>
        <v>147.24716656900301</v>
      </c>
      <c r="V85" s="22">
        <f t="shared" ca="1" si="27"/>
        <v>87.802886630313964</v>
      </c>
      <c r="W85" s="22">
        <f t="shared" ca="1" si="27"/>
        <v>101.72593479863397</v>
      </c>
      <c r="X85" s="22">
        <f t="shared" ca="1" si="27"/>
        <v>102.68036034911327</v>
      </c>
      <c r="Y85" s="22">
        <f t="shared" ca="1" si="27"/>
        <v>120.47495446554792</v>
      </c>
      <c r="Z85" s="85">
        <f t="shared" ca="1" si="27"/>
        <v>100.41703170770823</v>
      </c>
      <c r="AA85" s="85">
        <f t="shared" ca="1" si="27"/>
        <v>96.435124667091841</v>
      </c>
      <c r="AB85" s="86">
        <f t="shared" ca="1" si="27"/>
        <v>71.866456697353257</v>
      </c>
      <c r="AC85" s="86">
        <f t="shared" si="27"/>
        <v>72.349535828404186</v>
      </c>
      <c r="AD85" s="86">
        <f t="shared" ca="1" si="27"/>
        <v>93.489350787443158</v>
      </c>
      <c r="AE85" s="86">
        <f t="shared" ca="1" si="27"/>
        <v>96.23584163001415</v>
      </c>
      <c r="AF85" s="86">
        <f t="shared" ca="1" si="27"/>
        <v>87.738871257048586</v>
      </c>
      <c r="AG85" s="86">
        <f t="shared" ca="1" si="27"/>
        <v>113.48487086088045</v>
      </c>
      <c r="AH85" s="86">
        <f t="shared" ca="1" si="27"/>
        <v>69.665108551441861</v>
      </c>
      <c r="AI85" s="86">
        <f t="shared" ca="1" si="27"/>
        <v>139.71447142023328</v>
      </c>
      <c r="AJ85" s="86">
        <f t="shared" ca="1" si="27"/>
        <v>133.18386299796978</v>
      </c>
      <c r="AK85" s="22">
        <f t="shared" si="27"/>
        <v>126.27581140852482</v>
      </c>
      <c r="AL85" s="22">
        <f t="shared" ca="1" si="27"/>
        <v>89.865551279600979</v>
      </c>
      <c r="AM85" s="22">
        <f t="shared" ca="1" si="27"/>
        <v>90.282451256495406</v>
      </c>
      <c r="AN85" s="22">
        <f ca="1">IF(OR(Fixtures!$D$6&lt;=0,Fixtures!$D$6&gt;39),AVERAGE(B85:AM85),AVERAGE(OFFSET(A85,0,Fixtures!$D$6,1,38-Fixtures!$D$6+1)))</f>
        <v>100.09861965438387</v>
      </c>
      <c r="AO85" s="41" t="str">
        <f t="shared" si="11"/>
        <v>WAT</v>
      </c>
      <c r="AP85" s="67">
        <f ca="1">AVERAGE(OFFSET(A85,0,Fixtures!$D$6,1,9))</f>
        <v>94.721337544610208</v>
      </c>
      <c r="AQ85" s="67">
        <f ca="1">AVERAGE(OFFSET(A85,0,Fixtures!$D$6,1,6))</f>
        <v>92.505409025591447</v>
      </c>
      <c r="AR85" s="67">
        <f ca="1">AVERAGE(OFFSET(A85,0,Fixtures!$D$6,1,3))</f>
        <v>105.77570361344932</v>
      </c>
      <c r="AS85" s="77"/>
      <c r="AT85" s="76"/>
    </row>
    <row r="86" spans="1:51" x14ac:dyDescent="0.3">
      <c r="A86" s="41" t="str">
        <f t="shared" si="9"/>
        <v>WHU</v>
      </c>
      <c r="B86" s="22">
        <f t="shared" ref="B86:AM86" ca="1" si="28">(VLOOKUP(B20,$AV$2:$AW$41,2,FALSE))</f>
        <v>89.865551279600979</v>
      </c>
      <c r="C86" s="22">
        <f t="shared" ca="1" si="28"/>
        <v>96.435124667091841</v>
      </c>
      <c r="D86" s="22">
        <f t="shared" ca="1" si="28"/>
        <v>99.404556690435342</v>
      </c>
      <c r="E86" s="22">
        <f t="shared" ca="1" si="28"/>
        <v>139.71447142023328</v>
      </c>
      <c r="F86" s="22">
        <f t="shared" ca="1" si="28"/>
        <v>120.47495446554792</v>
      </c>
      <c r="G86" s="22">
        <f t="shared" ca="1" si="28"/>
        <v>87.836780407876205</v>
      </c>
      <c r="H86" s="22">
        <f t="shared" ca="1" si="28"/>
        <v>101.72593479863397</v>
      </c>
      <c r="I86" s="22">
        <f t="shared" ca="1" si="28"/>
        <v>114.26476207354163</v>
      </c>
      <c r="J86" s="22">
        <f t="shared" ca="1" si="28"/>
        <v>82.159389579034013</v>
      </c>
      <c r="K86" s="22">
        <f t="shared" ca="1" si="28"/>
        <v>93.317345167146684</v>
      </c>
      <c r="L86" s="22">
        <f t="shared" ca="1" si="28"/>
        <v>133.18386299796978</v>
      </c>
      <c r="M86" s="22">
        <f t="shared" ca="1" si="28"/>
        <v>87.738871257048586</v>
      </c>
      <c r="N86" s="22">
        <f t="shared" ca="1" si="28"/>
        <v>102.68036034911327</v>
      </c>
      <c r="O86" s="22">
        <f t="shared" ca="1" si="28"/>
        <v>69.665108551441861</v>
      </c>
      <c r="P86" s="22">
        <f t="shared" ca="1" si="28"/>
        <v>71.838725424802334</v>
      </c>
      <c r="Q86" s="22">
        <f t="shared" ca="1" si="28"/>
        <v>110.34521820238328</v>
      </c>
      <c r="R86" s="22">
        <f t="shared" ca="1" si="28"/>
        <v>92.851257977083989</v>
      </c>
      <c r="S86" s="93">
        <f t="shared" si="28"/>
        <v>72.349535828404186</v>
      </c>
      <c r="T86" s="22">
        <f t="shared" ca="1" si="28"/>
        <v>93.489350787443158</v>
      </c>
      <c r="U86" s="22">
        <f t="shared" ca="1" si="28"/>
        <v>96.23584163001415</v>
      </c>
      <c r="V86" s="22">
        <f t="shared" ca="1" si="28"/>
        <v>124.33169808721931</v>
      </c>
      <c r="W86" s="22">
        <f t="shared" ca="1" si="28"/>
        <v>76.35055513675637</v>
      </c>
      <c r="X86" s="22">
        <f t="shared" ca="1" si="28"/>
        <v>100.41703170770823</v>
      </c>
      <c r="Y86" s="93">
        <f t="shared" ca="1" si="28"/>
        <v>78.73841587910249</v>
      </c>
      <c r="Z86" s="85">
        <f t="shared" ca="1" si="28"/>
        <v>117.86515237089003</v>
      </c>
      <c r="AA86" s="85">
        <f t="shared" ca="1" si="28"/>
        <v>73.526360137855335</v>
      </c>
      <c r="AB86" s="86">
        <f t="shared" si="28"/>
        <v>59.195074768694333</v>
      </c>
      <c r="AC86" s="86">
        <f t="shared" ca="1" si="28"/>
        <v>113.48487086088045</v>
      </c>
      <c r="AD86" s="86">
        <f t="shared" ca="1" si="28"/>
        <v>90.282451256495406</v>
      </c>
      <c r="AE86" s="86">
        <f t="shared" ca="1" si="28"/>
        <v>87.802886630313964</v>
      </c>
      <c r="AF86" s="86">
        <f t="shared" ca="1" si="28"/>
        <v>84.011203922001769</v>
      </c>
      <c r="AG86" s="86">
        <f t="shared" ca="1" si="28"/>
        <v>85.146243785095606</v>
      </c>
      <c r="AH86" s="86">
        <f t="shared" ca="1" si="28"/>
        <v>108.96861518015709</v>
      </c>
      <c r="AI86" s="86">
        <f t="shared" ca="1" si="28"/>
        <v>107.23639820305939</v>
      </c>
      <c r="AJ86" s="86">
        <f t="shared" ca="1" si="28"/>
        <v>114.31184025291813</v>
      </c>
      <c r="AK86" s="22">
        <f t="shared" ca="1" si="28"/>
        <v>121.49445817719877</v>
      </c>
      <c r="AL86" s="22">
        <f t="shared" ca="1" si="28"/>
        <v>71.866456697353257</v>
      </c>
      <c r="AM86" s="22">
        <f t="shared" ca="1" si="28"/>
        <v>147.24716656900301</v>
      </c>
      <c r="AN86" s="22">
        <f ca="1">IF(OR(Fixtures!$D$6&lt;=0,Fixtures!$D$6&gt;39),AVERAGE(B86:AM86),AVERAGE(OFFSET(A86,0,Fixtures!$D$6,1,38-Fixtures!$D$6+1)))</f>
        <v>97.411839646067932</v>
      </c>
      <c r="AO86" s="41" t="str">
        <f t="shared" si="11"/>
        <v>WHU</v>
      </c>
      <c r="AP86" s="67">
        <f ca="1">AVERAGE(OFFSET(A86,0,Fixtures!$D$6,1,9))</f>
        <v>87.783628845703277</v>
      </c>
      <c r="AQ86" s="67">
        <f ca="1">AVERAGE(OFFSET(A86,0,Fixtures!$D$6,1,6))</f>
        <v>88.848720878986342</v>
      </c>
      <c r="AR86" s="67">
        <f ca="1">AVERAGE(OFFSET(A86,0,Fixtures!$D$6,1,3))</f>
        <v>90.043309462615937</v>
      </c>
      <c r="AS86" s="77"/>
      <c r="AT86" s="76"/>
    </row>
    <row r="87" spans="1:51" x14ac:dyDescent="0.3">
      <c r="A87" s="41" t="str">
        <f t="shared" si="9"/>
        <v>WOL</v>
      </c>
      <c r="B87" s="22">
        <f t="shared" ref="B87:AM87" ca="1" si="29">(VLOOKUP(B21,$AV$2:$AW$41,2,FALSE))</f>
        <v>78.73841587910249</v>
      </c>
      <c r="C87" s="22">
        <f t="shared" ca="1" si="29"/>
        <v>87.836780407876205</v>
      </c>
      <c r="D87" s="22">
        <f t="shared" ca="1" si="29"/>
        <v>107.23639820305939</v>
      </c>
      <c r="E87" s="22">
        <f t="shared" ca="1" si="29"/>
        <v>82.159389579034013</v>
      </c>
      <c r="F87" s="22">
        <f t="shared" ca="1" si="29"/>
        <v>85.146243785095606</v>
      </c>
      <c r="G87" s="22">
        <f t="shared" ca="1" si="29"/>
        <v>93.489350787443158</v>
      </c>
      <c r="H87" s="22">
        <f t="shared" ca="1" si="29"/>
        <v>121.49445817719877</v>
      </c>
      <c r="I87" s="22">
        <f t="shared" ca="1" si="29"/>
        <v>73.526360137855335</v>
      </c>
      <c r="J87" s="22">
        <f t="shared" ca="1" si="29"/>
        <v>113.48487086088045</v>
      </c>
      <c r="K87" s="22">
        <f t="shared" ca="1" si="29"/>
        <v>108.96861518015709</v>
      </c>
      <c r="L87" s="22">
        <f t="shared" ca="1" si="29"/>
        <v>90.282451256495406</v>
      </c>
      <c r="M87" s="22">
        <f t="shared" ca="1" si="29"/>
        <v>147.24716656900301</v>
      </c>
      <c r="N87" s="22">
        <f t="shared" ca="1" si="29"/>
        <v>101.72593479863397</v>
      </c>
      <c r="O87" s="22">
        <f t="shared" ca="1" si="29"/>
        <v>93.317345167146684</v>
      </c>
      <c r="P87" s="22">
        <f t="shared" si="29"/>
        <v>154.33710283264145</v>
      </c>
      <c r="Q87" s="22">
        <f t="shared" ca="1" si="29"/>
        <v>96.435124667091841</v>
      </c>
      <c r="R87" s="22">
        <f t="shared" ca="1" si="29"/>
        <v>102.68036034911327</v>
      </c>
      <c r="S87" s="22">
        <f t="shared" ca="1" si="29"/>
        <v>114.31184025291813</v>
      </c>
      <c r="T87" s="22">
        <f t="shared" ca="1" si="29"/>
        <v>89.865551279600979</v>
      </c>
      <c r="U87" s="22">
        <f t="shared" si="29"/>
        <v>59.195074768694333</v>
      </c>
      <c r="V87" s="22">
        <f t="shared" ca="1" si="29"/>
        <v>99.404556690435342</v>
      </c>
      <c r="W87" s="22">
        <f t="shared" ca="1" si="29"/>
        <v>133.18386299796978</v>
      </c>
      <c r="X87" s="22">
        <f t="shared" ca="1" si="29"/>
        <v>92.851257977083989</v>
      </c>
      <c r="Y87" s="22">
        <f t="shared" si="29"/>
        <v>72.349535828404186</v>
      </c>
      <c r="Z87" s="85">
        <f t="shared" ca="1" si="29"/>
        <v>71.866456697353257</v>
      </c>
      <c r="AA87" s="85">
        <f t="shared" ca="1" si="29"/>
        <v>96.23584163001415</v>
      </c>
      <c r="AB87" s="86">
        <f t="shared" ca="1" si="29"/>
        <v>139.71447142023328</v>
      </c>
      <c r="AC87" s="86">
        <f t="shared" ca="1" si="29"/>
        <v>84.011203922001769</v>
      </c>
      <c r="AD87" s="86">
        <f t="shared" ca="1" si="29"/>
        <v>117.86515237089003</v>
      </c>
      <c r="AE87" s="86">
        <f t="shared" si="29"/>
        <v>126.27581140852482</v>
      </c>
      <c r="AF87" s="86">
        <f t="shared" ca="1" si="29"/>
        <v>124.33169808721931</v>
      </c>
      <c r="AG87" s="86">
        <f t="shared" ca="1" si="29"/>
        <v>120.47495446554792</v>
      </c>
      <c r="AH87" s="86">
        <f t="shared" ca="1" si="29"/>
        <v>110.34521820238328</v>
      </c>
      <c r="AI87" s="86">
        <f t="shared" ca="1" si="29"/>
        <v>76.35055513675637</v>
      </c>
      <c r="AJ87" s="86">
        <f t="shared" ca="1" si="29"/>
        <v>100.41703170770823</v>
      </c>
      <c r="AK87" s="22">
        <f t="shared" ca="1" si="29"/>
        <v>87.738871257048586</v>
      </c>
      <c r="AL87" s="22">
        <f t="shared" ca="1" si="29"/>
        <v>114.26476207354163</v>
      </c>
      <c r="AM87" s="22">
        <f t="shared" ca="1" si="29"/>
        <v>69.665108551441861</v>
      </c>
      <c r="AN87" s="22">
        <f ca="1">IF(OR(Fixtures!$D$6&lt;=0,Fixtures!$D$6&gt;39),AVERAGE(B87:AM87),AVERAGE(OFFSET(A87,0,Fixtures!$D$6,1,38-Fixtures!$D$6+1)))</f>
        <v>100.79377818393792</v>
      </c>
      <c r="AO87" s="41" t="str">
        <f t="shared" si="11"/>
        <v>WOL</v>
      </c>
      <c r="AP87" s="67">
        <f ca="1">AVERAGE(OFFSET(A87,0,Fixtures!$D$6,1,9))</f>
        <v>105.90279175890986</v>
      </c>
      <c r="AQ87" s="67">
        <f ca="1">AVERAGE(OFFSET(A87,0,Fixtures!$D$6,1,6))</f>
        <v>97.007110311482776</v>
      </c>
      <c r="AR87" s="67">
        <f ca="1">AVERAGE(OFFSET(A87,0,Fixtures!$D$6,1,3))</f>
        <v>80.150611385257193</v>
      </c>
      <c r="AS87" s="77"/>
      <c r="AT87" s="76"/>
    </row>
    <row r="88" spans="1:51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2"/>
    </row>
    <row r="89" spans="1:51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51" x14ac:dyDescent="0.3">
      <c r="A90" s="41" t="str">
        <f>$A68</f>
        <v>ARS</v>
      </c>
      <c r="B90" s="9">
        <f t="shared" ref="B90:AH90" ca="1" si="30">AVERAGE(B24:G24)</f>
        <v>1.3188041770111962</v>
      </c>
      <c r="C90" s="9">
        <f t="shared" ca="1" si="30"/>
        <v>1.2493107140663833</v>
      </c>
      <c r="D90" s="9">
        <f t="shared" ca="1" si="30"/>
        <v>1.2884462852500218</v>
      </c>
      <c r="E90" s="9">
        <f t="shared" ca="1" si="30"/>
        <v>1.32057901789982</v>
      </c>
      <c r="F90" s="9">
        <f t="shared" ca="1" si="30"/>
        <v>1.3470987152071663</v>
      </c>
      <c r="G90" s="9">
        <f t="shared" ca="1" si="30"/>
        <v>1.3619145385791158</v>
      </c>
      <c r="H90" s="9">
        <f t="shared" ca="1" si="30"/>
        <v>1.1723070495284473</v>
      </c>
      <c r="I90" s="9">
        <f t="shared" ca="1" si="30"/>
        <v>1.297495282198595</v>
      </c>
      <c r="J90" s="9">
        <f t="shared" ca="1" si="30"/>
        <v>1.2269773361851246</v>
      </c>
      <c r="K90" s="9">
        <f t="shared" ca="1" si="30"/>
        <v>1.3537943165029829</v>
      </c>
      <c r="L90" s="9">
        <f t="shared" ca="1" si="30"/>
        <v>1.3287310747422065</v>
      </c>
      <c r="M90" s="9">
        <f t="shared" ca="1" si="30"/>
        <v>1.3334530486038609</v>
      </c>
      <c r="N90" s="9">
        <f t="shared" ca="1" si="30"/>
        <v>1.3398606356223237</v>
      </c>
      <c r="O90" s="9">
        <f t="shared" ca="1" si="30"/>
        <v>1.2706001068873676</v>
      </c>
      <c r="P90" s="9">
        <f t="shared" ca="1" si="30"/>
        <v>1.2514123942346858</v>
      </c>
      <c r="Q90" s="9">
        <f t="shared" ca="1" si="30"/>
        <v>1.1826696698337997</v>
      </c>
      <c r="R90" s="9">
        <f t="shared" ca="1" si="30"/>
        <v>1.1212596392740219</v>
      </c>
      <c r="S90" s="9">
        <f t="shared" ca="1" si="30"/>
        <v>1.1291616899144123</v>
      </c>
      <c r="T90" s="9">
        <f t="shared" ca="1" si="30"/>
        <v>1.1057595243499621</v>
      </c>
      <c r="U90" s="9">
        <f t="shared" ca="1" si="30"/>
        <v>1.0795613320700059</v>
      </c>
      <c r="V90" s="9">
        <f t="shared" ca="1" si="30"/>
        <v>1.189531889997445</v>
      </c>
      <c r="W90" s="9">
        <f t="shared" ca="1" si="30"/>
        <v>1.2183313450282878</v>
      </c>
      <c r="X90" s="9">
        <f t="shared" ca="1" si="30"/>
        <v>1.1809400608630347</v>
      </c>
      <c r="Y90" s="9">
        <f t="shared" ca="1" si="30"/>
        <v>1.3206300976513941</v>
      </c>
      <c r="Z90" s="9">
        <f t="shared" ca="1" si="30"/>
        <v>1.3707711460172785</v>
      </c>
      <c r="AA90" s="9">
        <f t="shared" ca="1" si="30"/>
        <v>1.3803468006858066</v>
      </c>
      <c r="AB90" s="9">
        <f t="shared" ca="1" si="30"/>
        <v>1.3952970555812338</v>
      </c>
      <c r="AC90" s="9">
        <f t="shared" ca="1" si="30"/>
        <v>1.2999725513717189</v>
      </c>
      <c r="AD90" s="9">
        <f t="shared" ca="1" si="30"/>
        <v>1.3825642372929334</v>
      </c>
      <c r="AE90" s="9">
        <f t="shared" ca="1" si="30"/>
        <v>1.1866021381731546</v>
      </c>
      <c r="AF90" s="9">
        <f t="shared" ca="1" si="30"/>
        <v>1.1716030731002571</v>
      </c>
      <c r="AG90" s="9">
        <f t="shared" ca="1" si="30"/>
        <v>1.2233430905768563</v>
      </c>
      <c r="AH90" s="9">
        <f t="shared" ca="1" si="30"/>
        <v>1.1816327590780618</v>
      </c>
      <c r="AX90" s="80"/>
      <c r="AY90" s="66"/>
    </row>
    <row r="91" spans="1:51" x14ac:dyDescent="0.3">
      <c r="A91" s="41" t="str">
        <f t="shared" ref="A91:A109" si="31">$A69</f>
        <v>AVL</v>
      </c>
      <c r="B91" s="9">
        <f t="shared" ref="B91:B109" ca="1" si="32">AVERAGE(B25:G25)</f>
        <v>1.421393764269679</v>
      </c>
      <c r="C91" s="9">
        <f t="shared" ref="C91:C109" ca="1" si="33">AVERAGE(C25:H25)</f>
        <v>1.5128771102033596</v>
      </c>
      <c r="D91" s="9">
        <f t="shared" ref="D91:D109" ca="1" si="34">AVERAGE(D25:I25)</f>
        <v>1.4396812568710116</v>
      </c>
      <c r="E91" s="9">
        <f t="shared" ref="E91:E109" ca="1" si="35">AVERAGE(E25:J25)</f>
        <v>1.4811413652789567</v>
      </c>
      <c r="F91" s="9">
        <f t="shared" ref="F91:F109" ca="1" si="36">AVERAGE(F25:K25)</f>
        <v>1.442330153291228</v>
      </c>
      <c r="G91" s="9">
        <f t="shared" ref="G91:G109" ca="1" si="37">AVERAGE(G25:L25)</f>
        <v>1.2475118412381594</v>
      </c>
      <c r="H91" s="9">
        <f t="shared" ref="H91:H109" ca="1" si="38">AVERAGE(H25:M25)</f>
        <v>1.21165432040562</v>
      </c>
      <c r="I91" s="9">
        <f t="shared" ref="I91:I109" ca="1" si="39">AVERAGE(I25:N25)</f>
        <v>1.2733105138762668</v>
      </c>
      <c r="J91" s="9">
        <f t="shared" ref="J91:J109" ca="1" si="40">AVERAGE(J25:O25)</f>
        <v>1.1907899733424523</v>
      </c>
      <c r="K91" s="9">
        <f t="shared" ref="K91:K109" ca="1" si="41">AVERAGE(K25:P25)</f>
        <v>1.0461595733975573</v>
      </c>
      <c r="L91" s="9">
        <f t="shared" ref="L91:L109" ca="1" si="42">AVERAGE(L25:Q25)</f>
        <v>1.1318876649106842</v>
      </c>
      <c r="M91" s="9">
        <f t="shared" ref="M91:M109" ca="1" si="43">AVERAGE(M25:R25)</f>
        <v>1.1084087364293951</v>
      </c>
      <c r="N91" s="9">
        <f t="shared" ref="N91:N109" ca="1" si="44">AVERAGE(N25:S25)</f>
        <v>1.2384048854792711</v>
      </c>
      <c r="O91" s="9">
        <f t="shared" ref="O91:O109" ca="1" si="45">AVERAGE(O25:T25)</f>
        <v>1.2539228738279089</v>
      </c>
      <c r="P91" s="9">
        <f t="shared" ref="P91:P109" ca="1" si="46">AVERAGE(P25:U25)</f>
        <v>1.3074612967692052</v>
      </c>
      <c r="Q91" s="9">
        <f t="shared" ref="Q91:Q109" ca="1" si="47">AVERAGE(Q25:V25)</f>
        <v>1.342599550756099</v>
      </c>
      <c r="R91" s="9">
        <f t="shared" ref="R91:R109" ca="1" si="48">AVERAGE(R25:W25)</f>
        <v>1.3274625091447618</v>
      </c>
      <c r="S91" s="9">
        <f t="shared" ref="S91:S109" ca="1" si="49">AVERAGE(S25:X25)</f>
        <v>1.3665100897105633</v>
      </c>
      <c r="T91" s="9">
        <f t="shared" ref="T91:T109" ca="1" si="50">AVERAGE(T25:Y25)</f>
        <v>1.385542417882055</v>
      </c>
      <c r="U91" s="9">
        <f t="shared" ref="U91:U109" ca="1" si="51">AVERAGE(U25:Z25)</f>
        <v>1.2513251294412659</v>
      </c>
      <c r="V91" s="9">
        <f t="shared" ref="V91:V109" ca="1" si="52">AVERAGE(V25:AA25)</f>
        <v>1.3020553354676967</v>
      </c>
      <c r="W91" s="9">
        <f t="shared" ref="W91:W109" ca="1" si="53">AVERAGE(W25:AB25)</f>
        <v>1.3119946240360976</v>
      </c>
      <c r="X91" s="9">
        <f t="shared" ref="X91:X109" ca="1" si="54">AVERAGE(X25:AC25)</f>
        <v>1.3201967537406172</v>
      </c>
      <c r="Y91" s="9">
        <f t="shared" ref="Y91:Y109" ca="1" si="55">AVERAGE(Y25:AD25)</f>
        <v>1.2857915522198755</v>
      </c>
      <c r="Z91" s="9">
        <f t="shared" ref="Z91:Z109" ca="1" si="56">AVERAGE(Z25:AE25)</f>
        <v>1.199421166650968</v>
      </c>
      <c r="AA91" s="9">
        <f t="shared" ref="AA91:AA109" ca="1" si="57">AVERAGE(AA25:AF25)</f>
        <v>1.2135020831118721</v>
      </c>
      <c r="AB91" s="9">
        <f t="shared" ref="AB91:AB109" ca="1" si="58">AVERAGE(AB25:AG25)</f>
        <v>1.1781503288957653</v>
      </c>
      <c r="AC91" s="9">
        <f t="shared" ref="AC91:AC109" ca="1" si="59">AVERAGE(AC25:AH25)</f>
        <v>1.1127173842970759</v>
      </c>
      <c r="AD91" s="9">
        <f t="shared" ref="AD91:AD109" ca="1" si="60">AVERAGE(AD25:AI25)</f>
        <v>1.0996945027247584</v>
      </c>
      <c r="AE91" s="9">
        <f t="shared" ref="AE91:AE109" ca="1" si="61">AVERAGE(AE25:AJ25)</f>
        <v>1.218129734312126</v>
      </c>
      <c r="AF91" s="9">
        <f t="shared" ref="AF91:AH109" ca="1" si="62">AVERAGE(AF25:AK25)</f>
        <v>1.1755366465148025</v>
      </c>
      <c r="AG91" s="9">
        <f t="shared" ca="1" si="62"/>
        <v>1.2258859941051847</v>
      </c>
      <c r="AH91" s="9">
        <f t="shared" ca="1" si="62"/>
        <v>1.2627495125259871</v>
      </c>
      <c r="AX91" s="80"/>
      <c r="AY91" s="66"/>
    </row>
    <row r="92" spans="1:51" x14ac:dyDescent="0.3">
      <c r="A92" s="41" t="str">
        <f t="shared" si="31"/>
        <v>BOU</v>
      </c>
      <c r="B92" s="9">
        <f t="shared" ca="1" si="32"/>
        <v>0.95849289224131606</v>
      </c>
      <c r="C92" s="9">
        <f t="shared" ca="1" si="33"/>
        <v>1.0704164832434717</v>
      </c>
      <c r="D92" s="9">
        <f t="shared" ca="1" si="34"/>
        <v>1.0251058530355934</v>
      </c>
      <c r="E92" s="9">
        <f t="shared" ca="1" si="35"/>
        <v>1.116539683046921</v>
      </c>
      <c r="F92" s="9">
        <f t="shared" ca="1" si="36"/>
        <v>1.1475538675165777</v>
      </c>
      <c r="G92" s="9">
        <f t="shared" ca="1" si="37"/>
        <v>1.1244789331829239</v>
      </c>
      <c r="H92" s="9">
        <f t="shared" ca="1" si="38"/>
        <v>1.1486666465069975</v>
      </c>
      <c r="I92" s="9">
        <f t="shared" ca="1" si="39"/>
        <v>1.0266283315942972</v>
      </c>
      <c r="J92" s="9">
        <f t="shared" ca="1" si="40"/>
        <v>1.0172169168815817</v>
      </c>
      <c r="K92" s="9">
        <f t="shared" ca="1" si="41"/>
        <v>0.90125175895994725</v>
      </c>
      <c r="L92" s="9">
        <f t="shared" ca="1" si="42"/>
        <v>0.88477778618578207</v>
      </c>
      <c r="M92" s="9">
        <f t="shared" ca="1" si="43"/>
        <v>0.82821404334496673</v>
      </c>
      <c r="N92" s="9">
        <f t="shared" ca="1" si="44"/>
        <v>0.86137719469346175</v>
      </c>
      <c r="O92" s="9">
        <f t="shared" ca="1" si="45"/>
        <v>0.90272476465495244</v>
      </c>
      <c r="P92" s="9">
        <f t="shared" ca="1" si="46"/>
        <v>0.92136964728409421</v>
      </c>
      <c r="Q92" s="9">
        <f t="shared" ca="1" si="47"/>
        <v>0.97057309301169381</v>
      </c>
      <c r="R92" s="9">
        <f t="shared" ca="1" si="48"/>
        <v>1.060715636988226</v>
      </c>
      <c r="S92" s="9">
        <f t="shared" ca="1" si="49"/>
        <v>1.1277180824664601</v>
      </c>
      <c r="T92" s="9">
        <f t="shared" ca="1" si="50"/>
        <v>1.1472135439342699</v>
      </c>
      <c r="U92" s="9">
        <f t="shared" ca="1" si="51"/>
        <v>1.2148997939978907</v>
      </c>
      <c r="V92" s="9">
        <f t="shared" ca="1" si="52"/>
        <v>1.1847583878159547</v>
      </c>
      <c r="W92" s="9">
        <f t="shared" ca="1" si="53"/>
        <v>1.1269250563940294</v>
      </c>
      <c r="X92" s="9">
        <f t="shared" ca="1" si="54"/>
        <v>1.060254475635874</v>
      </c>
      <c r="Y92" s="9">
        <f t="shared" ca="1" si="55"/>
        <v>0.97753939362302411</v>
      </c>
      <c r="Z92" s="9">
        <f t="shared" ca="1" si="56"/>
        <v>0.97093548979735511</v>
      </c>
      <c r="AA92" s="9">
        <f t="shared" ca="1" si="57"/>
        <v>0.80866209569994585</v>
      </c>
      <c r="AB92" s="9">
        <f t="shared" ca="1" si="58"/>
        <v>0.93836929947457703</v>
      </c>
      <c r="AC92" s="9">
        <f t="shared" ca="1" si="59"/>
        <v>0.91454917758402543</v>
      </c>
      <c r="AD92" s="9">
        <f t="shared" ca="1" si="60"/>
        <v>0.94671058506868633</v>
      </c>
      <c r="AE92" s="9">
        <f t="shared" ca="1" si="61"/>
        <v>1.0343926810348312</v>
      </c>
      <c r="AF92" s="9">
        <f t="shared" ca="1" si="62"/>
        <v>0.93514891048027904</v>
      </c>
      <c r="AG92" s="9">
        <f t="shared" ca="1" si="62"/>
        <v>1.0354948646680644</v>
      </c>
      <c r="AH92" s="9">
        <f t="shared" ca="1" si="62"/>
        <v>0.9145051212355062</v>
      </c>
    </row>
    <row r="93" spans="1:51" x14ac:dyDescent="0.3">
      <c r="A93" s="41" t="str">
        <f t="shared" si="31"/>
        <v>BRI</v>
      </c>
      <c r="B93" s="9">
        <f t="shared" ca="1" si="32"/>
        <v>1.4029591961243335</v>
      </c>
      <c r="C93" s="9">
        <f t="shared" ca="1" si="33"/>
        <v>1.3465996188587483</v>
      </c>
      <c r="D93" s="9">
        <f t="shared" ca="1" si="34"/>
        <v>1.2269498089029895</v>
      </c>
      <c r="E93" s="9">
        <f t="shared" ca="1" si="35"/>
        <v>1.1924042404146242</v>
      </c>
      <c r="F93" s="9">
        <f t="shared" ca="1" si="36"/>
        <v>1.2856542889941471</v>
      </c>
      <c r="G93" s="9">
        <f t="shared" ca="1" si="37"/>
        <v>1.3608815507480838</v>
      </c>
      <c r="H93" s="9">
        <f t="shared" ca="1" si="38"/>
        <v>1.2905688146825534</v>
      </c>
      <c r="I93" s="9">
        <f t="shared" ca="1" si="39"/>
        <v>1.3814516946500295</v>
      </c>
      <c r="J93" s="9">
        <f t="shared" ca="1" si="40"/>
        <v>1.255799829223506</v>
      </c>
      <c r="K93" s="9">
        <f t="shared" ca="1" si="41"/>
        <v>1.1985816619764516</v>
      </c>
      <c r="L93" s="9">
        <f t="shared" ca="1" si="42"/>
        <v>1.1693641777003989</v>
      </c>
      <c r="M93" s="9">
        <f t="shared" ca="1" si="43"/>
        <v>1.0229236234562993</v>
      </c>
      <c r="N93" s="9">
        <f t="shared" ca="1" si="44"/>
        <v>1.1028747420494256</v>
      </c>
      <c r="O93" s="9">
        <f t="shared" ca="1" si="45"/>
        <v>1.0391793158207561</v>
      </c>
      <c r="P93" s="9">
        <f t="shared" ca="1" si="46"/>
        <v>1.2149810420612557</v>
      </c>
      <c r="Q93" s="9">
        <f t="shared" ca="1" si="47"/>
        <v>1.2411054985659733</v>
      </c>
      <c r="R93" s="9">
        <f t="shared" ca="1" si="48"/>
        <v>1.193433489695549</v>
      </c>
      <c r="S93" s="9">
        <f t="shared" ca="1" si="49"/>
        <v>1.3573216316053314</v>
      </c>
      <c r="T93" s="9">
        <f t="shared" ca="1" si="50"/>
        <v>1.3339575604682958</v>
      </c>
      <c r="U93" s="9">
        <f t="shared" ca="1" si="51"/>
        <v>1.4140537142403327</v>
      </c>
      <c r="V93" s="9">
        <f t="shared" ca="1" si="52"/>
        <v>1.4074819638799401</v>
      </c>
      <c r="W93" s="9">
        <f t="shared" ca="1" si="53"/>
        <v>1.354955007498736</v>
      </c>
      <c r="X93" s="9">
        <f t="shared" ca="1" si="54"/>
        <v>1.4639192739842191</v>
      </c>
      <c r="Y93" s="9">
        <f t="shared" ca="1" si="55"/>
        <v>1.2590007778031989</v>
      </c>
      <c r="Z93" s="9">
        <f t="shared" ca="1" si="56"/>
        <v>1.3218056203606641</v>
      </c>
      <c r="AA93" s="9">
        <f t="shared" ca="1" si="57"/>
        <v>1.2317169440737528</v>
      </c>
      <c r="AB93" s="9">
        <f t="shared" ca="1" si="58"/>
        <v>1.1537574260120835</v>
      </c>
      <c r="AC93" s="9">
        <f t="shared" ca="1" si="59"/>
        <v>1.2256983030453734</v>
      </c>
      <c r="AD93" s="9">
        <f t="shared" ca="1" si="60"/>
        <v>1.1286122574806052</v>
      </c>
      <c r="AE93" s="9">
        <f t="shared" ca="1" si="61"/>
        <v>1.200620720348536</v>
      </c>
      <c r="AF93" s="9">
        <f t="shared" ca="1" si="62"/>
        <v>1.1209973735708989</v>
      </c>
      <c r="AG93" s="9">
        <f t="shared" ca="1" si="62"/>
        <v>1.2802660911042458</v>
      </c>
      <c r="AH93" s="9">
        <f t="shared" ca="1" si="62"/>
        <v>1.2430893170730755</v>
      </c>
    </row>
    <row r="94" spans="1:51" x14ac:dyDescent="0.3">
      <c r="A94" s="41" t="str">
        <f t="shared" si="31"/>
        <v>BUR</v>
      </c>
      <c r="B94" s="9">
        <f t="shared" ca="1" si="32"/>
        <v>1.1345749988932969</v>
      </c>
      <c r="C94" s="9">
        <f t="shared" ca="1" si="33"/>
        <v>1.103069272822</v>
      </c>
      <c r="D94" s="9">
        <f t="shared" ca="1" si="34"/>
        <v>1.1591533610395175</v>
      </c>
      <c r="E94" s="9">
        <f t="shared" ca="1" si="35"/>
        <v>1.1710784486281851</v>
      </c>
      <c r="F94" s="9">
        <f t="shared" ca="1" si="36"/>
        <v>1.1981105871897277</v>
      </c>
      <c r="G94" s="9">
        <f t="shared" ca="1" si="37"/>
        <v>1.163397399342198</v>
      </c>
      <c r="H94" s="9">
        <f t="shared" ca="1" si="38"/>
        <v>1.1942866717872951</v>
      </c>
      <c r="I94" s="9">
        <f t="shared" ca="1" si="39"/>
        <v>1.1578696266081623</v>
      </c>
      <c r="J94" s="9">
        <f t="shared" ca="1" si="40"/>
        <v>1.1871219755153164</v>
      </c>
      <c r="K94" s="9">
        <f t="shared" ca="1" si="41"/>
        <v>1.2408689554364438</v>
      </c>
      <c r="L94" s="9">
        <f t="shared" ca="1" si="42"/>
        <v>1.2062044071211524</v>
      </c>
      <c r="M94" s="9">
        <f t="shared" ca="1" si="43"/>
        <v>1.3555853120009342</v>
      </c>
      <c r="N94" s="9">
        <f t="shared" ca="1" si="44"/>
        <v>1.2053772526164039</v>
      </c>
      <c r="O94" s="9">
        <f t="shared" ca="1" si="45"/>
        <v>1.1755715490639354</v>
      </c>
      <c r="P94" s="9">
        <f t="shared" ca="1" si="46"/>
        <v>1.1197443109409762</v>
      </c>
      <c r="Q94" s="9">
        <f t="shared" ca="1" si="47"/>
        <v>1.2409589061820248</v>
      </c>
      <c r="R94" s="9">
        <f t="shared" ca="1" si="48"/>
        <v>1.2161638164627926</v>
      </c>
      <c r="S94" s="9">
        <f t="shared" ca="1" si="49"/>
        <v>1.1381137401014614</v>
      </c>
      <c r="T94" s="9">
        <f t="shared" ca="1" si="50"/>
        <v>1.0865060782696545</v>
      </c>
      <c r="U94" s="9">
        <f t="shared" ca="1" si="51"/>
        <v>1.1776022593617916</v>
      </c>
      <c r="V94" s="9">
        <f t="shared" ca="1" si="52"/>
        <v>1.152532860282159</v>
      </c>
      <c r="W94" s="9">
        <f t="shared" ca="1" si="53"/>
        <v>1.1041255573024633</v>
      </c>
      <c r="X94" s="9">
        <f t="shared" ca="1" si="54"/>
        <v>1.1720558162312658</v>
      </c>
      <c r="Y94" s="9">
        <f t="shared" ca="1" si="55"/>
        <v>1.1856694052548435</v>
      </c>
      <c r="Z94" s="9">
        <f t="shared" ca="1" si="56"/>
        <v>1.1885383011926869</v>
      </c>
      <c r="AA94" s="9">
        <f t="shared" ca="1" si="57"/>
        <v>1.2120902804107097</v>
      </c>
      <c r="AB94" s="9">
        <f t="shared" ca="1" si="58"/>
        <v>1.2131931288216107</v>
      </c>
      <c r="AC94" s="9">
        <f t="shared" ca="1" si="59"/>
        <v>1.1476775064936353</v>
      </c>
      <c r="AD94" s="9">
        <f t="shared" ca="1" si="60"/>
        <v>1.1775904181386654</v>
      </c>
      <c r="AE94" s="9">
        <f t="shared" ca="1" si="61"/>
        <v>1.0629953072257046</v>
      </c>
      <c r="AF94" s="9">
        <f t="shared" ca="1" si="62"/>
        <v>1.1213933165468501</v>
      </c>
      <c r="AG94" s="9">
        <f t="shared" ca="1" si="62"/>
        <v>1.0623158797373966</v>
      </c>
      <c r="AH94" s="9">
        <f t="shared" ca="1" si="62"/>
        <v>1.1497152378460511</v>
      </c>
    </row>
    <row r="95" spans="1:51" x14ac:dyDescent="0.3">
      <c r="A95" s="41" t="str">
        <f t="shared" si="31"/>
        <v>CHE</v>
      </c>
      <c r="B95" s="9">
        <f t="shared" ca="1" si="32"/>
        <v>1.5431122213742585</v>
      </c>
      <c r="C95" s="9">
        <f t="shared" ca="1" si="33"/>
        <v>1.7358034835340435</v>
      </c>
      <c r="D95" s="9">
        <f t="shared" ca="1" si="34"/>
        <v>1.6696868122519515</v>
      </c>
      <c r="E95" s="9">
        <f t="shared" ca="1" si="35"/>
        <v>1.7990582088613352</v>
      </c>
      <c r="F95" s="9">
        <f t="shared" ca="1" si="36"/>
        <v>1.728816745782888</v>
      </c>
      <c r="G95" s="9">
        <f t="shared" ca="1" si="37"/>
        <v>1.8023951470902269</v>
      </c>
      <c r="H95" s="9">
        <f t="shared" ca="1" si="38"/>
        <v>1.939136931939619</v>
      </c>
      <c r="I95" s="9">
        <f t="shared" ca="1" si="39"/>
        <v>1.7508762650446668</v>
      </c>
      <c r="J95" s="9">
        <f t="shared" ca="1" si="40"/>
        <v>2.0065390958150351</v>
      </c>
      <c r="K95" s="9">
        <f t="shared" ca="1" si="41"/>
        <v>2.0524183956173361</v>
      </c>
      <c r="L95" s="9">
        <f t="shared" ca="1" si="42"/>
        <v>2.0375257069827759</v>
      </c>
      <c r="M95" s="9">
        <f t="shared" ca="1" si="43"/>
        <v>2.1778086687126654</v>
      </c>
      <c r="N95" s="9">
        <f t="shared" ca="1" si="44"/>
        <v>2.0292797297639695</v>
      </c>
      <c r="O95" s="9">
        <f t="shared" ca="1" si="45"/>
        <v>2.2032504222157807</v>
      </c>
      <c r="P95" s="9">
        <f t="shared" ca="1" si="46"/>
        <v>1.9407309619482964</v>
      </c>
      <c r="Q95" s="9">
        <f t="shared" ca="1" si="47"/>
        <v>1.7177639409042786</v>
      </c>
      <c r="R95" s="9">
        <f t="shared" ca="1" si="48"/>
        <v>1.8483067979028702</v>
      </c>
      <c r="S95" s="9">
        <f t="shared" ca="1" si="49"/>
        <v>1.7335521116275627</v>
      </c>
      <c r="T95" s="9">
        <f t="shared" ca="1" si="50"/>
        <v>1.869294159683599</v>
      </c>
      <c r="U95" s="9">
        <f t="shared" ca="1" si="51"/>
        <v>1.7092354267613314</v>
      </c>
      <c r="V95" s="9">
        <f t="shared" ca="1" si="52"/>
        <v>1.7548081209958541</v>
      </c>
      <c r="W95" s="9">
        <f t="shared" ca="1" si="53"/>
        <v>1.8323829976219062</v>
      </c>
      <c r="X95" s="9">
        <f t="shared" ca="1" si="54"/>
        <v>1.7540669391730386</v>
      </c>
      <c r="Y95" s="9">
        <f t="shared" ca="1" si="55"/>
        <v>1.7908038152691288</v>
      </c>
      <c r="Z95" s="9">
        <f t="shared" ca="1" si="56"/>
        <v>1.7523903928152016</v>
      </c>
      <c r="AA95" s="9">
        <f t="shared" ca="1" si="57"/>
        <v>1.8353948376946594</v>
      </c>
      <c r="AB95" s="9">
        <f t="shared" ca="1" si="58"/>
        <v>1.8858952084130995</v>
      </c>
      <c r="AC95" s="9">
        <f t="shared" ca="1" si="59"/>
        <v>1.9472732217941424</v>
      </c>
      <c r="AD95" s="9">
        <f t="shared" ca="1" si="60"/>
        <v>1.9252882260239421</v>
      </c>
      <c r="AE95" s="9">
        <f t="shared" ca="1" si="61"/>
        <v>1.8014875973925779</v>
      </c>
      <c r="AF95" s="9">
        <f t="shared" ca="1" si="62"/>
        <v>1.9357135553966016</v>
      </c>
      <c r="AG95" s="9">
        <f t="shared" ca="1" si="62"/>
        <v>1.80054424811009</v>
      </c>
      <c r="AH95" s="9">
        <f t="shared" ca="1" si="62"/>
        <v>1.7499333043122622</v>
      </c>
    </row>
    <row r="96" spans="1:51" x14ac:dyDescent="0.3">
      <c r="A96" s="41" t="str">
        <f t="shared" si="31"/>
        <v>CRY</v>
      </c>
      <c r="B96" s="9">
        <f t="shared" ca="1" si="32"/>
        <v>0.87085689489605611</v>
      </c>
      <c r="C96" s="9">
        <f t="shared" ca="1" si="33"/>
        <v>0.93598395601608375</v>
      </c>
      <c r="D96" s="9">
        <f t="shared" ca="1" si="34"/>
        <v>1.003680633097507</v>
      </c>
      <c r="E96" s="9">
        <f t="shared" ca="1" si="35"/>
        <v>1.0551653929213676</v>
      </c>
      <c r="F96" s="9">
        <f t="shared" ca="1" si="36"/>
        <v>0.93355429912232168</v>
      </c>
      <c r="G96" s="9">
        <f t="shared" ca="1" si="37"/>
        <v>0.97912864828253088</v>
      </c>
      <c r="H96" s="9">
        <f t="shared" ca="1" si="38"/>
        <v>0.92807737063435447</v>
      </c>
      <c r="I96" s="9">
        <f t="shared" ca="1" si="39"/>
        <v>0.81643446693044075</v>
      </c>
      <c r="J96" s="9">
        <f t="shared" ca="1" si="40"/>
        <v>0.76417989704021394</v>
      </c>
      <c r="K96" s="9">
        <f t="shared" ca="1" si="41"/>
        <v>0.82130012843778688</v>
      </c>
      <c r="L96" s="9">
        <f t="shared" ca="1" si="42"/>
        <v>0.83366934337987086</v>
      </c>
      <c r="M96" s="9">
        <f t="shared" ca="1" si="43"/>
        <v>0.86951527769289239</v>
      </c>
      <c r="N96" s="9">
        <f t="shared" ca="1" si="44"/>
        <v>0.92280928147182306</v>
      </c>
      <c r="O96" s="9">
        <f t="shared" ca="1" si="45"/>
        <v>1.0586860542699617</v>
      </c>
      <c r="P96" s="9">
        <f t="shared" ca="1" si="46"/>
        <v>1.0656182488894073</v>
      </c>
      <c r="Q96" s="9">
        <f t="shared" ca="1" si="47"/>
        <v>1.0145675225578079</v>
      </c>
      <c r="R96" s="9">
        <f t="shared" ca="1" si="48"/>
        <v>1.0626523523982929</v>
      </c>
      <c r="S96" s="9">
        <f t="shared" ca="1" si="49"/>
        <v>0.96701503456392091</v>
      </c>
      <c r="T96" s="9">
        <f t="shared" ca="1" si="50"/>
        <v>1.0073346781168737</v>
      </c>
      <c r="U96" s="9">
        <f t="shared" ca="1" si="51"/>
        <v>0.90620754321746377</v>
      </c>
      <c r="V96" s="9">
        <f t="shared" ca="1" si="52"/>
        <v>0.89170979165060504</v>
      </c>
      <c r="W96" s="9">
        <f t="shared" ca="1" si="53"/>
        <v>0.95743107895015589</v>
      </c>
      <c r="X96" s="9">
        <f t="shared" ca="1" si="54"/>
        <v>0.90531981648195925</v>
      </c>
      <c r="Y96" s="9">
        <f t="shared" ca="1" si="55"/>
        <v>1.0069719287355057</v>
      </c>
      <c r="Z96" s="9">
        <f t="shared" ca="1" si="56"/>
        <v>0.95683149643541177</v>
      </c>
      <c r="AA96" s="9">
        <f t="shared" ca="1" si="57"/>
        <v>0.88244423626159307</v>
      </c>
      <c r="AB96" s="9">
        <f t="shared" ca="1" si="58"/>
        <v>0.94876063103325148</v>
      </c>
      <c r="AC96" s="9">
        <f t="shared" ca="1" si="59"/>
        <v>0.83480318427553835</v>
      </c>
      <c r="AD96" s="9">
        <f t="shared" ca="1" si="60"/>
        <v>0.84515256202447075</v>
      </c>
      <c r="AE96" s="9">
        <f t="shared" ca="1" si="61"/>
        <v>0.80716089073746922</v>
      </c>
      <c r="AF96" s="9">
        <f t="shared" ca="1" si="62"/>
        <v>0.81479512500623441</v>
      </c>
      <c r="AG96" s="9">
        <f t="shared" ca="1" si="62"/>
        <v>0.83193941628313028</v>
      </c>
      <c r="AH96" s="9">
        <f t="shared" ca="1" si="62"/>
        <v>0.82438876265404559</v>
      </c>
    </row>
    <row r="97" spans="1:39" x14ac:dyDescent="0.3">
      <c r="A97" s="41" t="str">
        <f t="shared" si="31"/>
        <v>EVE</v>
      </c>
      <c r="B97" s="9">
        <f t="shared" ca="1" si="32"/>
        <v>1.4151922781423529</v>
      </c>
      <c r="C97" s="9">
        <f t="shared" ca="1" si="33"/>
        <v>1.4489361349534475</v>
      </c>
      <c r="D97" s="9">
        <f t="shared" ca="1" si="34"/>
        <v>1.3235203904119661</v>
      </c>
      <c r="E97" s="9">
        <f t="shared" ca="1" si="35"/>
        <v>1.4642221900439134</v>
      </c>
      <c r="F97" s="9">
        <f t="shared" ca="1" si="36"/>
        <v>1.4417635134900835</v>
      </c>
      <c r="G97" s="9">
        <f t="shared" ca="1" si="37"/>
        <v>1.4908368449898584</v>
      </c>
      <c r="H97" s="9">
        <f t="shared" ca="1" si="38"/>
        <v>1.4470667398873356</v>
      </c>
      <c r="I97" s="9">
        <f t="shared" ca="1" si="39"/>
        <v>1.5728377572115109</v>
      </c>
      <c r="J97" s="9">
        <f t="shared" ca="1" si="40"/>
        <v>1.5542580388533487</v>
      </c>
      <c r="K97" s="9">
        <f t="shared" ca="1" si="41"/>
        <v>1.2870556503090418</v>
      </c>
      <c r="L97" s="9">
        <f t="shared" ca="1" si="42"/>
        <v>1.3028115001543397</v>
      </c>
      <c r="M97" s="9">
        <f t="shared" ca="1" si="43"/>
        <v>1.1920989881745538</v>
      </c>
      <c r="N97" s="9">
        <f t="shared" ca="1" si="44"/>
        <v>1.2788311656442759</v>
      </c>
      <c r="O97" s="9">
        <f t="shared" ca="1" si="45"/>
        <v>1.1968875588875181</v>
      </c>
      <c r="P97" s="9">
        <f t="shared" ca="1" si="46"/>
        <v>1.2592920223662178</v>
      </c>
      <c r="Q97" s="9">
        <f t="shared" ca="1" si="47"/>
        <v>1.2888762194638346</v>
      </c>
      <c r="R97" s="9">
        <f t="shared" ca="1" si="48"/>
        <v>1.3714274644449229</v>
      </c>
      <c r="S97" s="9">
        <f t="shared" ca="1" si="49"/>
        <v>1.4837451688424086</v>
      </c>
      <c r="T97" s="9">
        <f t="shared" ca="1" si="50"/>
        <v>1.5413680738550497</v>
      </c>
      <c r="U97" s="9">
        <f t="shared" ca="1" si="51"/>
        <v>1.4760076174958812</v>
      </c>
      <c r="V97" s="9">
        <f t="shared" ca="1" si="52"/>
        <v>1.5393577757644723</v>
      </c>
      <c r="W97" s="9">
        <f t="shared" ca="1" si="53"/>
        <v>1.5739475204712654</v>
      </c>
      <c r="X97" s="9">
        <f t="shared" ca="1" si="54"/>
        <v>1.4981846176897751</v>
      </c>
      <c r="Y97" s="9">
        <f t="shared" ca="1" si="55"/>
        <v>1.3813226511586738</v>
      </c>
      <c r="Z97" s="9">
        <f t="shared" ca="1" si="56"/>
        <v>1.2278349688826558</v>
      </c>
      <c r="AA97" s="9">
        <f t="shared" ca="1" si="57"/>
        <v>1.2586082040630513</v>
      </c>
      <c r="AB97" s="9">
        <f t="shared" ca="1" si="58"/>
        <v>1.2131204450696365</v>
      </c>
      <c r="AC97" s="9">
        <f t="shared" ca="1" si="59"/>
        <v>1.2001746546249914</v>
      </c>
      <c r="AD97" s="9">
        <f t="shared" ca="1" si="60"/>
        <v>1.2648859145599374</v>
      </c>
      <c r="AE97" s="9">
        <f t="shared" ca="1" si="61"/>
        <v>1.2693729307863097</v>
      </c>
      <c r="AF97" s="9">
        <f t="shared" ca="1" si="62"/>
        <v>1.4583429463220574</v>
      </c>
      <c r="AG97" s="9">
        <f t="shared" ca="1" si="62"/>
        <v>1.3799791351197479</v>
      </c>
      <c r="AH97" s="9">
        <f t="shared" ca="1" si="62"/>
        <v>1.4508662163092236</v>
      </c>
    </row>
    <row r="98" spans="1:39" x14ac:dyDescent="0.3">
      <c r="A98" s="41" t="str">
        <f t="shared" si="31"/>
        <v>LEI</v>
      </c>
      <c r="B98" s="9">
        <f t="shared" ca="1" si="32"/>
        <v>1.5280254775598692</v>
      </c>
      <c r="C98" s="9">
        <f t="shared" ca="1" si="33"/>
        <v>1.6686578047895564</v>
      </c>
      <c r="D98" s="9">
        <f t="shared" ca="1" si="34"/>
        <v>1.6421111846495327</v>
      </c>
      <c r="E98" s="9">
        <f t="shared" ca="1" si="35"/>
        <v>1.7808432059600705</v>
      </c>
      <c r="F98" s="9">
        <f t="shared" ca="1" si="36"/>
        <v>1.6309713952603158</v>
      </c>
      <c r="G98" s="9">
        <f t="shared" ca="1" si="37"/>
        <v>1.6857959323772291</v>
      </c>
      <c r="H98" s="9">
        <f t="shared" ca="1" si="38"/>
        <v>1.7095487663633742</v>
      </c>
      <c r="I98" s="9">
        <f t="shared" ca="1" si="39"/>
        <v>1.5413315864006878</v>
      </c>
      <c r="J98" s="9">
        <f t="shared" ca="1" si="40"/>
        <v>1.702428363463582</v>
      </c>
      <c r="K98" s="9">
        <f t="shared" ca="1" si="41"/>
        <v>1.7466130486871638</v>
      </c>
      <c r="L98" s="9">
        <f t="shared" ca="1" si="42"/>
        <v>1.8166525340182342</v>
      </c>
      <c r="M98" s="9">
        <f t="shared" ca="1" si="43"/>
        <v>2.0125765592473157</v>
      </c>
      <c r="N98" s="9">
        <f t="shared" ca="1" si="44"/>
        <v>1.8570498262753701</v>
      </c>
      <c r="O98" s="9">
        <f t="shared" ca="1" si="45"/>
        <v>1.8367458749164802</v>
      </c>
      <c r="P98" s="9">
        <f t="shared" ca="1" si="46"/>
        <v>1.8457313412580809</v>
      </c>
      <c r="Q98" s="9">
        <f t="shared" ca="1" si="47"/>
        <v>1.7455172570501156</v>
      </c>
      <c r="R98" s="9">
        <f t="shared" ca="1" si="48"/>
        <v>1.7917360580305151</v>
      </c>
      <c r="S98" s="9">
        <f t="shared" ca="1" si="49"/>
        <v>1.5812317746204221</v>
      </c>
      <c r="T98" s="9">
        <f t="shared" ca="1" si="50"/>
        <v>1.8730861411067166</v>
      </c>
      <c r="U98" s="9">
        <f t="shared" ca="1" si="51"/>
        <v>1.9127422032911967</v>
      </c>
      <c r="V98" s="9">
        <f t="shared" ca="1" si="52"/>
        <v>1.7747177543614379</v>
      </c>
      <c r="W98" s="9">
        <f t="shared" ca="1" si="53"/>
        <v>1.7769161689922603</v>
      </c>
      <c r="X98" s="9">
        <f t="shared" ca="1" si="54"/>
        <v>1.7150708805260362</v>
      </c>
      <c r="Y98" s="9">
        <f t="shared" ca="1" si="55"/>
        <v>1.9489184353655704</v>
      </c>
      <c r="Z98" s="9">
        <f t="shared" ca="1" si="56"/>
        <v>1.722677864216041</v>
      </c>
      <c r="AA98" s="9">
        <f t="shared" ca="1" si="57"/>
        <v>1.8240713693173358</v>
      </c>
      <c r="AB98" s="9">
        <f t="shared" ca="1" si="58"/>
        <v>1.8502392649115806</v>
      </c>
      <c r="AC98" s="9">
        <f t="shared" ca="1" si="59"/>
        <v>1.9258506349429478</v>
      </c>
      <c r="AD98" s="9">
        <f t="shared" ca="1" si="60"/>
        <v>1.8649244645865517</v>
      </c>
      <c r="AE98" s="9">
        <f t="shared" ca="1" si="61"/>
        <v>1.6665409082801148</v>
      </c>
      <c r="AF98" s="9">
        <f t="shared" ca="1" si="62"/>
        <v>1.7036857125609923</v>
      </c>
      <c r="AG98" s="9">
        <f t="shared" ca="1" si="62"/>
        <v>1.5514394241899427</v>
      </c>
      <c r="AH98" s="9">
        <f t="shared" ca="1" si="62"/>
        <v>1.6153252323503537</v>
      </c>
    </row>
    <row r="99" spans="1:39" x14ac:dyDescent="0.3">
      <c r="A99" s="41" t="str">
        <f t="shared" si="31"/>
        <v>LIV</v>
      </c>
      <c r="B99" s="9">
        <f t="shared" ca="1" si="32"/>
        <v>2.1741807571862721</v>
      </c>
      <c r="C99" s="9">
        <f t="shared" ca="1" si="33"/>
        <v>1.8885565626385572</v>
      </c>
      <c r="D99" s="9">
        <f t="shared" ca="1" si="34"/>
        <v>1.9634944541036994</v>
      </c>
      <c r="E99" s="9">
        <f t="shared" ca="1" si="35"/>
        <v>1.7729002243435372</v>
      </c>
      <c r="F99" s="9">
        <f t="shared" ca="1" si="36"/>
        <v>1.8871339173609043</v>
      </c>
      <c r="G99" s="9">
        <f t="shared" ca="1" si="37"/>
        <v>1.7591472433899007</v>
      </c>
      <c r="H99" s="9">
        <f t="shared" ca="1" si="38"/>
        <v>1.8806756168479659</v>
      </c>
      <c r="I99" s="9">
        <f t="shared" ca="1" si="39"/>
        <v>1.9325257699709546</v>
      </c>
      <c r="J99" s="9">
        <f t="shared" ca="1" si="40"/>
        <v>2.0125023075675021</v>
      </c>
      <c r="K99" s="9">
        <f t="shared" ca="1" si="41"/>
        <v>2.1663860757706845</v>
      </c>
      <c r="L99" s="9">
        <f t="shared" ca="1" si="42"/>
        <v>2.0944675722890009</v>
      </c>
      <c r="M99" s="9">
        <f t="shared" ca="1" si="43"/>
        <v>2.1792315039669323</v>
      </c>
      <c r="N99" s="9">
        <f t="shared" ca="1" si="44"/>
        <v>2.2289680006528871</v>
      </c>
      <c r="O99" s="9">
        <f t="shared" ca="1" si="45"/>
        <v>2.1843418641790531</v>
      </c>
      <c r="P99" s="9">
        <f t="shared" ca="1" si="46"/>
        <v>2.0731836328769848</v>
      </c>
      <c r="Q99" s="9">
        <f t="shared" ca="1" si="47"/>
        <v>2.0469318325150869</v>
      </c>
      <c r="R99" s="9">
        <f t="shared" ca="1" si="48"/>
        <v>1.9933392973564625</v>
      </c>
      <c r="S99" s="9">
        <f t="shared" ca="1" si="49"/>
        <v>1.8688866708359324</v>
      </c>
      <c r="T99" s="9">
        <f t="shared" ca="1" si="50"/>
        <v>1.7041976634311322</v>
      </c>
      <c r="U99" s="9">
        <f t="shared" ca="1" si="51"/>
        <v>1.8856112724829517</v>
      </c>
      <c r="V99" s="9">
        <f t="shared" ca="1" si="52"/>
        <v>1.906779967918256</v>
      </c>
      <c r="W99" s="9">
        <f t="shared" ca="1" si="53"/>
        <v>2.1324066187871615</v>
      </c>
      <c r="X99" s="9">
        <f t="shared" ca="1" si="54"/>
        <v>2.1789762678095816</v>
      </c>
      <c r="Y99" s="9">
        <f t="shared" ca="1" si="55"/>
        <v>2.3139198723854291</v>
      </c>
      <c r="Z99" s="9">
        <f t="shared" ca="1" si="56"/>
        <v>2.3451430707731413</v>
      </c>
      <c r="AA99" s="9">
        <f t="shared" ca="1" si="57"/>
        <v>2.3480267964562138</v>
      </c>
      <c r="AB99" s="9">
        <f t="shared" ca="1" si="58"/>
        <v>2.2246381154624082</v>
      </c>
      <c r="AC99" s="9">
        <f t="shared" ca="1" si="59"/>
        <v>2.1984223677236501</v>
      </c>
      <c r="AD99" s="9">
        <f t="shared" ca="1" si="60"/>
        <v>2.1894389182306577</v>
      </c>
      <c r="AE99" s="9">
        <f t="shared" ca="1" si="61"/>
        <v>2.1262273388008079</v>
      </c>
      <c r="AF99" s="9">
        <f t="shared" ca="1" si="62"/>
        <v>2.150802110586886</v>
      </c>
      <c r="AG99" s="9">
        <f t="shared" ca="1" si="62"/>
        <v>2.0431334797853222</v>
      </c>
      <c r="AH99" s="9">
        <f t="shared" ca="1" si="62"/>
        <v>2.1503572537553284</v>
      </c>
    </row>
    <row r="100" spans="1:39" x14ac:dyDescent="0.3">
      <c r="A100" s="41" t="str">
        <f t="shared" si="31"/>
        <v>MCI</v>
      </c>
      <c r="B100" s="9">
        <f t="shared" ca="1" si="32"/>
        <v>2.7117461828854528</v>
      </c>
      <c r="C100" s="9">
        <f t="shared" ca="1" si="33"/>
        <v>2.554409980779683</v>
      </c>
      <c r="D100" s="9">
        <f t="shared" ca="1" si="34"/>
        <v>2.4895603139146258</v>
      </c>
      <c r="E100" s="9">
        <f t="shared" ca="1" si="35"/>
        <v>2.4601854735965567</v>
      </c>
      <c r="F100" s="9">
        <f t="shared" ca="1" si="36"/>
        <v>2.588259222445751</v>
      </c>
      <c r="G100" s="9">
        <f t="shared" ca="1" si="37"/>
        <v>2.6752501274508855</v>
      </c>
      <c r="H100" s="9">
        <f t="shared" ca="1" si="38"/>
        <v>2.3567784225582007</v>
      </c>
      <c r="I100" s="9">
        <f t="shared" ca="1" si="39"/>
        <v>2.4349116755086886</v>
      </c>
      <c r="J100" s="9">
        <f t="shared" ca="1" si="40"/>
        <v>2.4408103927202718</v>
      </c>
      <c r="K100" s="9">
        <f t="shared" ca="1" si="41"/>
        <v>2.4203019613453036</v>
      </c>
      <c r="L100" s="9">
        <f t="shared" ca="1" si="42"/>
        <v>2.1613370440687167</v>
      </c>
      <c r="M100" s="9">
        <f t="shared" ca="1" si="43"/>
        <v>1.9886480555192814</v>
      </c>
      <c r="N100" s="9">
        <f t="shared" ca="1" si="44"/>
        <v>2.197019557950354</v>
      </c>
      <c r="O100" s="9">
        <f t="shared" ca="1" si="45"/>
        <v>2.08207882982629</v>
      </c>
      <c r="P100" s="9">
        <f t="shared" ca="1" si="46"/>
        <v>2.1002171773619893</v>
      </c>
      <c r="Q100" s="9">
        <f t="shared" ca="1" si="47"/>
        <v>2.2250159340036628</v>
      </c>
      <c r="R100" s="9">
        <f t="shared" ca="1" si="48"/>
        <v>2.2718029617754709</v>
      </c>
      <c r="S100" s="9">
        <f t="shared" ca="1" si="49"/>
        <v>2.4478914310625637</v>
      </c>
      <c r="T100" s="9">
        <f t="shared" ca="1" si="50"/>
        <v>2.3007029986647609</v>
      </c>
      <c r="U100" s="9">
        <f t="shared" ca="1" si="51"/>
        <v>2.3441147591281459</v>
      </c>
      <c r="V100" s="9">
        <f t="shared" ca="1" si="52"/>
        <v>2.6100947925388986</v>
      </c>
      <c r="W100" s="9">
        <f t="shared" ca="1" si="53"/>
        <v>2.4531969352071985</v>
      </c>
      <c r="X100" s="9">
        <f t="shared" ca="1" si="54"/>
        <v>2.5045223101333156</v>
      </c>
      <c r="Y100" s="9">
        <f t="shared" ca="1" si="55"/>
        <v>2.2627552902798436</v>
      </c>
      <c r="Z100" s="9">
        <f t="shared" ca="1" si="56"/>
        <v>2.4578942311158336</v>
      </c>
      <c r="AA100" s="9">
        <f t="shared" ca="1" si="57"/>
        <v>2.4067305132292165</v>
      </c>
      <c r="AB100" s="9">
        <f t="shared" ca="1" si="58"/>
        <v>2.0493535480403708</v>
      </c>
      <c r="AC100" s="9">
        <f t="shared" ca="1" si="59"/>
        <v>2.0996853946528833</v>
      </c>
      <c r="AD100" s="9">
        <f t="shared" ca="1" si="60"/>
        <v>2.1992371421227266</v>
      </c>
      <c r="AE100" s="9">
        <f t="shared" ca="1" si="61"/>
        <v>2.2868585028055266</v>
      </c>
      <c r="AF100" s="9">
        <f t="shared" ca="1" si="62"/>
        <v>2.3613754889148786</v>
      </c>
      <c r="AG100" s="9">
        <f t="shared" ca="1" si="62"/>
        <v>2.4674378491170579</v>
      </c>
      <c r="AH100" s="9">
        <f t="shared" ca="1" si="62"/>
        <v>2.7610759837955237</v>
      </c>
    </row>
    <row r="101" spans="1:39" x14ac:dyDescent="0.3">
      <c r="A101" s="41" t="str">
        <f t="shared" si="31"/>
        <v>MUN</v>
      </c>
      <c r="B101" s="9">
        <f t="shared" ca="1" si="32"/>
        <v>1.6529499043901426</v>
      </c>
      <c r="C101" s="9">
        <f t="shared" ca="1" si="33"/>
        <v>1.7309935240779841</v>
      </c>
      <c r="D101" s="9">
        <f t="shared" ca="1" si="34"/>
        <v>1.8250801777077283</v>
      </c>
      <c r="E101" s="9">
        <f t="shared" ca="1" si="35"/>
        <v>1.6952647367284663</v>
      </c>
      <c r="F101" s="9">
        <f t="shared" ca="1" si="36"/>
        <v>1.7496455707299419</v>
      </c>
      <c r="G101" s="9">
        <f t="shared" ca="1" si="37"/>
        <v>1.7093662036038617</v>
      </c>
      <c r="H101" s="9">
        <f t="shared" ca="1" si="38"/>
        <v>1.754424537284885</v>
      </c>
      <c r="I101" s="9">
        <f t="shared" ca="1" si="39"/>
        <v>1.6061462101655259</v>
      </c>
      <c r="J101" s="9">
        <f t="shared" ca="1" si="40"/>
        <v>1.7860596436935168</v>
      </c>
      <c r="K101" s="9">
        <f t="shared" ca="1" si="41"/>
        <v>1.8799970910877615</v>
      </c>
      <c r="L101" s="9">
        <f t="shared" ca="1" si="42"/>
        <v>1.7766472194346861</v>
      </c>
      <c r="M101" s="9">
        <f t="shared" ca="1" si="43"/>
        <v>1.8298761297787747</v>
      </c>
      <c r="N101" s="9">
        <f t="shared" ca="1" si="44"/>
        <v>1.7167263890961209</v>
      </c>
      <c r="O101" s="9">
        <f t="shared" ca="1" si="45"/>
        <v>1.9357381706448642</v>
      </c>
      <c r="P101" s="9">
        <f t="shared" ca="1" si="46"/>
        <v>1.7020288444734379</v>
      </c>
      <c r="Q101" s="9">
        <f t="shared" ca="1" si="47"/>
        <v>1.6127925529311977</v>
      </c>
      <c r="R101" s="9">
        <f t="shared" ca="1" si="48"/>
        <v>1.8591867227776413</v>
      </c>
      <c r="S101" s="9">
        <f t="shared" ca="1" si="49"/>
        <v>1.6981851709692737</v>
      </c>
      <c r="T101" s="9">
        <f t="shared" ca="1" si="50"/>
        <v>1.7784166494126257</v>
      </c>
      <c r="U101" s="9">
        <f t="shared" ca="1" si="51"/>
        <v>1.637867450780538</v>
      </c>
      <c r="V101" s="9">
        <f t="shared" ca="1" si="52"/>
        <v>1.5920687731471528</v>
      </c>
      <c r="W101" s="9">
        <f t="shared" ca="1" si="53"/>
        <v>1.7395741145066588</v>
      </c>
      <c r="X101" s="9">
        <f t="shared" ca="1" si="54"/>
        <v>1.5150559280299323</v>
      </c>
      <c r="Y101" s="9">
        <f t="shared" ca="1" si="55"/>
        <v>1.6433785417181059</v>
      </c>
      <c r="Z101" s="9">
        <f t="shared" ca="1" si="56"/>
        <v>1.5241405092648483</v>
      </c>
      <c r="AA101" s="9">
        <f t="shared" ca="1" si="57"/>
        <v>1.5412193116679214</v>
      </c>
      <c r="AB101" s="9">
        <f t="shared" ca="1" si="58"/>
        <v>1.6090541813788555</v>
      </c>
      <c r="AC101" s="9">
        <f t="shared" ca="1" si="59"/>
        <v>1.6178413831448486</v>
      </c>
      <c r="AD101" s="9">
        <f t="shared" ca="1" si="60"/>
        <v>1.7149325220051663</v>
      </c>
      <c r="AE101" s="9">
        <f t="shared" ca="1" si="61"/>
        <v>1.7880838004723707</v>
      </c>
      <c r="AF101" s="9">
        <f t="shared" ca="1" si="62"/>
        <v>1.8121013003102753</v>
      </c>
      <c r="AG101" s="9">
        <f t="shared" ca="1" si="62"/>
        <v>2.0010852915564836</v>
      </c>
      <c r="AH101" s="9">
        <f t="shared" ca="1" si="62"/>
        <v>1.9562420636047524</v>
      </c>
    </row>
    <row r="102" spans="1:39" x14ac:dyDescent="0.3">
      <c r="A102" s="41" t="str">
        <f t="shared" si="31"/>
        <v>NEW</v>
      </c>
      <c r="B102" s="9">
        <f t="shared" ca="1" si="32"/>
        <v>0.9588665961086299</v>
      </c>
      <c r="C102" s="9">
        <f t="shared" ca="1" si="33"/>
        <v>0.88029093938887482</v>
      </c>
      <c r="D102" s="9">
        <f t="shared" ca="1" si="34"/>
        <v>0.87055328645722307</v>
      </c>
      <c r="E102" s="9">
        <f t="shared" ca="1" si="35"/>
        <v>0.85046964496252297</v>
      </c>
      <c r="F102" s="9">
        <f t="shared" ca="1" si="36"/>
        <v>0.79282218297613249</v>
      </c>
      <c r="G102" s="9">
        <f t="shared" ca="1" si="37"/>
        <v>0.88673104326709551</v>
      </c>
      <c r="H102" s="9">
        <f t="shared" ca="1" si="38"/>
        <v>0.89779553005859458</v>
      </c>
      <c r="I102" s="9">
        <f t="shared" ca="1" si="39"/>
        <v>0.95622408894856437</v>
      </c>
      <c r="J102" s="9">
        <f t="shared" ca="1" si="40"/>
        <v>0.95969538714978064</v>
      </c>
      <c r="K102" s="9">
        <f t="shared" ca="1" si="41"/>
        <v>0.96905459667566729</v>
      </c>
      <c r="L102" s="9">
        <f t="shared" ca="1" si="42"/>
        <v>1.0129973735095235</v>
      </c>
      <c r="M102" s="9">
        <f t="shared" ca="1" si="43"/>
        <v>0.95904805348107658</v>
      </c>
      <c r="N102" s="9">
        <f t="shared" ca="1" si="44"/>
        <v>0.94182317246416358</v>
      </c>
      <c r="O102" s="9">
        <f t="shared" ca="1" si="45"/>
        <v>0.87377429801044182</v>
      </c>
      <c r="P102" s="9">
        <f t="shared" ca="1" si="46"/>
        <v>0.89182825153507939</v>
      </c>
      <c r="Q102" s="9">
        <f t="shared" ca="1" si="47"/>
        <v>0.94960512605767133</v>
      </c>
      <c r="R102" s="9">
        <f t="shared" ca="1" si="48"/>
        <v>0.85599827577022003</v>
      </c>
      <c r="S102" s="9">
        <f t="shared" ca="1" si="49"/>
        <v>0.87885752451646038</v>
      </c>
      <c r="T102" s="9">
        <f t="shared" ca="1" si="50"/>
        <v>0.79836454106712296</v>
      </c>
      <c r="U102" s="9">
        <f t="shared" ca="1" si="51"/>
        <v>0.93681233689909904</v>
      </c>
      <c r="V102" s="9">
        <f t="shared" ca="1" si="52"/>
        <v>0.89138508763030178</v>
      </c>
      <c r="W102" s="9">
        <f t="shared" ca="1" si="53"/>
        <v>0.85760146134762349</v>
      </c>
      <c r="X102" s="9">
        <f t="shared" ca="1" si="54"/>
        <v>0.94051695550425496</v>
      </c>
      <c r="Y102" s="9">
        <f t="shared" ca="1" si="55"/>
        <v>0.92481473028360461</v>
      </c>
      <c r="Z102" s="9">
        <f t="shared" ca="1" si="56"/>
        <v>0.96946594784368845</v>
      </c>
      <c r="AA102" s="9">
        <f t="shared" ca="1" si="57"/>
        <v>0.98235465375161846</v>
      </c>
      <c r="AB102" s="9">
        <f t="shared" ca="1" si="58"/>
        <v>0.99837481916766924</v>
      </c>
      <c r="AC102" s="9">
        <f t="shared" ca="1" si="59"/>
        <v>1.1315717435768189</v>
      </c>
      <c r="AD102" s="9">
        <f t="shared" ca="1" si="60"/>
        <v>1.0510188330832324</v>
      </c>
      <c r="AE102" s="9">
        <f t="shared" ca="1" si="61"/>
        <v>1.0601930438051768</v>
      </c>
      <c r="AF102" s="9">
        <f t="shared" ca="1" si="62"/>
        <v>1.0762134915610584</v>
      </c>
      <c r="AG102" s="9">
        <f t="shared" ca="1" si="62"/>
        <v>0.9592715973266297</v>
      </c>
      <c r="AH102" s="9">
        <f t="shared" ca="1" si="62"/>
        <v>0.94065421014798656</v>
      </c>
    </row>
    <row r="103" spans="1:39" x14ac:dyDescent="0.3">
      <c r="A103" s="41" t="str">
        <f t="shared" si="31"/>
        <v>NOR</v>
      </c>
      <c r="B103" s="9">
        <f t="shared" ca="1" si="32"/>
        <v>1.0691558286666367</v>
      </c>
      <c r="C103" s="9">
        <f t="shared" ca="1" si="33"/>
        <v>1.1255742020614836</v>
      </c>
      <c r="D103" s="9">
        <f t="shared" ca="1" si="34"/>
        <v>1.1538514050287938</v>
      </c>
      <c r="E103" s="9">
        <f t="shared" ca="1" si="35"/>
        <v>1.1499990214089042</v>
      </c>
      <c r="F103" s="9">
        <f t="shared" ca="1" si="36"/>
        <v>1.1188736720926942</v>
      </c>
      <c r="G103" s="9">
        <f t="shared" ca="1" si="37"/>
        <v>1.0968280927230254</v>
      </c>
      <c r="H103" s="9">
        <f t="shared" ca="1" si="38"/>
        <v>1.196776606191297</v>
      </c>
      <c r="I103" s="9">
        <f t="shared" ca="1" si="39"/>
        <v>1.1781374029127178</v>
      </c>
      <c r="J103" s="9">
        <f t="shared" ca="1" si="40"/>
        <v>1.1039383444495694</v>
      </c>
      <c r="K103" s="9">
        <f t="shared" ca="1" si="41"/>
        <v>1.0893383910811685</v>
      </c>
      <c r="L103" s="9">
        <f t="shared" ca="1" si="42"/>
        <v>1.100358208813937</v>
      </c>
      <c r="M103" s="9">
        <f t="shared" ca="1" si="43"/>
        <v>1.0712449094483281</v>
      </c>
      <c r="N103" s="9">
        <f t="shared" ca="1" si="44"/>
        <v>1.0035009827026073</v>
      </c>
      <c r="O103" s="9">
        <f t="shared" ca="1" si="45"/>
        <v>1.0665348792461595</v>
      </c>
      <c r="P103" s="9">
        <f t="shared" ca="1" si="46"/>
        <v>1.0511230849875952</v>
      </c>
      <c r="Q103" s="9">
        <f t="shared" ca="1" si="47"/>
        <v>1.1281242720089384</v>
      </c>
      <c r="R103" s="9">
        <f t="shared" ca="1" si="48"/>
        <v>1.0587196098624014</v>
      </c>
      <c r="S103" s="9">
        <f t="shared" ca="1" si="49"/>
        <v>1.1791798603456063</v>
      </c>
      <c r="T103" s="9">
        <f t="shared" ca="1" si="50"/>
        <v>1.1408427946202775</v>
      </c>
      <c r="U103" s="9">
        <f t="shared" ca="1" si="51"/>
        <v>1.1219134273446403</v>
      </c>
      <c r="V103" s="9">
        <f t="shared" ca="1" si="52"/>
        <v>1.0609269829572394</v>
      </c>
      <c r="W103" s="9">
        <f t="shared" ca="1" si="53"/>
        <v>0.94935755175258441</v>
      </c>
      <c r="X103" s="9">
        <f t="shared" ca="1" si="54"/>
        <v>1.0246304593240341</v>
      </c>
      <c r="Y103" s="9">
        <f t="shared" ca="1" si="55"/>
        <v>0.90024187925886301</v>
      </c>
      <c r="Z103" s="9">
        <f t="shared" ca="1" si="56"/>
        <v>0.99021792703580547</v>
      </c>
      <c r="AA103" s="9">
        <f t="shared" ca="1" si="57"/>
        <v>1.0128602974780405</v>
      </c>
      <c r="AB103" s="9">
        <f t="shared" ca="1" si="58"/>
        <v>1.0159124006368752</v>
      </c>
      <c r="AC103" s="9">
        <f t="shared" ca="1" si="59"/>
        <v>1.134721166944084</v>
      </c>
      <c r="AD103" s="9">
        <f t="shared" ca="1" si="60"/>
        <v>1.1047518781790189</v>
      </c>
      <c r="AE103" s="9">
        <f t="shared" ca="1" si="61"/>
        <v>1.289472578347906</v>
      </c>
      <c r="AF103" s="9">
        <f t="shared" ca="1" si="62"/>
        <v>1.175895409353771</v>
      </c>
      <c r="AG103" s="9">
        <f t="shared" ca="1" si="62"/>
        <v>1.1896071670160819</v>
      </c>
      <c r="AH103" s="9">
        <f t="shared" ca="1" si="62"/>
        <v>1.162041301363963</v>
      </c>
    </row>
    <row r="104" spans="1:39" x14ac:dyDescent="0.3">
      <c r="A104" s="41" t="str">
        <f t="shared" si="31"/>
        <v>SHU</v>
      </c>
      <c r="B104" s="9">
        <f t="shared" ca="1" si="32"/>
        <v>1.1530602689058675</v>
      </c>
      <c r="C104" s="9">
        <f t="shared" ca="1" si="33"/>
        <v>1.1294521716588812</v>
      </c>
      <c r="D104" s="9">
        <f t="shared" ca="1" si="34"/>
        <v>1.0579955452413954</v>
      </c>
      <c r="E104" s="9">
        <f t="shared" ca="1" si="35"/>
        <v>1.0886087644931042</v>
      </c>
      <c r="F104" s="9">
        <f t="shared" ca="1" si="36"/>
        <v>1.1891049432190612</v>
      </c>
      <c r="G104" s="9">
        <f t="shared" ca="1" si="37"/>
        <v>1.1755475856362472</v>
      </c>
      <c r="H104" s="9">
        <f t="shared" ca="1" si="38"/>
        <v>1.178834954557421</v>
      </c>
      <c r="I104" s="9">
        <f t="shared" ca="1" si="39"/>
        <v>1.2124377442685335</v>
      </c>
      <c r="J104" s="9">
        <f t="shared" ca="1" si="40"/>
        <v>1.1635024623202717</v>
      </c>
      <c r="K104" s="9">
        <f t="shared" ca="1" si="41"/>
        <v>1.2130556397376486</v>
      </c>
      <c r="L104" s="9">
        <f t="shared" ca="1" si="42"/>
        <v>1.1918170166002289</v>
      </c>
      <c r="M104" s="9">
        <f t="shared" ca="1" si="43"/>
        <v>1.2786286782022482</v>
      </c>
      <c r="N104" s="9">
        <f t="shared" ca="1" si="44"/>
        <v>1.3006838108302203</v>
      </c>
      <c r="O104" s="9">
        <f t="shared" ca="1" si="45"/>
        <v>1.3737111245297813</v>
      </c>
      <c r="P104" s="9">
        <f t="shared" ca="1" si="46"/>
        <v>1.3767070392806593</v>
      </c>
      <c r="Q104" s="9">
        <f t="shared" ca="1" si="47"/>
        <v>1.1928210164762305</v>
      </c>
      <c r="R104" s="9">
        <f t="shared" ca="1" si="48"/>
        <v>1.3247592625908566</v>
      </c>
      <c r="S104" s="9">
        <f t="shared" ca="1" si="49"/>
        <v>1.1655467679310529</v>
      </c>
      <c r="T104" s="9">
        <f t="shared" ca="1" si="50"/>
        <v>1.1893356260679597</v>
      </c>
      <c r="U104" s="9">
        <f t="shared" ca="1" si="51"/>
        <v>1.091691910985207</v>
      </c>
      <c r="V104" s="9">
        <f t="shared" ca="1" si="52"/>
        <v>1.2309302105162117</v>
      </c>
      <c r="W104" s="9">
        <f t="shared" ca="1" si="53"/>
        <v>1.3815791129790764</v>
      </c>
      <c r="X104" s="9">
        <f t="shared" ca="1" si="54"/>
        <v>1.2605817207341607</v>
      </c>
      <c r="Y104" s="9">
        <f t="shared" ca="1" si="55"/>
        <v>1.4034504707243975</v>
      </c>
      <c r="Z104" s="9">
        <f t="shared" ca="1" si="56"/>
        <v>1.4019112551301902</v>
      </c>
      <c r="AA104" s="9">
        <f t="shared" ca="1" si="57"/>
        <v>1.3635259654344238</v>
      </c>
      <c r="AB104" s="9">
        <f t="shared" ca="1" si="58"/>
        <v>1.3165488969672416</v>
      </c>
      <c r="AC104" s="9">
        <f t="shared" ca="1" si="59"/>
        <v>1.2165713751557135</v>
      </c>
      <c r="AD104" s="9">
        <f t="shared" ca="1" si="60"/>
        <v>1.193208983827255</v>
      </c>
      <c r="AE104" s="9">
        <f t="shared" ca="1" si="61"/>
        <v>1.0748118946147491</v>
      </c>
      <c r="AF104" s="9">
        <f t="shared" ca="1" si="62"/>
        <v>1.0211467861007333</v>
      </c>
      <c r="AG104" s="9">
        <f t="shared" ca="1" si="62"/>
        <v>1.1114439419585929</v>
      </c>
      <c r="AH104" s="9">
        <f t="shared" ca="1" si="62"/>
        <v>1.0534885627760808</v>
      </c>
    </row>
    <row r="105" spans="1:39" x14ac:dyDescent="0.3">
      <c r="A105" s="41" t="str">
        <f t="shared" si="31"/>
        <v>SOU</v>
      </c>
      <c r="B105" s="9">
        <f t="shared" ca="1" si="32"/>
        <v>1.3407191675672232</v>
      </c>
      <c r="C105" s="9">
        <f t="shared" ca="1" si="33"/>
        <v>1.3325028080858765</v>
      </c>
      <c r="D105" s="9">
        <f t="shared" ca="1" si="34"/>
        <v>1.3669767319844919</v>
      </c>
      <c r="E105" s="9">
        <f t="shared" ca="1" si="35"/>
        <v>1.3127624365667296</v>
      </c>
      <c r="F105" s="9">
        <f t="shared" ca="1" si="36"/>
        <v>1.3353892401455665</v>
      </c>
      <c r="G105" s="9">
        <f t="shared" ca="1" si="37"/>
        <v>1.3291642744308885</v>
      </c>
      <c r="H105" s="9">
        <f t="shared" ca="1" si="38"/>
        <v>1.264738924441015</v>
      </c>
      <c r="I105" s="9">
        <f t="shared" ca="1" si="39"/>
        <v>1.2785617304656274</v>
      </c>
      <c r="J105" s="9">
        <f t="shared" ca="1" si="40"/>
        <v>1.3764826630245903</v>
      </c>
      <c r="K105" s="9">
        <f t="shared" ca="1" si="41"/>
        <v>1.594525260262037</v>
      </c>
      <c r="L105" s="9">
        <f t="shared" ca="1" si="42"/>
        <v>1.5754527685999253</v>
      </c>
      <c r="M105" s="9">
        <f t="shared" ca="1" si="43"/>
        <v>1.8291684596063031</v>
      </c>
      <c r="N105" s="9">
        <f t="shared" ca="1" si="44"/>
        <v>1.8241937391452419</v>
      </c>
      <c r="O105" s="9">
        <f t="shared" ca="1" si="45"/>
        <v>1.7787499041704369</v>
      </c>
      <c r="P105" s="9">
        <f t="shared" ca="1" si="46"/>
        <v>1.7592733329982966</v>
      </c>
      <c r="Q105" s="9">
        <f t="shared" ca="1" si="47"/>
        <v>1.6595046166190912</v>
      </c>
      <c r="R105" s="9">
        <f t="shared" ca="1" si="48"/>
        <v>1.5928725482703481</v>
      </c>
      <c r="S105" s="9">
        <f t="shared" ca="1" si="49"/>
        <v>1.4136314876963516</v>
      </c>
      <c r="T105" s="9">
        <f t="shared" ca="1" si="50"/>
        <v>1.3541510135253183</v>
      </c>
      <c r="U105" s="9">
        <f t="shared" ca="1" si="51"/>
        <v>1.3310734281055838</v>
      </c>
      <c r="V105" s="9">
        <f t="shared" ca="1" si="52"/>
        <v>1.3121392395609364</v>
      </c>
      <c r="W105" s="9">
        <f t="shared" ca="1" si="53"/>
        <v>1.4322007968949417</v>
      </c>
      <c r="X105" s="9">
        <f t="shared" ca="1" si="54"/>
        <v>1.5369806217480049</v>
      </c>
      <c r="Y105" s="9">
        <f t="shared" ca="1" si="55"/>
        <v>1.6592355275439428</v>
      </c>
      <c r="Z105" s="9">
        <f t="shared" ca="1" si="56"/>
        <v>1.7051315379353167</v>
      </c>
      <c r="AA105" s="9">
        <f t="shared" ca="1" si="57"/>
        <v>1.8719228774697074</v>
      </c>
      <c r="AB105" s="9">
        <f t="shared" ca="1" si="58"/>
        <v>1.8021345618163622</v>
      </c>
      <c r="AC105" s="9">
        <f t="shared" ca="1" si="59"/>
        <v>1.647550316761986</v>
      </c>
      <c r="AD105" s="9">
        <f t="shared" ca="1" si="60"/>
        <v>1.5503108508434773</v>
      </c>
      <c r="AE105" s="9">
        <f t="shared" ca="1" si="61"/>
        <v>1.3499226288619359</v>
      </c>
      <c r="AF105" s="9">
        <f t="shared" ca="1" si="62"/>
        <v>1.4154864947717307</v>
      </c>
      <c r="AG105" s="9">
        <f t="shared" ca="1" si="62"/>
        <v>1.3424397959598011</v>
      </c>
      <c r="AH105" s="9">
        <f t="shared" ca="1" si="62"/>
        <v>1.374730625796887</v>
      </c>
    </row>
    <row r="106" spans="1:39" x14ac:dyDescent="0.3">
      <c r="A106" s="41" t="str">
        <f t="shared" si="31"/>
        <v>TOT</v>
      </c>
      <c r="B106" s="9">
        <f t="shared" ca="1" si="32"/>
        <v>1.439576890252612</v>
      </c>
      <c r="C106" s="9">
        <f t="shared" ca="1" si="33"/>
        <v>1.3576347990472879</v>
      </c>
      <c r="D106" s="9">
        <f t="shared" ca="1" si="34"/>
        <v>1.4031259124536855</v>
      </c>
      <c r="E106" s="9">
        <f t="shared" ca="1" si="35"/>
        <v>1.3747553808926716</v>
      </c>
      <c r="F106" s="9">
        <f t="shared" ca="1" si="36"/>
        <v>1.3130235765647202</v>
      </c>
      <c r="G106" s="9">
        <f t="shared" ca="1" si="37"/>
        <v>1.1988477469042096</v>
      </c>
      <c r="H106" s="9">
        <f t="shared" ca="1" si="38"/>
        <v>1.2689767792295585</v>
      </c>
      <c r="I106" s="9">
        <f t="shared" ca="1" si="39"/>
        <v>1.2442980192207449</v>
      </c>
      <c r="J106" s="9">
        <f t="shared" ca="1" si="40"/>
        <v>1.3545585383252856</v>
      </c>
      <c r="K106" s="9">
        <f t="shared" ca="1" si="41"/>
        <v>1.2023968153334377</v>
      </c>
      <c r="L106" s="9">
        <f t="shared" ca="1" si="42"/>
        <v>1.3451160202680079</v>
      </c>
      <c r="M106" s="9">
        <f t="shared" ca="1" si="43"/>
        <v>1.3246217459971139</v>
      </c>
      <c r="N106" s="9">
        <f t="shared" ca="1" si="44"/>
        <v>1.3047902410400947</v>
      </c>
      <c r="O106" s="9">
        <f t="shared" ca="1" si="45"/>
        <v>1.3401000739505016</v>
      </c>
      <c r="P106" s="9">
        <f t="shared" ca="1" si="46"/>
        <v>1.2653382695414166</v>
      </c>
      <c r="Q106" s="9">
        <f t="shared" ca="1" si="47"/>
        <v>1.3070088700492988</v>
      </c>
      <c r="R106" s="9">
        <f t="shared" ca="1" si="48"/>
        <v>1.2223374222518719</v>
      </c>
      <c r="S106" s="9">
        <f t="shared" ca="1" si="49"/>
        <v>1.2770763128911362</v>
      </c>
      <c r="T106" s="9">
        <f t="shared" ca="1" si="50"/>
        <v>1.409515016836129</v>
      </c>
      <c r="U106" s="9">
        <f t="shared" ca="1" si="51"/>
        <v>1.3415591560685474</v>
      </c>
      <c r="V106" s="9">
        <f t="shared" ca="1" si="52"/>
        <v>1.3537975693284816</v>
      </c>
      <c r="W106" s="9">
        <f t="shared" ca="1" si="53"/>
        <v>1.3077556384494302</v>
      </c>
      <c r="X106" s="9">
        <f t="shared" ca="1" si="54"/>
        <v>1.3452613783370564</v>
      </c>
      <c r="Y106" s="9">
        <f t="shared" ca="1" si="55"/>
        <v>1.3220962260506337</v>
      </c>
      <c r="Z106" s="9">
        <f t="shared" ca="1" si="56"/>
        <v>1.1961875341415853</v>
      </c>
      <c r="AA106" s="9">
        <f t="shared" ca="1" si="57"/>
        <v>1.3526618984199905</v>
      </c>
      <c r="AB106" s="9">
        <f t="shared" ca="1" si="58"/>
        <v>1.2650418064986855</v>
      </c>
      <c r="AC106" s="9">
        <f t="shared" ca="1" si="59"/>
        <v>1.370419321829939</v>
      </c>
      <c r="AD106" s="9">
        <f t="shared" ca="1" si="60"/>
        <v>1.3593215436818653</v>
      </c>
      <c r="AE106" s="9">
        <f t="shared" ca="1" si="61"/>
        <v>1.4529050602483136</v>
      </c>
      <c r="AF106" s="9">
        <f t="shared" ca="1" si="62"/>
        <v>1.4561071842921587</v>
      </c>
      <c r="AG106" s="9">
        <f t="shared" ca="1" si="62"/>
        <v>1.3150937032845664</v>
      </c>
      <c r="AH106" s="9">
        <f t="shared" ca="1" si="62"/>
        <v>1.3491270923658263</v>
      </c>
    </row>
    <row r="107" spans="1:39" x14ac:dyDescent="0.3">
      <c r="A107" s="41" t="str">
        <f t="shared" si="31"/>
        <v>WAT</v>
      </c>
      <c r="B107" s="9">
        <f t="shared" ca="1" si="32"/>
        <v>1.3206409207237655</v>
      </c>
      <c r="C107" s="9">
        <f t="shared" ca="1" si="33"/>
        <v>1.1903850692550171</v>
      </c>
      <c r="D107" s="9">
        <f t="shared" ca="1" si="34"/>
        <v>1.2479121368704715</v>
      </c>
      <c r="E107" s="9">
        <f t="shared" ca="1" si="35"/>
        <v>1.059210797290594</v>
      </c>
      <c r="F107" s="9">
        <f t="shared" ca="1" si="36"/>
        <v>1.136753128584433</v>
      </c>
      <c r="G107" s="9">
        <f t="shared" ca="1" si="37"/>
        <v>1.0812035563324855</v>
      </c>
      <c r="H107" s="9">
        <f t="shared" ca="1" si="38"/>
        <v>1.1547655103472401</v>
      </c>
      <c r="I107" s="9">
        <f t="shared" ca="1" si="39"/>
        <v>1.2615909341399705</v>
      </c>
      <c r="J107" s="9">
        <f t="shared" ca="1" si="40"/>
        <v>1.2233480512199091</v>
      </c>
      <c r="K107" s="9">
        <f t="shared" ca="1" si="41"/>
        <v>1.2138378875428593</v>
      </c>
      <c r="L107" s="9">
        <f t="shared" ca="1" si="42"/>
        <v>1.1916459530542924</v>
      </c>
      <c r="M107" s="9">
        <f t="shared" ca="1" si="43"/>
        <v>1.110712421556189</v>
      </c>
      <c r="N107" s="9">
        <f t="shared" ca="1" si="44"/>
        <v>1.0981667699653637</v>
      </c>
      <c r="O107" s="9">
        <f t="shared" ca="1" si="45"/>
        <v>0.99947902185664683</v>
      </c>
      <c r="P107" s="9">
        <f t="shared" ca="1" si="46"/>
        <v>1.1566068427463188</v>
      </c>
      <c r="Q107" s="9">
        <f t="shared" ca="1" si="47"/>
        <v>1.2081478034266284</v>
      </c>
      <c r="R107" s="9">
        <f t="shared" ca="1" si="48"/>
        <v>1.1397342841653724</v>
      </c>
      <c r="S107" s="9">
        <f t="shared" ca="1" si="49"/>
        <v>1.259320685372282</v>
      </c>
      <c r="T107" s="9">
        <f t="shared" ca="1" si="50"/>
        <v>1.2829823204704274</v>
      </c>
      <c r="U107" s="9">
        <f t="shared" ca="1" si="51"/>
        <v>1.3666371991625959</v>
      </c>
      <c r="V107" s="9">
        <f t="shared" ca="1" si="52"/>
        <v>1.2159733511353645</v>
      </c>
      <c r="W107" s="9">
        <f t="shared" ca="1" si="53"/>
        <v>1.1520379122267008</v>
      </c>
      <c r="X107" s="9">
        <f t="shared" ca="1" si="54"/>
        <v>1.1280519214839462</v>
      </c>
      <c r="Y107" s="9">
        <f t="shared" ca="1" si="55"/>
        <v>1.070319737717738</v>
      </c>
      <c r="Z107" s="9">
        <f t="shared" ca="1" si="56"/>
        <v>1.0651733108372576</v>
      </c>
      <c r="AA107" s="9">
        <f t="shared" ca="1" si="57"/>
        <v>1.0020587515034238</v>
      </c>
      <c r="AB107" s="9">
        <f t="shared" ca="1" si="58"/>
        <v>1.0782957179531534</v>
      </c>
      <c r="AC107" s="9">
        <f t="shared" ca="1" si="59"/>
        <v>1.074325298317951</v>
      </c>
      <c r="AD107" s="9">
        <f t="shared" ca="1" si="60"/>
        <v>1.2228271101352941</v>
      </c>
      <c r="AE107" s="9">
        <f t="shared" ca="1" si="61"/>
        <v>1.3478023688088543</v>
      </c>
      <c r="AF107" s="9">
        <f t="shared" ca="1" si="62"/>
        <v>1.3634114007753013</v>
      </c>
      <c r="AG107" s="9">
        <f t="shared" ca="1" si="62"/>
        <v>1.4032658775875209</v>
      </c>
      <c r="AH107" s="9">
        <f t="shared" ca="1" si="62"/>
        <v>1.3159317589841024</v>
      </c>
    </row>
    <row r="108" spans="1:39" x14ac:dyDescent="0.3">
      <c r="A108" s="41" t="str">
        <f t="shared" si="31"/>
        <v>WHU</v>
      </c>
      <c r="B108" s="9">
        <f t="shared" ca="1" si="32"/>
        <v>1.3185306577384528</v>
      </c>
      <c r="C108" s="9">
        <f t="shared" ca="1" si="33"/>
        <v>1.3033476140756124</v>
      </c>
      <c r="D108" s="9">
        <f t="shared" ca="1" si="34"/>
        <v>1.3842674291489407</v>
      </c>
      <c r="E108" s="9">
        <f t="shared" ca="1" si="35"/>
        <v>1.3519810478452376</v>
      </c>
      <c r="F108" s="9">
        <f t="shared" ca="1" si="36"/>
        <v>1.2458131490736892</v>
      </c>
      <c r="G108" s="9">
        <f t="shared" ca="1" si="37"/>
        <v>1.3250171234753239</v>
      </c>
      <c r="H108" s="9">
        <f t="shared" ca="1" si="38"/>
        <v>1.2882898368471076</v>
      </c>
      <c r="I108" s="9">
        <f t="shared" ca="1" si="39"/>
        <v>1.3327962774946525</v>
      </c>
      <c r="J108" s="9">
        <f t="shared" ca="1" si="40"/>
        <v>1.2017576701688133</v>
      </c>
      <c r="K108" s="9">
        <f t="shared" ca="1" si="41"/>
        <v>1.1824353350450969</v>
      </c>
      <c r="L108" s="9">
        <f t="shared" ca="1" si="42"/>
        <v>1.2213992461036944</v>
      </c>
      <c r="M108" s="9">
        <f t="shared" ca="1" si="43"/>
        <v>1.090478220073452</v>
      </c>
      <c r="N108" s="9">
        <f t="shared" ca="1" si="44"/>
        <v>1.0917669279027449</v>
      </c>
      <c r="O108" s="9">
        <f t="shared" ca="1" si="45"/>
        <v>1.0318399644903338</v>
      </c>
      <c r="P108" s="9">
        <f t="shared" ca="1" si="46"/>
        <v>1.1216240210457704</v>
      </c>
      <c r="Q108" s="9">
        <f t="shared" ca="1" si="47"/>
        <v>1.2716287811881859</v>
      </c>
      <c r="R108" s="9">
        <f t="shared" ca="1" si="48"/>
        <v>1.1620755277639065</v>
      </c>
      <c r="S108" s="9">
        <f t="shared" ca="1" si="49"/>
        <v>1.21801808188378</v>
      </c>
      <c r="T108" s="9">
        <f t="shared" ca="1" si="50"/>
        <v>1.1998787322275828</v>
      </c>
      <c r="U108" s="9">
        <f t="shared" ca="1" si="51"/>
        <v>1.2945521894948318</v>
      </c>
      <c r="V108" s="9">
        <f t="shared" ca="1" si="52"/>
        <v>1.2119971635555176</v>
      </c>
      <c r="W108" s="9">
        <f t="shared" ca="1" si="53"/>
        <v>1.0383209757303848</v>
      </c>
      <c r="X108" s="9">
        <f t="shared" ca="1" si="54"/>
        <v>1.1550585173324903</v>
      </c>
      <c r="Y108" s="9">
        <f t="shared" ca="1" si="55"/>
        <v>1.0943066463332458</v>
      </c>
      <c r="Z108" s="9">
        <f t="shared" ca="1" si="56"/>
        <v>1.1478070175895523</v>
      </c>
      <c r="AA108" s="9">
        <f t="shared" ca="1" si="57"/>
        <v>1.0353885850620852</v>
      </c>
      <c r="AB108" s="9">
        <f t="shared" ca="1" si="58"/>
        <v>1.0925679165026871</v>
      </c>
      <c r="AC108" s="9">
        <f t="shared" ca="1" si="59"/>
        <v>1.1857538795135831</v>
      </c>
      <c r="AD108" s="9">
        <f t="shared" ca="1" si="60"/>
        <v>1.1714558557740589</v>
      </c>
      <c r="AE108" s="9">
        <f t="shared" ca="1" si="61"/>
        <v>1.2164436492017368</v>
      </c>
      <c r="AF108" s="9">
        <f t="shared" ca="1" si="62"/>
        <v>1.2935381515192395</v>
      </c>
      <c r="AG108" s="9">
        <f t="shared" ca="1" si="62"/>
        <v>1.2708007702460331</v>
      </c>
      <c r="AH108" s="9">
        <f t="shared" ca="1" si="62"/>
        <v>1.412902771300528</v>
      </c>
    </row>
    <row r="109" spans="1:39" x14ac:dyDescent="0.3">
      <c r="A109" s="41" t="str">
        <f t="shared" si="31"/>
        <v>WOL</v>
      </c>
      <c r="B109" s="9">
        <f t="shared" ca="1" si="32"/>
        <v>1.2375687184552302</v>
      </c>
      <c r="C109" s="9">
        <f t="shared" ca="1" si="33"/>
        <v>1.3821986683289049</v>
      </c>
      <c r="D109" s="9">
        <f t="shared" ca="1" si="34"/>
        <v>1.3120560006711814</v>
      </c>
      <c r="E109" s="9">
        <f t="shared" ca="1" si="35"/>
        <v>1.3278906379746991</v>
      </c>
      <c r="F109" s="9">
        <f t="shared" ca="1" si="36"/>
        <v>1.3834770113212607</v>
      </c>
      <c r="G109" s="9">
        <f t="shared" ca="1" si="37"/>
        <v>1.3548947547669812</v>
      </c>
      <c r="H109" s="9">
        <f t="shared" ca="1" si="38"/>
        <v>1.5342015632138326</v>
      </c>
      <c r="I109" s="9">
        <f t="shared" ca="1" si="39"/>
        <v>1.4372340422362282</v>
      </c>
      <c r="J109" s="9">
        <f t="shared" ca="1" si="40"/>
        <v>1.5212653447546423</v>
      </c>
      <c r="K109" s="9">
        <f t="shared" ca="1" si="41"/>
        <v>1.6247914881398289</v>
      </c>
      <c r="L109" s="9">
        <f t="shared" ca="1" si="42"/>
        <v>1.5988044904786338</v>
      </c>
      <c r="M109" s="9">
        <f t="shared" ca="1" si="43"/>
        <v>1.6718210258452395</v>
      </c>
      <c r="N109" s="9">
        <f t="shared" ca="1" si="44"/>
        <v>1.5356876641310027</v>
      </c>
      <c r="O109" s="9">
        <f t="shared" ca="1" si="45"/>
        <v>1.552502434755558</v>
      </c>
      <c r="P109" s="9">
        <f t="shared" ca="1" si="46"/>
        <v>1.4387565783399614</v>
      </c>
      <c r="Q109" s="9">
        <f t="shared" ca="1" si="47"/>
        <v>1.253747343619513</v>
      </c>
      <c r="R109" s="9">
        <f t="shared" ca="1" si="48"/>
        <v>1.3913076917639631</v>
      </c>
      <c r="S109" s="9">
        <f t="shared" ca="1" si="49"/>
        <v>1.3236173322276585</v>
      </c>
      <c r="T109" s="9">
        <f t="shared" ca="1" si="50"/>
        <v>1.269948020133967</v>
      </c>
      <c r="U109" s="9">
        <f t="shared" ca="1" si="51"/>
        <v>1.1912224684086798</v>
      </c>
      <c r="V109" s="9">
        <f t="shared" ca="1" si="52"/>
        <v>1.3123642654791918</v>
      </c>
      <c r="W109" s="9">
        <f t="shared" ca="1" si="53"/>
        <v>1.4603173942489025</v>
      </c>
      <c r="X109" s="9">
        <f t="shared" ca="1" si="54"/>
        <v>1.2969972309109938</v>
      </c>
      <c r="Y109" s="9">
        <f t="shared" ca="1" si="55"/>
        <v>1.4031683020325882</v>
      </c>
      <c r="Z109" s="9">
        <f t="shared" ca="1" si="56"/>
        <v>1.4816437676966083</v>
      </c>
      <c r="AA109" s="9">
        <f t="shared" ca="1" si="57"/>
        <v>1.6477120932220357</v>
      </c>
      <c r="AB109" s="9">
        <f t="shared" ca="1" si="58"/>
        <v>1.653628284403112</v>
      </c>
      <c r="AC109" s="9">
        <f t="shared" ca="1" si="59"/>
        <v>1.5792018608517937</v>
      </c>
      <c r="AD109" s="9">
        <f t="shared" ca="1" si="60"/>
        <v>1.5633182359463547</v>
      </c>
      <c r="AE109" s="9">
        <f t="shared" ca="1" si="61"/>
        <v>1.5191018846138933</v>
      </c>
      <c r="AF109" s="9">
        <f t="shared" ca="1" si="62"/>
        <v>1.4391992132437694</v>
      </c>
      <c r="AG109" s="9">
        <f t="shared" ca="1" si="62"/>
        <v>1.413687974055617</v>
      </c>
      <c r="AH109" s="9">
        <f t="shared" ca="1" si="62"/>
        <v>1.3083386026607025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t="shared" ref="B112:AH112" ca="1" si="63">AVERAGE(B68:G68)</f>
        <v>104.12202862674376</v>
      </c>
      <c r="C112" s="9">
        <f t="shared" ca="1" si="63"/>
        <v>97.938335546276434</v>
      </c>
      <c r="D112" s="9">
        <f t="shared" ca="1" si="63"/>
        <v>100.78755219363643</v>
      </c>
      <c r="E112" s="9">
        <f t="shared" ca="1" si="63"/>
        <v>103.64679892164675</v>
      </c>
      <c r="F112" s="9">
        <f t="shared" ca="1" si="63"/>
        <v>105.57753254238482</v>
      </c>
      <c r="G112" s="9">
        <f t="shared" ca="1" si="63"/>
        <v>103.64392086569792</v>
      </c>
      <c r="H112" s="9">
        <f t="shared" ca="1" si="63"/>
        <v>92.225795750714511</v>
      </c>
      <c r="I112" s="9">
        <f t="shared" ca="1" si="63"/>
        <v>99.162198111302359</v>
      </c>
      <c r="J112" s="9">
        <f t="shared" ca="1" si="63"/>
        <v>97.492221805585515</v>
      </c>
      <c r="K112" s="9">
        <f t="shared" ca="1" si="63"/>
        <v>104.41132134460777</v>
      </c>
      <c r="L112" s="9">
        <f t="shared" ca="1" si="63"/>
        <v>106.41316290043831</v>
      </c>
      <c r="M112" s="9">
        <f t="shared" ca="1" si="63"/>
        <v>106.75694034198614</v>
      </c>
      <c r="N112" s="9">
        <f t="shared" ca="1" si="63"/>
        <v>107.32710262530809</v>
      </c>
      <c r="O112" s="9">
        <f t="shared" ca="1" si="63"/>
        <v>105.36727994826698</v>
      </c>
      <c r="P112" s="9">
        <f t="shared" ca="1" si="63"/>
        <v>100.5063472036299</v>
      </c>
      <c r="Q112" s="9">
        <f t="shared" ca="1" si="63"/>
        <v>95.501618543127606</v>
      </c>
      <c r="R112" s="9">
        <f t="shared" ca="1" si="63"/>
        <v>90.037208439613991</v>
      </c>
      <c r="S112" s="9">
        <f t="shared" ca="1" si="63"/>
        <v>90.612507420871609</v>
      </c>
      <c r="T112" s="9">
        <f t="shared" ca="1" si="63"/>
        <v>88.530127249606252</v>
      </c>
      <c r="U112" s="9">
        <f t="shared" ca="1" si="63"/>
        <v>86.198949992675352</v>
      </c>
      <c r="V112" s="9">
        <f t="shared" ca="1" si="63"/>
        <v>94.205219861487706</v>
      </c>
      <c r="W112" s="9">
        <f t="shared" ca="1" si="63"/>
        <v>96.301928411459713</v>
      </c>
      <c r="X112" s="9">
        <f t="shared" ca="1" si="63"/>
        <v>92.974763303195076</v>
      </c>
      <c r="Y112" s="9">
        <f t="shared" ca="1" si="63"/>
        <v>103.14472291411089</v>
      </c>
      <c r="Z112" s="9">
        <f t="shared" ca="1" si="63"/>
        <v>107.6063922667192</v>
      </c>
      <c r="AA112" s="9">
        <f t="shared" ca="1" si="63"/>
        <v>108.45845672005844</v>
      </c>
      <c r="AB112" s="9">
        <f t="shared" ca="1" si="63"/>
        <v>109.54689145710235</v>
      </c>
      <c r="AC112" s="9">
        <f t="shared" ca="1" si="63"/>
        <v>104.78384040995138</v>
      </c>
      <c r="AD112" s="9">
        <f t="shared" ca="1" si="63"/>
        <v>108.56875399197786</v>
      </c>
      <c r="AE112" s="9">
        <f t="shared" ca="1" si="63"/>
        <v>96.847770840204575</v>
      </c>
      <c r="AF112" s="9">
        <f t="shared" ca="1" si="63"/>
        <v>92.83350603375662</v>
      </c>
      <c r="AG112" s="9">
        <f t="shared" ca="1" si="63"/>
        <v>97.437455448500614</v>
      </c>
      <c r="AH112" s="9">
        <f t="shared" ca="1" si="63"/>
        <v>94.400786574661524</v>
      </c>
    </row>
    <row r="113" spans="1:34" x14ac:dyDescent="0.3">
      <c r="A113" s="41" t="str">
        <f t="shared" ref="A113:A131" si="64">$A91</f>
        <v>AVL</v>
      </c>
      <c r="B113" s="9">
        <f t="shared" ref="B113:B131" ca="1" si="65">AVERAGE(B69:G69)</f>
        <v>107.81147309891821</v>
      </c>
      <c r="C113" s="9">
        <f t="shared" ref="C113:C131" ca="1" si="66">AVERAGE(C69:H69)</f>
        <v>111.68233881242782</v>
      </c>
      <c r="D113" s="9">
        <f t="shared" ref="D113:D131" ca="1" si="67">AVERAGE(D69:I69)</f>
        <v>110.01236250671097</v>
      </c>
      <c r="E113" s="9">
        <f t="shared" ref="E113:E131" ca="1" si="68">AVERAGE(E69:J69)</f>
        <v>112.92038261724126</v>
      </c>
      <c r="F113" s="9">
        <f t="shared" ref="F113:F131" ca="1" si="69">AVERAGE(F69:K69)</f>
        <v>109.59321750897664</v>
      </c>
      <c r="G113" s="9">
        <f t="shared" ref="G113:G131" ca="1" si="70">AVERAGE(G69:L69)</f>
        <v>95.928623008270407</v>
      </c>
      <c r="H113" s="9">
        <f t="shared" ref="H113:H131" ca="1" si="71">AVERAGE(H69:M69)</f>
        <v>92.854668702988235</v>
      </c>
      <c r="I113" s="9">
        <f t="shared" ref="I113:I131" ca="1" si="72">AVERAGE(I69:N69)</f>
        <v>97.179246168806628</v>
      </c>
      <c r="J113" s="9">
        <f t="shared" ref="J113:J131" ca="1" si="73">AVERAGE(J69:O69)</f>
        <v>90.105015576212466</v>
      </c>
      <c r="K113" s="9">
        <f t="shared" ref="K113:K131" ca="1" si="74">AVERAGE(K69:P69)</f>
        <v>82.071674939637788</v>
      </c>
      <c r="L113" s="9">
        <f t="shared" ref="L113:L131" ca="1" si="75">AVERAGE(L69:Q69)</f>
        <v>85.856588521664264</v>
      </c>
      <c r="M113" s="9">
        <f t="shared" ref="M113:M131" ca="1" si="76">AVERAGE(M69:R69)</f>
        <v>86.523425073056288</v>
      </c>
      <c r="N113" s="9">
        <f t="shared" ref="N113:N131" ca="1" si="77">AVERAGE(N69:S69)</f>
        <v>93.464449312402635</v>
      </c>
      <c r="O113" s="9">
        <f t="shared" ref="O113:O131" ca="1" si="78">AVERAGE(O69:T69)</f>
        <v>94.552884049446561</v>
      </c>
      <c r="P113" s="9">
        <f t="shared" ref="P113:P131" ca="1" si="79">AVERAGE(P69:U69)</f>
        <v>99.142567381626904</v>
      </c>
      <c r="Q113" s="9">
        <f t="shared" ref="Q113:Q131" ca="1" si="80">AVERAGE(Q69:V69)</f>
        <v>102.1548611658947</v>
      </c>
      <c r="R113" s="9">
        <f t="shared" ref="R113:R131" ca="1" si="81">AVERAGE(R69:W69)</f>
        <v>101.0931461074925</v>
      </c>
      <c r="S113" s="9">
        <f t="shared" ref="S113:S131" ca="1" si="82">AVERAGE(S69:X69)</f>
        <v>104.44057436254842</v>
      </c>
      <c r="T113" s="9">
        <f t="shared" ref="T113:T131" ca="1" si="83">AVERAGE(T69:Y69)</f>
        <v>105.77550558193481</v>
      </c>
      <c r="U113" s="9">
        <f t="shared" ref="U113:U131" ca="1" si="84">AVERAGE(U69:Z69)</f>
        <v>99.444082811668238</v>
      </c>
      <c r="V113" s="9">
        <f t="shared" ref="V113:V131" ca="1" si="85">AVERAGE(V69:AA69)</f>
        <v>99.990050088114558</v>
      </c>
      <c r="W113" s="9">
        <f t="shared" ref="W113:W131" ca="1" si="86">AVERAGE(W69:AB69)</f>
        <v>100.84211454145378</v>
      </c>
      <c r="X113" s="9">
        <f t="shared" ref="X113:X131" ca="1" si="87">AVERAGE(X69:AC69)</f>
        <v>101.4174135227114</v>
      </c>
      <c r="Y113" s="9">
        <f t="shared" ref="Y113:Y131" ca="1" si="88">AVERAGE(Y69:AD69)</f>
        <v>98.467962058046524</v>
      </c>
      <c r="Z113" s="9">
        <f t="shared" ref="Z113:Z131" ca="1" si="89">AVERAGE(Z69:AE69)</f>
        <v>92.409926326029336</v>
      </c>
      <c r="AA113" s="9">
        <f t="shared" ref="AA113:AA131" ca="1" si="90">AVERAGE(AA69:AF69)</f>
        <v>93.617039722949855</v>
      </c>
      <c r="AB113" s="9">
        <f t="shared" ref="AB113:AB131" ca="1" si="91">AVERAGE(AB69:AG69)</f>
        <v>91.137460769816641</v>
      </c>
      <c r="AC113" s="9">
        <f t="shared" ref="AC113:AC131" ca="1" si="92">AVERAGE(AC69:AH69)</f>
        <v>85.528096901751681</v>
      </c>
      <c r="AD113" s="9">
        <f t="shared" ref="AD113:AD131" ca="1" si="93">AVERAGE(AD69:AI69)</f>
        <v>84.614669441873275</v>
      </c>
      <c r="AE113" s="9">
        <f t="shared" ref="AE113:AE131" ca="1" si="94">AVERAGE(AE69:AJ69)</f>
        <v>90.535727140946463</v>
      </c>
      <c r="AF113" s="9">
        <f t="shared" ref="AF113:AH131" ca="1" si="95">AVERAGE(AF69:AK69)</f>
        <v>90.037918106602874</v>
      </c>
      <c r="AG113" s="9">
        <f t="shared" ca="1" si="95"/>
        <v>90.267351943640577</v>
      </c>
      <c r="AH113" s="9">
        <f t="shared" ca="1" si="95"/>
        <v>96.679506073342395</v>
      </c>
    </row>
    <row r="114" spans="1:34" x14ac:dyDescent="0.3">
      <c r="A114" s="41" t="str">
        <f t="shared" si="64"/>
        <v>BOU</v>
      </c>
      <c r="B114" s="9">
        <f t="shared" ca="1" si="65"/>
        <v>95.944092746031728</v>
      </c>
      <c r="C114" s="9">
        <f t="shared" ca="1" si="66"/>
        <v>106.11405235694751</v>
      </c>
      <c r="D114" s="9">
        <f t="shared" ca="1" si="67"/>
        <v>101.08196848877209</v>
      </c>
      <c r="E114" s="9">
        <f t="shared" ca="1" si="68"/>
        <v>109.39012184554416</v>
      </c>
      <c r="F114" s="9">
        <f t="shared" ca="1" si="69"/>
        <v>112.83447864743295</v>
      </c>
      <c r="G114" s="9">
        <f t="shared" ca="1" si="70"/>
        <v>110.73777009746094</v>
      </c>
      <c r="H114" s="9">
        <f t="shared" ca="1" si="71"/>
        <v>113.42399629797312</v>
      </c>
      <c r="I114" s="9">
        <f t="shared" ca="1" si="72"/>
        <v>102.33496026425188</v>
      </c>
      <c r="J114" s="9">
        <f t="shared" ca="1" si="73"/>
        <v>101.2897523751696</v>
      </c>
      <c r="K114" s="9">
        <f t="shared" ca="1" si="74"/>
        <v>93.585565603037921</v>
      </c>
      <c r="L114" s="9">
        <f t="shared" ca="1" si="75"/>
        <v>89.076395459366054</v>
      </c>
      <c r="M114" s="9">
        <f t="shared" ca="1" si="76"/>
        <v>86.047783483293685</v>
      </c>
      <c r="N114" s="9">
        <f t="shared" ca="1" si="77"/>
        <v>85.759080653777403</v>
      </c>
      <c r="O114" s="9">
        <f t="shared" ca="1" si="78"/>
        <v>89.516135915788951</v>
      </c>
      <c r="P114" s="9">
        <f t="shared" ca="1" si="79"/>
        <v>91.586789373303944</v>
      </c>
      <c r="Q114" s="9">
        <f t="shared" ca="1" si="80"/>
        <v>97.051199476817558</v>
      </c>
      <c r="R114" s="9">
        <f t="shared" ca="1" si="81"/>
        <v>105.24201986828332</v>
      </c>
      <c r="S114" s="9">
        <f t="shared" ca="1" si="82"/>
        <v>112.68314181852936</v>
      </c>
      <c r="T114" s="9">
        <f t="shared" ca="1" si="83"/>
        <v>114.45460084650115</v>
      </c>
      <c r="U114" s="9">
        <f t="shared" ca="1" si="84"/>
        <v>120.60492557427108</v>
      </c>
      <c r="V114" s="9">
        <f t="shared" ca="1" si="85"/>
        <v>117.25749731921519</v>
      </c>
      <c r="W114" s="9">
        <f t="shared" ca="1" si="86"/>
        <v>110.83467396063581</v>
      </c>
      <c r="X114" s="9">
        <f t="shared" ca="1" si="87"/>
        <v>104.77663822861864</v>
      </c>
      <c r="Y114" s="9">
        <f t="shared" ca="1" si="88"/>
        <v>95.590510647914655</v>
      </c>
      <c r="Z114" s="9">
        <f t="shared" ca="1" si="89"/>
        <v>94.990445598356587</v>
      </c>
      <c r="AA114" s="9">
        <f t="shared" ca="1" si="90"/>
        <v>82.42237207432315</v>
      </c>
      <c r="AB114" s="9">
        <f t="shared" ca="1" si="91"/>
        <v>91.89459005119204</v>
      </c>
      <c r="AC114" s="9">
        <f t="shared" ca="1" si="92"/>
        <v>89.249187624576152</v>
      </c>
      <c r="AD114" s="9">
        <f t="shared" ca="1" si="93"/>
        <v>92.171540385245763</v>
      </c>
      <c r="AE114" s="9">
        <f t="shared" ca="1" si="94"/>
        <v>98.345001528799074</v>
      </c>
      <c r="AF114" s="9">
        <f t="shared" ca="1" si="95"/>
        <v>91.555267872851346</v>
      </c>
      <c r="AG114" s="9">
        <f t="shared" ca="1" si="95"/>
        <v>98.496292112197693</v>
      </c>
      <c r="AH114" s="9">
        <f t="shared" ca="1" si="95"/>
        <v>89.992213209041736</v>
      </c>
    </row>
    <row r="115" spans="1:34" x14ac:dyDescent="0.3">
      <c r="A115" s="41" t="str">
        <f t="shared" si="64"/>
        <v>BRI</v>
      </c>
      <c r="B115" s="9">
        <f t="shared" ca="1" si="65"/>
        <v>109.49298398417152</v>
      </c>
      <c r="C115" s="9">
        <f t="shared" ca="1" si="66"/>
        <v>104.53640929433926</v>
      </c>
      <c r="D115" s="9">
        <f t="shared" ca="1" si="67"/>
        <v>95.926952213751235</v>
      </c>
      <c r="E115" s="9">
        <f t="shared" ca="1" si="68"/>
        <v>97.091966147862479</v>
      </c>
      <c r="F115" s="9">
        <f t="shared" ca="1" si="69"/>
        <v>101.57374474283796</v>
      </c>
      <c r="G115" s="9">
        <f t="shared" ca="1" si="70"/>
        <v>106.98675694570026</v>
      </c>
      <c r="H115" s="9">
        <f t="shared" ca="1" si="71"/>
        <v>100.80306386523296</v>
      </c>
      <c r="I115" s="9">
        <f t="shared" ca="1" si="72"/>
        <v>105.23151937832836</v>
      </c>
      <c r="J115" s="9">
        <f t="shared" ca="1" si="73"/>
        <v>97.983971781591876</v>
      </c>
      <c r="K115" s="9">
        <f t="shared" ca="1" si="74"/>
        <v>92.951887913416442</v>
      </c>
      <c r="L115" s="9">
        <f t="shared" ca="1" si="75"/>
        <v>90.849530400517395</v>
      </c>
      <c r="M115" s="9">
        <f t="shared" ca="1" si="76"/>
        <v>83.145343628385717</v>
      </c>
      <c r="N115" s="9">
        <f t="shared" ca="1" si="77"/>
        <v>86.720491706684626</v>
      </c>
      <c r="O115" s="9">
        <f t="shared" ca="1" si="78"/>
        <v>84.683052088682558</v>
      </c>
      <c r="P115" s="9">
        <f t="shared" ca="1" si="79"/>
        <v>95.539155975103384</v>
      </c>
      <c r="Q115" s="9">
        <f t="shared" ca="1" si="80"/>
        <v>94.683121396536748</v>
      </c>
      <c r="R115" s="9">
        <f t="shared" ca="1" si="81"/>
        <v>93.742538554656747</v>
      </c>
      <c r="S115" s="9">
        <f t="shared" ca="1" si="82"/>
        <v>102.70217451825006</v>
      </c>
      <c r="T115" s="9">
        <f t="shared" ca="1" si="83"/>
        <v>104.10360612349795</v>
      </c>
      <c r="U115" s="9">
        <f t="shared" ca="1" si="84"/>
        <v>111.1477073712518</v>
      </c>
      <c r="V115" s="9">
        <f t="shared" ca="1" si="85"/>
        <v>110.67483405291505</v>
      </c>
      <c r="W115" s="9">
        <f t="shared" ca="1" si="86"/>
        <v>109.20888594485849</v>
      </c>
      <c r="X115" s="9">
        <f t="shared" ca="1" si="87"/>
        <v>114.55978136060976</v>
      </c>
      <c r="Y115" s="9">
        <f t="shared" ca="1" si="88"/>
        <v>101.99170783657631</v>
      </c>
      <c r="Z115" s="9">
        <f t="shared" ca="1" si="89"/>
        <v>103.42825507053453</v>
      </c>
      <c r="AA115" s="9">
        <f t="shared" ca="1" si="90"/>
        <v>95.505355815630821</v>
      </c>
      <c r="AB115" s="9">
        <f t="shared" ca="1" si="91"/>
        <v>89.895742854077056</v>
      </c>
      <c r="AC115" s="9">
        <f t="shared" ca="1" si="92"/>
        <v>96.222623706770676</v>
      </c>
      <c r="AD115" s="9">
        <f t="shared" ca="1" si="93"/>
        <v>89.236752665914437</v>
      </c>
      <c r="AE115" s="9">
        <f t="shared" ca="1" si="94"/>
        <v>92.241223641714214</v>
      </c>
      <c r="AF115" s="9">
        <f t="shared" ca="1" si="95"/>
        <v>89.325563604164344</v>
      </c>
      <c r="AG115" s="9">
        <f t="shared" ca="1" si="95"/>
        <v>98.399804790642222</v>
      </c>
      <c r="AH115" s="9">
        <f t="shared" ca="1" si="95"/>
        <v>98.383486598837621</v>
      </c>
    </row>
    <row r="116" spans="1:34" x14ac:dyDescent="0.3">
      <c r="A116" s="41" t="str">
        <f t="shared" si="64"/>
        <v>BUR</v>
      </c>
      <c r="B116" s="9">
        <f t="shared" ca="1" si="65"/>
        <v>97.350863242984587</v>
      </c>
      <c r="C116" s="9">
        <f t="shared" ca="1" si="66"/>
        <v>98.515877177095831</v>
      </c>
      <c r="D116" s="9">
        <f t="shared" ca="1" si="67"/>
        <v>100.20497391896463</v>
      </c>
      <c r="E116" s="9">
        <f t="shared" ca="1" si="68"/>
        <v>101.35492232801465</v>
      </c>
      <c r="F116" s="9">
        <f t="shared" ca="1" si="69"/>
        <v>103.48770698746324</v>
      </c>
      <c r="G116" s="9">
        <f t="shared" ca="1" si="70"/>
        <v>100.14027873240731</v>
      </c>
      <c r="H116" s="9">
        <f t="shared" ca="1" si="71"/>
        <v>102.57738396780867</v>
      </c>
      <c r="I116" s="9">
        <f t="shared" ca="1" si="72"/>
        <v>99.065651005289922</v>
      </c>
      <c r="J116" s="9">
        <f t="shared" ca="1" si="73"/>
        <v>101.37360606626214</v>
      </c>
      <c r="K116" s="9">
        <f t="shared" ca="1" si="74"/>
        <v>103.22812863301188</v>
      </c>
      <c r="L116" s="9">
        <f t="shared" ca="1" si="75"/>
        <v>103.03895532249625</v>
      </c>
      <c r="M116" s="9">
        <f t="shared" ca="1" si="76"/>
        <v>112.51117329936517</v>
      </c>
      <c r="N116" s="9">
        <f t="shared" ca="1" si="77"/>
        <v>103.74264529369724</v>
      </c>
      <c r="O116" s="9">
        <f t="shared" ca="1" si="78"/>
        <v>100.86845077513037</v>
      </c>
      <c r="P116" s="9">
        <f t="shared" ca="1" si="79"/>
        <v>96.463787164186115</v>
      </c>
      <c r="Q116" s="9">
        <f t="shared" ca="1" si="80"/>
        <v>106.02738971241979</v>
      </c>
      <c r="R116" s="9">
        <f t="shared" ca="1" si="81"/>
        <v>103.63637381732646</v>
      </c>
      <c r="S116" s="9">
        <f t="shared" ca="1" si="82"/>
        <v>97.478370256000531</v>
      </c>
      <c r="T116" s="9">
        <f t="shared" ca="1" si="83"/>
        <v>92.501790572453743</v>
      </c>
      <c r="U116" s="9">
        <f t="shared" ca="1" si="84"/>
        <v>97.199428676345292</v>
      </c>
      <c r="V116" s="9">
        <f t="shared" ca="1" si="85"/>
        <v>98.035174937879916</v>
      </c>
      <c r="W116" s="9">
        <f t="shared" ca="1" si="86"/>
        <v>94.215930190915969</v>
      </c>
      <c r="X116" s="9">
        <f t="shared" ca="1" si="87"/>
        <v>100.76651462903517</v>
      </c>
      <c r="Y116" s="9">
        <f t="shared" ca="1" si="88"/>
        <v>101.84060108221837</v>
      </c>
      <c r="Z116" s="9">
        <f t="shared" ca="1" si="89"/>
        <v>102.11725165563537</v>
      </c>
      <c r="AA116" s="9">
        <f t="shared" ca="1" si="90"/>
        <v>103.97545831810464</v>
      </c>
      <c r="AB116" s="9">
        <f t="shared" ca="1" si="91"/>
        <v>104.08180711983117</v>
      </c>
      <c r="AC116" s="9">
        <f t="shared" ca="1" si="92"/>
        <v>98.912748299819043</v>
      </c>
      <c r="AD116" s="9">
        <f t="shared" ca="1" si="93"/>
        <v>101.79728100454702</v>
      </c>
      <c r="AE116" s="9">
        <f t="shared" ca="1" si="94"/>
        <v>94.549733407810507</v>
      </c>
      <c r="AF116" s="9">
        <f t="shared" ca="1" si="95"/>
        <v>96.929154489886955</v>
      </c>
      <c r="AG116" s="9">
        <f t="shared" ca="1" si="95"/>
        <v>95.732051502506849</v>
      </c>
      <c r="AH116" s="9">
        <f t="shared" ca="1" si="95"/>
        <v>99.794685099747994</v>
      </c>
    </row>
    <row r="117" spans="1:34" x14ac:dyDescent="0.3">
      <c r="A117" s="41" t="str">
        <f t="shared" si="64"/>
        <v>CHE</v>
      </c>
      <c r="B117" s="9">
        <f t="shared" ca="1" si="65"/>
        <v>86.653290833439812</v>
      </c>
      <c r="C117" s="9">
        <f t="shared" ca="1" si="66"/>
        <v>94.319740112362595</v>
      </c>
      <c r="D117" s="9">
        <f t="shared" ca="1" si="67"/>
        <v>93.75564283687423</v>
      </c>
      <c r="E117" s="9">
        <f t="shared" ca="1" si="68"/>
        <v>96.900979961049515</v>
      </c>
      <c r="F117" s="9">
        <f t="shared" ca="1" si="69"/>
        <v>95.97123430936648</v>
      </c>
      <c r="G117" s="9">
        <f t="shared" ca="1" si="70"/>
        <v>100.56553952030532</v>
      </c>
      <c r="H117" s="9">
        <f t="shared" ca="1" si="71"/>
        <v>107.55141056116156</v>
      </c>
      <c r="I117" s="9">
        <f t="shared" ca="1" si="72"/>
        <v>100.16161185565578</v>
      </c>
      <c r="J117" s="9">
        <f t="shared" ca="1" si="73"/>
        <v>110.40925266491536</v>
      </c>
      <c r="K117" s="9">
        <f t="shared" ca="1" si="74"/>
        <v>112.75313659342089</v>
      </c>
      <c r="L117" s="9">
        <f t="shared" ca="1" si="75"/>
        <v>111.82322298041846</v>
      </c>
      <c r="M117" s="9">
        <f t="shared" ca="1" si="76"/>
        <v>115.97774654654911</v>
      </c>
      <c r="N117" s="9">
        <f t="shared" ca="1" si="77"/>
        <v>110.93548685462582</v>
      </c>
      <c r="O117" s="9">
        <f t="shared" ca="1" si="78"/>
        <v>117.59523864179668</v>
      </c>
      <c r="P117" s="9">
        <f t="shared" ca="1" si="79"/>
        <v>106.91946337910566</v>
      </c>
      <c r="Q117" s="9">
        <f t="shared" ca="1" si="80"/>
        <v>98.450789728787129</v>
      </c>
      <c r="R117" s="9">
        <f t="shared" ca="1" si="81"/>
        <v>102.63029116612468</v>
      </c>
      <c r="S117" s="9">
        <f t="shared" ca="1" si="82"/>
        <v>100.06977734828099</v>
      </c>
      <c r="T117" s="9">
        <f t="shared" ca="1" si="83"/>
        <v>104.45877972834457</v>
      </c>
      <c r="U117" s="9">
        <f t="shared" ca="1" si="84"/>
        <v>98.667703898048259</v>
      </c>
      <c r="V117" s="9">
        <f t="shared" ca="1" si="85"/>
        <v>98.260092089945047</v>
      </c>
      <c r="W117" s="9">
        <f t="shared" ca="1" si="86"/>
        <v>99.300964703615293</v>
      </c>
      <c r="X117" s="9">
        <f t="shared" ca="1" si="87"/>
        <v>98.382554136211027</v>
      </c>
      <c r="Y117" s="9">
        <f t="shared" ca="1" si="88"/>
        <v>96.95729022413623</v>
      </c>
      <c r="Z117" s="9">
        <f t="shared" ca="1" si="89"/>
        <v>98.645579601330368</v>
      </c>
      <c r="AA117" s="9">
        <f t="shared" ca="1" si="90"/>
        <v>100.5001021680801</v>
      </c>
      <c r="AB117" s="9">
        <f t="shared" ca="1" si="91"/>
        <v>106.90660733485485</v>
      </c>
      <c r="AC117" s="9">
        <f t="shared" ca="1" si="92"/>
        <v>110.04229030620245</v>
      </c>
      <c r="AD117" s="9">
        <f t="shared" ca="1" si="93"/>
        <v>108.66952630433731</v>
      </c>
      <c r="AE117" s="9">
        <f t="shared" ca="1" si="94"/>
        <v>104.65844687584534</v>
      </c>
      <c r="AF117" s="9">
        <f t="shared" ca="1" si="95"/>
        <v>107.86503303495958</v>
      </c>
      <c r="AG117" s="9">
        <f t="shared" ca="1" si="95"/>
        <v>102.75328694980846</v>
      </c>
      <c r="AH117" s="9">
        <f t="shared" ca="1" si="95"/>
        <v>96.341132820106637</v>
      </c>
    </row>
    <row r="118" spans="1:34" x14ac:dyDescent="0.3">
      <c r="A118" s="41" t="str">
        <f t="shared" si="64"/>
        <v>CRY</v>
      </c>
      <c r="B118" s="9">
        <f t="shared" ca="1" si="65"/>
        <v>94.615883443856092</v>
      </c>
      <c r="C118" s="9">
        <f t="shared" ca="1" si="66"/>
        <v>101.16545672927695</v>
      </c>
      <c r="D118" s="9">
        <f t="shared" ca="1" si="67"/>
        <v>109.48633277457168</v>
      </c>
      <c r="E118" s="9">
        <f t="shared" ca="1" si="68"/>
        <v>112.48618187161297</v>
      </c>
      <c r="F118" s="9">
        <f t="shared" ca="1" si="69"/>
        <v>102.9920626528617</v>
      </c>
      <c r="G118" s="9">
        <f t="shared" ca="1" si="70"/>
        <v>105.02950227086377</v>
      </c>
      <c r="H118" s="9">
        <f t="shared" ca="1" si="71"/>
        <v>102.00653925771843</v>
      </c>
      <c r="I118" s="9">
        <f t="shared" ca="1" si="72"/>
        <v>90.779049992413562</v>
      </c>
      <c r="J118" s="9">
        <f t="shared" ca="1" si="73"/>
        <v>84.356226633834183</v>
      </c>
      <c r="K118" s="9">
        <f t="shared" ca="1" si="74"/>
        <v>90.100584435103926</v>
      </c>
      <c r="L118" s="9">
        <f t="shared" ca="1" si="75"/>
        <v>91.620935340760568</v>
      </c>
      <c r="M118" s="9">
        <f t="shared" ca="1" si="76"/>
        <v>95.225820464239902</v>
      </c>
      <c r="N118" s="9">
        <f t="shared" ca="1" si="77"/>
        <v>101.7764049023591</v>
      </c>
      <c r="O118" s="9">
        <f t="shared" ca="1" si="78"/>
        <v>115.44099940306531</v>
      </c>
      <c r="P118" s="9">
        <f t="shared" ca="1" si="79"/>
        <v>116.29306385640452</v>
      </c>
      <c r="Q118" s="9">
        <f t="shared" ca="1" si="80"/>
        <v>114.62308755068767</v>
      </c>
      <c r="R118" s="9">
        <f t="shared" ca="1" si="81"/>
        <v>116.44653113601233</v>
      </c>
      <c r="S118" s="9">
        <f t="shared" ca="1" si="82"/>
        <v>109.05673243050656</v>
      </c>
      <c r="T118" s="9">
        <f t="shared" ca="1" si="83"/>
        <v>109.80944171062713</v>
      </c>
      <c r="U118" s="9">
        <f t="shared" ca="1" si="84"/>
        <v>99.639482099711316</v>
      </c>
      <c r="V118" s="9">
        <f t="shared" ca="1" si="85"/>
        <v>97.857504033369651</v>
      </c>
      <c r="W118" s="9">
        <f t="shared" ca="1" si="86"/>
        <v>101.00284115754492</v>
      </c>
      <c r="X118" s="9">
        <f t="shared" ca="1" si="87"/>
        <v>98.684492234996341</v>
      </c>
      <c r="Y118" s="9">
        <f t="shared" ca="1" si="88"/>
        <v>106.67917524155359</v>
      </c>
      <c r="Z118" s="9">
        <f t="shared" ca="1" si="89"/>
        <v>104.7193525645125</v>
      </c>
      <c r="AA118" s="9">
        <f t="shared" ca="1" si="90"/>
        <v>99.032307498103776</v>
      </c>
      <c r="AB118" s="9">
        <f t="shared" ca="1" si="91"/>
        <v>103.21180893544134</v>
      </c>
      <c r="AC118" s="9">
        <f t="shared" ca="1" si="92"/>
        <v>94.137567748963463</v>
      </c>
      <c r="AD118" s="9">
        <f t="shared" ca="1" si="93"/>
        <v>92.256087601964097</v>
      </c>
      <c r="AE118" s="9">
        <f t="shared" ca="1" si="94"/>
        <v>92.08617031668895</v>
      </c>
      <c r="AF118" s="9">
        <f t="shared" ca="1" si="95"/>
        <v>89.771311251562665</v>
      </c>
      <c r="AG118" s="9">
        <f t="shared" ca="1" si="95"/>
        <v>91.878586360913985</v>
      </c>
      <c r="AH118" s="9">
        <f t="shared" ca="1" si="95"/>
        <v>91.119246718589636</v>
      </c>
    </row>
    <row r="119" spans="1:34" x14ac:dyDescent="0.3">
      <c r="A119" s="41" t="str">
        <f t="shared" si="64"/>
        <v>EVE</v>
      </c>
      <c r="B119" s="9">
        <f t="shared" ca="1" si="65"/>
        <v>103.0508216710474</v>
      </c>
      <c r="C119" s="9">
        <f t="shared" ca="1" si="66"/>
        <v>102.44685508640703</v>
      </c>
      <c r="D119" s="9">
        <f t="shared" ca="1" si="67"/>
        <v>96.820923933048689</v>
      </c>
      <c r="E119" s="9">
        <f t="shared" ca="1" si="68"/>
        <v>102.46461532756427</v>
      </c>
      <c r="F119" s="9">
        <f t="shared" ca="1" si="69"/>
        <v>103.90332166702724</v>
      </c>
      <c r="G119" s="9">
        <f t="shared" ca="1" si="70"/>
        <v>104.06239259210713</v>
      </c>
      <c r="H119" s="9">
        <f t="shared" ca="1" si="71"/>
        <v>103.98471139376335</v>
      </c>
      <c r="I119" s="9">
        <f t="shared" ca="1" si="72"/>
        <v>112.29286475053539</v>
      </c>
      <c r="J119" s="9">
        <f t="shared" ca="1" si="73"/>
        <v>110.79278885421105</v>
      </c>
      <c r="K119" s="9">
        <f t="shared" ca="1" si="74"/>
        <v>94.935784176886543</v>
      </c>
      <c r="L119" s="9">
        <f t="shared" ca="1" si="75"/>
        <v>93.054304029887149</v>
      </c>
      <c r="M119" s="9">
        <f t="shared" ca="1" si="76"/>
        <v>87.918653421260487</v>
      </c>
      <c r="N119" s="9">
        <f t="shared" ca="1" si="77"/>
        <v>90.834313458810371</v>
      </c>
      <c r="O119" s="9">
        <f t="shared" ca="1" si="78"/>
        <v>85.421301255948052</v>
      </c>
      <c r="P119" s="9">
        <f t="shared" ca="1" si="79"/>
        <v>90.459667806123818</v>
      </c>
      <c r="Q119" s="9">
        <f t="shared" ca="1" si="80"/>
        <v>92.848215367650653</v>
      </c>
      <c r="R119" s="9">
        <f t="shared" ca="1" si="81"/>
        <v>98.301366798616371</v>
      </c>
      <c r="S119" s="9">
        <f t="shared" ca="1" si="82"/>
        <v>107.36959258381164</v>
      </c>
      <c r="T119" s="9">
        <f t="shared" ca="1" si="83"/>
        <v>111.17603338307606</v>
      </c>
      <c r="U119" s="9">
        <f t="shared" ca="1" si="84"/>
        <v>109.87072646430541</v>
      </c>
      <c r="V119" s="9">
        <f t="shared" ca="1" si="85"/>
        <v>110.75341761320283</v>
      </c>
      <c r="W119" s="9">
        <f t="shared" ca="1" si="86"/>
        <v>113.5460994663095</v>
      </c>
      <c r="X119" s="9">
        <f t="shared" ca="1" si="87"/>
        <v>108.5413708058072</v>
      </c>
      <c r="Y119" s="9">
        <f t="shared" ca="1" si="88"/>
        <v>99.106253662960043</v>
      </c>
      <c r="Z119" s="9">
        <f t="shared" ca="1" si="89"/>
        <v>88.967199134699101</v>
      </c>
      <c r="AA119" s="9">
        <f t="shared" ca="1" si="90"/>
        <v>91.451746395112892</v>
      </c>
      <c r="AB119" s="9">
        <f t="shared" ca="1" si="91"/>
        <v>88.446926321191668</v>
      </c>
      <c r="AC119" s="9">
        <f t="shared" ca="1" si="92"/>
        <v>87.401718432109377</v>
      </c>
      <c r="AD119" s="9">
        <f t="shared" ca="1" si="93"/>
        <v>91.67640017427675</v>
      </c>
      <c r="AE119" s="9">
        <f t="shared" ca="1" si="94"/>
        <v>92.038669653170174</v>
      </c>
      <c r="AF119" s="9">
        <f t="shared" ca="1" si="95"/>
        <v>104.52160810993662</v>
      </c>
      <c r="AG119" s="9">
        <f t="shared" ca="1" si="95"/>
        <v>98.194727257243017</v>
      </c>
      <c r="AH119" s="9">
        <f t="shared" ca="1" si="95"/>
        <v>102.87737000011055</v>
      </c>
    </row>
    <row r="120" spans="1:34" x14ac:dyDescent="0.3">
      <c r="A120" s="41" t="str">
        <f t="shared" si="64"/>
        <v>LEI</v>
      </c>
      <c r="B120" s="9">
        <f t="shared" ca="1" si="65"/>
        <v>88.782844242033022</v>
      </c>
      <c r="C120" s="9">
        <f t="shared" ca="1" si="66"/>
        <v>96.346340303308978</v>
      </c>
      <c r="D120" s="9">
        <f t="shared" ca="1" si="67"/>
        <v>94.601334672851053</v>
      </c>
      <c r="E120" s="9">
        <f t="shared" ca="1" si="68"/>
        <v>99.74897518390155</v>
      </c>
      <c r="F120" s="9">
        <f t="shared" ca="1" si="69"/>
        <v>94.502235165545656</v>
      </c>
      <c r="G120" s="9">
        <f t="shared" ca="1" si="70"/>
        <v>98.106050847227323</v>
      </c>
      <c r="H120" s="9">
        <f t="shared" ca="1" si="71"/>
        <v>99.383527156105671</v>
      </c>
      <c r="I120" s="9">
        <f t="shared" ca="1" si="72"/>
        <v>93.258737434292655</v>
      </c>
      <c r="J120" s="9">
        <f t="shared" ca="1" si="73"/>
        <v>100.12906359079498</v>
      </c>
      <c r="K120" s="9">
        <f t="shared" ca="1" si="74"/>
        <v>102.50540691981821</v>
      </c>
      <c r="L120" s="9">
        <f t="shared" ca="1" si="75"/>
        <v>107.10935633456221</v>
      </c>
      <c r="M120" s="9">
        <f t="shared" ca="1" si="76"/>
        <v>114.8135431066939</v>
      </c>
      <c r="N120" s="9">
        <f t="shared" ca="1" si="77"/>
        <v>108.67706676260589</v>
      </c>
      <c r="O120" s="9">
        <f t="shared" ca="1" si="78"/>
        <v>104.66280195615796</v>
      </c>
      <c r="P120" s="9">
        <f t="shared" ca="1" si="79"/>
        <v>108.97259857296073</v>
      </c>
      <c r="Q120" s="9">
        <f t="shared" ca="1" si="80"/>
        <v>106.88495807345377</v>
      </c>
      <c r="R120" s="9">
        <f t="shared" ca="1" si="81"/>
        <v>105.71994413934253</v>
      </c>
      <c r="S120" s="9">
        <f t="shared" ca="1" si="82"/>
        <v>97.057344112145074</v>
      </c>
      <c r="T120" s="9">
        <f t="shared" ca="1" si="83"/>
        <v>110.52580122794275</v>
      </c>
      <c r="U120" s="9">
        <f t="shared" ca="1" si="84"/>
        <v>112.65858588739133</v>
      </c>
      <c r="V120" s="9">
        <f t="shared" ca="1" si="85"/>
        <v>103.58573822343759</v>
      </c>
      <c r="W120" s="9">
        <f t="shared" ca="1" si="86"/>
        <v>100.40189424001154</v>
      </c>
      <c r="X120" s="9">
        <f t="shared" ca="1" si="87"/>
        <v>100.53972247201784</v>
      </c>
      <c r="Y120" s="9">
        <f t="shared" ca="1" si="88"/>
        <v>110.45777169067692</v>
      </c>
      <c r="Z120" s="9">
        <f t="shared" ca="1" si="89"/>
        <v>101.30234733364256</v>
      </c>
      <c r="AA120" s="9">
        <f t="shared" ca="1" si="90"/>
        <v>106.75549876460828</v>
      </c>
      <c r="AB120" s="9">
        <f t="shared" ca="1" si="91"/>
        <v>108.47560945698025</v>
      </c>
      <c r="AC120" s="9">
        <f t="shared" ca="1" si="92"/>
        <v>112.54214458930369</v>
      </c>
      <c r="AD120" s="9">
        <f t="shared" ca="1" si="93"/>
        <v>108.53724642323324</v>
      </c>
      <c r="AE120" s="9">
        <f t="shared" ca="1" si="94"/>
        <v>100.95037446150506</v>
      </c>
      <c r="AF120" s="9">
        <f t="shared" ca="1" si="95"/>
        <v>99.935839207623602</v>
      </c>
      <c r="AG120" s="9">
        <f t="shared" ca="1" si="95"/>
        <v>94.293514466142256</v>
      </c>
      <c r="AH120" s="9">
        <f t="shared" ca="1" si="95"/>
        <v>95.239746270949283</v>
      </c>
    </row>
    <row r="121" spans="1:34" x14ac:dyDescent="0.3">
      <c r="A121" s="41" t="str">
        <f t="shared" si="64"/>
        <v>LIV</v>
      </c>
      <c r="B121" s="9">
        <f t="shared" ca="1" si="65"/>
        <v>105.58313173436012</v>
      </c>
      <c r="C121" s="9">
        <f t="shared" ca="1" si="66"/>
        <v>95.022479020447292</v>
      </c>
      <c r="D121" s="9">
        <f t="shared" ca="1" si="67"/>
        <v>95.586576295935672</v>
      </c>
      <c r="E121" s="9">
        <f t="shared" ca="1" si="68"/>
        <v>89.173449378430675</v>
      </c>
      <c r="F121" s="9">
        <f t="shared" ca="1" si="69"/>
        <v>91.663697560441449</v>
      </c>
      <c r="G121" s="9">
        <f t="shared" ca="1" si="70"/>
        <v>89.545546138371151</v>
      </c>
      <c r="H121" s="9">
        <f t="shared" ca="1" si="71"/>
        <v>92.912286593064323</v>
      </c>
      <c r="I121" s="9">
        <f t="shared" ca="1" si="72"/>
        <v>95.768752534845461</v>
      </c>
      <c r="J121" s="9">
        <f t="shared" ca="1" si="73"/>
        <v>99.373637658324768</v>
      </c>
      <c r="K121" s="9">
        <f t="shared" ca="1" si="74"/>
        <v>104.13206682671728</v>
      </c>
      <c r="L121" s="9">
        <f t="shared" ca="1" si="75"/>
        <v>103.97299590163738</v>
      </c>
      <c r="M121" s="9">
        <f t="shared" ca="1" si="76"/>
        <v>104.14291318691254</v>
      </c>
      <c r="N121" s="9">
        <f t="shared" ca="1" si="77"/>
        <v>110.2112898750665</v>
      </c>
      <c r="O121" s="9">
        <f t="shared" ca="1" si="78"/>
        <v>107.7528007236764</v>
      </c>
      <c r="P121" s="9">
        <f t="shared" ca="1" si="79"/>
        <v>102.74242310024705</v>
      </c>
      <c r="Q121" s="9">
        <f t="shared" ca="1" si="80"/>
        <v>101.55914201015344</v>
      </c>
      <c r="R121" s="9">
        <f t="shared" ca="1" si="81"/>
        <v>98.606686864048086</v>
      </c>
      <c r="S121" s="9">
        <f t="shared" ca="1" si="82"/>
        <v>92.997073902494321</v>
      </c>
      <c r="T121" s="9">
        <f t="shared" ca="1" si="83"/>
        <v>83.924226238540555</v>
      </c>
      <c r="U121" s="9">
        <f t="shared" ca="1" si="84"/>
        <v>89.715302068836877</v>
      </c>
      <c r="V121" s="9">
        <f t="shared" ca="1" si="85"/>
        <v>94.13346100593759</v>
      </c>
      <c r="W121" s="9">
        <f t="shared" ca="1" si="86"/>
        <v>104.30342061685339</v>
      </c>
      <c r="X121" s="9">
        <f t="shared" ca="1" si="87"/>
        <v>106.86897941159232</v>
      </c>
      <c r="Y121" s="9">
        <f t="shared" ca="1" si="88"/>
        <v>112.95146569148282</v>
      </c>
      <c r="Z121" s="9">
        <f t="shared" ca="1" si="89"/>
        <v>114.67157638385477</v>
      </c>
      <c r="AA121" s="9">
        <f t="shared" ca="1" si="90"/>
        <v>114.80155825263165</v>
      </c>
      <c r="AB121" s="9">
        <f t="shared" ca="1" si="91"/>
        <v>108.00397823345452</v>
      </c>
      <c r="AC121" s="9">
        <f t="shared" ca="1" si="92"/>
        <v>106.82232218951476</v>
      </c>
      <c r="AD121" s="9">
        <f t="shared" ca="1" si="93"/>
        <v>106.32741685229085</v>
      </c>
      <c r="AE121" s="9">
        <f t="shared" ca="1" si="94"/>
        <v>103.47820020493087</v>
      </c>
      <c r="AF121" s="9">
        <f t="shared" ca="1" si="95"/>
        <v>104.8320438178411</v>
      </c>
      <c r="AG121" s="9">
        <f t="shared" ca="1" si="95"/>
        <v>99.978957436433447</v>
      </c>
      <c r="AH121" s="9">
        <f t="shared" ca="1" si="95"/>
        <v>105.88599994348374</v>
      </c>
    </row>
    <row r="122" spans="1:34" x14ac:dyDescent="0.3">
      <c r="A122" s="41" t="str">
        <f t="shared" si="64"/>
        <v>MCI</v>
      </c>
      <c r="B122" s="9">
        <f t="shared" ca="1" si="65"/>
        <v>114.05892622621316</v>
      </c>
      <c r="C122" s="9">
        <f t="shared" ca="1" si="66"/>
        <v>106.70618925463138</v>
      </c>
      <c r="D122" s="9">
        <f t="shared" ca="1" si="67"/>
        <v>104.22661030149816</v>
      </c>
      <c r="E122" s="9">
        <f t="shared" ca="1" si="68"/>
        <v>102.85384629963302</v>
      </c>
      <c r="F122" s="9">
        <f t="shared" ca="1" si="69"/>
        <v>107.75084866598517</v>
      </c>
      <c r="G122" s="9">
        <f t="shared" ca="1" si="70"/>
        <v>107.61302043397889</v>
      </c>
      <c r="H122" s="9">
        <f t="shared" ca="1" si="71"/>
        <v>97.229789865894816</v>
      </c>
      <c r="I122" s="9">
        <f t="shared" ca="1" si="72"/>
        <v>97.727598900238419</v>
      </c>
      <c r="J122" s="9">
        <f t="shared" ca="1" si="73"/>
        <v>101.25522032521228</v>
      </c>
      <c r="K122" s="9">
        <f t="shared" ca="1" si="74"/>
        <v>100.29680707014653</v>
      </c>
      <c r="L122" s="9">
        <f t="shared" ca="1" si="75"/>
        <v>90.395076043292036</v>
      </c>
      <c r="M122" s="9">
        <f t="shared" ca="1" si="76"/>
        <v>86.528006109227874</v>
      </c>
      <c r="N122" s="9">
        <f t="shared" ca="1" si="77"/>
        <v>92.701467252781185</v>
      </c>
      <c r="O122" s="9">
        <f t="shared" ca="1" si="78"/>
        <v>90.483547526065635</v>
      </c>
      <c r="P122" s="9">
        <f t="shared" ca="1" si="79"/>
        <v>87.875002523897209</v>
      </c>
      <c r="Q122" s="9">
        <f t="shared" ca="1" si="80"/>
        <v>89.988029265673831</v>
      </c>
      <c r="R122" s="9">
        <f t="shared" ca="1" si="81"/>
        <v>95.427724941952462</v>
      </c>
      <c r="S122" s="9">
        <f t="shared" ca="1" si="82"/>
        <v>99.424776744793505</v>
      </c>
      <c r="T122" s="9">
        <f t="shared" ca="1" si="83"/>
        <v>96.110562329250527</v>
      </c>
      <c r="U122" s="9">
        <f t="shared" ca="1" si="84"/>
        <v>98.139308745450435</v>
      </c>
      <c r="V122" s="9">
        <f t="shared" ca="1" si="85"/>
        <v>108.30926835636622</v>
      </c>
      <c r="W122" s="9">
        <f t="shared" ca="1" si="86"/>
        <v>104.69616571826526</v>
      </c>
      <c r="X122" s="9">
        <f t="shared" ca="1" si="87"/>
        <v>103.00787634107117</v>
      </c>
      <c r="Y122" s="9">
        <f t="shared" ca="1" si="88"/>
        <v>95.941492111706438</v>
      </c>
      <c r="Z122" s="9">
        <f t="shared" ca="1" si="89"/>
        <v>101.08913262275695</v>
      </c>
      <c r="AA122" s="9">
        <f t="shared" ca="1" si="90"/>
        <v>98.698116727663646</v>
      </c>
      <c r="AB122" s="9">
        <f t="shared" ca="1" si="91"/>
        <v>85.033522226957402</v>
      </c>
      <c r="AC122" s="9">
        <f t="shared" ca="1" si="92"/>
        <v>87.385662576620973</v>
      </c>
      <c r="AD122" s="9">
        <f t="shared" ca="1" si="93"/>
        <v>91.192103375885424</v>
      </c>
      <c r="AE122" s="9">
        <f t="shared" ca="1" si="94"/>
        <v>95.28688137084184</v>
      </c>
      <c r="AF122" s="9">
        <f t="shared" ca="1" si="95"/>
        <v>98.136098018201821</v>
      </c>
      <c r="AG122" s="9">
        <f t="shared" ca="1" si="95"/>
        <v>103.09267270803407</v>
      </c>
      <c r="AH122" s="9">
        <f t="shared" ca="1" si="95"/>
        <v>114.32016197333893</v>
      </c>
    </row>
    <row r="123" spans="1:34" x14ac:dyDescent="0.3">
      <c r="A123" s="41" t="str">
        <f t="shared" si="64"/>
        <v>MUN</v>
      </c>
      <c r="B123" s="9">
        <f t="shared" ca="1" si="65"/>
        <v>97.768773716510438</v>
      </c>
      <c r="C123" s="9">
        <f t="shared" ca="1" si="66"/>
        <v>101.96860278605836</v>
      </c>
      <c r="D123" s="9">
        <f t="shared" ca="1" si="67"/>
        <v>108.15691774528416</v>
      </c>
      <c r="E123" s="9">
        <f t="shared" ca="1" si="68"/>
        <v>101.17104670442791</v>
      </c>
      <c r="F123" s="9">
        <f t="shared" ca="1" si="69"/>
        <v>104.74781041706694</v>
      </c>
      <c r="G123" s="9">
        <f t="shared" ca="1" si="70"/>
        <v>105.66282594517025</v>
      </c>
      <c r="H123" s="9">
        <f t="shared" ca="1" si="71"/>
        <v>104.26104943889777</v>
      </c>
      <c r="I123" s="9">
        <f t="shared" ca="1" si="72"/>
        <v>98.595272261293303</v>
      </c>
      <c r="J123" s="9">
        <f t="shared" ca="1" si="73"/>
        <v>104.97503082610096</v>
      </c>
      <c r="K123" s="9">
        <f t="shared" ca="1" si="74"/>
        <v>110.03016824621913</v>
      </c>
      <c r="L123" s="9">
        <f t="shared" ca="1" si="75"/>
        <v>103.232588227042</v>
      </c>
      <c r="M123" s="9">
        <f t="shared" ca="1" si="76"/>
        <v>103.01443771188771</v>
      </c>
      <c r="N123" s="9">
        <f t="shared" ca="1" si="77"/>
        <v>99.937671765145282</v>
      </c>
      <c r="O123" s="9">
        <f t="shared" ca="1" si="78"/>
        <v>109.40988974201416</v>
      </c>
      <c r="P123" s="9">
        <f t="shared" ca="1" si="79"/>
        <v>99.491840523355094</v>
      </c>
      <c r="Q123" s="9">
        <f t="shared" ca="1" si="80"/>
        <v>97.425522341252119</v>
      </c>
      <c r="R123" s="9">
        <f t="shared" ca="1" si="81"/>
        <v>108.45687422164843</v>
      </c>
      <c r="S123" s="9">
        <f t="shared" ca="1" si="82"/>
        <v>101.58654806514612</v>
      </c>
      <c r="T123" s="9">
        <f t="shared" ca="1" si="83"/>
        <v>102.8918549839168</v>
      </c>
      <c r="U123" s="9">
        <f t="shared" ca="1" si="84"/>
        <v>95.328358922640817</v>
      </c>
      <c r="V123" s="9">
        <f t="shared" ca="1" si="85"/>
        <v>92.316065138373048</v>
      </c>
      <c r="W123" s="9">
        <f t="shared" ca="1" si="86"/>
        <v>97.518066291823587</v>
      </c>
      <c r="X123" s="9">
        <f t="shared" ca="1" si="87"/>
        <v>87.925552651623718</v>
      </c>
      <c r="Y123" s="9">
        <f t="shared" ca="1" si="88"/>
        <v>93.037298736774815</v>
      </c>
      <c r="Z123" s="9">
        <f t="shared" ca="1" si="89"/>
        <v>89.166433023265242</v>
      </c>
      <c r="AA123" s="9">
        <f t="shared" ca="1" si="90"/>
        <v>90.085509446070674</v>
      </c>
      <c r="AB123" s="9">
        <f t="shared" ca="1" si="91"/>
        <v>94.547178798679013</v>
      </c>
      <c r="AC123" s="9">
        <f t="shared" ca="1" si="92"/>
        <v>95.020052117015766</v>
      </c>
      <c r="AD123" s="9">
        <f t="shared" ca="1" si="93"/>
        <v>101.40597959810141</v>
      </c>
      <c r="AE123" s="9">
        <f t="shared" ca="1" si="94"/>
        <v>105.34253286164801</v>
      </c>
      <c r="AF123" s="9">
        <f t="shared" ca="1" si="95"/>
        <v>106.92222400588822</v>
      </c>
      <c r="AG123" s="9">
        <f t="shared" ca="1" si="95"/>
        <v>117.09218361680401</v>
      </c>
      <c r="AH123" s="9">
        <f t="shared" ca="1" si="95"/>
        <v>114.14273215213912</v>
      </c>
    </row>
    <row r="124" spans="1:34" x14ac:dyDescent="0.3">
      <c r="A124" s="41" t="str">
        <f t="shared" si="64"/>
        <v>NEW</v>
      </c>
      <c r="B124" s="9">
        <f t="shared" ca="1" si="65"/>
        <v>101.20382461568106</v>
      </c>
      <c r="C124" s="9">
        <f t="shared" ca="1" si="66"/>
        <v>95.936024228467588</v>
      </c>
      <c r="D124" s="9">
        <f t="shared" ca="1" si="67"/>
        <v>91.523514254293943</v>
      </c>
      <c r="E124" s="9">
        <f t="shared" ca="1" si="68"/>
        <v>89.132498359200611</v>
      </c>
      <c r="F124" s="9">
        <f t="shared" ca="1" si="69"/>
        <v>83.517236434719806</v>
      </c>
      <c r="G124" s="9">
        <f t="shared" ca="1" si="70"/>
        <v>94.697359208024906</v>
      </c>
      <c r="H124" s="9">
        <f t="shared" ca="1" si="71"/>
        <v>95.775116827413115</v>
      </c>
      <c r="I124" s="9">
        <f t="shared" ca="1" si="72"/>
        <v>102.73120659182068</v>
      </c>
      <c r="J124" s="9">
        <f t="shared" ca="1" si="73"/>
        <v>103.06933507044147</v>
      </c>
      <c r="K124" s="9">
        <f t="shared" ca="1" si="74"/>
        <v>104.18357616799391</v>
      </c>
      <c r="L124" s="9">
        <f t="shared" ca="1" si="75"/>
        <v>108.46390687308831</v>
      </c>
      <c r="M124" s="9">
        <f t="shared" ca="1" si="76"/>
        <v>102.04108351450894</v>
      </c>
      <c r="N124" s="9">
        <f t="shared" ca="1" si="77"/>
        <v>100.36326084556265</v>
      </c>
      <c r="O124" s="9">
        <f t="shared" ca="1" si="78"/>
        <v>92.261844550863543</v>
      </c>
      <c r="P124" s="9">
        <f t="shared" ca="1" si="79"/>
        <v>94.020424622214762</v>
      </c>
      <c r="Q124" s="9">
        <f t="shared" ca="1" si="80"/>
        <v>97.334639037757725</v>
      </c>
      <c r="R124" s="9">
        <f t="shared" ca="1" si="81"/>
        <v>90.393614798411363</v>
      </c>
      <c r="S124" s="9">
        <f t="shared" ca="1" si="82"/>
        <v>89.96151021975254</v>
      </c>
      <c r="T124" s="9">
        <f t="shared" ca="1" si="83"/>
        <v>84.610614804001273</v>
      </c>
      <c r="U124" s="9">
        <f t="shared" ca="1" si="84"/>
        <v>95.918617257814617</v>
      </c>
      <c r="V124" s="9">
        <f t="shared" ca="1" si="85"/>
        <v>94.229520515945808</v>
      </c>
      <c r="W124" s="9">
        <f t="shared" ca="1" si="86"/>
        <v>93.771772042183969</v>
      </c>
      <c r="X124" s="9">
        <f t="shared" ca="1" si="87"/>
        <v>99.671384171893465</v>
      </c>
      <c r="Y124" s="9">
        <f t="shared" ca="1" si="88"/>
        <v>100.95555320389154</v>
      </c>
      <c r="Z124" s="9">
        <f t="shared" ca="1" si="89"/>
        <v>102.81521246857697</v>
      </c>
      <c r="AA124" s="9">
        <f t="shared" ca="1" si="90"/>
        <v>104.07066166003862</v>
      </c>
      <c r="AB124" s="9">
        <f t="shared" ca="1" si="91"/>
        <v>105.9779089170617</v>
      </c>
      <c r="AC124" s="9">
        <f t="shared" ca="1" si="92"/>
        <v>116.11920092459475</v>
      </c>
      <c r="AD124" s="9">
        <f t="shared" ca="1" si="93"/>
        <v>110.50086124706074</v>
      </c>
      <c r="AE124" s="9">
        <f t="shared" ca="1" si="94"/>
        <v>111.59307769928597</v>
      </c>
      <c r="AF124" s="9">
        <f t="shared" ca="1" si="95"/>
        <v>113.15358022961374</v>
      </c>
      <c r="AG124" s="9">
        <f t="shared" ca="1" si="95"/>
        <v>104.6849065792952</v>
      </c>
      <c r="AH124" s="9">
        <f t="shared" ca="1" si="95"/>
        <v>99.788840084256904</v>
      </c>
    </row>
    <row r="125" spans="1:34" x14ac:dyDescent="0.3">
      <c r="A125" s="41" t="str">
        <f t="shared" si="64"/>
        <v>NOR</v>
      </c>
      <c r="B125" s="9">
        <f t="shared" ca="1" si="65"/>
        <v>96.900902582822354</v>
      </c>
      <c r="C125" s="9">
        <f t="shared" ca="1" si="66"/>
        <v>102.61661525261383</v>
      </c>
      <c r="D125" s="9">
        <f t="shared" ca="1" si="67"/>
        <v>104.96049918111935</v>
      </c>
      <c r="E125" s="9">
        <f t="shared" ca="1" si="68"/>
        <v>107.72378101670908</v>
      </c>
      <c r="F125" s="9">
        <f t="shared" ca="1" si="69"/>
        <v>101.31727584993432</v>
      </c>
      <c r="G125" s="9">
        <f t="shared" ca="1" si="70"/>
        <v>102.41220474784946</v>
      </c>
      <c r="H125" s="9">
        <f t="shared" ca="1" si="71"/>
        <v>108.03813590120784</v>
      </c>
      <c r="I125" s="9">
        <f t="shared" ca="1" si="72"/>
        <v>106.14980903313965</v>
      </c>
      <c r="J125" s="9">
        <f t="shared" ca="1" si="73"/>
        <v>99.999484305369677</v>
      </c>
      <c r="K125" s="9">
        <f t="shared" ca="1" si="74"/>
        <v>98.520371501778015</v>
      </c>
      <c r="L125" s="9">
        <f t="shared" ca="1" si="75"/>
        <v>99.43379896165645</v>
      </c>
      <c r="M125" s="9">
        <f t="shared" ca="1" si="76"/>
        <v>96.484347496991532</v>
      </c>
      <c r="N125" s="9">
        <f t="shared" ca="1" si="77"/>
        <v>90.869085572510741</v>
      </c>
      <c r="O125" s="9">
        <f t="shared" ca="1" si="78"/>
        <v>97.255013053596386</v>
      </c>
      <c r="P125" s="9">
        <f t="shared" ca="1" si="79"/>
        <v>95.977536744718066</v>
      </c>
      <c r="Q125" s="9">
        <f t="shared" ca="1" si="80"/>
        <v>99.546454094127668</v>
      </c>
      <c r="R125" s="9">
        <f t="shared" ca="1" si="81"/>
        <v>95.971306015828759</v>
      </c>
      <c r="S125" s="9">
        <f t="shared" ca="1" si="82"/>
        <v>103.57018638384824</v>
      </c>
      <c r="T125" s="9">
        <f t="shared" ca="1" si="83"/>
        <v>102.9382392657962</v>
      </c>
      <c r="U125" s="9">
        <f t="shared" ca="1" si="84"/>
        <v>101.02051605156437</v>
      </c>
      <c r="V125" s="9">
        <f t="shared" ca="1" si="85"/>
        <v>95.9653786314462</v>
      </c>
      <c r="W125" s="9">
        <f t="shared" ca="1" si="86"/>
        <v>88.894372523322986</v>
      </c>
      <c r="X125" s="9">
        <f t="shared" ca="1" si="87"/>
        <v>92.955936678766477</v>
      </c>
      <c r="Y125" s="9">
        <f t="shared" ca="1" si="88"/>
        <v>84.959079520355971</v>
      </c>
      <c r="Z125" s="9">
        <f t="shared" ca="1" si="89"/>
        <v>89.871357343502424</v>
      </c>
      <c r="AA125" s="9">
        <f t="shared" ca="1" si="90"/>
        <v>88.446093431427627</v>
      </c>
      <c r="AB125" s="9">
        <f t="shared" ca="1" si="91"/>
        <v>91.434912669442838</v>
      </c>
      <c r="AC125" s="9">
        <f t="shared" ca="1" si="92"/>
        <v>99.10598382712412</v>
      </c>
      <c r="AD125" s="9">
        <f t="shared" ca="1" si="93"/>
        <v>99.634103003860972</v>
      </c>
      <c r="AE125" s="9">
        <f t="shared" ca="1" si="94"/>
        <v>112.63186095317515</v>
      </c>
      <c r="AF125" s="9">
        <f t="shared" ca="1" si="95"/>
        <v>105.32856723493541</v>
      </c>
      <c r="AG125" s="9">
        <f t="shared" ca="1" si="95"/>
        <v>106.46512831749391</v>
      </c>
      <c r="AH125" s="9">
        <f t="shared" ca="1" si="95"/>
        <v>103.67244646438724</v>
      </c>
    </row>
    <row r="126" spans="1:34" x14ac:dyDescent="0.3">
      <c r="A126" s="41" t="str">
        <f t="shared" si="64"/>
        <v>SHU</v>
      </c>
      <c r="B126" s="9">
        <f t="shared" ca="1" si="65"/>
        <v>96.255984582257668</v>
      </c>
      <c r="C126" s="9">
        <f t="shared" ca="1" si="66"/>
        <v>91.359918087219384</v>
      </c>
      <c r="D126" s="9">
        <f t="shared" ca="1" si="67"/>
        <v>88.883217190035012</v>
      </c>
      <c r="E126" s="9">
        <f t="shared" ca="1" si="68"/>
        <v>91.234779952096531</v>
      </c>
      <c r="F126" s="9">
        <f t="shared" ca="1" si="69"/>
        <v>100.66989709494369</v>
      </c>
      <c r="G126" s="9">
        <f t="shared" ca="1" si="70"/>
        <v>99.628484985306841</v>
      </c>
      <c r="H126" s="9">
        <f t="shared" ca="1" si="71"/>
        <v>99.937120709134788</v>
      </c>
      <c r="I126" s="9">
        <f t="shared" ca="1" si="72"/>
        <v>102.51832813904679</v>
      </c>
      <c r="J126" s="9">
        <f t="shared" ca="1" si="73"/>
        <v>97.924022928107959</v>
      </c>
      <c r="K126" s="9">
        <f t="shared" ca="1" si="74"/>
        <v>101.73046372737237</v>
      </c>
      <c r="L126" s="9">
        <f t="shared" ca="1" si="75"/>
        <v>99.736468534771276</v>
      </c>
      <c r="M126" s="9">
        <f t="shared" ca="1" si="76"/>
        <v>106.40492992909522</v>
      </c>
      <c r="N126" s="9">
        <f t="shared" ca="1" si="77"/>
        <v>108.47558338661021</v>
      </c>
      <c r="O126" s="9">
        <f t="shared" ca="1" si="78"/>
        <v>114.08519634816399</v>
      </c>
      <c r="P126" s="9">
        <f t="shared" ca="1" si="79"/>
        <v>114.36646880033948</v>
      </c>
      <c r="Q126" s="9">
        <f t="shared" ca="1" si="80"/>
        <v>102.03500409546024</v>
      </c>
      <c r="R126" s="9">
        <f t="shared" ca="1" si="81"/>
        <v>108.70588119208078</v>
      </c>
      <c r="S126" s="9">
        <f t="shared" ca="1" si="82"/>
        <v>99.21176197332953</v>
      </c>
      <c r="T126" s="9">
        <f t="shared" ca="1" si="83"/>
        <v>98.116833075414377</v>
      </c>
      <c r="U126" s="9">
        <f t="shared" ca="1" si="84"/>
        <v>93.449315177121775</v>
      </c>
      <c r="V126" s="9">
        <f t="shared" ca="1" si="85"/>
        <v>101.91687150201578</v>
      </c>
      <c r="W126" s="9">
        <f t="shared" ca="1" si="86"/>
        <v>111.69521776904837</v>
      </c>
      <c r="X126" s="9">
        <f t="shared" ca="1" si="87"/>
        <v>106.0515263745328</v>
      </c>
      <c r="Y126" s="9">
        <f t="shared" ca="1" si="88"/>
        <v>114.29019640182246</v>
      </c>
      <c r="Z126" s="9">
        <f t="shared" ca="1" si="89"/>
        <v>117.47404038524844</v>
      </c>
      <c r="AA126" s="9">
        <f t="shared" ca="1" si="90"/>
        <v>113.87022470356681</v>
      </c>
      <c r="AB126" s="9">
        <f t="shared" ca="1" si="91"/>
        <v>110.26166841388248</v>
      </c>
      <c r="AC126" s="9">
        <f t="shared" ca="1" si="92"/>
        <v>105.24062156157557</v>
      </c>
      <c r="AD126" s="9">
        <f t="shared" ca="1" si="93"/>
        <v>99.795276922369908</v>
      </c>
      <c r="AE126" s="9">
        <f t="shared" ca="1" si="94"/>
        <v>90.700572316513629</v>
      </c>
      <c r="AF126" s="9">
        <f t="shared" ca="1" si="95"/>
        <v>85.662205766337863</v>
      </c>
      <c r="AG126" s="9">
        <f t="shared" ca="1" si="95"/>
        <v>90.420634934730359</v>
      </c>
      <c r="AH126" s="9">
        <f t="shared" ca="1" si="95"/>
        <v>88.782451206058809</v>
      </c>
    </row>
    <row r="127" spans="1:34" x14ac:dyDescent="0.3">
      <c r="A127" s="41" t="str">
        <f t="shared" si="64"/>
        <v>SOU</v>
      </c>
      <c r="B127" s="9">
        <f t="shared" ca="1" si="65"/>
        <v>90.84042756406609</v>
      </c>
      <c r="C127" s="9">
        <f t="shared" ca="1" si="66"/>
        <v>90.219149674891625</v>
      </c>
      <c r="D127" s="9">
        <f t="shared" ca="1" si="67"/>
        <v>92.351934334340186</v>
      </c>
      <c r="E127" s="9">
        <f t="shared" ca="1" si="68"/>
        <v>88.252534460625256</v>
      </c>
      <c r="F127" s="9">
        <f t="shared" ca="1" si="69"/>
        <v>89.652377997648259</v>
      </c>
      <c r="G127" s="9">
        <f t="shared" ca="1" si="70"/>
        <v>89.181678831164731</v>
      </c>
      <c r="H127" s="9">
        <f t="shared" ca="1" si="71"/>
        <v>85.19590110124625</v>
      </c>
      <c r="I127" s="9">
        <f t="shared" ca="1" si="72"/>
        <v>86.241108990328499</v>
      </c>
      <c r="J127" s="9">
        <f t="shared" ca="1" si="73"/>
        <v>92.299144722345702</v>
      </c>
      <c r="K127" s="9">
        <f t="shared" ca="1" si="74"/>
        <v>103.61176905491753</v>
      </c>
      <c r="L127" s="9">
        <f t="shared" ca="1" si="75"/>
        <v>105.73389797994135</v>
      </c>
      <c r="M127" s="9">
        <f t="shared" ca="1" si="76"/>
        <v>119.20235509573904</v>
      </c>
      <c r="N127" s="9">
        <f t="shared" ca="1" si="77"/>
        <v>122.54534222204565</v>
      </c>
      <c r="O127" s="9">
        <f t="shared" ca="1" si="78"/>
        <v>119.10911843787009</v>
      </c>
      <c r="P127" s="9">
        <f t="shared" ca="1" si="79"/>
        <v>117.90416908726054</v>
      </c>
      <c r="Q127" s="9">
        <f t="shared" ca="1" si="80"/>
        <v>111.73181724207386</v>
      </c>
      <c r="R127" s="9">
        <f t="shared" ca="1" si="81"/>
        <v>106.69345069189809</v>
      </c>
      <c r="S127" s="9">
        <f t="shared" ca="1" si="82"/>
        <v>95.60441465817685</v>
      </c>
      <c r="T127" s="9">
        <f t="shared" ca="1" si="83"/>
        <v>91.10681404515941</v>
      </c>
      <c r="U127" s="9">
        <f t="shared" ca="1" si="84"/>
        <v>89.361808414701486</v>
      </c>
      <c r="V127" s="9">
        <f t="shared" ca="1" si="85"/>
        <v>88.190414436287767</v>
      </c>
      <c r="W127" s="9">
        <f t="shared" ca="1" si="86"/>
        <v>95.618215472936072</v>
      </c>
      <c r="X127" s="9">
        <f t="shared" ca="1" si="87"/>
        <v>103.54111472783978</v>
      </c>
      <c r="Y127" s="9">
        <f t="shared" ca="1" si="88"/>
        <v>111.10461078911574</v>
      </c>
      <c r="Z127" s="9">
        <f t="shared" ca="1" si="89"/>
        <v>114.57502570002826</v>
      </c>
      <c r="AA127" s="9">
        <f t="shared" ca="1" si="90"/>
        <v>123.10004960564306</v>
      </c>
      <c r="AB127" s="9">
        <f t="shared" ca="1" si="91"/>
        <v>121.7947426868724</v>
      </c>
      <c r="AC127" s="9">
        <f t="shared" ca="1" si="92"/>
        <v>112.23114013863874</v>
      </c>
      <c r="AD127" s="9">
        <f t="shared" ca="1" si="93"/>
        <v>104.87840316705693</v>
      </c>
      <c r="AE127" s="9">
        <f t="shared" ca="1" si="94"/>
        <v>94.658835450287498</v>
      </c>
      <c r="AF127" s="9">
        <f t="shared" ca="1" si="95"/>
        <v>95.251054136616162</v>
      </c>
      <c r="AG127" s="9">
        <f t="shared" ca="1" si="95"/>
        <v>93.814506902657925</v>
      </c>
      <c r="AH127" s="9">
        <f t="shared" ca="1" si="95"/>
        <v>92.799971648776477</v>
      </c>
    </row>
    <row r="128" spans="1:34" x14ac:dyDescent="0.3">
      <c r="A128" s="41" t="str">
        <f t="shared" si="64"/>
        <v>TOT</v>
      </c>
      <c r="B128" s="9">
        <f t="shared" ca="1" si="65"/>
        <v>106.2071698189946</v>
      </c>
      <c r="C128" s="9">
        <f t="shared" ca="1" si="66"/>
        <v>100.58012053430753</v>
      </c>
      <c r="D128" s="9">
        <f t="shared" ca="1" si="67"/>
        <v>104.39824795584694</v>
      </c>
      <c r="E128" s="9">
        <f t="shared" ca="1" si="68"/>
        <v>102.45001381905176</v>
      </c>
      <c r="F128" s="9">
        <f t="shared" ca="1" si="69"/>
        <v>97.268784404418241</v>
      </c>
      <c r="G128" s="9">
        <f t="shared" ca="1" si="70"/>
        <v>91.917888988666974</v>
      </c>
      <c r="H128" s="9">
        <f t="shared" ca="1" si="71"/>
        <v>94.347710536674342</v>
      </c>
      <c r="I128" s="9">
        <f t="shared" ca="1" si="72"/>
        <v>96.479533961281746</v>
      </c>
      <c r="J128" s="9">
        <f t="shared" ca="1" si="73"/>
        <v>101.12896286463632</v>
      </c>
      <c r="K128" s="9">
        <f t="shared" ca="1" si="74"/>
        <v>92.857629284662053</v>
      </c>
      <c r="L128" s="9">
        <f t="shared" ca="1" si="75"/>
        <v>100.86451652372291</v>
      </c>
      <c r="M128" s="9">
        <f t="shared" ca="1" si="76"/>
        <v>99.144405831350966</v>
      </c>
      <c r="N128" s="9">
        <f t="shared" ca="1" si="77"/>
        <v>97.782555601009122</v>
      </c>
      <c r="O128" s="9">
        <f t="shared" ca="1" si="78"/>
        <v>96.380779094736639</v>
      </c>
      <c r="P128" s="9">
        <f t="shared" ca="1" si="79"/>
        <v>94.710802789019795</v>
      </c>
      <c r="Q128" s="9">
        <f t="shared" ca="1" si="80"/>
        <v>98.208269668974893</v>
      </c>
      <c r="R128" s="9">
        <f t="shared" ca="1" si="81"/>
        <v>92.393792606532372</v>
      </c>
      <c r="S128" s="9">
        <f t="shared" ca="1" si="82"/>
        <v>96.988097817471214</v>
      </c>
      <c r="T128" s="9">
        <f t="shared" ca="1" si="83"/>
        <v>106.08280242332749</v>
      </c>
      <c r="U128" s="9">
        <f t="shared" ca="1" si="84"/>
        <v>101.41620224144599</v>
      </c>
      <c r="V128" s="9">
        <f t="shared" ca="1" si="85"/>
        <v>102.44338794355095</v>
      </c>
      <c r="W128" s="9">
        <f t="shared" ca="1" si="86"/>
        <v>98.579029705943938</v>
      </c>
      <c r="X128" s="9">
        <f t="shared" ca="1" si="87"/>
        <v>101.15458817292891</v>
      </c>
      <c r="Y128" s="9">
        <f t="shared" ca="1" si="88"/>
        <v>99.210307267364428</v>
      </c>
      <c r="Z128" s="9">
        <f t="shared" ca="1" si="89"/>
        <v>90.564025431971572</v>
      </c>
      <c r="AA128" s="9">
        <f t="shared" ca="1" si="90"/>
        <v>101.30928402414499</v>
      </c>
      <c r="AB128" s="9">
        <f t="shared" ca="1" si="91"/>
        <v>93.955217469346408</v>
      </c>
      <c r="AC128" s="9">
        <f t="shared" ca="1" si="92"/>
        <v>99.080537995390799</v>
      </c>
      <c r="AD128" s="9">
        <f t="shared" ca="1" si="93"/>
        <v>101.40104602344415</v>
      </c>
      <c r="AE128" s="9">
        <f t="shared" ca="1" si="94"/>
        <v>105.16877051433325</v>
      </c>
      <c r="AF128" s="9">
        <f t="shared" ca="1" si="95"/>
        <v>108.69074297638008</v>
      </c>
      <c r="AG128" s="9">
        <f t="shared" ca="1" si="95"/>
        <v>99.007199442608851</v>
      </c>
      <c r="AH128" s="9">
        <f t="shared" ca="1" si="95"/>
        <v>101.86366538438999</v>
      </c>
    </row>
    <row r="129" spans="1:34" x14ac:dyDescent="0.3">
      <c r="A129" s="41" t="str">
        <f t="shared" si="64"/>
        <v>WAT</v>
      </c>
      <c r="B129" s="9">
        <f t="shared" ca="1" si="65"/>
        <v>107.86697305049353</v>
      </c>
      <c r="C129" s="9">
        <f t="shared" ca="1" si="66"/>
        <v>100.19590189281224</v>
      </c>
      <c r="D129" s="9">
        <f t="shared" ca="1" si="67"/>
        <v>102.05556115749768</v>
      </c>
      <c r="E129" s="9">
        <f t="shared" ca="1" si="68"/>
        <v>90.334578005724424</v>
      </c>
      <c r="F129" s="9">
        <f t="shared" ca="1" si="69"/>
        <v>92.895091823568123</v>
      </c>
      <c r="G129" s="9">
        <f t="shared" ca="1" si="70"/>
        <v>88.695262754020177</v>
      </c>
      <c r="H129" s="9">
        <f t="shared" ca="1" si="71"/>
        <v>95.49284277319731</v>
      </c>
      <c r="I129" s="9">
        <f t="shared" ca="1" si="72"/>
        <v>101.39245490290682</v>
      </c>
      <c r="J129" s="9">
        <f t="shared" ca="1" si="73"/>
        <v>101.31477370456302</v>
      </c>
      <c r="K129" s="9">
        <f t="shared" ca="1" si="74"/>
        <v>100.43597569741314</v>
      </c>
      <c r="L129" s="9">
        <f t="shared" ca="1" si="75"/>
        <v>98.758153028466879</v>
      </c>
      <c r="M129" s="9">
        <f t="shared" ca="1" si="76"/>
        <v>94.432958192400008</v>
      </c>
      <c r="N129" s="9">
        <f t="shared" ca="1" si="77"/>
        <v>90.020448218226349</v>
      </c>
      <c r="O129" s="9">
        <f t="shared" ca="1" si="78"/>
        <v>84.872807707175852</v>
      </c>
      <c r="P129" s="9">
        <f t="shared" ca="1" si="79"/>
        <v>93.938792472495678</v>
      </c>
      <c r="Q129" s="9">
        <f t="shared" ca="1" si="80"/>
        <v>95.449537597697585</v>
      </c>
      <c r="R129" s="9">
        <f t="shared" ca="1" si="81"/>
        <v>93.35973305187963</v>
      </c>
      <c r="S129" s="9">
        <f t="shared" ca="1" si="82"/>
        <v>100.60728064861611</v>
      </c>
      <c r="T129" s="9">
        <f t="shared" ca="1" si="83"/>
        <v>106.04697632489474</v>
      </c>
      <c r="U129" s="9">
        <f t="shared" ca="1" si="84"/>
        <v>110.05805575338674</v>
      </c>
      <c r="V129" s="9">
        <f t="shared" ca="1" si="85"/>
        <v>101.58938210306819</v>
      </c>
      <c r="W129" s="9">
        <f t="shared" ca="1" si="86"/>
        <v>98.93331044757474</v>
      </c>
      <c r="X129" s="9">
        <f t="shared" ca="1" si="87"/>
        <v>94.037243952536457</v>
      </c>
      <c r="Y129" s="9">
        <f t="shared" ca="1" si="88"/>
        <v>92.505409025591447</v>
      </c>
      <c r="Z129" s="9">
        <f t="shared" ca="1" si="89"/>
        <v>88.465556886335818</v>
      </c>
      <c r="AA129" s="9">
        <f t="shared" ca="1" si="90"/>
        <v>86.352530144559196</v>
      </c>
      <c r="AB129" s="9">
        <f t="shared" ca="1" si="91"/>
        <v>89.194154510190629</v>
      </c>
      <c r="AC129" s="9">
        <f t="shared" ca="1" si="92"/>
        <v>88.82726315253872</v>
      </c>
      <c r="AD129" s="9">
        <f t="shared" ca="1" si="93"/>
        <v>100.05475241784359</v>
      </c>
      <c r="AE129" s="9">
        <f t="shared" ca="1" si="94"/>
        <v>106.67050445293135</v>
      </c>
      <c r="AF129" s="9">
        <f t="shared" ca="1" si="95"/>
        <v>111.67716608268313</v>
      </c>
      <c r="AG129" s="9">
        <f t="shared" ca="1" si="95"/>
        <v>112.0316127531085</v>
      </c>
      <c r="AH129" s="9">
        <f t="shared" ca="1" si="95"/>
        <v>108.16454281904436</v>
      </c>
    </row>
    <row r="130" spans="1:34" x14ac:dyDescent="0.3">
      <c r="A130" s="41" t="str">
        <f t="shared" si="64"/>
        <v>WHU</v>
      </c>
      <c r="B130" s="9">
        <f t="shared" ca="1" si="65"/>
        <v>105.62190648846426</v>
      </c>
      <c r="C130" s="9">
        <f t="shared" ca="1" si="66"/>
        <v>107.59863707496976</v>
      </c>
      <c r="D130" s="9">
        <f t="shared" ca="1" si="67"/>
        <v>110.57024330937806</v>
      </c>
      <c r="E130" s="9">
        <f t="shared" ca="1" si="68"/>
        <v>107.69604879081118</v>
      </c>
      <c r="F130" s="9">
        <f t="shared" ca="1" si="69"/>
        <v>99.963194415296741</v>
      </c>
      <c r="G130" s="9">
        <f t="shared" ca="1" si="70"/>
        <v>102.08134583736705</v>
      </c>
      <c r="H130" s="9">
        <f t="shared" ca="1" si="71"/>
        <v>102.06502764556245</v>
      </c>
      <c r="I130" s="9">
        <f t="shared" ca="1" si="72"/>
        <v>102.22409857064231</v>
      </c>
      <c r="J130" s="9">
        <f t="shared" ca="1" si="73"/>
        <v>94.790822983625688</v>
      </c>
      <c r="K130" s="9">
        <f t="shared" ca="1" si="74"/>
        <v>93.070712291253756</v>
      </c>
      <c r="L130" s="9">
        <f t="shared" ca="1" si="75"/>
        <v>95.908691130459871</v>
      </c>
      <c r="M130" s="9">
        <f t="shared" ca="1" si="76"/>
        <v>89.186590293645551</v>
      </c>
      <c r="N130" s="9">
        <f t="shared" ca="1" si="77"/>
        <v>86.621701055538153</v>
      </c>
      <c r="O130" s="9">
        <f t="shared" ca="1" si="78"/>
        <v>85.089866128593144</v>
      </c>
      <c r="P130" s="9">
        <f t="shared" ca="1" si="79"/>
        <v>89.51832164168853</v>
      </c>
      <c r="Q130" s="9">
        <f t="shared" ca="1" si="80"/>
        <v>98.267150418758021</v>
      </c>
      <c r="R130" s="9">
        <f t="shared" ca="1" si="81"/>
        <v>92.601373241153524</v>
      </c>
      <c r="S130" s="9">
        <f t="shared" ca="1" si="82"/>
        <v>93.862335529590894</v>
      </c>
      <c r="T130" s="9">
        <f t="shared" ca="1" si="83"/>
        <v>94.927148871373959</v>
      </c>
      <c r="U130" s="9">
        <f t="shared" ca="1" si="84"/>
        <v>98.98978246861509</v>
      </c>
      <c r="V130" s="9">
        <f t="shared" ca="1" si="85"/>
        <v>95.204868886588642</v>
      </c>
      <c r="W130" s="9">
        <f t="shared" ca="1" si="86"/>
        <v>84.348765000167802</v>
      </c>
      <c r="X130" s="9">
        <f t="shared" ca="1" si="87"/>
        <v>90.537817620855137</v>
      </c>
      <c r="Y130" s="9">
        <f t="shared" ca="1" si="88"/>
        <v>88.848720878986342</v>
      </c>
      <c r="Z130" s="9">
        <f t="shared" ca="1" si="89"/>
        <v>90.359466004188263</v>
      </c>
      <c r="AA130" s="9">
        <f t="shared" ca="1" si="90"/>
        <v>84.717141262706875</v>
      </c>
      <c r="AB130" s="9">
        <f t="shared" ca="1" si="91"/>
        <v>86.653788537246911</v>
      </c>
      <c r="AC130" s="9">
        <f t="shared" ca="1" si="92"/>
        <v>94.949378605824037</v>
      </c>
      <c r="AD130" s="9">
        <f t="shared" ca="1" si="93"/>
        <v>93.907966496187214</v>
      </c>
      <c r="AE130" s="9">
        <f t="shared" ca="1" si="94"/>
        <v>97.912864662257675</v>
      </c>
      <c r="AF130" s="9">
        <f t="shared" ca="1" si="95"/>
        <v>103.52812658673848</v>
      </c>
      <c r="AG130" s="9">
        <f t="shared" ca="1" si="95"/>
        <v>101.50400204929703</v>
      </c>
      <c r="AH130" s="9">
        <f t="shared" ca="1" si="95"/>
        <v>111.85415584661492</v>
      </c>
    </row>
    <row r="131" spans="1:34" x14ac:dyDescent="0.3">
      <c r="A131" s="41" t="str">
        <f t="shared" si="64"/>
        <v>WOL</v>
      </c>
      <c r="B131" s="9">
        <f t="shared" ca="1" si="65"/>
        <v>89.101096440268478</v>
      </c>
      <c r="C131" s="9">
        <f t="shared" ca="1" si="66"/>
        <v>96.227103489951205</v>
      </c>
      <c r="D131" s="9">
        <f t="shared" ca="1" si="67"/>
        <v>93.842033444947731</v>
      </c>
      <c r="E131" s="9">
        <f t="shared" ca="1" si="68"/>
        <v>94.883445554584569</v>
      </c>
      <c r="F131" s="9">
        <f t="shared" ca="1" si="69"/>
        <v>99.3516498214384</v>
      </c>
      <c r="G131" s="9">
        <f t="shared" ca="1" si="70"/>
        <v>100.20768440000502</v>
      </c>
      <c r="H131" s="9">
        <f t="shared" ca="1" si="71"/>
        <v>109.16732036359834</v>
      </c>
      <c r="I131" s="9">
        <f t="shared" ca="1" si="72"/>
        <v>105.87256646717087</v>
      </c>
      <c r="J131" s="9">
        <f t="shared" ca="1" si="73"/>
        <v>109.17106397205276</v>
      </c>
      <c r="K131" s="9">
        <f t="shared" ca="1" si="74"/>
        <v>115.97976930067959</v>
      </c>
      <c r="L131" s="9">
        <f t="shared" ca="1" si="75"/>
        <v>113.89085421516872</v>
      </c>
      <c r="M131" s="9">
        <f t="shared" ca="1" si="76"/>
        <v>115.95717239727169</v>
      </c>
      <c r="N131" s="9">
        <f t="shared" ca="1" si="77"/>
        <v>110.4679513445909</v>
      </c>
      <c r="O131" s="9">
        <f t="shared" ca="1" si="78"/>
        <v>108.49122075808539</v>
      </c>
      <c r="P131" s="9">
        <f t="shared" ca="1" si="79"/>
        <v>102.80417569167666</v>
      </c>
      <c r="Q131" s="9">
        <f t="shared" ca="1" si="80"/>
        <v>93.648751334642313</v>
      </c>
      <c r="R131" s="9">
        <f t="shared" ca="1" si="81"/>
        <v>99.773541056455315</v>
      </c>
      <c r="S131" s="9">
        <f t="shared" ca="1" si="82"/>
        <v>98.135357327783751</v>
      </c>
      <c r="T131" s="9">
        <f t="shared" ca="1" si="83"/>
        <v>91.141639923698108</v>
      </c>
      <c r="U131" s="9">
        <f t="shared" ca="1" si="84"/>
        <v>88.141790826656802</v>
      </c>
      <c r="V131" s="9">
        <f t="shared" ca="1" si="85"/>
        <v>94.315251970210113</v>
      </c>
      <c r="W131" s="9">
        <f t="shared" ca="1" si="86"/>
        <v>101.0335710918431</v>
      </c>
      <c r="X131" s="9">
        <f t="shared" ca="1" si="87"/>
        <v>92.838127912515105</v>
      </c>
      <c r="Y131" s="9">
        <f t="shared" ca="1" si="88"/>
        <v>97.007110311482776</v>
      </c>
      <c r="Z131" s="9">
        <f t="shared" ca="1" si="89"/>
        <v>105.99482290816955</v>
      </c>
      <c r="AA131" s="9">
        <f t="shared" ca="1" si="90"/>
        <v>114.73902980648056</v>
      </c>
      <c r="AB131" s="9">
        <f t="shared" ca="1" si="91"/>
        <v>118.77888194573619</v>
      </c>
      <c r="AC131" s="9">
        <f t="shared" ca="1" si="92"/>
        <v>113.88400640942785</v>
      </c>
      <c r="AD131" s="9">
        <f t="shared" ca="1" si="93"/>
        <v>112.60723161188696</v>
      </c>
      <c r="AE131" s="9">
        <f t="shared" ca="1" si="94"/>
        <v>109.69921150135666</v>
      </c>
      <c r="AF131" s="9">
        <f t="shared" ca="1" si="95"/>
        <v>103.27638814277729</v>
      </c>
      <c r="AG131" s="9">
        <f t="shared" ca="1" si="95"/>
        <v>101.598565473831</v>
      </c>
      <c r="AH131" s="9">
        <f t="shared" ca="1" si="95"/>
        <v>93.130257821479987</v>
      </c>
    </row>
  </sheetData>
  <sortState ref="BD22:BE41">
    <sortCondition descending="1" ref="BE22:BE41"/>
  </sortState>
  <conditionalFormatting sqref="B90">
    <cfRule type="cellIs" dxfId="195" priority="67" operator="lessThan">
      <formula>1.15</formula>
    </cfRule>
    <cfRule type="cellIs" dxfId="194" priority="68" operator="greaterThanOrEqual">
      <formula>1.6</formula>
    </cfRule>
  </conditionalFormatting>
  <conditionalFormatting sqref="C90:AE90">
    <cfRule type="cellIs" dxfId="193" priority="61" operator="lessThan">
      <formula>1.15</formula>
    </cfRule>
    <cfRule type="cellIs" dxfId="192" priority="62" operator="greaterThanOrEqual">
      <formula>1.6</formula>
    </cfRule>
  </conditionalFormatting>
  <conditionalFormatting sqref="B91:B109">
    <cfRule type="cellIs" dxfId="191" priority="59" operator="lessThan">
      <formula>1.15</formula>
    </cfRule>
    <cfRule type="cellIs" dxfId="190" priority="60" operator="greaterThanOrEqual">
      <formula>1.6</formula>
    </cfRule>
  </conditionalFormatting>
  <conditionalFormatting sqref="C91:AE109">
    <cfRule type="cellIs" dxfId="189" priority="57" operator="lessThan">
      <formula>1.15</formula>
    </cfRule>
    <cfRule type="cellIs" dxfId="188" priority="58" operator="greaterThanOrEqual">
      <formula>1.6</formula>
    </cfRule>
  </conditionalFormatting>
  <conditionalFormatting sqref="B112">
    <cfRule type="cellIs" dxfId="187" priority="55" operator="greaterThanOrEqual">
      <formula>105</formula>
    </cfRule>
    <cfRule type="cellIs" dxfId="186" priority="56" operator="lessThanOrEqual">
      <formula>95</formula>
    </cfRule>
  </conditionalFormatting>
  <conditionalFormatting sqref="C112:AE112">
    <cfRule type="cellIs" dxfId="185" priority="51" operator="greaterThanOrEqual">
      <formula>105</formula>
    </cfRule>
    <cfRule type="cellIs" dxfId="184" priority="52" operator="lessThanOrEqual">
      <formula>95</formula>
    </cfRule>
  </conditionalFormatting>
  <conditionalFormatting sqref="B113:B131">
    <cfRule type="cellIs" dxfId="183" priority="49" operator="greaterThanOrEqual">
      <formula>105</formula>
    </cfRule>
    <cfRule type="cellIs" dxfId="182" priority="50" operator="lessThanOrEqual">
      <formula>95</formula>
    </cfRule>
  </conditionalFormatting>
  <conditionalFormatting sqref="C113:AE131">
    <cfRule type="cellIs" dxfId="181" priority="47" operator="greaterThanOrEqual">
      <formula>105</formula>
    </cfRule>
    <cfRule type="cellIs" dxfId="180" priority="48" operator="lessThanOrEqual">
      <formula>95</formula>
    </cfRule>
  </conditionalFormatting>
  <conditionalFormatting sqref="AF90">
    <cfRule type="cellIs" dxfId="179" priority="23" operator="lessThan">
      <formula>1.15</formula>
    </cfRule>
    <cfRule type="cellIs" dxfId="178" priority="24" operator="greaterThanOrEqual">
      <formula>1.6</formula>
    </cfRule>
  </conditionalFormatting>
  <conditionalFormatting sqref="AF91:AF109">
    <cfRule type="cellIs" dxfId="177" priority="21" operator="lessThan">
      <formula>1.15</formula>
    </cfRule>
    <cfRule type="cellIs" dxfId="176" priority="22" operator="greaterThanOrEqual">
      <formula>1.6</formula>
    </cfRule>
  </conditionalFormatting>
  <conditionalFormatting sqref="AF112">
    <cfRule type="cellIs" dxfId="175" priority="19" operator="greaterThanOrEqual">
      <formula>105</formula>
    </cfRule>
    <cfRule type="cellIs" dxfId="174" priority="20" operator="lessThanOrEqual">
      <formula>95</formula>
    </cfRule>
  </conditionalFormatting>
  <conditionalFormatting sqref="AF113:AF131">
    <cfRule type="cellIs" dxfId="173" priority="17" operator="greaterThanOrEqual">
      <formula>105</formula>
    </cfRule>
    <cfRule type="cellIs" dxfId="172" priority="18" operator="lessThanOrEqual">
      <formula>95</formula>
    </cfRule>
  </conditionalFormatting>
  <conditionalFormatting sqref="AG90">
    <cfRule type="cellIs" dxfId="171" priority="15" operator="lessThan">
      <formula>1.15</formula>
    </cfRule>
    <cfRule type="cellIs" dxfId="170" priority="16" operator="greaterThanOrEqual">
      <formula>1.6</formula>
    </cfRule>
  </conditionalFormatting>
  <conditionalFormatting sqref="AG91:AG109">
    <cfRule type="cellIs" dxfId="169" priority="13" operator="lessThan">
      <formula>1.15</formula>
    </cfRule>
    <cfRule type="cellIs" dxfId="168" priority="14" operator="greaterThanOrEqual">
      <formula>1.6</formula>
    </cfRule>
  </conditionalFormatting>
  <conditionalFormatting sqref="AH90">
    <cfRule type="cellIs" dxfId="167" priority="11" operator="lessThan">
      <formula>1.15</formula>
    </cfRule>
    <cfRule type="cellIs" dxfId="166" priority="12" operator="greaterThanOrEqual">
      <formula>1.6</formula>
    </cfRule>
  </conditionalFormatting>
  <conditionalFormatting sqref="AH91:AH109">
    <cfRule type="cellIs" dxfId="165" priority="9" operator="lessThan">
      <formula>1.15</formula>
    </cfRule>
    <cfRule type="cellIs" dxfId="164" priority="10" operator="greaterThanOrEqual">
      <formula>1.6</formula>
    </cfRule>
  </conditionalFormatting>
  <conditionalFormatting sqref="AG112">
    <cfRule type="cellIs" dxfId="163" priority="7" operator="greaterThanOrEqual">
      <formula>105</formula>
    </cfRule>
    <cfRule type="cellIs" dxfId="162" priority="8" operator="lessThanOrEqual">
      <formula>95</formula>
    </cfRule>
  </conditionalFormatting>
  <conditionalFormatting sqref="AG113:AG131">
    <cfRule type="cellIs" dxfId="161" priority="5" operator="greaterThanOrEqual">
      <formula>105</formula>
    </cfRule>
    <cfRule type="cellIs" dxfId="160" priority="6" operator="lessThanOrEqual">
      <formula>95</formula>
    </cfRule>
  </conditionalFormatting>
  <conditionalFormatting sqref="AH112">
    <cfRule type="cellIs" dxfId="159" priority="3" operator="greaterThanOrEqual">
      <formula>105</formula>
    </cfRule>
    <cfRule type="cellIs" dxfId="158" priority="4" operator="lessThanOrEqual">
      <formula>95</formula>
    </cfRule>
  </conditionalFormatting>
  <conditionalFormatting sqref="AH113:AH131">
    <cfRule type="cellIs" dxfId="157" priority="1" operator="greaterThanOrEqual">
      <formula>105</formula>
    </cfRule>
    <cfRule type="cellIs" dxfId="15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D131"/>
  <sheetViews>
    <sheetView topLeftCell="A64" zoomScaleNormal="100" workbookViewId="0">
      <selection activeCell="AN77" sqref="AN77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customWidth="1"/>
    <col min="20" max="24" width="5.6640625" style="60" hidden="1" customWidth="1"/>
    <col min="25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hidden="1" customWidth="1"/>
    <col min="35" max="35" width="5.6640625" style="60" hidden="1" customWidth="1"/>
    <col min="36" max="36" width="5.5546875" style="60" hidden="1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7773437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61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94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61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81.312590229919223</v>
      </c>
      <c r="AV2" s="72" t="str">
        <f>Schedule!A2</f>
        <v>ARS</v>
      </c>
      <c r="AW2" s="3">
        <f ca="1">VLOOKUP(AV2,'Team Ratings'!$A$2:$H$21,4,FALSE)*(1+Fixtures!$D$3)</f>
        <v>110.34521820238328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61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94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61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84.400422374831123</v>
      </c>
      <c r="AV3" s="72" t="str">
        <f>Schedule!A3</f>
        <v>AVL</v>
      </c>
      <c r="AW3" s="3">
        <f ca="1">VLOOKUP(AV3,'Team Ratings'!$A$2:$H$21,4,FALSE)*(1+Fixtures!$D$3)</f>
        <v>147.24716656900301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61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61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65.149936970864573</v>
      </c>
      <c r="AV4" s="72" t="str">
        <f>Schedule!A4</f>
        <v>BOU</v>
      </c>
      <c r="AW4" s="3">
        <f ca="1">VLOOKUP(AV4,'Team Ratings'!$A$2:$H$21,4,FALSE)*(1+Fixtures!$D$3)</f>
        <v>124.33169808721931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61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61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82.271201539938346</v>
      </c>
      <c r="AV5" s="72" t="str">
        <f>Schedule!A5</f>
        <v>BRI</v>
      </c>
      <c r="AW5" s="3">
        <f ca="1">VLOOKUP(AV5,'Team Ratings'!$A$2:$H$21,4,FALSE)*(1+Fixtures!$D$3)</f>
        <v>117.86515237089003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61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61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75.031734971931925</v>
      </c>
      <c r="AV6" s="72" t="str">
        <f>Schedule!A6</f>
        <v>BUR</v>
      </c>
      <c r="AW6" s="3">
        <f ca="1">VLOOKUP(AV6,'Team Ratings'!$A$2:$H$21,4,FALSE)*(1+Fixtures!$D$3)</f>
        <v>107.23639820305939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61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61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115.87567373696545</v>
      </c>
      <c r="AV7" s="72" t="str">
        <f>Schedule!A7</f>
        <v>CHE</v>
      </c>
      <c r="AW7" s="3">
        <f ca="1">VLOOKUP(AV7,'Team Ratings'!$A$2:$H$21,4,FALSE)*(1+Fixtures!$D$3)</f>
        <v>85.146243785095606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61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61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58.865395630611765</v>
      </c>
      <c r="AV8" s="72" t="str">
        <f>Schedule!A8</f>
        <v>CRY</v>
      </c>
      <c r="AW8" s="3">
        <f ca="1">VLOOKUP(AV8,'Team Ratings'!$A$2:$H$21,4,FALSE)*(1+Fixtures!$D$3)</f>
        <v>114.26476207354163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61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94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61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89.616434643680364</v>
      </c>
      <c r="AV9" s="72" t="str">
        <f>Schedule!A9</f>
        <v>EVE</v>
      </c>
      <c r="AW9" s="3">
        <f ca="1">VLOOKUP(AV9,'Team Ratings'!$A$2:$H$21,4,FALSE)*(1+Fixtures!$D$3)</f>
        <v>100.41703170770823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61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94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61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110.07131903686596</v>
      </c>
      <c r="AV10" s="72" t="str">
        <f>Schedule!A10</f>
        <v>LEI</v>
      </c>
      <c r="AW10" s="3">
        <f ca="1">VLOOKUP(AV10,'Team Ratings'!$A$2:$H$21,4,FALSE)*(1+Fixtures!$D$3)</f>
        <v>96.23584163001415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1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1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61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>VLOOKUP(AT11,'Team Ratings'!$A$2:$H$21,7,FALSE)*(1-Fixtures!$D$3)</f>
        <v>131.33569028153607</v>
      </c>
      <c r="AV11" s="72" t="str">
        <f>Schedule!A11</f>
        <v>LIV</v>
      </c>
      <c r="AW11" s="3">
        <f>VLOOKUP(AV11,'Team Ratings'!$A$2:$H$21,4,FALSE)*(1+Fixtures!$D$3)</f>
        <v>72.349535828404186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61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94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61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154.82511110535401</v>
      </c>
      <c r="AV12" s="72" t="str">
        <f>Schedule!A12</f>
        <v>MCI</v>
      </c>
      <c r="AW12" s="3">
        <f ca="1">VLOOKUP(AV12,'Team Ratings'!$A$2:$H$21,4,FALSE)*(1+Fixtures!$D$3)</f>
        <v>89.865551279600979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61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94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61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110.0062552313548</v>
      </c>
      <c r="AV13" s="72" t="str">
        <f>Schedule!A13</f>
        <v>MUN</v>
      </c>
      <c r="AW13" s="3">
        <f ca="1">VLOOKUP(AV13,'Team Ratings'!$A$2:$H$21,4,FALSE)*(1+Fixtures!$D$3)</f>
        <v>87.836780407876205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61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61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60.774551855434368</v>
      </c>
      <c r="AV14" s="72" t="str">
        <f>Schedule!A14</f>
        <v>NEW</v>
      </c>
      <c r="AW14" s="3">
        <f ca="1">VLOOKUP(AV14,'Team Ratings'!$A$2:$H$21,4,FALSE)*(1+Fixtures!$D$3)</f>
        <v>133.18386299796978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61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94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61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71.418699922479249</v>
      </c>
      <c r="AV15" s="72" t="str">
        <f>Schedule!A15</f>
        <v>NOR</v>
      </c>
      <c r="AW15" s="3">
        <f ca="1">VLOOKUP(AV15,'Team Ratings'!$A$2:$H$21,4,FALSE)*(1+Fixtures!$D$3)</f>
        <v>139.71447142023328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61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94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61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77.066213243446214</v>
      </c>
      <c r="AV16" s="72" t="str">
        <f>Schedule!A16</f>
        <v>SHU</v>
      </c>
      <c r="AW16" s="3">
        <f ca="1">VLOOKUP(AV16,'Team Ratings'!$A$2:$H$21,4,FALSE)*(1+Fixtures!$D$3)</f>
        <v>93.317345167146684</v>
      </c>
    </row>
    <row r="17" spans="1:56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61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61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95.687520819508933</v>
      </c>
      <c r="AV17" s="72" t="str">
        <f>Schedule!A17</f>
        <v>SOU</v>
      </c>
      <c r="AW17" s="3">
        <f ca="1">VLOOKUP(AV17,'Team Ratings'!$A$2:$H$21,4,FALSE)*(1+Fixtures!$D$3)</f>
        <v>113.48487086088045</v>
      </c>
    </row>
    <row r="18" spans="1:56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61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61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86.206083847138942</v>
      </c>
      <c r="AV18" s="72" t="str">
        <f>Schedule!A18</f>
        <v>TOT</v>
      </c>
      <c r="AW18" s="3">
        <f ca="1">VLOOKUP(AV18,'Team Ratings'!$A$2:$H$21,4,FALSE)*(1+Fixtures!$D$3)</f>
        <v>102.68036034911327</v>
      </c>
    </row>
    <row r="19" spans="1:56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61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61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78.299807820065951</v>
      </c>
      <c r="AV19" s="72" t="str">
        <f>Schedule!A19</f>
        <v>WAT</v>
      </c>
      <c r="AW19" s="3">
        <f ca="1">VLOOKUP(AV19,'Team Ratings'!$A$2:$H$21,4,FALSE)*(1+Fixtures!$D$3)</f>
        <v>121.49445817719877</v>
      </c>
    </row>
    <row r="20" spans="1:56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1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1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61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>VLOOKUP(AT20,'Team Ratings'!$A$2:$H$21,7,FALSE)*(1-Fixtures!$D$3)</f>
        <v>81.276498000382162</v>
      </c>
      <c r="AV20" s="72" t="str">
        <f>Schedule!A20</f>
        <v>WHU</v>
      </c>
      <c r="AW20" s="3">
        <f>VLOOKUP(AV20,'Team Ratings'!$A$2:$H$21,4,FALSE)*(1+Fixtures!$D$3)</f>
        <v>154.33710283264145</v>
      </c>
    </row>
    <row r="21" spans="1:56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61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61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90.011311393930058</v>
      </c>
      <c r="AV21" s="72" t="str">
        <f>Schedule!A21</f>
        <v>WOL</v>
      </c>
      <c r="AW21" s="3">
        <f ca="1">VLOOKUP(AV21,'Team Ratings'!$A$2:$H$21,4,FALSE)*(1+Fixtures!$D$3)</f>
        <v>87.802886630313964</v>
      </c>
    </row>
    <row r="22" spans="1:56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99.38205472545684</v>
      </c>
      <c r="AV22" s="72" t="str">
        <f>CONCATENATE("@",Schedule!A2)</f>
        <v>@ARS</v>
      </c>
      <c r="AW22" s="3">
        <f ca="1">VLOOKUP(RIGHT(AV22,3),'Team Ratings'!$A$2:$H$21,4,FALSE)*(1-Fixtures!$D$3)</f>
        <v>90.282451256495406</v>
      </c>
    </row>
    <row r="23" spans="1:56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24-32</v>
      </c>
      <c r="AQ23" s="63" t="str">
        <f>CONCATENATE("GW ",Fixtures!$D$6,"-",Fixtures!$D$6+5)</f>
        <v>GW 24-29</v>
      </c>
      <c r="AR23" s="63" t="str">
        <f>CONCATENATE("GW ",Fixtures!$D$6,"-",Fixtures!$D$6+2)</f>
        <v>GW 24-26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103.15607179146026</v>
      </c>
      <c r="AV23" s="72" t="str">
        <f>CONCATENATE("@",Schedule!A3)</f>
        <v>@AVL</v>
      </c>
      <c r="AW23" s="3">
        <f ca="1">VLOOKUP(RIGHT(AV23,3),'Team Ratings'!$A$2:$H$21,4,FALSE)*(1-Fixtures!$D$3)</f>
        <v>120.47495446554792</v>
      </c>
      <c r="BA23" s="62"/>
      <c r="BD23" s="66"/>
    </row>
    <row r="24" spans="1:56" x14ac:dyDescent="0.25">
      <c r="A24" s="41" t="str">
        <f>$A2</f>
        <v>ARS</v>
      </c>
      <c r="B24" s="9">
        <f ca="1">(VLOOKUP(B2,$AT$2:$AU$41,2,FALSE)*VLOOKUP(B46,$AV$2:$AW$41,2,FALSE))/(100*100)*'Formula Data'!$AB$22</f>
        <v>1.1328272585058483</v>
      </c>
      <c r="C24" s="9">
        <f ca="1">(VLOOKUP(C2,$AT$2:$AU$41,2,FALSE)*VLOOKUP(C46,$AV$2:$AW$41,2,FALSE))/(100*100)*'Formula Data'!$AB$22</f>
        <v>0.9362386438211634</v>
      </c>
      <c r="D24" s="9">
        <f ca="1">(VLOOKUP(D2,$AT$2:$AU$41,2,FALSE)*VLOOKUP(D46,$AV$2:$AW$41,2,FALSE))/(100*100)*'Formula Data'!$AB$22</f>
        <v>2.4480748178861638</v>
      </c>
      <c r="E24" s="9">
        <f ca="1">(VLOOKUP(E2,$AT$2:$AU$41,2,FALSE)*VLOOKUP(E46,$AV$2:$AW$41,2,FALSE))/(100*100)*'Formula Data'!$AB$22</f>
        <v>1.0756710751839988</v>
      </c>
      <c r="F24" s="9">
        <f ca="1">(VLOOKUP(F2,$AT$2:$AU$41,2,FALSE)*VLOOKUP(F46,$AV$2:$AW$41,2,FALSE))/(100*100)*'Formula Data'!$AB$22</f>
        <v>1.4594950341276545</v>
      </c>
      <c r="G24" s="9">
        <f ca="1">(VLOOKUP(G2,$AT$2:$AU$41,2,FALSE)*VLOOKUP(G46,$AV$2:$AW$41,2,FALSE))/(100*100)*'Formula Data'!$AB$22</f>
        <v>1.0531402080960126</v>
      </c>
      <c r="H24" s="9">
        <f ca="1">(VLOOKUP(H2,$AT$2:$AU$41,2,FALSE)*VLOOKUP(H46,$AV$2:$AW$41,2,FALSE))/(100*100)*'Formula Data'!$AB$22</f>
        <v>2.050497794350862</v>
      </c>
      <c r="I24" s="9">
        <f ca="1">(VLOOKUP(I2,$AT$2:$AU$41,2,FALSE)*VLOOKUP(I46,$AV$2:$AW$41,2,FALSE))/(100*100)*'Formula Data'!$AB$22</f>
        <v>0.81293453573283403</v>
      </c>
      <c r="J24" s="9">
        <f ca="1">(VLOOKUP(J2,$AT$2:$AU$41,2,FALSE)*VLOOKUP(J46,$AV$2:$AW$41,2,FALSE))/(100*100)*'Formula Data'!$AB$22</f>
        <v>1.4365010420754554</v>
      </c>
      <c r="K24" s="9">
        <f ca="1">(VLOOKUP(K2,$AT$2:$AU$41,2,FALSE)*VLOOKUP(K46,$AV$2:$AW$41,2,FALSE))/(100*100)*'Formula Data'!$AB$22</f>
        <v>0.73451664410821194</v>
      </c>
      <c r="L24" s="9">
        <f ca="1">(VLOOKUP(L2,$AT$2:$AU$41,2,FALSE)*VLOOKUP(L46,$AV$2:$AW$41,2,FALSE))/(100*100)*'Formula Data'!$AB$22</f>
        <v>1.1231523320038148</v>
      </c>
      <c r="M24" s="9">
        <f ca="1">(VLOOKUP(M2,$AT$2:$AU$41,2,FALSE)*VLOOKUP(M46,$AV$2:$AW$41,2,FALSE))/(100*100)*'Formula Data'!$AB$22</f>
        <v>2.0517105725643567</v>
      </c>
      <c r="N24" s="9">
        <f ca="1">(VLOOKUP(N2,$AT$2:$AU$41,2,FALSE)*VLOOKUP(N46,$AV$2:$AW$41,2,FALSE))/(100*100)*'Formula Data'!$AB$22</f>
        <v>1.1939795175491954</v>
      </c>
      <c r="O24" s="9">
        <f ca="1">(VLOOKUP(O2,$AT$2:$AU$41,2,FALSE)*VLOOKUP(O46,$AV$2:$AW$41,2,FALSE))/(100*100)*'Formula Data'!$AB$22</f>
        <v>1.3312323590914246</v>
      </c>
      <c r="P24" s="9">
        <f ca="1">(VLOOKUP(P2,$AT$2:$AU$41,2,FALSE)*VLOOKUP(P46,$AV$2:$AW$41,2,FALSE))/(100*100)*'Formula Data'!$AB$22</f>
        <v>1.0265719989562201</v>
      </c>
      <c r="Q24" s="9">
        <f ca="1">(VLOOKUP(Q2,$AT$2:$AU$41,2,FALSE)*VLOOKUP(Q46,$AV$2:$AW$41,2,FALSE))/(100*100)*'Formula Data'!$AB$22</f>
        <v>1.514980030288714</v>
      </c>
      <c r="R24" s="9">
        <f ca="1">(VLOOKUP(R2,$AT$2:$AU$41,2,FALSE)*VLOOKUP(R46,$AV$2:$AW$41,2,FALSE))/(100*100)*'Formula Data'!$AB$22</f>
        <v>1.9318925799191782</v>
      </c>
      <c r="S24" s="9">
        <f ca="1">(VLOOKUP(S2,$AT$2:$AU$41,2,FALSE)*VLOOKUP(S46,$AV$2:$AW$41,2,FALSE))/(100*100)*'Formula Data'!$AB$22</f>
        <v>1.6704350237901622</v>
      </c>
      <c r="T24" s="9">
        <f ca="1">(VLOOKUP(T2,$AT$2:$AU$41,2,FALSE)*VLOOKUP(T46,$AV$2:$AW$41,2,FALSE))/(100*100)*'Formula Data'!$AB$22</f>
        <v>1.2143836891811473</v>
      </c>
      <c r="U24" s="9">
        <f ca="1">(VLOOKUP(U2,$AT$2:$AU$41,2,FALSE)*VLOOKUP(U46,$AV$2:$AW$41,2,FALSE))/(100*100)*'Formula Data'!$AB$22</f>
        <v>1.4458853133536544</v>
      </c>
      <c r="V24" s="9">
        <f ca="1">(VLOOKUP(V2,$AT$2:$AU$41,2,FALSE)*VLOOKUP(V46,$AV$2:$AW$41,2,FALSE))/(100*100)*'Formula Data'!$AB$22</f>
        <v>1.3726472838216517</v>
      </c>
      <c r="W24" s="9">
        <f ca="1">(VLOOKUP(W2,$AT$2:$AU$41,2,FALSE)*VLOOKUP(W46,$AV$2:$AW$41,2,FALSE))/(100*100)*'Formula Data'!$AB$22</f>
        <v>1.0972409128036251</v>
      </c>
      <c r="X24" s="9">
        <f ca="1">(VLOOKUP(X2,$AT$2:$AU$41,2,FALSE)*VLOOKUP(X46,$AV$2:$AW$41,2,FALSE))/(100*100)*'Formula Data'!$AB$22</f>
        <v>0.96162466452985018</v>
      </c>
      <c r="Y24" s="9">
        <f ca="1">(VLOOKUP(Y2,$AT$2:$AU$41,2,FALSE)*VLOOKUP(Y46,$AV$2:$AW$41,2,FALSE))/(100*100)*'Formula Data'!$AB$22</f>
        <v>2.1599027520468175</v>
      </c>
      <c r="Z24" s="83">
        <f ca="1">(VLOOKUP(Z2,$AT$2:$AU$41,2,FALSE)*VLOOKUP(Z46,$AV$2:$AW$41,2,FALSE))/(100*100)*'Formula Data'!$AB$22</f>
        <v>1.3985787148439603</v>
      </c>
      <c r="AA24" s="83">
        <f ca="1">(VLOOKUP(AA2,$AT$2:$AU$41,2,FALSE)*VLOOKUP(AA46,$AV$2:$AW$41,2,FALSE))/(100*100)*'Formula Data'!$AB$22</f>
        <v>0.7583389085865595</v>
      </c>
      <c r="AB24" s="84">
        <f ca="1">(VLOOKUP(AB2,$AT$2:$AU$41,2,FALSE)*VLOOKUP(AB46,$AV$2:$AW$41,2,FALSE))/(100*100)*'Formula Data'!$AB$22</f>
        <v>1.1182250985702737</v>
      </c>
      <c r="AC24" s="95">
        <f ca="1">(VLOOKUP(AC2,$AT$2:$AU$41,2,FALSE)*VLOOKUP(AC46,$AV$2:$AW$41,2,FALSE))/(100*100)*'Formula Data'!$AB$22</f>
        <v>2.8859136070397606</v>
      </c>
      <c r="AD24" s="84">
        <f ca="1">(VLOOKUP(AD2,$AT$2:$AU$41,2,FALSE)*VLOOKUP(AD46,$AV$2:$AW$41,2,FALSE))/(100*100)*'Formula Data'!$AB$22</f>
        <v>1.0141601855651723</v>
      </c>
      <c r="AE24" s="84">
        <f ca="1">(VLOOKUP(AE2,$AT$2:$AU$41,2,FALSE)*VLOOKUP(AE46,$AV$2:$AW$41,2,FALSE))/(100*100)*'Formula Data'!$AB$22</f>
        <v>1.5335211342432427</v>
      </c>
      <c r="AF24" s="84">
        <f ca="1">(VLOOKUP(AF2,$AT$2:$AU$41,2,FALSE)*VLOOKUP(AF46,$AV$2:$AW$41,2,FALSE))/(100*100)*'Formula Data'!$AB$22</f>
        <v>1.7835990323883046</v>
      </c>
      <c r="AG24" s="84">
        <f ca="1">(VLOOKUP(AG2,$AT$2:$AU$41,2,FALSE)*VLOOKUP(AG46,$AV$2:$AW$41,2,FALSE))/(100*100)*'Formula Data'!$AB$22</f>
        <v>0.89115554616863946</v>
      </c>
      <c r="AH24" s="84">
        <f ca="1">(VLOOKUP(AH2,$AT$2:$AU$41,2,FALSE)*VLOOKUP(AH46,$AV$2:$AW$41,2,FALSE))/(100*100)*'Formula Data'!$AB$22</f>
        <v>1.6777954589192787</v>
      </c>
      <c r="AI24" s="84">
        <f ca="1">(VLOOKUP(AI2,$AT$2:$AU$41,2,FALSE)*VLOOKUP(AI46,$AV$2:$AW$41,2,FALSE))/(100*100)*'Formula Data'!$AB$22</f>
        <v>1.3734591436174619</v>
      </c>
      <c r="AJ24" s="84">
        <f ca="1">(VLOOKUP(AJ2,$AT$2:$AU$41,2,FALSE)*VLOOKUP(AJ46,$AV$2:$AW$41,2,FALSE))/(100*100)*'Formula Data'!$AB$22</f>
        <v>1.6068666678674552</v>
      </c>
      <c r="AK24" s="9">
        <f ca="1">(VLOOKUP(AK2,$AT$2:$AU$41,2,FALSE)*VLOOKUP(AK46,$AV$2:$AW$41,2,FALSE))/(100*100)*'Formula Data'!$AB$22</f>
        <v>1.6387938863535472</v>
      </c>
      <c r="AL24" s="9">
        <f ca="1">(VLOOKUP(AL2,$AT$2:$AU$41,2,FALSE)*VLOOKUP(AL46,$AV$2:$AW$41,2,FALSE))/(100*100)*'Formula Data'!$AB$22</f>
        <v>1.5732094466619453</v>
      </c>
      <c r="AM24" s="9">
        <f ca="1">(VLOOKUP(AM2,$AT$2:$AU$41,2,FALSE)*VLOOKUP(AM46,$AV$2:$AW$41,2,FALSE))/(100*100)*'Formula Data'!$AB$22</f>
        <v>0.97701733689537196</v>
      </c>
      <c r="AN24" s="9">
        <f ca="1">IF(OR(Fixtures!$D$6&lt;=0,Fixtures!$D$6&gt;39),AVERAGE(B24:AM24),AVERAGE(OFFSET(A24,0,Fixtures!$D$6,1,38-Fixtures!$D$6+1)))</f>
        <v>1.4927024613178526</v>
      </c>
      <c r="AO24" s="41" t="str">
        <f>$A2</f>
        <v>ARS</v>
      </c>
      <c r="AP24" s="65">
        <f ca="1">AVERAGE(OFFSET(A24,0,Fixtures!$D$6,1,9))</f>
        <v>1.5048216643836367</v>
      </c>
      <c r="AQ24" s="65">
        <f ca="1">AVERAGE(OFFSET(A24,0,Fixtures!$D$6,1,6))</f>
        <v>1.5558532111087573</v>
      </c>
      <c r="AR24" s="65">
        <f ca="1">AVERAGE(OFFSET(A24,0,Fixtures!$D$6,1,3))</f>
        <v>1.4389401251591127</v>
      </c>
      <c r="AS24" s="62"/>
      <c r="AT24" s="72" t="str">
        <f>CONCATENATE("@",Schedule!A4)</f>
        <v>@BOU</v>
      </c>
      <c r="AU24" s="3">
        <f ca="1">VLOOKUP(RIGHT(AT24,3),'Team Ratings'!$A$2:$H$21,7,FALSE)*(1+Fixtures!$D$3)</f>
        <v>79.627700742167818</v>
      </c>
      <c r="AV24" s="72" t="str">
        <f>CONCATENATE("@",Schedule!A4)</f>
        <v>@BOU</v>
      </c>
      <c r="AW24" s="3">
        <f ca="1">VLOOKUP(RIGHT(AV24,3),'Team Ratings'!$A$2:$H$21,4,FALSE)*(1-Fixtures!$D$3)</f>
        <v>101.72593479863397</v>
      </c>
      <c r="AY24" s="62"/>
      <c r="AZ24" s="62"/>
      <c r="BA24" s="66"/>
    </row>
    <row r="25" spans="1:56" x14ac:dyDescent="0.25">
      <c r="A25" s="41" t="str">
        <f t="shared" ref="A25:A43" si="0">$A3</f>
        <v>AVL</v>
      </c>
      <c r="B25" s="9">
        <f ca="1">(VLOOKUP(B3,$AT$2:$AU$41,2,FALSE)*VLOOKUP(B47,$AV$2:$AW$41,2,FALSE))/(100*100)*'Formula Data'!$AB$22</f>
        <v>2.1442393948027711</v>
      </c>
      <c r="C25" s="9">
        <f ca="1">(VLOOKUP(C3,$AT$2:$AU$41,2,FALSE)*VLOOKUP(C47,$AV$2:$AW$41,2,FALSE))/(100*100)*'Formula Data'!$AB$22</f>
        <v>1.0847983169801043</v>
      </c>
      <c r="D25" s="9">
        <f ca="1">(VLOOKUP(D3,$AT$2:$AU$41,2,FALSE)*VLOOKUP(D47,$AV$2:$AW$41,2,FALSE))/(100*100)*'Formula Data'!$AB$22</f>
        <v>1.4921849812179773</v>
      </c>
      <c r="E25" s="9">
        <f ca="1">(VLOOKUP(E3,$AT$2:$AU$41,2,FALSE)*VLOOKUP(E47,$AV$2:$AW$41,2,FALSE))/(100*100)*'Formula Data'!$AB$22</f>
        <v>1.4641832069024878</v>
      </c>
      <c r="F25" s="9">
        <f ca="1">(VLOOKUP(F3,$AT$2:$AU$41,2,FALSE)*VLOOKUP(F47,$AV$2:$AW$41,2,FALSE))/(100*100)*'Formula Data'!$AB$22</f>
        <v>1.3533183966130449</v>
      </c>
      <c r="G25" s="9">
        <f ca="1">(VLOOKUP(G3,$AT$2:$AU$41,2,FALSE)*VLOOKUP(G47,$AV$2:$AW$41,2,FALSE))/(100*100)*'Formula Data'!$AB$22</f>
        <v>2.0225215145326922</v>
      </c>
      <c r="H25" s="9">
        <f ca="1">(VLOOKUP(H3,$AT$2:$AU$41,2,FALSE)*VLOOKUP(H47,$AV$2:$AW$41,2,FALSE))/(100*100)*'Formula Data'!$AB$22</f>
        <v>1.2493381206807457</v>
      </c>
      <c r="I25" s="9">
        <f ca="1">(VLOOKUP(I3,$AT$2:$AU$41,2,FALSE)*VLOOKUP(I47,$AV$2:$AW$41,2,FALSE))/(100*100)*'Formula Data'!$AB$22</f>
        <v>1.7764267098703159</v>
      </c>
      <c r="J25" s="9">
        <f ca="1">(VLOOKUP(J3,$AT$2:$AU$41,2,FALSE)*VLOOKUP(J47,$AV$2:$AW$41,2,FALSE))/(100*100)*'Formula Data'!$AB$22</f>
        <v>1.3698810024385466</v>
      </c>
      <c r="K25" s="9">
        <f ca="1">(VLOOKUP(K3,$AT$2:$AU$41,2,FALSE)*VLOOKUP(K47,$AV$2:$AW$41,2,FALSE))/(100*100)*'Formula Data'!$AB$22</f>
        <v>3.851028694511728</v>
      </c>
      <c r="L25" s="9">
        <f ca="1">(VLOOKUP(L3,$AT$2:$AU$41,2,FALSE)*VLOOKUP(L47,$AV$2:$AW$41,2,FALSE))/(100*100)*'Formula Data'!$AB$22</f>
        <v>2.1868438006401325</v>
      </c>
      <c r="M25" s="9">
        <f ca="1">(VLOOKUP(M3,$AT$2:$AU$41,2,FALSE)*VLOOKUP(M47,$AV$2:$AW$41,2,FALSE))/(100*100)*'Formula Data'!$AB$22</f>
        <v>2.2388883853135382</v>
      </c>
      <c r="N25" s="9">
        <f ca="1">(VLOOKUP(N3,$AT$2:$AU$41,2,FALSE)*VLOOKUP(N47,$AV$2:$AW$41,2,FALSE))/(100*100)*'Formula Data'!$AB$22</f>
        <v>1.0119446715271376</v>
      </c>
      <c r="O25" s="9">
        <f ca="1">(VLOOKUP(O3,$AT$2:$AU$41,2,FALSE)*VLOOKUP(O47,$AV$2:$AW$41,2,FALSE))/(100*100)*'Formula Data'!$AB$22</f>
        <v>2.7362308507142319</v>
      </c>
      <c r="P25" s="9">
        <f ca="1">(VLOOKUP(P3,$AT$2:$AU$41,2,FALSE)*VLOOKUP(P47,$AV$2:$AW$41,2,FALSE))/(100*100)*'Formula Data'!$AB$22</f>
        <v>2.8822233122977012</v>
      </c>
      <c r="Q25" s="9">
        <f ca="1">(VLOOKUP(Q3,$AT$2:$AU$41,2,FALSE)*VLOOKUP(Q47,$AV$2:$AW$41,2,FALSE))/(100*100)*'Formula Data'!$AB$22</f>
        <v>1.8327750906707858</v>
      </c>
      <c r="R25" s="9">
        <f ca="1">(VLOOKUP(R3,$AT$2:$AU$41,2,FALSE)*VLOOKUP(R47,$AV$2:$AW$41,2,FALSE))/(100*100)*'Formula Data'!$AB$22</f>
        <v>1.9168996324886733</v>
      </c>
      <c r="S25" s="9">
        <f ca="1">(VLOOKUP(S3,$AT$2:$AU$41,2,FALSE)*VLOOKUP(S47,$AV$2:$AW$41,2,FALSE))/(100*100)*'Formula Data'!$AB$22</f>
        <v>1.5932733992885162</v>
      </c>
      <c r="T25" s="9">
        <f ca="1">(VLOOKUP(T3,$AT$2:$AU$41,2,FALSE)*VLOOKUP(T47,$AV$2:$AW$41,2,FALSE))/(100*100)*'Formula Data'!$AB$22</f>
        <v>1.1891782107396331</v>
      </c>
      <c r="U25" s="9">
        <f ca="1">(VLOOKUP(U3,$AT$2:$AU$41,2,FALSE)*VLOOKUP(U47,$AV$2:$AW$41,2,FALSE))/(100*100)*'Formula Data'!$AB$22</f>
        <v>1.9475833379808918</v>
      </c>
      <c r="V25" s="9">
        <f ca="1">(VLOOKUP(V3,$AT$2:$AU$41,2,FALSE)*VLOOKUP(V47,$AV$2:$AW$41,2,FALSE))/(100*100)*'Formula Data'!$AB$22</f>
        <v>1.866295217313213</v>
      </c>
      <c r="W25" s="9">
        <f ca="1">(VLOOKUP(W3,$AT$2:$AU$41,2,FALSE)*VLOOKUP(W47,$AV$2:$AW$41,2,FALSE))/(100*100)*'Formula Data'!$AB$22</f>
        <v>2.5779613574830575</v>
      </c>
      <c r="X25" s="9">
        <f ca="1">(VLOOKUP(X3,$AT$2:$AU$41,2,FALSE)*VLOOKUP(X47,$AV$2:$AW$41,2,FALSE))/(100*100)*'Formula Data'!$AB$22</f>
        <v>2.0463654480872115</v>
      </c>
      <c r="Y25" s="9">
        <f ca="1">(VLOOKUP(Y3,$AT$2:$AU$41,2,FALSE)*VLOOKUP(Y47,$AV$2:$AW$41,2,FALSE))/(100*100)*'Formula Data'!$AB$22</f>
        <v>1.3037541353425803</v>
      </c>
      <c r="Z25" s="83">
        <f ca="1">(VLOOKUP(Z3,$AT$2:$AU$41,2,FALSE)*VLOOKUP(Z47,$AV$2:$AW$41,2,FALSE))/(100*100)*'Formula Data'!$AB$22</f>
        <v>1.620501189562872</v>
      </c>
      <c r="AA25" s="83">
        <f ca="1">(VLOOKUP(AA3,$AT$2:$AU$41,2,FALSE)*VLOOKUP(AA47,$AV$2:$AW$41,2,FALSE))/(100*100)*'Formula Data'!$AB$22</f>
        <v>1.4353999254464831</v>
      </c>
      <c r="AB25" s="84">
        <f ca="1">(VLOOKUP(AB3,$AT$2:$AU$41,2,FALSE)*VLOOKUP(AB47,$AV$2:$AW$41,2,FALSE))/(100*100)*'Formula Data'!$AB$22</f>
        <v>2.3800750779495123</v>
      </c>
      <c r="AC25" s="95">
        <f ca="1">(VLOOKUP(AC3,$AT$2:$AU$41,2,FALSE)*VLOOKUP(AC47,$AV$2:$AW$41,2,FALSE))/(100*100)*'Formula Data'!$AB$22</f>
        <v>1.2832138035667979</v>
      </c>
      <c r="AD25" s="84">
        <f ca="1">(VLOOKUP(AD3,$AT$2:$AU$41,2,FALSE)*VLOOKUP(AD47,$AV$2:$AW$41,2,FALSE))/(100*100)*'Formula Data'!$AB$22</f>
        <v>2.7378492095205567</v>
      </c>
      <c r="AE25" s="84">
        <f ca="1">(VLOOKUP(AE3,$AT$2:$AU$41,2,FALSE)*VLOOKUP(AE47,$AV$2:$AW$41,2,FALSE))/(100*100)*'Formula Data'!$AB$22</f>
        <v>1.9294222173232545</v>
      </c>
      <c r="AF25" s="84">
        <f ca="1">(VLOOKUP(AF3,$AT$2:$AU$41,2,FALSE)*VLOOKUP(AF47,$AV$2:$AW$41,2,FALSE))/(100*100)*'Formula Data'!$AB$22</f>
        <v>1.5116704352442427</v>
      </c>
      <c r="AG25" s="84">
        <f ca="1">(VLOOKUP(AG3,$AT$2:$AU$41,2,FALSE)*VLOOKUP(AG47,$AV$2:$AW$41,2,FALSE))/(100*100)*'Formula Data'!$AB$22</f>
        <v>1.4987599934743516</v>
      </c>
      <c r="AH25" s="84">
        <f ca="1">(VLOOKUP(AH3,$AT$2:$AU$41,2,FALSE)*VLOOKUP(AH47,$AV$2:$AW$41,2,FALSE))/(100*100)*'Formula Data'!$AB$22</f>
        <v>3.2667666651537788</v>
      </c>
      <c r="AI25" s="84">
        <f ca="1">(VLOOKUP(AI3,$AT$2:$AU$41,2,FALSE)*VLOOKUP(AI47,$AV$2:$AW$41,2,FALSE))/(100*100)*'Formula Data'!$AB$22</f>
        <v>1.8316917265111801</v>
      </c>
      <c r="AJ25" s="84">
        <f ca="1">(VLOOKUP(AJ3,$AT$2:$AU$41,2,FALSE)*VLOOKUP(AJ47,$AV$2:$AW$41,2,FALSE))/(100*100)*'Formula Data'!$AB$22</f>
        <v>0.98015570048844236</v>
      </c>
      <c r="AK25" s="9">
        <f ca="1">(VLOOKUP(AK3,$AT$2:$AU$41,2,FALSE)*VLOOKUP(AK47,$AV$2:$AW$41,2,FALSE))/(100*100)*'Formula Data'!$AB$22</f>
        <v>2.229066453424386</v>
      </c>
      <c r="AL25" s="9">
        <f ca="1">(VLOOKUP(AL3,$AT$2:$AU$41,2,FALSE)*VLOOKUP(AL47,$AV$2:$AW$41,2,FALSE))/(100*100)*'Formula Data'!$AB$22</f>
        <v>1.3539193609681659</v>
      </c>
      <c r="AM25" s="9">
        <f ca="1">(VLOOKUP(AM3,$AT$2:$AU$41,2,FALSE)*VLOOKUP(AM47,$AV$2:$AW$41,2,FALSE))/(100*100)*'Formula Data'!$AB$22</f>
        <v>2.021623777656524</v>
      </c>
      <c r="AN25" s="9">
        <f ca="1">IF(OR(Fixtures!$D$6&lt;=0,Fixtures!$D$6&gt;39),AVERAGE(B25:AM25),AVERAGE(OFFSET(A25,0,Fixtures!$D$6,1,38-Fixtures!$D$6+1)))</f>
        <v>1.8255913114422091</v>
      </c>
      <c r="AO25" s="41" t="str">
        <f t="shared" ref="AO25:AO43" si="1">$A3</f>
        <v>AVL</v>
      </c>
      <c r="AP25" s="65">
        <f ca="1">AVERAGE(OFFSET(A25,0,Fixtures!$D$6,1,9))</f>
        <v>1.744516220825628</v>
      </c>
      <c r="AQ25" s="65">
        <f ca="1">AVERAGE(OFFSET(A25,0,Fixtures!$D$6,1,6))</f>
        <v>1.7934655568981339</v>
      </c>
      <c r="AR25" s="65">
        <f ca="1">AVERAGE(OFFSET(A25,0,Fixtures!$D$6,1,3))</f>
        <v>1.4532184167839786</v>
      </c>
      <c r="AS25" s="62"/>
      <c r="AT25" s="72" t="str">
        <f>CONCATENATE("@",Schedule!A5)</f>
        <v>@BRI</v>
      </c>
      <c r="AU25" s="3">
        <f ca="1">VLOOKUP(RIGHT(AT25,3),'Team Ratings'!$A$2:$H$21,7,FALSE)*(1+Fixtures!$D$3)</f>
        <v>100.55369077103576</v>
      </c>
      <c r="AV25" s="72" t="str">
        <f>CONCATENATE("@",Schedule!A5)</f>
        <v>@BRI</v>
      </c>
      <c r="AW25" s="3">
        <f ca="1">VLOOKUP(RIGHT(AV25,3),'Team Ratings'!$A$2:$H$21,4,FALSE)*(1-Fixtures!$D$3)</f>
        <v>96.435124667091841</v>
      </c>
      <c r="AY25" s="62"/>
      <c r="AZ25" s="62"/>
      <c r="BA25" s="66"/>
    </row>
    <row r="26" spans="1:56" x14ac:dyDescent="0.25">
      <c r="A26" s="41" t="str">
        <f t="shared" si="0"/>
        <v>BOU</v>
      </c>
      <c r="B26" s="9">
        <f ca="1">(VLOOKUP(B4,$AT$2:$AU$41,2,FALSE)*VLOOKUP(B48,$AV$2:$AW$41,2,FALSE))/(100*100)*'Formula Data'!$AB$22</f>
        <v>1.0835125382983435</v>
      </c>
      <c r="C26" s="9">
        <f ca="1">(VLOOKUP(C4,$AT$2:$AU$41,2,FALSE)*VLOOKUP(C48,$AV$2:$AW$41,2,FALSE))/(100*100)*'Formula Data'!$AB$22</f>
        <v>1.7726169301834744</v>
      </c>
      <c r="D26" s="9">
        <f ca="1">(VLOOKUP(D4,$AT$2:$AU$41,2,FALSE)*VLOOKUP(D48,$AV$2:$AW$41,2,FALSE))/(100*100)*'Formula Data'!$AB$22</f>
        <v>2.1767638770074282</v>
      </c>
      <c r="E26" s="9">
        <f ca="1">(VLOOKUP(E4,$AT$2:$AU$41,2,FALSE)*VLOOKUP(E48,$AV$2:$AW$41,2,FALSE))/(100*100)*'Formula Data'!$AB$22</f>
        <v>2.3117690428828919</v>
      </c>
      <c r="F26" s="9">
        <f ca="1">(VLOOKUP(F4,$AT$2:$AU$41,2,FALSE)*VLOOKUP(F48,$AV$2:$AW$41,2,FALSE))/(100*100)*'Formula Data'!$AB$22</f>
        <v>1.2599623945098826</v>
      </c>
      <c r="G26" s="9">
        <f ca="1">(VLOOKUP(G4,$AT$2:$AU$41,2,FALSE)*VLOOKUP(G48,$AV$2:$AW$41,2,FALSE))/(100*100)*'Formula Data'!$AB$22</f>
        <v>2.0096738219941241</v>
      </c>
      <c r="H26" s="9">
        <f ca="1">(VLOOKUP(H4,$AT$2:$AU$41,2,FALSE)*VLOOKUP(H48,$AV$2:$AW$41,2,FALSE))/(100*100)*'Formula Data'!$AB$22</f>
        <v>1.1427070430229473</v>
      </c>
      <c r="I26" s="9">
        <f ca="1">(VLOOKUP(I4,$AT$2:$AU$41,2,FALSE)*VLOOKUP(I48,$AV$2:$AW$41,2,FALSE))/(100*100)*'Formula Data'!$AB$22</f>
        <v>1.7077648431485661</v>
      </c>
      <c r="J26" s="9">
        <f ca="1">(VLOOKUP(J4,$AT$2:$AU$41,2,FALSE)*VLOOKUP(J48,$AV$2:$AW$41,2,FALSE))/(100*100)*'Formula Data'!$AB$22</f>
        <v>1.0041113164666091</v>
      </c>
      <c r="K26" s="9">
        <f ca="1">(VLOOKUP(K4,$AT$2:$AU$41,2,FALSE)*VLOOKUP(K48,$AV$2:$AW$41,2,FALSE))/(100*100)*'Formula Data'!$AB$22</f>
        <v>1.6444889855592864</v>
      </c>
      <c r="L26" s="9">
        <f ca="1">(VLOOKUP(L4,$AT$2:$AU$41,2,FALSE)*VLOOKUP(L48,$AV$2:$AW$41,2,FALSE))/(100*100)*'Formula Data'!$AB$22</f>
        <v>1.5466331070127801</v>
      </c>
      <c r="M26" s="9">
        <f ca="1">(VLOOKUP(M4,$AT$2:$AU$41,2,FALSE)*VLOOKUP(M48,$AV$2:$AW$41,2,FALSE))/(100*100)*'Formula Data'!$AB$22</f>
        <v>1.2764154077904522</v>
      </c>
      <c r="N26" s="9">
        <f ca="1">(VLOOKUP(N4,$AT$2:$AU$41,2,FALSE)*VLOOKUP(N48,$AV$2:$AW$41,2,FALSE))/(100*100)*'Formula Data'!$AB$22</f>
        <v>1.2655141647600503</v>
      </c>
      <c r="O26" s="9">
        <f ca="1">(VLOOKUP(O4,$AT$2:$AU$41,2,FALSE)*VLOOKUP(O48,$AV$2:$AW$41,2,FALSE))/(100*100)*'Formula Data'!$AB$22</f>
        <v>1.8105402723413848</v>
      </c>
      <c r="P26" s="9">
        <f ca="1">(VLOOKUP(P4,$AT$2:$AU$41,2,FALSE)*VLOOKUP(P48,$AV$2:$AW$41,2,FALSE))/(100*100)*'Formula Data'!$AB$22</f>
        <v>1.2363184206988933</v>
      </c>
      <c r="Q26" s="9">
        <f ca="1">(VLOOKUP(Q4,$AT$2:$AU$41,2,FALSE)*VLOOKUP(Q48,$AV$2:$AW$41,2,FALSE))/(100*100)*'Formula Data'!$AB$22</f>
        <v>1.8465143304314864</v>
      </c>
      <c r="R26" s="9">
        <f ca="1">(VLOOKUP(R4,$AT$2:$AU$41,2,FALSE)*VLOOKUP(R48,$AV$2:$AW$41,2,FALSE))/(100*100)*'Formula Data'!$AB$22</f>
        <v>2.4336748002319766</v>
      </c>
      <c r="S26" s="9">
        <f ca="1">(VLOOKUP(S4,$AT$2:$AU$41,2,FALSE)*VLOOKUP(S48,$AV$2:$AW$41,2,FALSE))/(100*100)*'Formula Data'!$AB$22</f>
        <v>1.0549087880515551</v>
      </c>
      <c r="T26" s="9">
        <f ca="1">(VLOOKUP(T4,$AT$2:$AU$41,2,FALSE)*VLOOKUP(T48,$AV$2:$AW$41,2,FALSE))/(100*100)*'Formula Data'!$AB$22</f>
        <v>1.1432144817771392</v>
      </c>
      <c r="U26" s="9">
        <f ca="1">(VLOOKUP(U4,$AT$2:$AU$41,2,FALSE)*VLOOKUP(U48,$AV$2:$AW$41,2,FALSE))/(100*100)*'Formula Data'!$AB$22</f>
        <v>1.7278980437865763</v>
      </c>
      <c r="V26" s="9">
        <f ca="1">(VLOOKUP(V4,$AT$2:$AU$41,2,FALSE)*VLOOKUP(V48,$AV$2:$AW$41,2,FALSE))/(100*100)*'Formula Data'!$AB$22</f>
        <v>1.7070068173552673</v>
      </c>
      <c r="W26" s="9">
        <f ca="1">(VLOOKUP(W4,$AT$2:$AU$41,2,FALSE)*VLOOKUP(W48,$AV$2:$AW$41,2,FALSE))/(100*100)*'Formula Data'!$AB$22</f>
        <v>1.1008562630603487</v>
      </c>
      <c r="X26" s="9">
        <f ca="1">(VLOOKUP(X4,$AT$2:$AU$41,2,FALSE)*VLOOKUP(X48,$AV$2:$AW$41,2,FALSE))/(100*100)*'Formula Data'!$AB$22</f>
        <v>1.4999687566970337</v>
      </c>
      <c r="Y26" s="9">
        <f ca="1">(VLOOKUP(Y4,$AT$2:$AU$41,2,FALSE)*VLOOKUP(Y48,$AV$2:$AW$41,2,FALSE))/(100*100)*'Formula Data'!$AB$22</f>
        <v>1.1566920788984516</v>
      </c>
      <c r="Z26" s="83">
        <f ca="1">(VLOOKUP(Z4,$AT$2:$AU$41,2,FALSE)*VLOOKUP(Z48,$AV$2:$AW$41,2,FALSE))/(100*100)*'Formula Data'!$AB$22</f>
        <v>1.1866278623542266</v>
      </c>
      <c r="AA26" s="83">
        <f ca="1">(VLOOKUP(AA4,$AT$2:$AU$41,2,FALSE)*VLOOKUP(AA48,$AV$2:$AW$41,2,FALSE))/(100*100)*'Formula Data'!$AB$22</f>
        <v>1.618580458445674</v>
      </c>
      <c r="AB26" s="84">
        <f ca="1">(VLOOKUP(AB4,$AT$2:$AU$41,2,FALSE)*VLOOKUP(AB48,$AV$2:$AW$41,2,FALSE))/(100*100)*'Formula Data'!$AB$22</f>
        <v>1.5758513994350394</v>
      </c>
      <c r="AC26" s="84">
        <f ca="1">(VLOOKUP(AC4,$AT$2:$AU$41,2,FALSE)*VLOOKUP(AC48,$AV$2:$AW$41,2,FALSE))/(100*100)*'Formula Data'!$AB$22</f>
        <v>1.6291542051139674</v>
      </c>
      <c r="AD26" s="84">
        <f ca="1">(VLOOKUP(AD4,$AT$2:$AU$41,2,FALSE)*VLOOKUP(AD48,$AV$2:$AW$41,2,FALSE))/(100*100)*'Formula Data'!$AB$22</f>
        <v>2.7583732590396282</v>
      </c>
      <c r="AE26" s="84">
        <f ca="1">(VLOOKUP(AE4,$AT$2:$AU$41,2,FALSE)*VLOOKUP(AE48,$AV$2:$AW$41,2,FALSE))/(100*100)*'Formula Data'!$AB$22</f>
        <v>0.82761811633562266</v>
      </c>
      <c r="AF26" s="84">
        <f ca="1">(VLOOKUP(AF4,$AT$2:$AU$41,2,FALSE)*VLOOKUP(AF48,$AV$2:$AW$41,2,FALSE))/(100*100)*'Formula Data'!$AB$22</f>
        <v>1.8904594313082237</v>
      </c>
      <c r="AG26" s="84">
        <f ca="1">(VLOOKUP(AG4,$AT$2:$AU$41,2,FALSE)*VLOOKUP(AG48,$AV$2:$AW$41,2,FALSE))/(100*100)*'Formula Data'!$AB$22</f>
        <v>0.85445990108286451</v>
      </c>
      <c r="AH26" s="84">
        <f ca="1">(VLOOKUP(AH4,$AT$2:$AU$41,2,FALSE)*VLOOKUP(AH48,$AV$2:$AW$41,2,FALSE))/(100*100)*'Formula Data'!$AB$22</f>
        <v>2.3104025425746468</v>
      </c>
      <c r="AI26" s="84">
        <f ca="1">(VLOOKUP(AI4,$AT$2:$AU$41,2,FALSE)*VLOOKUP(AI48,$AV$2:$AW$41,2,FALSE))/(100*100)*'Formula Data'!$AB$22</f>
        <v>1.2120145624764642</v>
      </c>
      <c r="AJ26" s="84">
        <f ca="1">(VLOOKUP(AJ4,$AT$2:$AU$41,2,FALSE)*VLOOKUP(AJ48,$AV$2:$AW$41,2,FALSE))/(100*100)*'Formula Data'!$AB$22</f>
        <v>1.5475478716819362</v>
      </c>
      <c r="AK26" s="9">
        <f ca="1">(VLOOKUP(AK4,$AT$2:$AU$41,2,FALSE)*VLOOKUP(AK48,$AV$2:$AW$41,2,FALSE))/(100*100)*'Formula Data'!$AB$22</f>
        <v>3.251709001455541</v>
      </c>
      <c r="AL26" s="9">
        <f ca="1">(VLOOKUP(AL4,$AT$2:$AU$41,2,FALSE)*VLOOKUP(AL48,$AV$2:$AW$41,2,FALSE))/(100*100)*'Formula Data'!$AB$22</f>
        <v>1.3453188395167275</v>
      </c>
      <c r="AM26" s="9">
        <f ca="1">(VLOOKUP(AM4,$AT$2:$AU$41,2,FALSE)*VLOOKUP(AM48,$AV$2:$AW$41,2,FALSE))/(100*100)*'Formula Data'!$AB$22</f>
        <v>1.8821660461197014</v>
      </c>
      <c r="AN26" s="9">
        <f ca="1">IF(OR(Fixtures!$D$6&lt;=0,Fixtures!$D$6&gt;39),AVERAGE(B26:AM26),AVERAGE(OFFSET(A26,0,Fixtures!$D$6,1,38-Fixtures!$D$6+1)))</f>
        <v>1.6697983717225808</v>
      </c>
      <c r="AO26" s="41" t="str">
        <f t="shared" si="1"/>
        <v>BOU</v>
      </c>
      <c r="AP26" s="65">
        <f ca="1">AVERAGE(OFFSET(A26,0,Fixtures!$D$6,1,9))</f>
        <v>1.4997574124459663</v>
      </c>
      <c r="AQ26" s="65">
        <f ca="1">AVERAGE(OFFSET(A26,0,Fixtures!$D$6,1,6))</f>
        <v>1.6542132105478311</v>
      </c>
      <c r="AR26" s="65">
        <f ca="1">AVERAGE(OFFSET(A26,0,Fixtures!$D$6,1,3))</f>
        <v>1.3206334665661175</v>
      </c>
      <c r="AS26" s="62"/>
      <c r="AT26" s="72" t="str">
        <f>CONCATENATE("@",Schedule!A6)</f>
        <v>@BUR</v>
      </c>
      <c r="AU26" s="3">
        <f ca="1">VLOOKUP(RIGHT(AT26,3),'Team Ratings'!$A$2:$H$21,7,FALSE)*(1+Fixtures!$D$3)</f>
        <v>91.705453854583467</v>
      </c>
      <c r="AV26" s="72" t="str">
        <f>CONCATENATE("@",Schedule!A6)</f>
        <v>@BUR</v>
      </c>
      <c r="AW26" s="3">
        <f ca="1">VLOOKUP(RIGHT(AV26,3),'Team Ratings'!$A$2:$H$21,4,FALSE)*(1-Fixtures!$D$3)</f>
        <v>87.738871257048586</v>
      </c>
      <c r="AY26" s="62"/>
      <c r="AZ26" s="62"/>
      <c r="BA26" s="66"/>
    </row>
    <row r="27" spans="1:56" x14ac:dyDescent="0.25">
      <c r="A27" s="41" t="str">
        <f t="shared" si="0"/>
        <v>BRI</v>
      </c>
      <c r="B27" s="9">
        <f ca="1">(VLOOKUP(B5,$AT$2:$AU$41,2,FALSE)*VLOOKUP(B49,$AV$2:$AW$41,2,FALSE))/(100*100)*'Formula Data'!$AB$22</f>
        <v>1.5589583978755313</v>
      </c>
      <c r="C27" s="9">
        <f ca="1">(VLOOKUP(C5,$AT$2:$AU$41,2,FALSE)*VLOOKUP(C49,$AV$2:$AW$41,2,FALSE))/(100*100)*'Formula Data'!$AB$22</f>
        <v>1.0832743525042701</v>
      </c>
      <c r="D27" s="9">
        <f ca="1">(VLOOKUP(D5,$AT$2:$AU$41,2,FALSE)*VLOOKUP(D49,$AV$2:$AW$41,2,FALSE))/(100*100)*'Formula Data'!$AB$22</f>
        <v>1.2753482213026082</v>
      </c>
      <c r="E27" s="9">
        <f ca="1">(VLOOKUP(E5,$AT$2:$AU$41,2,FALSE)*VLOOKUP(E49,$AV$2:$AW$41,2,FALSE))/(100*100)*'Formula Data'!$AB$22</f>
        <v>3.0825862014165608</v>
      </c>
      <c r="F27" s="9">
        <f ca="1">(VLOOKUP(F5,$AT$2:$AU$41,2,FALSE)*VLOOKUP(F49,$AV$2:$AW$41,2,FALSE))/(100*100)*'Formula Data'!$AB$22</f>
        <v>1.0000425229764374</v>
      </c>
      <c r="G27" s="9">
        <f ca="1">(VLOOKUP(G5,$AT$2:$AU$41,2,FALSE)*VLOOKUP(G49,$AV$2:$AW$41,2,FALSE))/(100*100)*'Formula Data'!$AB$22</f>
        <v>1.2100284870414586</v>
      </c>
      <c r="H27" s="9">
        <f ca="1">(VLOOKUP(H5,$AT$2:$AU$41,2,FALSE)*VLOOKUP(H49,$AV$2:$AW$41,2,FALSE))/(100*100)*'Formula Data'!$AB$22</f>
        <v>2.3070983149390738</v>
      </c>
      <c r="I27" s="9">
        <f ca="1">(VLOOKUP(I5,$AT$2:$AU$41,2,FALSE)*VLOOKUP(I49,$AV$2:$AW$41,2,FALSE))/(100*100)*'Formula Data'!$AB$22</f>
        <v>1.1489771577141421</v>
      </c>
      <c r="J27" s="9">
        <f ca="1">(VLOOKUP(J5,$AT$2:$AU$41,2,FALSE)*VLOOKUP(J49,$AV$2:$AW$41,2,FALSE))/(100*100)*'Formula Data'!$AB$22</f>
        <v>1.6804223523491917</v>
      </c>
      <c r="K27" s="9">
        <f ca="1">(VLOOKUP(K5,$AT$2:$AU$41,2,FALSE)*VLOOKUP(K49,$AV$2:$AW$41,2,FALSE))/(100*100)*'Formula Data'!$AB$22</f>
        <v>1.1944312021405943</v>
      </c>
      <c r="L27" s="9">
        <f ca="1">(VLOOKUP(L5,$AT$2:$AU$41,2,FALSE)*VLOOKUP(L49,$AV$2:$AW$41,2,FALSE))/(100*100)*'Formula Data'!$AB$22</f>
        <v>0.95188704999145857</v>
      </c>
      <c r="M27" s="9">
        <f ca="1">(VLOOKUP(M5,$AT$2:$AU$41,2,FALSE)*VLOOKUP(M49,$AV$2:$AW$41,2,FALSE))/(100*100)*'Formula Data'!$AB$22</f>
        <v>2.1902375010403339</v>
      </c>
      <c r="N27" s="9">
        <f ca="1">(VLOOKUP(N5,$AT$2:$AU$41,2,FALSE)*VLOOKUP(N49,$AV$2:$AW$41,2,FALSE))/(100*100)*'Formula Data'!$AB$22</f>
        <v>1.4670592335116512</v>
      </c>
      <c r="O27" s="9">
        <f ca="1">(VLOOKUP(O5,$AT$2:$AU$41,2,FALSE)*VLOOKUP(O49,$AV$2:$AW$41,2,FALSE))/(100*100)*'Formula Data'!$AB$22</f>
        <v>2.6149090656223786</v>
      </c>
      <c r="P27" s="9">
        <f ca="1">(VLOOKUP(P5,$AT$2:$AU$41,2,FALSE)*VLOOKUP(P49,$AV$2:$AW$41,2,FALSE))/(100*100)*'Formula Data'!$AB$22</f>
        <v>1.6189432505792027</v>
      </c>
      <c r="Q27" s="9">
        <f ca="1">(VLOOKUP(Q5,$AT$2:$AU$41,2,FALSE)*VLOOKUP(Q49,$AV$2:$AW$41,2,FALSE))/(100*100)*'Formula Data'!$AB$22</f>
        <v>1.1996942224043821</v>
      </c>
      <c r="R27" s="9">
        <f ca="1">(VLOOKUP(R5,$AT$2:$AU$41,2,FALSE)*VLOOKUP(R49,$AV$2:$AW$41,2,FALSE))/(100*100)*'Formula Data'!$AB$22</f>
        <v>1.172016961695405</v>
      </c>
      <c r="S27" s="9">
        <f ca="1">(VLOOKUP(S5,$AT$2:$AU$41,2,FALSE)*VLOOKUP(S49,$AV$2:$AW$41,2,FALSE))/(100*100)*'Formula Data'!$AB$22</f>
        <v>1.0271585797269174</v>
      </c>
      <c r="T27" s="9">
        <f ca="1">(VLOOKUP(T5,$AT$2:$AU$41,2,FALSE)*VLOOKUP(T49,$AV$2:$AW$41,2,FALSE))/(100*100)*'Formula Data'!$AB$22</f>
        <v>1.716373284980385</v>
      </c>
      <c r="U27" s="9">
        <f ca="1">(VLOOKUP(U5,$AT$2:$AU$41,2,FALSE)*VLOOKUP(U49,$AV$2:$AW$41,2,FALSE))/(100*100)*'Formula Data'!$AB$22</f>
        <v>0.86833534323139105</v>
      </c>
      <c r="V27" s="9">
        <f ca="1">(VLOOKUP(V5,$AT$2:$AU$41,2,FALSE)*VLOOKUP(V49,$AV$2:$AW$41,2,FALSE))/(100*100)*'Formula Data'!$AB$22</f>
        <v>1.5444211860335944</v>
      </c>
      <c r="W27" s="9">
        <f ca="1">(VLOOKUP(W5,$AT$2:$AU$41,2,FALSE)*VLOOKUP(W49,$AV$2:$AW$41,2,FALSE))/(100*100)*'Formula Data'!$AB$22</f>
        <v>1.7842737710989125</v>
      </c>
      <c r="X27" s="9">
        <f ca="1">(VLOOKUP(X5,$AT$2:$AU$41,2,FALSE)*VLOOKUP(X49,$AV$2:$AW$41,2,FALSE))/(100*100)*'Formula Data'!$AB$22</f>
        <v>1.1249108309114424</v>
      </c>
      <c r="Y27" s="9">
        <f ca="1">(VLOOKUP(Y5,$AT$2:$AU$41,2,FALSE)*VLOOKUP(Y49,$AV$2:$AW$41,2,FALSE))/(100*100)*'Formula Data'!$AB$22</f>
        <v>1.2971429201357818</v>
      </c>
      <c r="Z27" s="83">
        <f ca="1">(VLOOKUP(Z5,$AT$2:$AU$41,2,FALSE)*VLOOKUP(Z49,$AV$2:$AW$41,2,FALSE))/(100*100)*'Formula Data'!$AB$22</f>
        <v>1.618224650037243</v>
      </c>
      <c r="AA27" s="83">
        <f ca="1">(VLOOKUP(AA5,$AT$2:$AU$41,2,FALSE)*VLOOKUP(AA49,$AV$2:$AW$41,2,FALSE))/(100*100)*'Formula Data'!$AB$22</f>
        <v>1.0436002498175043</v>
      </c>
      <c r="AB27" s="84">
        <f ca="1">(VLOOKUP(AB5,$AT$2:$AU$41,2,FALSE)*VLOOKUP(AB49,$AV$2:$AW$41,2,FALSE))/(100*100)*'Formula Data'!$AB$22</f>
        <v>1.5343973845303336</v>
      </c>
      <c r="AC27" s="84">
        <f ca="1">(VLOOKUP(AC5,$AT$2:$AU$41,2,FALSE)*VLOOKUP(AC49,$AV$2:$AW$41,2,FALSE))/(100*100)*'Formula Data'!$AB$22</f>
        <v>0.78457333799444473</v>
      </c>
      <c r="AD27" s="84">
        <f ca="1">(VLOOKUP(AD5,$AT$2:$AU$41,2,FALSE)*VLOOKUP(AD49,$AV$2:$AW$41,2,FALSE))/(100*100)*'Formula Data'!$AB$22</f>
        <v>1.7921358137151884</v>
      </c>
      <c r="AE27" s="84">
        <f ca="1">(VLOOKUP(AE5,$AT$2:$AU$41,2,FALSE)*VLOOKUP(AE49,$AV$2:$AW$41,2,FALSE))/(100*100)*'Formula Data'!$AB$22</f>
        <v>1.0837553991480613</v>
      </c>
      <c r="AF27" s="84">
        <f ca="1">(VLOOKUP(AF5,$AT$2:$AU$41,2,FALSE)*VLOOKUP(AF49,$AV$2:$AW$41,2,FALSE))/(100*100)*'Formula Data'!$AB$22</f>
        <v>2.1915329290729599</v>
      </c>
      <c r="AG27" s="84">
        <f ca="1">(VLOOKUP(AG5,$AT$2:$AU$41,2,FALSE)*VLOOKUP(AG49,$AV$2:$AW$41,2,FALSE))/(100*100)*'Formula Data'!$AB$22</f>
        <v>1.4661920461509674</v>
      </c>
      <c r="AH27" s="84">
        <f ca="1">(VLOOKUP(AH5,$AT$2:$AU$41,2,FALSE)*VLOOKUP(AH49,$AV$2:$AW$41,2,FALSE))/(100*100)*'Formula Data'!$AB$22</f>
        <v>1.4219547289995862</v>
      </c>
      <c r="AI27" s="84">
        <f ca="1">(VLOOKUP(AI5,$AT$2:$AU$41,2,FALSE)*VLOOKUP(AI49,$AV$2:$AW$41,2,FALSE))/(100*100)*'Formula Data'!$AB$22</f>
        <v>1.7504763166563027</v>
      </c>
      <c r="AJ27" s="84">
        <f ca="1">(VLOOKUP(AJ5,$AT$2:$AU$41,2,FALSE)*VLOOKUP(AJ49,$AV$2:$AW$41,2,FALSE))/(100*100)*'Formula Data'!$AB$22</f>
        <v>2.0635494406176975</v>
      </c>
      <c r="AK27" s="9">
        <f ca="1">(VLOOKUP(AK5,$AT$2:$AU$41,2,FALSE)*VLOOKUP(AK49,$AV$2:$AW$41,2,FALSE))/(100*100)*'Formula Data'!$AB$22</f>
        <v>1.9051498120693287</v>
      </c>
      <c r="AL27" s="9">
        <f ca="1">(VLOOKUP(AL5,$AT$2:$AU$41,2,FALSE)*VLOOKUP(AL49,$AV$2:$AW$41,2,FALSE))/(100*100)*'Formula Data'!$AB$22</f>
        <v>0.81001906983767047</v>
      </c>
      <c r="AM27" s="9">
        <f ca="1">(VLOOKUP(AM5,$AT$2:$AU$41,2,FALSE)*VLOOKUP(AM49,$AV$2:$AW$41,2,FALSE))/(100*100)*'Formula Data'!$AB$22</f>
        <v>1.4938906824709743</v>
      </c>
      <c r="AN27" s="9">
        <f ca="1">IF(OR(Fixtures!$D$6&lt;=0,Fixtures!$D$6&gt;39),AVERAGE(B27:AM27),AVERAGE(OFFSET(A27,0,Fixtures!$D$6,1,38-Fixtures!$D$6+1)))</f>
        <v>1.4837729854169364</v>
      </c>
      <c r="AO27" s="41" t="str">
        <f t="shared" si="1"/>
        <v>BRI</v>
      </c>
      <c r="AP27" s="65">
        <f ca="1">AVERAGE(OFFSET(A27,0,Fixtures!$D$6,1,9))</f>
        <v>1.4235060811780536</v>
      </c>
      <c r="AQ27" s="65">
        <f ca="1">AVERAGE(OFFSET(A27,0,Fixtures!$D$6,1,6))</f>
        <v>1.3450123927050825</v>
      </c>
      <c r="AR27" s="65">
        <f ca="1">AVERAGE(OFFSET(A27,0,Fixtures!$D$6,1,3))</f>
        <v>1.3196559399968431</v>
      </c>
      <c r="AS27" s="62"/>
      <c r="AT27" s="72" t="str">
        <f>CONCATENATE("@",Schedule!A7)</f>
        <v>@CHE</v>
      </c>
      <c r="AU27" s="3">
        <f ca="1">VLOOKUP(RIGHT(AT27,3),'Team Ratings'!$A$2:$H$21,7,FALSE)*(1+Fixtures!$D$3)</f>
        <v>141.62582345629113</v>
      </c>
      <c r="AV27" s="72" t="str">
        <f>CONCATENATE("@",Schedule!A7)</f>
        <v>@CHE</v>
      </c>
      <c r="AW27" s="3">
        <f ca="1">VLOOKUP(RIGHT(AV27,3),'Team Ratings'!$A$2:$H$21,4,FALSE)*(1-Fixtures!$D$3)</f>
        <v>69.665108551441861</v>
      </c>
      <c r="AY27" s="62"/>
      <c r="AZ27" s="62"/>
      <c r="BA27" s="66"/>
    </row>
    <row r="28" spans="1:56" x14ac:dyDescent="0.25">
      <c r="A28" s="41" t="str">
        <f t="shared" si="0"/>
        <v>BUR</v>
      </c>
      <c r="B28" s="9">
        <f ca="1">(VLOOKUP(B6,$AT$2:$AU$41,2,FALSE)*VLOOKUP(B50,$AV$2:$AW$41,2,FALSE))/(100*100)*'Formula Data'!$AB$22</f>
        <v>1.1603408382896001</v>
      </c>
      <c r="C28" s="9">
        <f ca="1">(VLOOKUP(C6,$AT$2:$AU$41,2,FALSE)*VLOOKUP(C50,$AV$2:$AW$41,2,FALSE))/(100*100)*'Formula Data'!$AB$22</f>
        <v>1.4729514160467356</v>
      </c>
      <c r="D28" s="9">
        <f ca="1">(VLOOKUP(D6,$AT$2:$AU$41,2,FALSE)*VLOOKUP(D50,$AV$2:$AW$41,2,FALSE))/(100*100)*'Formula Data'!$AB$22</f>
        <v>1.630525951799392</v>
      </c>
      <c r="E28" s="9">
        <f ca="1">(VLOOKUP(E6,$AT$2:$AU$41,2,FALSE)*VLOOKUP(E50,$AV$2:$AW$41,2,FALSE))/(100*100)*'Formula Data'!$AB$22</f>
        <v>1.5926231932173802</v>
      </c>
      <c r="F28" s="9">
        <f ca="1">(VLOOKUP(F6,$AT$2:$AU$41,2,FALSE)*VLOOKUP(F50,$AV$2:$AW$41,2,FALSE))/(100*100)*'Formula Data'!$AB$22</f>
        <v>1.490316351569495</v>
      </c>
      <c r="G28" s="9">
        <f ca="1">(VLOOKUP(G6,$AT$2:$AU$41,2,FALSE)*VLOOKUP(G50,$AV$2:$AW$41,2,FALSE))/(100*100)*'Formula Data'!$AB$22</f>
        <v>0.86604850275008172</v>
      </c>
      <c r="H28" s="9">
        <f ca="1">(VLOOKUP(H6,$AT$2:$AU$41,2,FALSE)*VLOOKUP(H50,$AV$2:$AW$41,2,FALSE))/(100*100)*'Formula Data'!$AB$22</f>
        <v>1.5288865020832532</v>
      </c>
      <c r="I28" s="9">
        <f ca="1">(VLOOKUP(I6,$AT$2:$AU$41,2,FALSE)*VLOOKUP(I50,$AV$2:$AW$41,2,FALSE))/(100*100)*'Formula Data'!$AB$22</f>
        <v>1.0867206926085653</v>
      </c>
      <c r="J28" s="9">
        <f ca="1">(VLOOKUP(J6,$AT$2:$AU$41,2,FALSE)*VLOOKUP(J50,$AV$2:$AW$41,2,FALSE))/(100*100)*'Formula Data'!$AB$22</f>
        <v>1.993906537512165</v>
      </c>
      <c r="K28" s="9">
        <f ca="1">(VLOOKUP(K6,$AT$2:$AU$41,2,FALSE)*VLOOKUP(K50,$AV$2:$AW$41,2,FALSE))/(100*100)*'Formula Data'!$AB$22</f>
        <v>1.4051495456229832</v>
      </c>
      <c r="L28" s="9">
        <f ca="1">(VLOOKUP(L6,$AT$2:$AU$41,2,FALSE)*VLOOKUP(L50,$AV$2:$AW$41,2,FALSE))/(100*100)*'Formula Data'!$AB$22</f>
        <v>1.3960296628765576</v>
      </c>
      <c r="M28" s="9">
        <f ca="1">(VLOOKUP(M6,$AT$2:$AU$41,2,FALSE)*VLOOKUP(M50,$AV$2:$AW$41,2,FALSE))/(100*100)*'Formula Data'!$AB$22</f>
        <v>0.9855876609124008</v>
      </c>
      <c r="N28" s="9">
        <f ca="1">(VLOOKUP(N6,$AT$2:$AU$41,2,FALSE)*VLOOKUP(N50,$AV$2:$AW$41,2,FALSE))/(100*100)*'Formula Data'!$AB$22</f>
        <v>1.4183758318194213</v>
      </c>
      <c r="O28" s="9">
        <f ca="1">(VLOOKUP(O6,$AT$2:$AU$41,2,FALSE)*VLOOKUP(O50,$AV$2:$AW$41,2,FALSE))/(100*100)*'Formula Data'!$AB$22</f>
        <v>0.71382267956457612</v>
      </c>
      <c r="P28" s="9">
        <f ca="1">(VLOOKUP(P6,$AT$2:$AU$41,2,FALSE)*VLOOKUP(P50,$AV$2:$AW$41,2,FALSE))/(100*100)*'Formula Data'!$AB$22</f>
        <v>1.8774642468492051</v>
      </c>
      <c r="Q28" s="9">
        <f ca="1">(VLOOKUP(Q6,$AT$2:$AU$41,2,FALSE)*VLOOKUP(Q50,$AV$2:$AW$41,2,FALSE))/(100*100)*'Formula Data'!$AB$22</f>
        <v>1.5615954788237114</v>
      </c>
      <c r="R28" s="9">
        <f ca="1">(VLOOKUP(R6,$AT$2:$AU$41,2,FALSE)*VLOOKUP(R50,$AV$2:$AW$41,2,FALSE))/(100*100)*'Formula Data'!$AB$22</f>
        <v>0.73697378553287718</v>
      </c>
      <c r="S28" s="9">
        <f ca="1">(VLOOKUP(S6,$AT$2:$AU$41,2,FALSE)*VLOOKUP(S50,$AV$2:$AW$41,2,FALSE))/(100*100)*'Formula Data'!$AB$22</f>
        <v>1.180170151328924</v>
      </c>
      <c r="T28" s="9">
        <f ca="1">(VLOOKUP(T6,$AT$2:$AU$41,2,FALSE)*VLOOKUP(T50,$AV$2:$AW$41,2,FALSE))/(100*100)*'Formula Data'!$AB$22</f>
        <v>1.6233728864893384</v>
      </c>
      <c r="U28" s="9">
        <f ca="1">(VLOOKUP(U6,$AT$2:$AU$41,2,FALSE)*VLOOKUP(U50,$AV$2:$AW$41,2,FALSE))/(100*100)*'Formula Data'!$AB$22</f>
        <v>1.3339748936856719</v>
      </c>
      <c r="V28" s="9">
        <f ca="1">(VLOOKUP(V6,$AT$2:$AU$41,2,FALSE)*VLOOKUP(V50,$AV$2:$AW$41,2,FALSE))/(100*100)*'Formula Data'!$AB$22</f>
        <v>1.0234694766011858</v>
      </c>
      <c r="W28" s="9">
        <f ca="1">(VLOOKUP(W6,$AT$2:$AU$41,2,FALSE)*VLOOKUP(W50,$AV$2:$AW$41,2,FALSE))/(100*100)*'Formula Data'!$AB$22</f>
        <v>2.0990505558071728</v>
      </c>
      <c r="X28" s="9">
        <f ca="1">(VLOOKUP(X6,$AT$2:$AU$41,2,FALSE)*VLOOKUP(X50,$AV$2:$AW$41,2,FALSE))/(100*100)*'Formula Data'!$AB$22</f>
        <v>1.3347638804833497</v>
      </c>
      <c r="Y28" s="9">
        <f ca="1">(VLOOKUP(Y6,$AT$2:$AU$41,2,FALSE)*VLOOKUP(Y50,$AV$2:$AW$41,2,FALSE))/(100*100)*'Formula Data'!$AB$22</f>
        <v>1.9927279276045224</v>
      </c>
      <c r="Z28" s="83">
        <f ca="1">(VLOOKUP(Z6,$AT$2:$AU$41,2,FALSE)*VLOOKUP(Z50,$AV$2:$AW$41,2,FALSE))/(100*100)*'Formula Data'!$AB$22</f>
        <v>0.9860253280974014</v>
      </c>
      <c r="AA28" s="83">
        <f ca="1">(VLOOKUP(AA6,$AT$2:$AU$41,2,FALSE)*VLOOKUP(AA50,$AV$2:$AW$41,2,FALSE))/(100*100)*'Formula Data'!$AB$22</f>
        <v>1.733348659667181</v>
      </c>
      <c r="AB28" s="84">
        <f ca="1">(VLOOKUP(AB6,$AT$2:$AU$41,2,FALSE)*VLOOKUP(AB50,$AV$2:$AW$41,2,FALSE))/(100*100)*'Formula Data'!$AB$22</f>
        <v>0.79003125832762677</v>
      </c>
      <c r="AC28" s="84">
        <f ca="1">(VLOOKUP(AC6,$AT$2:$AU$41,2,FALSE)*VLOOKUP(AC50,$AV$2:$AW$41,2,FALSE))/(100*100)*'Formula Data'!$AB$22</f>
        <v>1.1009114574009649</v>
      </c>
      <c r="AD28" s="84">
        <f ca="1">(VLOOKUP(AD6,$AT$2:$AU$41,2,FALSE)*VLOOKUP(AD50,$AV$2:$AW$41,2,FALSE))/(100*100)*'Formula Data'!$AB$22</f>
        <v>1.0453655684687653</v>
      </c>
      <c r="AE28" s="84">
        <f ca="1">(VLOOKUP(AE6,$AT$2:$AU$41,2,FALSE)*VLOOKUP(AE50,$AV$2:$AW$41,2,FALSE))/(100*100)*'Formula Data'!$AB$22</f>
        <v>2.8046070847994304</v>
      </c>
      <c r="AF28" s="84">
        <f ca="1">(VLOOKUP(AF6,$AT$2:$AU$41,2,FALSE)*VLOOKUP(AF50,$AV$2:$AW$41,2,FALSE))/(100*100)*'Formula Data'!$AB$22</f>
        <v>0.94949125931713307</v>
      </c>
      <c r="AG28" s="84">
        <f ca="1">(VLOOKUP(AG6,$AT$2:$AU$41,2,FALSE)*VLOOKUP(AG50,$AV$2:$AW$41,2,FALSE))/(100*100)*'Formula Data'!$AB$22</f>
        <v>1.0663277065100458</v>
      </c>
      <c r="AH28" s="84">
        <f ca="1">(VLOOKUP(AH6,$AT$2:$AU$41,2,FALSE)*VLOOKUP(AH50,$AV$2:$AW$41,2,FALSE))/(100*100)*'Formula Data'!$AB$22</f>
        <v>0.93453225366116655</v>
      </c>
      <c r="AI28" s="84">
        <f ca="1">(VLOOKUP(AI6,$AT$2:$AU$41,2,FALSE)*VLOOKUP(AI50,$AV$2:$AW$41,2,FALSE))/(100*100)*'Formula Data'!$AB$22</f>
        <v>1.4722976169185247</v>
      </c>
      <c r="AJ28" s="84">
        <f ca="1">(VLOOKUP(AJ6,$AT$2:$AU$41,2,FALSE)*VLOOKUP(AJ50,$AV$2:$AW$41,2,FALSE))/(100*100)*'Formula Data'!$AB$22</f>
        <v>2.3791037824605312</v>
      </c>
      <c r="AK28" s="9">
        <f ca="1">(VLOOKUP(AK6,$AT$2:$AU$41,2,FALSE)*VLOOKUP(AK50,$AV$2:$AW$41,2,FALSE))/(100*100)*'Formula Data'!$AB$22</f>
        <v>1.0915091082293447</v>
      </c>
      <c r="AL28" s="9">
        <f ca="1">(VLOOKUP(AL6,$AT$2:$AU$41,2,FALSE)*VLOOKUP(AL50,$AV$2:$AW$41,2,FALSE))/(100*100)*'Formula Data'!$AB$22</f>
        <v>1.2937267757130853</v>
      </c>
      <c r="AM28" s="9">
        <f ca="1">(VLOOKUP(AM6,$AT$2:$AU$41,2,FALSE)*VLOOKUP(AM50,$AV$2:$AW$41,2,FALSE))/(100*100)*'Formula Data'!$AB$22</f>
        <v>0.99764978906718227</v>
      </c>
      <c r="AN28" s="9">
        <f ca="1">IF(OR(Fixtures!$D$6&lt;=0,Fixtures!$D$6&gt;39),AVERAGE(B28:AM28),AVERAGE(OFFSET(A28,0,Fixtures!$D$6,1,38-Fixtures!$D$6+1)))</f>
        <v>1.3758437050828605</v>
      </c>
      <c r="AO28" s="41" t="str">
        <f t="shared" si="1"/>
        <v>BUR</v>
      </c>
      <c r="AP28" s="65">
        <f ca="1">AVERAGE(OFFSET(A28,0,Fixtures!$D$6,1,9))</f>
        <v>1.3854262500214523</v>
      </c>
      <c r="AQ28" s="65">
        <f ca="1">AVERAGE(OFFSET(A28,0,Fixtures!$D$6,1,6))</f>
        <v>1.274735033261077</v>
      </c>
      <c r="AR28" s="65">
        <f ca="1">AVERAGE(OFFSET(A28,0,Fixtures!$D$6,1,3))</f>
        <v>1.5707006384563682</v>
      </c>
      <c r="AS28" s="62"/>
      <c r="AT28" s="72" t="str">
        <f>CONCATENATE("@",Schedule!A8)</f>
        <v>@CRY</v>
      </c>
      <c r="AU28" s="3">
        <f ca="1">VLOOKUP(RIGHT(AT28,3),'Team Ratings'!$A$2:$H$21,7,FALSE)*(1+Fixtures!$D$3)</f>
        <v>71.946594659636602</v>
      </c>
      <c r="AV28" s="72" t="str">
        <f>CONCATENATE("@",Schedule!A8)</f>
        <v>@CRY</v>
      </c>
      <c r="AW28" s="3">
        <f ca="1">VLOOKUP(RIGHT(AV28,3),'Team Ratings'!$A$2:$H$21,4,FALSE)*(1-Fixtures!$D$3)</f>
        <v>93.489350787443158</v>
      </c>
      <c r="AZ28" s="62"/>
      <c r="BA28" s="66"/>
    </row>
    <row r="29" spans="1:56" x14ac:dyDescent="0.25">
      <c r="A29" s="41" t="str">
        <f t="shared" si="0"/>
        <v>CHE</v>
      </c>
      <c r="B29" s="9">
        <f ca="1">(VLOOKUP(B7,$AT$2:$AU$41,2,FALSE)*VLOOKUP(B51,$AV$2:$AW$41,2,FALSE))/(100*100)*'Formula Data'!$AB$22</f>
        <v>1.5822360762238128</v>
      </c>
      <c r="C29" s="9">
        <f ca="1">(VLOOKUP(C7,$AT$2:$AU$41,2,FALSE)*VLOOKUP(C51,$AV$2:$AW$41,2,FALSE))/(100*100)*'Formula Data'!$AB$22</f>
        <v>1.0598092874023175</v>
      </c>
      <c r="D29" s="9">
        <f ca="1">(VLOOKUP(D7,$AT$2:$AU$41,2,FALSE)*VLOOKUP(D51,$AV$2:$AW$41,2,FALSE))/(100*100)*'Formula Data'!$AB$22</f>
        <v>1.0272256181859469</v>
      </c>
      <c r="E29" s="9">
        <f ca="1">(VLOOKUP(E7,$AT$2:$AU$41,2,FALSE)*VLOOKUP(E51,$AV$2:$AW$41,2,FALSE))/(100*100)*'Formula Data'!$AB$22</f>
        <v>0.74202334681731552</v>
      </c>
      <c r="F29" s="9">
        <f ca="1">(VLOOKUP(F7,$AT$2:$AU$41,2,FALSE)*VLOOKUP(F51,$AV$2:$AW$41,2,FALSE))/(100*100)*'Formula Data'!$AB$22</f>
        <v>1.2946458713294906</v>
      </c>
      <c r="G29" s="9">
        <f ca="1">(VLOOKUP(G7,$AT$2:$AU$41,2,FALSE)*VLOOKUP(G51,$AV$2:$AW$41,2,FALSE))/(100*100)*'Formula Data'!$AB$22</f>
        <v>1.2645508888754877</v>
      </c>
      <c r="H29" s="9">
        <f ca="1">(VLOOKUP(H7,$AT$2:$AU$41,2,FALSE)*VLOOKUP(H51,$AV$2:$AW$41,2,FALSE))/(100*100)*'Formula Data'!$AB$22</f>
        <v>0.79213898989046871</v>
      </c>
      <c r="I29" s="9">
        <f ca="1">(VLOOKUP(I7,$AT$2:$AU$41,2,FALSE)*VLOOKUP(I51,$AV$2:$AW$41,2,FALSE))/(100*100)*'Formula Data'!$AB$22</f>
        <v>1.3762876226141274</v>
      </c>
      <c r="J29" s="9">
        <f ca="1">(VLOOKUP(J7,$AT$2:$AU$41,2,FALSE)*VLOOKUP(J51,$AV$2:$AW$41,2,FALSE))/(100*100)*'Formula Data'!$AB$22</f>
        <v>0.58516092164327183</v>
      </c>
      <c r="K29" s="9">
        <f ca="1">(VLOOKUP(K7,$AT$2:$AU$41,2,FALSE)*VLOOKUP(K51,$AV$2:$AW$41,2,FALSE))/(100*100)*'Formula Data'!$AB$22</f>
        <v>1.0791924303266052</v>
      </c>
      <c r="L29" s="9">
        <f ca="1">(VLOOKUP(L7,$AT$2:$AU$41,2,FALSE)*VLOOKUP(L51,$AV$2:$AW$41,2,FALSE))/(100*100)*'Formula Data'!$AB$22</f>
        <v>1.12619760061597</v>
      </c>
      <c r="M29" s="9">
        <f ca="1">(VLOOKUP(M7,$AT$2:$AU$41,2,FALSE)*VLOOKUP(M51,$AV$2:$AW$41,2,FALSE))/(100*100)*'Formula Data'!$AB$22</f>
        <v>0.56677882614488617</v>
      </c>
      <c r="N29" s="9">
        <f ca="1">(VLOOKUP(N7,$AT$2:$AU$41,2,FALSE)*VLOOKUP(N51,$AV$2:$AW$41,2,FALSE))/(100*100)*'Formula Data'!$AB$22</f>
        <v>2.2268722426834149</v>
      </c>
      <c r="O29" s="9">
        <f ca="1">(VLOOKUP(O7,$AT$2:$AU$41,2,FALSE)*VLOOKUP(O51,$AV$2:$AW$41,2,FALSE))/(100*100)*'Formula Data'!$AB$22</f>
        <v>0.78256159898920641</v>
      </c>
      <c r="P29" s="9">
        <f ca="1">(VLOOKUP(P7,$AT$2:$AU$41,2,FALSE)*VLOOKUP(P51,$AV$2:$AW$41,2,FALSE))/(100*100)*'Formula Data'!$AB$22</f>
        <v>0.81263995267982247</v>
      </c>
      <c r="Q29" s="9">
        <f ca="1">(VLOOKUP(Q7,$AT$2:$AU$41,2,FALSE)*VLOOKUP(Q51,$AV$2:$AW$41,2,FALSE))/(100*100)*'Formula Data'!$AB$22</f>
        <v>1.2889663012123815</v>
      </c>
      <c r="R29" s="9">
        <f ca="1">(VLOOKUP(R7,$AT$2:$AU$41,2,FALSE)*VLOOKUP(R51,$AV$2:$AW$41,2,FALSE))/(100*100)*'Formula Data'!$AB$22</f>
        <v>0.6272888240057547</v>
      </c>
      <c r="S29" s="9">
        <f ca="1">(VLOOKUP(S7,$AT$2:$AU$41,2,FALSE)*VLOOKUP(S51,$AV$2:$AW$41,2,FALSE))/(100*100)*'Formula Data'!$AB$22</f>
        <v>1.2399147263585866</v>
      </c>
      <c r="T29" s="9">
        <f ca="1">(VLOOKUP(T7,$AT$2:$AU$41,2,FALSE)*VLOOKUP(T51,$AV$2:$AW$41,2,FALSE))/(100*100)*'Formula Data'!$AB$22</f>
        <v>0.92131650770036633</v>
      </c>
      <c r="U29" s="9">
        <f ca="1">(VLOOKUP(U7,$AT$2:$AU$41,2,FALSE)*VLOOKUP(U51,$AV$2:$AW$41,2,FALSE))/(100*100)*'Formula Data'!$AB$22</f>
        <v>1.1695308911516491</v>
      </c>
      <c r="V29" s="9">
        <f ca="1">(VLOOKUP(V7,$AT$2:$AU$41,2,FALSE)*VLOOKUP(V51,$AV$2:$AW$41,2,FALSE))/(100*100)*'Formula Data'!$AB$22</f>
        <v>1.1833187379845274</v>
      </c>
      <c r="W29" s="9">
        <f ca="1">(VLOOKUP(W7,$AT$2:$AU$41,2,FALSE)*VLOOKUP(W51,$AV$2:$AW$41,2,FALSE))/(100*100)*'Formula Data'!$AB$22</f>
        <v>0.72243460211946298</v>
      </c>
      <c r="X29" s="9">
        <f ca="1">(VLOOKUP(X7,$AT$2:$AU$41,2,FALSE)*VLOOKUP(X51,$AV$2:$AW$41,2,FALSE))/(100*100)*'Formula Data'!$AB$22</f>
        <v>0.8741292780103197</v>
      </c>
      <c r="Y29" s="9">
        <f ca="1">(VLOOKUP(Y7,$AT$2:$AU$41,2,FALSE)*VLOOKUP(Y51,$AV$2:$AW$41,2,FALSE))/(100*100)*'Formula Data'!$AB$22</f>
        <v>0.78290910895275689</v>
      </c>
      <c r="Z29" s="83">
        <f ca="1">(VLOOKUP(Z7,$AT$2:$AU$41,2,FALSE)*VLOOKUP(Z51,$AV$2:$AW$41,2,FALSE))/(100*100)*'Formula Data'!$AB$22</f>
        <v>1.5831718984651906</v>
      </c>
      <c r="AA29" s="83">
        <f ca="1">(VLOOKUP(AA7,$AT$2:$AU$41,2,FALSE)*VLOOKUP(AA51,$AV$2:$AW$41,2,FALSE))/(100*100)*'Formula Data'!$AB$22</f>
        <v>1.0591828278853623</v>
      </c>
      <c r="AB29" s="84">
        <f ca="1">(VLOOKUP(AB7,$AT$2:$AU$41,2,FALSE)*VLOOKUP(AB51,$AV$2:$AW$41,2,FALSE))/(100*100)*'Formula Data'!$AB$22</f>
        <v>0.83002556062021093</v>
      </c>
      <c r="AC29" s="84">
        <f ca="1">(VLOOKUP(AC7,$AT$2:$AU$41,2,FALSE)*VLOOKUP(AC51,$AV$2:$AW$41,2,FALSE))/(100*100)*'Formula Data'!$AB$22</f>
        <v>0.93706108277402878</v>
      </c>
      <c r="AD29" s="84">
        <f ca="1">(VLOOKUP(AD7,$AT$2:$AU$41,2,FALSE)*VLOOKUP(AD51,$AV$2:$AW$41,2,FALSE))/(100*100)*'Formula Data'!$AB$22</f>
        <v>0.86286173882812311</v>
      </c>
      <c r="AE29" s="84">
        <f ca="1">(VLOOKUP(AE7,$AT$2:$AU$41,2,FALSE)*VLOOKUP(AE51,$AV$2:$AW$41,2,FALSE))/(100*100)*'Formula Data'!$AB$22</f>
        <v>1.2139436330155371</v>
      </c>
      <c r="AF29" s="84">
        <f ca="1">(VLOOKUP(AF7,$AT$2:$AU$41,2,FALSE)*VLOOKUP(AF51,$AV$2:$AW$41,2,FALSE))/(100*100)*'Formula Data'!$AB$22</f>
        <v>1.4907161293996414</v>
      </c>
      <c r="AG29" s="84">
        <f ca="1">(VLOOKUP(AG7,$AT$2:$AU$41,2,FALSE)*VLOOKUP(AG51,$AV$2:$AW$41,2,FALSE))/(100*100)*'Formula Data'!$AB$22</f>
        <v>1.1690117713295554</v>
      </c>
      <c r="AH29" s="84">
        <f ca="1">(VLOOKUP(AH7,$AT$2:$AU$41,2,FALSE)*VLOOKUP(AH51,$AV$2:$AW$41,2,FALSE))/(100*100)*'Formula Data'!$AB$22</f>
        <v>0.75390087313961618</v>
      </c>
      <c r="AI29" s="84">
        <f ca="1">(VLOOKUP(AI7,$AT$2:$AU$41,2,FALSE)*VLOOKUP(AI51,$AV$2:$AW$41,2,FALSE))/(100*100)*'Formula Data'!$AB$22</f>
        <v>0.84666960448803974</v>
      </c>
      <c r="AJ29" s="84">
        <f ca="1">(VLOOKUP(AJ7,$AT$2:$AU$41,2,FALSE)*VLOOKUP(AJ51,$AV$2:$AW$41,2,FALSE))/(100*100)*'Formula Data'!$AB$22</f>
        <v>1.1084546291962369</v>
      </c>
      <c r="AK29" s="9">
        <f ca="1">(VLOOKUP(AK7,$AT$2:$AU$41,2,FALSE)*VLOOKUP(AK51,$AV$2:$AW$41,2,FALSE))/(100*100)*'Formula Data'!$AB$22</f>
        <v>0.68764690143026197</v>
      </c>
      <c r="AL29" s="9">
        <f ca="1">(VLOOKUP(AL7,$AT$2:$AU$41,2,FALSE)*VLOOKUP(AL51,$AV$2:$AW$41,2,FALSE))/(100*100)*'Formula Data'!$AB$22</f>
        <v>1.8890204636288153</v>
      </c>
      <c r="AM29" s="9">
        <f ca="1">(VLOOKUP(AM7,$AT$2:$AU$41,2,FALSE)*VLOOKUP(AM51,$AV$2:$AW$41,2,FALSE))/(100*100)*'Formula Data'!$AB$22</f>
        <v>0.86666376510486565</v>
      </c>
      <c r="AN29" s="9">
        <f ca="1">IF(OR(Fixtures!$D$6&lt;=0,Fixtures!$D$6&gt;39),AVERAGE(B29:AM29),AVERAGE(OFFSET(A29,0,Fixtures!$D$6,1,38-Fixtures!$D$6+1)))</f>
        <v>1.0720826658838829</v>
      </c>
      <c r="AO29" s="41" t="str">
        <f t="shared" si="1"/>
        <v>CHE</v>
      </c>
      <c r="AP29" s="65">
        <f ca="1">AVERAGE(OFFSET(A29,0,Fixtures!$D$6,1,9))</f>
        <v>1.1032093056967118</v>
      </c>
      <c r="AQ29" s="65">
        <f ca="1">AVERAGE(OFFSET(A29,0,Fixtures!$D$6,1,6))</f>
        <v>1.0092020362542786</v>
      </c>
      <c r="AR29" s="65">
        <f ca="1">AVERAGE(OFFSET(A29,0,Fixtures!$D$6,1,3))</f>
        <v>1.1417546117677699</v>
      </c>
      <c r="AS29" s="62"/>
      <c r="AT29" s="72" t="str">
        <f>CONCATENATE("@",Schedule!A9)</f>
        <v>@EVE</v>
      </c>
      <c r="AU29" s="3">
        <f ca="1">VLOOKUP(RIGHT(AT29,3),'Team Ratings'!$A$2:$H$21,7,FALSE)*(1+Fixtures!$D$3)</f>
        <v>109.53119789783156</v>
      </c>
      <c r="AV29" s="72" t="str">
        <f>CONCATENATE("@",Schedule!A9)</f>
        <v>@EVE</v>
      </c>
      <c r="AW29" s="3">
        <f ca="1">VLOOKUP(RIGHT(AV29,3),'Team Ratings'!$A$2:$H$21,4,FALSE)*(1-Fixtures!$D$3)</f>
        <v>82.159389579034013</v>
      </c>
      <c r="AY29" s="62"/>
      <c r="AZ29" s="62"/>
      <c r="BA29" s="66"/>
    </row>
    <row r="30" spans="1:56" x14ac:dyDescent="0.25">
      <c r="A30" s="41" t="str">
        <f t="shared" si="0"/>
        <v>CRY</v>
      </c>
      <c r="B30" s="9">
        <f ca="1">(VLOOKUP(B8,$AT$2:$AU$41,2,FALSE)*VLOOKUP(B52,$AV$2:$AW$41,2,FALSE))/(100*100)*'Formula Data'!$AB$22</f>
        <v>1.1579452822182672</v>
      </c>
      <c r="C30" s="9">
        <f ca="1">(VLOOKUP(C8,$AT$2:$AU$41,2,FALSE)*VLOOKUP(C52,$AV$2:$AW$41,2,FALSE))/(100*100)*'Formula Data'!$AB$22</f>
        <v>1.4875266229488624</v>
      </c>
      <c r="D30" s="9">
        <f ca="1">(VLOOKUP(D8,$AT$2:$AU$41,2,FALSE)*VLOOKUP(D52,$AV$2:$AW$41,2,FALSE))/(100*100)*'Formula Data'!$AB$22</f>
        <v>2.1233329945851946</v>
      </c>
      <c r="E30" s="9">
        <f ca="1">(VLOOKUP(E8,$AT$2:$AU$41,2,FALSE)*VLOOKUP(E52,$AV$2:$AW$41,2,FALSE))/(100*100)*'Formula Data'!$AB$22</f>
        <v>1.0905485282331151</v>
      </c>
      <c r="F30" s="9">
        <f ca="1">(VLOOKUP(F8,$AT$2:$AU$41,2,FALSE)*VLOOKUP(F52,$AV$2:$AW$41,2,FALSE))/(100*100)*'Formula Data'!$AB$22</f>
        <v>1.6639437619401416</v>
      </c>
      <c r="G30" s="9">
        <f ca="1">(VLOOKUP(G8,$AT$2:$AU$41,2,FALSE)*VLOOKUP(G52,$AV$2:$AW$41,2,FALSE))/(100*100)*'Formula Data'!$AB$22</f>
        <v>1.1630475346324292</v>
      </c>
      <c r="H30" s="9">
        <f ca="1">(VLOOKUP(H8,$AT$2:$AU$41,2,FALSE)*VLOOKUP(H52,$AV$2:$AW$41,2,FALSE))/(100*100)*'Formula Data'!$AB$22</f>
        <v>0.92281005114979542</v>
      </c>
      <c r="I30" s="9">
        <f ca="1">(VLOOKUP(I8,$AT$2:$AU$41,2,FALSE)*VLOOKUP(I52,$AV$2:$AW$41,2,FALSE))/(100*100)*'Formula Data'!$AB$22</f>
        <v>1.5687932429442415</v>
      </c>
      <c r="J30" s="9">
        <f ca="1">(VLOOKUP(J8,$AT$2:$AU$41,2,FALSE)*VLOOKUP(J52,$AV$2:$AW$41,2,FALSE))/(100*100)*'Formula Data'!$AB$22</f>
        <v>2.0005148350990134</v>
      </c>
      <c r="K30" s="9">
        <f ca="1">(VLOOKUP(K8,$AT$2:$AU$41,2,FALSE)*VLOOKUP(K52,$AV$2:$AW$41,2,FALSE))/(100*100)*'Formula Data'!$AB$22</f>
        <v>1.5694898926180534</v>
      </c>
      <c r="L30" s="9">
        <f ca="1">(VLOOKUP(L8,$AT$2:$AU$41,2,FALSE)*VLOOKUP(L52,$AV$2:$AW$41,2,FALSE))/(100*100)*'Formula Data'!$AB$22</f>
        <v>1.422245429569416</v>
      </c>
      <c r="M30" s="9">
        <f ca="1">(VLOOKUP(M8,$AT$2:$AU$41,2,FALSE)*VLOOKUP(M52,$AV$2:$AW$41,2,FALSE))/(100*100)*'Formula Data'!$AB$22</f>
        <v>2.2366240974027716</v>
      </c>
      <c r="N30" s="9">
        <f ca="1">(VLOOKUP(N8,$AT$2:$AU$41,2,FALSE)*VLOOKUP(N52,$AV$2:$AW$41,2,FALSE))/(100*100)*'Formula Data'!$AB$22</f>
        <v>1.6970050588718515</v>
      </c>
      <c r="O30" s="9">
        <f ca="1">(VLOOKUP(O8,$AT$2:$AU$41,2,FALSE)*VLOOKUP(O52,$AV$2:$AW$41,2,FALSE))/(100*100)*'Formula Data'!$AB$22</f>
        <v>1.4482572665691931</v>
      </c>
      <c r="P30" s="9">
        <f ca="1">(VLOOKUP(P8,$AT$2:$AU$41,2,FALSE)*VLOOKUP(P52,$AV$2:$AW$41,2,FALSE))/(100*100)*'Formula Data'!$AB$22</f>
        <v>0.84181057249358038</v>
      </c>
      <c r="Q30" s="9">
        <f ca="1">(VLOOKUP(Q8,$AT$2:$AU$41,2,FALSE)*VLOOKUP(Q52,$AV$2:$AW$41,2,FALSE))/(100*100)*'Formula Data'!$AB$22</f>
        <v>1.5113373786278852</v>
      </c>
      <c r="R30" s="9">
        <f ca="1">(VLOOKUP(R8,$AT$2:$AU$41,2,FALSE)*VLOOKUP(R52,$AV$2:$AW$41,2,FALSE))/(100*100)*'Formula Data'!$AB$22</f>
        <v>1.0630365966285165</v>
      </c>
      <c r="S30" s="9">
        <f ca="1">(VLOOKUP(S8,$AT$2:$AU$41,2,FALSE)*VLOOKUP(S52,$AV$2:$AW$41,2,FALSE))/(100*100)*'Formula Data'!$AB$22</f>
        <v>1.1730661216889728</v>
      </c>
      <c r="T30" s="9">
        <f ca="1">(VLOOKUP(T8,$AT$2:$AU$41,2,FALSE)*VLOOKUP(T52,$AV$2:$AW$41,2,FALSE))/(100*100)*'Formula Data'!$AB$22</f>
        <v>1.0501839064337484</v>
      </c>
      <c r="U30" s="9">
        <f ca="1">(VLOOKUP(U8,$AT$2:$AU$41,2,FALSE)*VLOOKUP(U52,$AV$2:$AW$41,2,FALSE))/(100*100)*'Formula Data'!$AB$22</f>
        <v>1.8469537909350648</v>
      </c>
      <c r="V30" s="9">
        <f ca="1">(VLOOKUP(V8,$AT$2:$AU$41,2,FALSE)*VLOOKUP(V52,$AV$2:$AW$41,2,FALSE))/(100*100)*'Formula Data'!$AB$22</f>
        <v>1.3785187183842622</v>
      </c>
      <c r="W30" s="9">
        <f ca="1">(VLOOKUP(W8,$AT$2:$AU$41,2,FALSE)*VLOOKUP(W52,$AV$2:$AW$41,2,FALSE))/(100*100)*'Formula Data'!$AB$22</f>
        <v>1.0506502586947299</v>
      </c>
      <c r="X30" s="9">
        <f ca="1">(VLOOKUP(X8,$AT$2:$AU$41,2,FALSE)*VLOOKUP(X52,$AV$2:$AW$41,2,FALSE))/(100*100)*'Formula Data'!$AB$22</f>
        <v>2.9884233956417359</v>
      </c>
      <c r="Y30" s="9">
        <f ca="1">(VLOOKUP(Y8,$AT$2:$AU$41,2,FALSE)*VLOOKUP(Y52,$AV$2:$AW$41,2,FALSE))/(100*100)*'Formula Data'!$AB$22</f>
        <v>1.2363905542623161</v>
      </c>
      <c r="Z30" s="83">
        <f ca="1">(VLOOKUP(Z8,$AT$2:$AU$41,2,FALSE)*VLOOKUP(Z52,$AV$2:$AW$41,2,FALSE))/(100*100)*'Formula Data'!$AB$22</f>
        <v>0.99578228478394903</v>
      </c>
      <c r="AA30" s="83">
        <f ca="1">(VLOOKUP(AA8,$AT$2:$AU$41,2,FALSE)*VLOOKUP(AA52,$AV$2:$AW$41,2,FALSE))/(100*100)*'Formula Data'!$AB$22</f>
        <v>1.7297701129433374</v>
      </c>
      <c r="AB30" s="84">
        <f ca="1">(VLOOKUP(AB8,$AT$2:$AU$41,2,FALSE)*VLOOKUP(AB52,$AV$2:$AW$41,2,FALSE))/(100*100)*'Formula Data'!$AB$22</f>
        <v>0.78527566823807271</v>
      </c>
      <c r="AC30" s="84">
        <f ca="1">(VLOOKUP(AC8,$AT$2:$AU$41,2,FALSE)*VLOOKUP(AC52,$AV$2:$AW$41,2,FALSE))/(100*100)*'Formula Data'!$AB$22</f>
        <v>1.5879929406425983</v>
      </c>
      <c r="AD30" s="84">
        <f ca="1">(VLOOKUP(AD8,$AT$2:$AU$41,2,FALSE)*VLOOKUP(AD52,$AV$2:$AW$41,2,FALSE))/(100*100)*'Formula Data'!$AB$22</f>
        <v>1.0117217162715597</v>
      </c>
      <c r="AE30" s="84">
        <f ca="1">(VLOOKUP(AE8,$AT$2:$AU$41,2,FALSE)*VLOOKUP(AE52,$AV$2:$AW$41,2,FALSE))/(100*100)*'Formula Data'!$AB$22</f>
        <v>1.2575194971817683</v>
      </c>
      <c r="AF30" s="84">
        <f ca="1">(VLOOKUP(AF8,$AT$2:$AU$41,2,FALSE)*VLOOKUP(AF52,$AV$2:$AW$41,2,FALSE))/(100*100)*'Formula Data'!$AB$22</f>
        <v>2.5350322484381982</v>
      </c>
      <c r="AG30" s="84">
        <f ca="1">(VLOOKUP(AG8,$AT$2:$AU$41,2,FALSE)*VLOOKUP(AG52,$AV$2:$AW$41,2,FALSE))/(100*100)*'Formula Data'!$AB$22</f>
        <v>0.96949453381904649</v>
      </c>
      <c r="AH30" s="84">
        <f ca="1">(VLOOKUP(AH8,$AT$2:$AU$41,2,FALSE)*VLOOKUP(AH52,$AV$2:$AW$41,2,FALSE))/(100*100)*'Formula Data'!$AB$22</f>
        <v>2.1245888515790039</v>
      </c>
      <c r="AI30" s="84">
        <f ca="1">(VLOOKUP(AI8,$AT$2:$AU$41,2,FALSE)*VLOOKUP(AI52,$AV$2:$AW$41,2,FALSE))/(100*100)*'Formula Data'!$AB$22</f>
        <v>1.4972442304927644</v>
      </c>
      <c r="AJ30" s="84">
        <f ca="1">(VLOOKUP(AJ8,$AT$2:$AU$41,2,FALSE)*VLOOKUP(AJ52,$AV$2:$AW$41,2,FALSE))/(100*100)*'Formula Data'!$AB$22</f>
        <v>1.6290910113111965</v>
      </c>
      <c r="AK30" s="9">
        <f ca="1">(VLOOKUP(AK8,$AT$2:$AU$41,2,FALSE)*VLOOKUP(AK52,$AV$2:$AW$41,2,FALSE))/(100*100)*'Formula Data'!$AB$22</f>
        <v>1.4214047319124028</v>
      </c>
      <c r="AL30" s="9">
        <f ca="1">(VLOOKUP(AL8,$AT$2:$AU$41,2,FALSE)*VLOOKUP(AL52,$AV$2:$AW$41,2,FALSE))/(100*100)*'Formula Data'!$AB$22</f>
        <v>1.7373919961793081</v>
      </c>
      <c r="AM30" s="9">
        <f ca="1">(VLOOKUP(AM8,$AT$2:$AU$41,2,FALSE)*VLOOKUP(AM52,$AV$2:$AW$41,2,FALSE))/(100*100)*'Formula Data'!$AB$22</f>
        <v>1.1138797084062104</v>
      </c>
      <c r="AN30" s="9">
        <f ca="1">IF(OR(Fixtures!$D$6&lt;=0,Fixtures!$D$6&gt;39),AVERAGE(B30:AM30),AVERAGE(OFFSET(A30,0,Fixtures!$D$6,1,38-Fixtures!$D$6+1)))</f>
        <v>1.4421720057641154</v>
      </c>
      <c r="AO30" s="41" t="str">
        <f t="shared" si="1"/>
        <v>CRY</v>
      </c>
      <c r="AP30" s="65">
        <f ca="1">AVERAGE(OFFSET(A30,0,Fixtures!$D$6,1,9))</f>
        <v>1.3454421729534274</v>
      </c>
      <c r="AQ30" s="65">
        <f ca="1">AVERAGE(OFFSET(A30,0,Fixtures!$D$6,1,6))</f>
        <v>1.2244888795236388</v>
      </c>
      <c r="AR30" s="65">
        <f ca="1">AVERAGE(OFFSET(A30,0,Fixtures!$D$6,1,3))</f>
        <v>1.3206476506632008</v>
      </c>
      <c r="AS30" s="62"/>
      <c r="AT30" s="72" t="str">
        <f>CONCATENATE("@",Schedule!A10)</f>
        <v>@LEI</v>
      </c>
      <c r="AU30" s="3">
        <f ca="1">VLOOKUP(RIGHT(AT30,3),'Team Ratings'!$A$2:$H$21,7,FALSE)*(1+Fixtures!$D$3)</f>
        <v>134.5316121561695</v>
      </c>
      <c r="AV30" s="72" t="str">
        <f>CONCATENATE("@",Schedule!A10)</f>
        <v>@LEI</v>
      </c>
      <c r="AW30" s="3">
        <f ca="1">VLOOKUP(RIGHT(AV30,3),'Team Ratings'!$A$2:$H$21,4,FALSE)*(1-Fixtures!$D$3)</f>
        <v>78.73841587910249</v>
      </c>
      <c r="AY30" s="62"/>
      <c r="AZ30" s="62"/>
      <c r="BA30" s="66"/>
    </row>
    <row r="31" spans="1:56" x14ac:dyDescent="0.25">
      <c r="A31" s="41" t="str">
        <f t="shared" si="0"/>
        <v>EVE</v>
      </c>
      <c r="B31" s="9">
        <f ca="1">(VLOOKUP(B9,$AT$2:$AU$41,2,FALSE)*VLOOKUP(B53,$AV$2:$AW$41,2,FALSE))/(100*100)*'Formula Data'!$AB$22</f>
        <v>0.99851789979619276</v>
      </c>
      <c r="C31" s="9">
        <f ca="1">(VLOOKUP(C9,$AT$2:$AU$41,2,FALSE)*VLOOKUP(C53,$AV$2:$AW$41,2,FALSE))/(100*100)*'Formula Data'!$AB$22</f>
        <v>0.88911130447050257</v>
      </c>
      <c r="D31" s="9">
        <f ca="1">(VLOOKUP(D9,$AT$2:$AU$41,2,FALSE)*VLOOKUP(D53,$AV$2:$AW$41,2,FALSE))/(100*100)*'Formula Data'!$AB$22</f>
        <v>1.4316617019015203</v>
      </c>
      <c r="E31" s="9">
        <f ca="1">(VLOOKUP(E9,$AT$2:$AU$41,2,FALSE)*VLOOKUP(E53,$AV$2:$AW$41,2,FALSE))/(100*100)*'Formula Data'!$AB$22</f>
        <v>1.0220979682921825</v>
      </c>
      <c r="F31" s="9">
        <f ca="1">(VLOOKUP(F9,$AT$2:$AU$41,2,FALSE)*VLOOKUP(F53,$AV$2:$AW$41,2,FALSE))/(100*100)*'Formula Data'!$AB$22</f>
        <v>1.1051208870525677</v>
      </c>
      <c r="G31" s="9">
        <f ca="1">(VLOOKUP(G9,$AT$2:$AU$41,2,FALSE)*VLOOKUP(G53,$AV$2:$AW$41,2,FALSE))/(100*100)*'Formula Data'!$AB$22</f>
        <v>0.87510357043204112</v>
      </c>
      <c r="H31" s="9">
        <f ca="1">(VLOOKUP(H9,$AT$2:$AU$41,2,FALSE)*VLOOKUP(H53,$AV$2:$AW$41,2,FALSE))/(100*100)*'Formula Data'!$AB$22</f>
        <v>1.7580727249804868</v>
      </c>
      <c r="I31" s="9">
        <f ca="1">(VLOOKUP(I9,$AT$2:$AU$41,2,FALSE)*VLOOKUP(I53,$AV$2:$AW$41,2,FALSE))/(100*100)*'Formula Data'!$AB$22</f>
        <v>1.2727431731262686</v>
      </c>
      <c r="J31" s="9">
        <f ca="1">(VLOOKUP(J9,$AT$2:$AU$41,2,FALSE)*VLOOKUP(J53,$AV$2:$AW$41,2,FALSE))/(100*100)*'Formula Data'!$AB$22</f>
        <v>0.92291226724307307</v>
      </c>
      <c r="K31" s="9">
        <f ca="1">(VLOOKUP(K9,$AT$2:$AU$41,2,FALSE)*VLOOKUP(K53,$AV$2:$AW$41,2,FALSE))/(100*100)*'Formula Data'!$AB$22</f>
        <v>1.3955443006085644</v>
      </c>
      <c r="L31" s="9">
        <f ca="1">(VLOOKUP(L9,$AT$2:$AU$41,2,FALSE)*VLOOKUP(L53,$AV$2:$AW$41,2,FALSE))/(100*100)*'Formula Data'!$AB$22</f>
        <v>0.97888878397707735</v>
      </c>
      <c r="M31" s="9">
        <f ca="1">(VLOOKUP(M9,$AT$2:$AU$41,2,FALSE)*VLOOKUP(M53,$AV$2:$AW$41,2,FALSE))/(100*100)*'Formula Data'!$AB$22</f>
        <v>1.6231217220548828</v>
      </c>
      <c r="N31" s="9">
        <f ca="1">(VLOOKUP(N9,$AT$2:$AU$41,2,FALSE)*VLOOKUP(N53,$AV$2:$AW$41,2,FALSE))/(100*100)*'Formula Data'!$AB$22</f>
        <v>0.81097483147832083</v>
      </c>
      <c r="O31" s="9">
        <f ca="1">(VLOOKUP(O9,$AT$2:$AU$41,2,FALSE)*VLOOKUP(O53,$AV$2:$AW$41,2,FALSE))/(100*100)*'Formula Data'!$AB$22</f>
        <v>1.8671102289395392</v>
      </c>
      <c r="P31" s="9">
        <f ca="1">(VLOOKUP(P9,$AT$2:$AU$41,2,FALSE)*VLOOKUP(P53,$AV$2:$AW$41,2,FALSE))/(100*100)*'Formula Data'!$AB$22</f>
        <v>2.2278120485442794</v>
      </c>
      <c r="Q31" s="9">
        <f ca="1">(VLOOKUP(Q9,$AT$2:$AU$41,2,FALSE)*VLOOKUP(Q53,$AV$2:$AW$41,2,FALSE))/(100*100)*'Formula Data'!$AB$22</f>
        <v>1.3157934138156218</v>
      </c>
      <c r="R31" s="9">
        <f ca="1">(VLOOKUP(R9,$AT$2:$AU$41,2,FALSE)*VLOOKUP(R53,$AV$2:$AW$41,2,FALSE))/(100*100)*'Formula Data'!$AB$22</f>
        <v>1.8660065690773096</v>
      </c>
      <c r="S31" s="9">
        <f ca="1">(VLOOKUP(S9,$AT$2:$AU$41,2,FALSE)*VLOOKUP(S53,$AV$2:$AW$41,2,FALSE))/(100*100)*'Formula Data'!$AB$22</f>
        <v>0.92332210233945899</v>
      </c>
      <c r="T31" s="9">
        <f ca="1">(VLOOKUP(T9,$AT$2:$AU$41,2,FALSE)*VLOOKUP(T53,$AV$2:$AW$41,2,FALSE))/(100*100)*'Formula Data'!$AB$22</f>
        <v>0.85200162829113857</v>
      </c>
      <c r="U31" s="9">
        <f ca="1">(VLOOKUP(U9,$AT$2:$AU$41,2,FALSE)*VLOOKUP(U53,$AV$2:$AW$41,2,FALSE))/(100*100)*'Formula Data'!$AB$22</f>
        <v>1.0309024041993424</v>
      </c>
      <c r="V31" s="9">
        <f ca="1">(VLOOKUP(V9,$AT$2:$AU$41,2,FALSE)*VLOOKUP(V53,$AV$2:$AW$41,2,FALSE))/(100*100)*'Formula Data'!$AB$22</f>
        <v>2.6262567866992459</v>
      </c>
      <c r="W31" s="9">
        <f ca="1">(VLOOKUP(W9,$AT$2:$AU$41,2,FALSE)*VLOOKUP(W53,$AV$2:$AW$41,2,FALSE))/(100*100)*'Formula Data'!$AB$22</f>
        <v>0.93420734172970021</v>
      </c>
      <c r="X31" s="9">
        <f ca="1">(VLOOKUP(X9,$AT$2:$AU$41,2,FALSE)*VLOOKUP(X53,$AV$2:$AW$41,2,FALSE))/(100*100)*'Formula Data'!$AB$22</f>
        <v>1.3786714115606402</v>
      </c>
      <c r="Y31" s="9">
        <f ca="1">(VLOOKUP(Y9,$AT$2:$AU$41,2,FALSE)*VLOOKUP(Y53,$AV$2:$AW$41,2,FALSE))/(100*100)*'Formula Data'!$AB$22</f>
        <v>0.69010822099294811</v>
      </c>
      <c r="Z31" s="83">
        <f ca="1">(VLOOKUP(Z9,$AT$2:$AU$41,2,FALSE)*VLOOKUP(Z53,$AV$2:$AW$41,2,FALSE))/(100*100)*'Formula Data'!$AB$22</f>
        <v>1.3281786153201336</v>
      </c>
      <c r="AA31" s="83">
        <f ca="1">(VLOOKUP(AA9,$AT$2:$AU$41,2,FALSE)*VLOOKUP(AA53,$AV$2:$AW$41,2,FALSE))/(100*100)*'Formula Data'!$AB$22</f>
        <v>0.66842933788009595</v>
      </c>
      <c r="AB31" s="84">
        <f ca="1">(VLOOKUP(AB9,$AT$2:$AU$41,2,FALSE)*VLOOKUP(AB53,$AV$2:$AW$41,2,FALSE))/(100*100)*'Formula Data'!$AB$22</f>
        <v>1.379283634358945</v>
      </c>
      <c r="AC31" s="95">
        <f ca="1">(VLOOKUP(AC9,$AT$2:$AU$41,2,FALSE)*VLOOKUP(AC53,$AV$2:$AW$41,2,FALSE))/(100*100)*'Formula Data'!$AB$22</f>
        <v>1.2491448933492735</v>
      </c>
      <c r="AD31" s="84">
        <f ca="1">(VLOOKUP(AD9,$AT$2:$AU$41,2,FALSE)*VLOOKUP(AD53,$AV$2:$AW$41,2,FALSE))/(100*100)*'Formula Data'!$AB$22</f>
        <v>1.9655679391566696</v>
      </c>
      <c r="AE31" s="84">
        <f ca="1">(VLOOKUP(AE9,$AT$2:$AU$41,2,FALSE)*VLOOKUP(AE53,$AV$2:$AW$41,2,FALSE))/(100*100)*'Formula Data'!$AB$22</f>
        <v>1.4913452556370792</v>
      </c>
      <c r="AF31" s="84">
        <f ca="1">(VLOOKUP(AF9,$AT$2:$AU$41,2,FALSE)*VLOOKUP(AF53,$AV$2:$AW$41,2,FALSE))/(100*100)*'Formula Data'!$AB$22</f>
        <v>1.2114562297392202</v>
      </c>
      <c r="AG31" s="84">
        <f ca="1">(VLOOKUP(AG9,$AT$2:$AU$41,2,FALSE)*VLOOKUP(AG53,$AV$2:$AW$41,2,FALSE))/(100*100)*'Formula Data'!$AB$22</f>
        <v>1.2498837069760553</v>
      </c>
      <c r="AH31" s="84">
        <f ca="1">(VLOOKUP(AH9,$AT$2:$AU$41,2,FALSE)*VLOOKUP(AH53,$AV$2:$AW$41,2,FALSE))/(100*100)*'Formula Data'!$AB$22</f>
        <v>1.4622906526077328</v>
      </c>
      <c r="AI31" s="84">
        <f ca="1">(VLOOKUP(AI9,$AT$2:$AU$41,2,FALSE)*VLOOKUP(AI53,$AV$2:$AW$41,2,FALSE))/(100*100)*'Formula Data'!$AB$22</f>
        <v>1.0865525577392188</v>
      </c>
      <c r="AJ31" s="84">
        <f ca="1">(VLOOKUP(AJ9,$AT$2:$AU$41,2,FALSE)*VLOOKUP(AJ53,$AV$2:$AW$41,2,FALSE))/(100*100)*'Formula Data'!$AB$22</f>
        <v>1.526837705720421</v>
      </c>
      <c r="AK31" s="9">
        <f ca="1">(VLOOKUP(AK9,$AT$2:$AU$41,2,FALSE)*VLOOKUP(AK53,$AV$2:$AW$41,2,FALSE))/(100*100)*'Formula Data'!$AB$22</f>
        <v>0.95838510623159623</v>
      </c>
      <c r="AL31" s="9">
        <f ca="1">(VLOOKUP(AL9,$AT$2:$AU$41,2,FALSE)*VLOOKUP(AL53,$AV$2:$AW$41,2,FALSE))/(100*100)*'Formula Data'!$AB$22</f>
        <v>1.307253481756506</v>
      </c>
      <c r="AM31" s="9">
        <f ca="1">(VLOOKUP(AM9,$AT$2:$AU$41,2,FALSE)*VLOOKUP(AM53,$AV$2:$AW$41,2,FALSE))/(100*100)*'Formula Data'!$AB$22</f>
        <v>0.73979166819221476</v>
      </c>
      <c r="AN31" s="9">
        <f ca="1">IF(OR(Fixtures!$D$6&lt;=0,Fixtures!$D$6&gt;39),AVERAGE(B31:AM31),AVERAGE(OFFSET(A31,0,Fixtures!$D$6,1,38-Fixtures!$D$6+1)))</f>
        <v>1.2209672670438743</v>
      </c>
      <c r="AO31" s="41" t="str">
        <f t="shared" si="1"/>
        <v>EVE</v>
      </c>
      <c r="AP31" s="65">
        <f ca="1">AVERAGE(OFFSET(A31,0,Fixtures!$D$6,1,9))</f>
        <v>1.2481553148233799</v>
      </c>
      <c r="AQ31" s="65">
        <f ca="1">AVERAGE(OFFSET(A31,0,Fixtures!$D$6,1,6))</f>
        <v>1.2134521068430109</v>
      </c>
      <c r="AR31" s="65">
        <f ca="1">AVERAGE(OFFSET(A31,0,Fixtures!$D$6,1,3))</f>
        <v>0.89557205806439255</v>
      </c>
      <c r="AS31" s="62"/>
      <c r="AT31" s="72" t="str">
        <f>CONCATENATE("@",Schedule!A11)</f>
        <v>@LIV</v>
      </c>
      <c r="AU31" s="3">
        <f>VLOOKUP(RIGHT(AT31,3),'Team Ratings'!$A$2:$H$21,7,FALSE)*(1+Fixtures!$D$3)</f>
        <v>160.52139923298856</v>
      </c>
      <c r="AV31" s="72" t="str">
        <f>CONCATENATE("@",Schedule!A11)</f>
        <v>@LIV</v>
      </c>
      <c r="AW31" s="3">
        <f>VLOOKUP(RIGHT(AV31,3),'Team Ratings'!$A$2:$H$21,4,FALSE)*(1-Fixtures!$D$3)</f>
        <v>59.195074768694333</v>
      </c>
      <c r="AY31" s="62"/>
      <c r="AZ31" s="62"/>
      <c r="BA31" s="66"/>
    </row>
    <row r="32" spans="1:56" x14ac:dyDescent="0.25">
      <c r="A32" s="41" t="str">
        <f t="shared" si="0"/>
        <v>LEI</v>
      </c>
      <c r="B32" s="9">
        <f ca="1">(VLOOKUP(B10,$AT$2:$AU$41,2,FALSE)*VLOOKUP(B54,$AV$2:$AW$41,2,FALSE))/(100*100)*'Formula Data'!$AB$22</f>
        <v>0.97953959138363156</v>
      </c>
      <c r="C32" s="9">
        <f ca="1">(VLOOKUP(C10,$AT$2:$AU$41,2,FALSE)*VLOOKUP(C54,$AV$2:$AW$41,2,FALSE))/(100*100)*'Formula Data'!$AB$22</f>
        <v>1.8837251180289007</v>
      </c>
      <c r="D32" s="9">
        <f ca="1">(VLOOKUP(D10,$AT$2:$AU$41,2,FALSE)*VLOOKUP(D54,$AV$2:$AW$41,2,FALSE))/(100*100)*'Formula Data'!$AB$22</f>
        <v>1.2528217265652024</v>
      </c>
      <c r="E32" s="9">
        <f ca="1">(VLOOKUP(E10,$AT$2:$AU$41,2,FALSE)*VLOOKUP(E54,$AV$2:$AW$41,2,FALSE))/(100*100)*'Formula Data'!$AB$22</f>
        <v>0.70898803329081983</v>
      </c>
      <c r="F32" s="9">
        <f ca="1">(VLOOKUP(F10,$AT$2:$AU$41,2,FALSE)*VLOOKUP(F54,$AV$2:$AW$41,2,FALSE))/(100*100)*'Formula Data'!$AB$22</f>
        <v>1.7883093097692642</v>
      </c>
      <c r="G32" s="9">
        <f ca="1">(VLOOKUP(G10,$AT$2:$AU$41,2,FALSE)*VLOOKUP(G54,$AV$2:$AW$41,2,FALSE))/(100*100)*'Formula Data'!$AB$22</f>
        <v>0.93812956214860743</v>
      </c>
      <c r="H32" s="9">
        <f ca="1">(VLOOKUP(H10,$AT$2:$AU$41,2,FALSE)*VLOOKUP(H54,$AV$2:$AW$41,2,FALSE))/(100*100)*'Formula Data'!$AB$22</f>
        <v>0.66137331818731848</v>
      </c>
      <c r="I32" s="9">
        <f ca="1">(VLOOKUP(I10,$AT$2:$AU$41,2,FALSE)*VLOOKUP(I54,$AV$2:$AW$41,2,FALSE))/(100*100)*'Formula Data'!$AB$22</f>
        <v>2.1350498400430924</v>
      </c>
      <c r="J32" s="9">
        <f ca="1">(VLOOKUP(J10,$AT$2:$AU$41,2,FALSE)*VLOOKUP(J54,$AV$2:$AW$41,2,FALSE))/(100*100)*'Formula Data'!$AB$22</f>
        <v>0.81652576634015583</v>
      </c>
      <c r="K32" s="9">
        <f ca="1">(VLOOKUP(K10,$AT$2:$AU$41,2,FALSE)*VLOOKUP(K54,$AV$2:$AW$41,2,FALSE))/(100*100)*'Formula Data'!$AB$22</f>
        <v>1.5555377641970178</v>
      </c>
      <c r="L32" s="9">
        <f ca="1">(VLOOKUP(L10,$AT$2:$AU$41,2,FALSE)*VLOOKUP(L54,$AV$2:$AW$41,2,FALSE))/(100*100)*'Formula Data'!$AB$22</f>
        <v>0.95694135581727624</v>
      </c>
      <c r="M32" s="9">
        <f ca="1">(VLOOKUP(M10,$AT$2:$AU$41,2,FALSE)*VLOOKUP(M54,$AV$2:$AW$41,2,FALSE))/(100*100)*'Formula Data'!$AB$22</f>
        <v>0.88487658022868121</v>
      </c>
      <c r="N32" s="9">
        <f ca="1">(VLOOKUP(N10,$AT$2:$AU$41,2,FALSE)*VLOOKUP(N54,$AV$2:$AW$41,2,FALSE))/(100*100)*'Formula Data'!$AB$22</f>
        <v>1.3374362696953268</v>
      </c>
      <c r="O32" s="9">
        <f ca="1">(VLOOKUP(O10,$AT$2:$AU$41,2,FALSE)*VLOOKUP(O54,$AV$2:$AW$41,2,FALSE))/(100*100)*'Formula Data'!$AB$22</f>
        <v>0.97524238245959227</v>
      </c>
      <c r="P32" s="9">
        <f ca="1">(VLOOKUP(P10,$AT$2:$AU$41,2,FALSE)*VLOOKUP(P54,$AV$2:$AW$41,2,FALSE))/(100*100)*'Formula Data'!$AB$22</f>
        <v>0.8520902603209537</v>
      </c>
      <c r="Q32" s="9">
        <f ca="1">(VLOOKUP(Q10,$AT$2:$AU$41,2,FALSE)*VLOOKUP(Q54,$AV$2:$AW$41,2,FALSE))/(100*100)*'Formula Data'!$AB$22</f>
        <v>1.3720498053855057</v>
      </c>
      <c r="R32" s="9">
        <f ca="1">(VLOOKUP(R10,$AT$2:$AU$41,2,FALSE)*VLOOKUP(R54,$AV$2:$AW$41,2,FALSE))/(100*100)*'Formula Data'!$AB$22</f>
        <v>0.77720725379780586</v>
      </c>
      <c r="S32" s="9">
        <f ca="1">(VLOOKUP(S10,$AT$2:$AU$41,2,FALSE)*VLOOKUP(S54,$AV$2:$AW$41,2,FALSE))/(100*100)*'Formula Data'!$AB$22</f>
        <v>2.5169040341703073</v>
      </c>
      <c r="T32" s="9">
        <f ca="1">(VLOOKUP(T10,$AT$2:$AU$41,2,FALSE)*VLOOKUP(T54,$AV$2:$AW$41,2,FALSE))/(100*100)*'Formula Data'!$AB$22</f>
        <v>1.4292482400288471</v>
      </c>
      <c r="U32" s="9">
        <f ca="1">(VLOOKUP(U10,$AT$2:$AU$41,2,FALSE)*VLOOKUP(U54,$AV$2:$AW$41,2,FALSE))/(100*100)*'Formula Data'!$AB$22</f>
        <v>1.3212659383218273</v>
      </c>
      <c r="V32" s="9">
        <f ca="1">(VLOOKUP(V10,$AT$2:$AU$41,2,FALSE)*VLOOKUP(V54,$AV$2:$AW$41,2,FALSE))/(100*100)*'Formula Data'!$AB$22</f>
        <v>0.98797742593414251</v>
      </c>
      <c r="W32" s="9">
        <f ca="1">(VLOOKUP(W10,$AT$2:$AU$41,2,FALSE)*VLOOKUP(W54,$AV$2:$AW$41,2,FALSE))/(100*100)*'Formula Data'!$AB$22</f>
        <v>1.0413104041318879</v>
      </c>
      <c r="X32" s="9">
        <f ca="1">(VLOOKUP(X10,$AT$2:$AU$41,2,FALSE)*VLOOKUP(X54,$AV$2:$AW$41,2,FALSE))/(100*100)*'Formula Data'!$AB$22</f>
        <v>1.2197483670019611</v>
      </c>
      <c r="Y32" s="9">
        <f ca="1">(VLOOKUP(Y10,$AT$2:$AU$41,2,FALSE)*VLOOKUP(Y54,$AV$2:$AW$41,2,FALSE))/(100*100)*'Formula Data'!$AB$22</f>
        <v>0.88448380995097542</v>
      </c>
      <c r="Z32" s="83">
        <f ca="1">(VLOOKUP(Z10,$AT$2:$AU$41,2,FALSE)*VLOOKUP(Z54,$AV$2:$AW$41,2,FALSE))/(100*100)*'Formula Data'!$AB$22</f>
        <v>1.2610060707466193</v>
      </c>
      <c r="AA32" s="83">
        <f ca="1">(VLOOKUP(AA10,$AT$2:$AU$41,2,FALSE)*VLOOKUP(AA54,$AV$2:$AW$41,2,FALSE))/(100*100)*'Formula Data'!$AB$22</f>
        <v>1.4632628463878943</v>
      </c>
      <c r="AB32" s="84">
        <f ca="1">(VLOOKUP(AB10,$AT$2:$AU$41,2,FALSE)*VLOOKUP(AB54,$AV$2:$AW$41,2,FALSE))/(100*100)*'Formula Data'!$AB$22</f>
        <v>1.6848696427090484</v>
      </c>
      <c r="AC32" s="95">
        <f ca="1">(VLOOKUP(AC10,$AT$2:$AU$41,2,FALSE)*VLOOKUP(AC54,$AV$2:$AW$41,2,FALSE))/(100*100)*'Formula Data'!$AB$22</f>
        <v>1.1610133050559814</v>
      </c>
      <c r="AD32" s="84">
        <f ca="1">(VLOOKUP(AD10,$AT$2:$AU$41,2,FALSE)*VLOOKUP(AD54,$AV$2:$AW$41,2,FALSE))/(100*100)*'Formula Data'!$AB$22</f>
        <v>0.9184796217869915</v>
      </c>
      <c r="AE32" s="84">
        <f ca="1">(VLOOKUP(AE10,$AT$2:$AU$41,2,FALSE)*VLOOKUP(AE54,$AV$2:$AW$41,2,FALSE))/(100*100)*'Formula Data'!$AB$22</f>
        <v>1.2728755740596962</v>
      </c>
      <c r="AF32" s="84">
        <f ca="1">(VLOOKUP(AF10,$AT$2:$AU$41,2,FALSE)*VLOOKUP(AF54,$AV$2:$AW$41,2,FALSE))/(100*100)*'Formula Data'!$AB$22</f>
        <v>0.89530857723406165</v>
      </c>
      <c r="AG32" s="84">
        <f ca="1">(VLOOKUP(AG10,$AT$2:$AU$41,2,FALSE)*VLOOKUP(AG54,$AV$2:$AW$41,2,FALSE))/(100*100)*'Formula Data'!$AB$22</f>
        <v>1.4568435589828477</v>
      </c>
      <c r="AH32" s="84">
        <f ca="1">(VLOOKUP(AH10,$AT$2:$AU$41,2,FALSE)*VLOOKUP(AH54,$AV$2:$AW$41,2,FALSE))/(100*100)*'Formula Data'!$AB$22</f>
        <v>0.64059710596032537</v>
      </c>
      <c r="AI32" s="84">
        <f ca="1">(VLOOKUP(AI10,$AT$2:$AU$41,2,FALSE)*VLOOKUP(AI54,$AV$2:$AW$41,2,FALSE))/(100*100)*'Formula Data'!$AB$22</f>
        <v>1.321852669230499</v>
      </c>
      <c r="AJ32" s="84">
        <f ca="1">(VLOOKUP(AJ10,$AT$2:$AU$41,2,FALSE)*VLOOKUP(AJ54,$AV$2:$AW$41,2,FALSE))/(100*100)*'Formula Data'!$AB$22</f>
        <v>1.0591055805949285</v>
      </c>
      <c r="AK32" s="9">
        <f ca="1">(VLOOKUP(AK10,$AT$2:$AU$41,2,FALSE)*VLOOKUP(AK54,$AV$2:$AW$41,2,FALSE))/(100*100)*'Formula Data'!$AB$22</f>
        <v>0.8386657838990198</v>
      </c>
      <c r="AL32" s="9">
        <f ca="1">(VLOOKUP(AL10,$AT$2:$AU$41,2,FALSE)*VLOOKUP(AL54,$AV$2:$AW$41,2,FALSE))/(100*100)*'Formula Data'!$AB$22</f>
        <v>1.4014034199997714</v>
      </c>
      <c r="AM32" s="9">
        <f ca="1">(VLOOKUP(AM10,$AT$2:$AU$41,2,FALSE)*VLOOKUP(AM54,$AV$2:$AW$41,2,FALSE))/(100*100)*'Formula Data'!$AB$22</f>
        <v>1.197132678440582</v>
      </c>
      <c r="AN32" s="9">
        <f ca="1">IF(OR(Fixtures!$D$6&lt;=0,Fixtures!$D$6&gt;39),AVERAGE(B32:AM32),AVERAGE(OFFSET(A32,0,Fixtures!$D$6,1,38-Fixtures!$D$6+1)))</f>
        <v>1.1637933496692827</v>
      </c>
      <c r="AO32" s="41" t="str">
        <f t="shared" si="1"/>
        <v>LEI</v>
      </c>
      <c r="AP32" s="65">
        <f ca="1">AVERAGE(OFFSET(A32,0,Fixtures!$D$6,1,9))</f>
        <v>1.222015889657124</v>
      </c>
      <c r="AQ32" s="65">
        <f ca="1">AVERAGE(OFFSET(A32,0,Fixtures!$D$6,1,6))</f>
        <v>1.228852549439585</v>
      </c>
      <c r="AR32" s="65">
        <f ca="1">AVERAGE(OFFSET(A32,0,Fixtures!$D$6,1,3))</f>
        <v>1.2029175756951631</v>
      </c>
      <c r="AS32" s="62"/>
      <c r="AT32" s="72" t="str">
        <f>CONCATENATE("@",Schedule!A12)</f>
        <v>@MCI</v>
      </c>
      <c r="AU32" s="3">
        <f ca="1">VLOOKUP(RIGHT(AT32,3),'Team Ratings'!$A$2:$H$21,7,FALSE)*(1+Fixtures!$D$3)</f>
        <v>189.23069135098825</v>
      </c>
      <c r="AV32" s="72" t="str">
        <f>CONCATENATE("@",Schedule!A12)</f>
        <v>@MCI</v>
      </c>
      <c r="AW32" s="3">
        <f ca="1">VLOOKUP(RIGHT(AV32,3),'Team Ratings'!$A$2:$H$21,4,FALSE)*(1-Fixtures!$D$3)</f>
        <v>73.526360137855335</v>
      </c>
      <c r="AY32" s="62"/>
      <c r="AZ32" s="62"/>
      <c r="BA32" s="66"/>
    </row>
    <row r="33" spans="1:53" x14ac:dyDescent="0.25">
      <c r="A33" s="41" t="str">
        <f t="shared" si="0"/>
        <v>LIV</v>
      </c>
      <c r="B33" s="9">
        <f ca="1">(VLOOKUP(B11,$AT$2:$AU$41,2,FALSE)*VLOOKUP(B55,$AV$2:$AW$41,2,FALSE))/(100*100)*'Formula Data'!$AB$22</f>
        <v>0.58429981078071347</v>
      </c>
      <c r="C33" s="9">
        <f ca="1">(VLOOKUP(C11,$AT$2:$AU$41,2,FALSE)*VLOOKUP(C55,$AV$2:$AW$41,2,FALSE))/(100*100)*'Formula Data'!$AB$22</f>
        <v>1.1694440792224341</v>
      </c>
      <c r="D33" s="9">
        <f ca="1">(VLOOKUP(D11,$AT$2:$AU$41,2,FALSE)*VLOOKUP(D55,$AV$2:$AW$41,2,FALSE))/(100*100)*'Formula Data'!$AB$22</f>
        <v>0.66524497277326222</v>
      </c>
      <c r="E33" s="9">
        <f ca="1">(VLOOKUP(E11,$AT$2:$AU$41,2,FALSE)*VLOOKUP(E55,$AV$2:$AW$41,2,FALSE))/(100*100)*'Formula Data'!$AB$22</f>
        <v>0.91699959895734862</v>
      </c>
      <c r="F33" s="9">
        <f ca="1">(VLOOKUP(F11,$AT$2:$AU$41,2,FALSE)*VLOOKUP(F55,$AV$2:$AW$41,2,FALSE))/(100*100)*'Formula Data'!$AB$22</f>
        <v>0.49721654395778075</v>
      </c>
      <c r="G33" s="9">
        <f ca="1">(VLOOKUP(G11,$AT$2:$AU$41,2,FALSE)*VLOOKUP(G55,$AV$2:$AW$41,2,FALSE))/(100*100)*'Formula Data'!$AB$22</f>
        <v>1.4161733883064167</v>
      </c>
      <c r="H33" s="9">
        <f ca="1">(VLOOKUP(H11,$AT$2:$AU$41,2,FALSE)*VLOOKUP(H55,$AV$2:$AW$41,2,FALSE))/(100*100)*'Formula Data'!$AB$22</f>
        <v>0.94186395481642526</v>
      </c>
      <c r="I33" s="9">
        <f ca="1">(VLOOKUP(I11,$AT$2:$AU$41,2,FALSE)*VLOOKUP(I55,$AV$2:$AW$41,2,FALSE))/(100*100)*'Formula Data'!$AB$22</f>
        <v>0.90052956656217553</v>
      </c>
      <c r="J33" s="9">
        <f ca="1">(VLOOKUP(J11,$AT$2:$AU$41,2,FALSE)*VLOOKUP(J55,$AV$2:$AW$41,2,FALSE))/(100*100)*'Formula Data'!$AB$22</f>
        <v>1.3444403487096217</v>
      </c>
      <c r="K33" s="9">
        <f ca="1">(VLOOKUP(K11,$AT$2:$AU$41,2,FALSE)*VLOOKUP(K55,$AV$2:$AW$41,2,FALSE))/(100*100)*'Formula Data'!$AB$22</f>
        <v>0.70528024921629007</v>
      </c>
      <c r="L33" s="9">
        <f ca="1">(VLOOKUP(L11,$AT$2:$AU$41,2,FALSE)*VLOOKUP(L55,$AV$2:$AW$41,2,FALSE))/(100*100)*'Formula Data'!$AB$22</f>
        <v>1.0314989184043679</v>
      </c>
      <c r="M33" s="9">
        <f ca="1">(VLOOKUP(M11,$AT$2:$AU$41,2,FALSE)*VLOOKUP(M55,$AV$2:$AW$41,2,FALSE))/(100*100)*'Formula Data'!$AB$22</f>
        <v>1.2666750195838747</v>
      </c>
      <c r="N33" s="9">
        <f ca="1">(VLOOKUP(N11,$AT$2:$AU$41,2,FALSE)*VLOOKUP(N55,$AV$2:$AW$41,2,FALSE))/(100*100)*'Formula Data'!$AB$22</f>
        <v>0.71942284429287762</v>
      </c>
      <c r="O33" s="9">
        <f ca="1">(VLOOKUP(O11,$AT$2:$AU$41,2,FALSE)*VLOOKUP(O55,$AV$2:$AW$41,2,FALSE))/(100*100)*'Formula Data'!$AB$22</f>
        <v>0.67308768634357918</v>
      </c>
      <c r="P33" s="9">
        <f ca="1">(VLOOKUP(P11,$AT$2:$AU$41,2,FALSE)*VLOOKUP(P55,$AV$2:$AW$41,2,FALSE))/(100*100)*'Formula Data'!$AB$22</f>
        <v>0.73318144774381766</v>
      </c>
      <c r="Q33" s="9">
        <f ca="1">(VLOOKUP(Q11,$AT$2:$AU$41,2,FALSE)*VLOOKUP(Q55,$AV$2:$AW$41,2,FALSE))/(100*100)*'Formula Data'!$AB$22</f>
        <v>0.79622930346376752</v>
      </c>
      <c r="R33" s="9">
        <f ca="1">(VLOOKUP(R11,$AT$2:$AU$41,2,FALSE)*VLOOKUP(R55,$AV$2:$AW$41,2,FALSE))/(100*100)*'Formula Data'!$AB$22</f>
        <v>0.6405964116273507</v>
      </c>
      <c r="S33" s="92">
        <f>(VLOOKUP(S11,$AT$2:$AU$41,2,FALSE)*VLOOKUP(S55,$AV$2:$AW$41,2,FALSE))/(100*100)*'Formula Data'!$AB$22</f>
        <v>0.99331990788815927</v>
      </c>
      <c r="T33" s="9">
        <f ca="1">(VLOOKUP(T11,$AT$2:$AU$41,2,FALSE)*VLOOKUP(T55,$AV$2:$AW$41,2,FALSE))/(100*100)*'Formula Data'!$AB$22</f>
        <v>1.3452355253583115</v>
      </c>
      <c r="U33" s="9">
        <f ca="1">(VLOOKUP(U11,$AT$2:$AU$41,2,FALSE)*VLOOKUP(U55,$AV$2:$AW$41,2,FALSE))/(100*100)*'Formula Data'!$AB$22</f>
        <v>0.73641206396482184</v>
      </c>
      <c r="V33" s="9">
        <f ca="1">(VLOOKUP(V11,$AT$2:$AU$41,2,FALSE)*VLOOKUP(V55,$AV$2:$AW$41,2,FALSE))/(100*100)*'Formula Data'!$AB$22</f>
        <v>0.63050396975314427</v>
      </c>
      <c r="W33" s="9">
        <f ca="1">(VLOOKUP(W11,$AT$2:$AU$41,2,FALSE)*VLOOKUP(W55,$AV$2:$AW$41,2,FALSE))/(100*100)*'Formula Data'!$AB$22</f>
        <v>1.0535667920391494</v>
      </c>
      <c r="X33" s="9">
        <f ca="1">(VLOOKUP(X11,$AT$2:$AU$41,2,FALSE)*VLOOKUP(X55,$AV$2:$AW$41,2,FALSE))/(100*100)*'Formula Data'!$AB$22</f>
        <v>0.89999725822710208</v>
      </c>
      <c r="Y33" s="92">
        <f ca="1">(VLOOKUP(Y11,$AT$2:$AU$41,2,FALSE)*VLOOKUP(Y55,$AV$2:$AW$41,2,FALSE))/(100*100)*'Formula Data'!$AB$22</f>
        <v>1.1000723424659686</v>
      </c>
      <c r="Z33" s="83">
        <f ca="1">(VLOOKUP(Z11,$AT$2:$AU$41,2,FALSE)*VLOOKUP(Z55,$AV$2:$AW$41,2,FALSE))/(100*100)*'Formula Data'!$AB$22</f>
        <v>0.78285099518196</v>
      </c>
      <c r="AA33" s="83">
        <f ca="1">(VLOOKUP(AA11,$AT$2:$AU$41,2,FALSE)*VLOOKUP(AA55,$AV$2:$AW$41,2,FALSE))/(100*100)*'Formula Data'!$AB$22</f>
        <v>0.87284292721563372</v>
      </c>
      <c r="AB33" s="84">
        <f>(VLOOKUP(AB11,$AT$2:$AU$41,2,FALSE)*VLOOKUP(AB55,$AV$2:$AW$41,2,FALSE))/(100*100)*'Formula Data'!$AB$22</f>
        <v>0.66494969040447005</v>
      </c>
      <c r="AC33" s="84">
        <f ca="1">(VLOOKUP(AC11,$AT$2:$AU$41,2,FALSE)*VLOOKUP(AC55,$AV$2:$AW$41,2,FALSE))/(100*100)*'Formula Data'!$AB$22</f>
        <v>0.95694031860382023</v>
      </c>
      <c r="AD33" s="84">
        <f ca="1">(VLOOKUP(AD11,$AT$2:$AU$41,2,FALSE)*VLOOKUP(AD55,$AV$2:$AW$41,2,FALSE))/(100*100)*'Formula Data'!$AB$22</f>
        <v>0.53301300479805913</v>
      </c>
      <c r="AE33" s="84">
        <f ca="1">(VLOOKUP(AE11,$AT$2:$AU$41,2,FALSE)*VLOOKUP(AE55,$AV$2:$AW$41,2,FALSE))/(100*100)*'Formula Data'!$AB$22</f>
        <v>1.0952463602099005</v>
      </c>
      <c r="AF33" s="84">
        <f ca="1">(VLOOKUP(AF11,$AT$2:$AU$41,2,FALSE)*VLOOKUP(AF55,$AV$2:$AW$41,2,FALSE))/(100*100)*'Formula Data'!$AB$22</f>
        <v>0.48159711064233962</v>
      </c>
      <c r="AG33" s="84">
        <f ca="1">(VLOOKUP(AG11,$AT$2:$AU$41,2,FALSE)*VLOOKUP(AG55,$AV$2:$AW$41,2,FALSE))/(100*100)*'Formula Data'!$AB$22</f>
        <v>1.8921935477734428</v>
      </c>
      <c r="AH33" s="84">
        <f ca="1">(VLOOKUP(AH11,$AT$2:$AU$41,2,FALSE)*VLOOKUP(AH55,$AV$2:$AW$41,2,FALSE))/(100*100)*'Formula Data'!$AB$22</f>
        <v>0.69050754041945295</v>
      </c>
      <c r="AI33" s="84">
        <f ca="1">(VLOOKUP(AI11,$AT$2:$AU$41,2,FALSE)*VLOOKUP(AI55,$AV$2:$AW$41,2,FALSE))/(100*100)*'Formula Data'!$AB$22</f>
        <v>1.0054766672539885</v>
      </c>
      <c r="AJ33" s="84">
        <f ca="1">(VLOOKUP(AJ11,$AT$2:$AU$41,2,FALSE)*VLOOKUP(AJ55,$AV$2:$AW$41,2,FALSE))/(100*100)*'Formula Data'!$AB$22</f>
        <v>0.61385923566566303</v>
      </c>
      <c r="AK33" s="9">
        <f ca="1">(VLOOKUP(AK11,$AT$2:$AU$41,2,FALSE)*VLOOKUP(AK55,$AV$2:$AW$41,2,FALSE))/(100*100)*'Formula Data'!$AB$22</f>
        <v>0.99376100871067574</v>
      </c>
      <c r="AL33" s="9">
        <f ca="1">(VLOOKUP(AL11,$AT$2:$AU$41,2,FALSE)*VLOOKUP(AL55,$AV$2:$AW$41,2,FALSE))/(100*100)*'Formula Data'!$AB$22</f>
        <v>0.94801689630429542</v>
      </c>
      <c r="AM33" s="9">
        <f ca="1">(VLOOKUP(AM11,$AT$2:$AU$41,2,FALSE)*VLOOKUP(AM55,$AV$2:$AW$41,2,FALSE))/(100*100)*'Formula Data'!$AB$22</f>
        <v>0.74275557801100589</v>
      </c>
      <c r="AN33" s="9">
        <f ca="1">IF(OR(Fixtures!$D$6&lt;=0,Fixtures!$D$6&gt;39),AVERAGE(B33:AM33),AVERAGE(OFFSET(A33,0,Fixtures!$D$6,1,38-Fixtures!$D$6+1)))</f>
        <v>0.89160554824404514</v>
      </c>
      <c r="AO33" s="41" t="str">
        <f t="shared" si="1"/>
        <v>LIV</v>
      </c>
      <c r="AP33" s="65">
        <f ca="1">AVERAGE(OFFSET(A33,0,Fixtures!$D$6,1,9))</f>
        <v>0.93107847747728834</v>
      </c>
      <c r="AQ33" s="65">
        <f ca="1">AVERAGE(OFFSET(A33,0,Fixtures!$D$6,1,6))</f>
        <v>0.8184448797783187</v>
      </c>
      <c r="AR33" s="65">
        <f ca="1">AVERAGE(OFFSET(A33,0,Fixtures!$D$6,1,3))</f>
        <v>0.91858875495452086</v>
      </c>
      <c r="AS33" s="62"/>
      <c r="AT33" s="72" t="str">
        <f>CONCATENATE("@",Schedule!A13)</f>
        <v>@MUN</v>
      </c>
      <c r="AU33" s="3">
        <f ca="1">VLOOKUP(RIGHT(AT33,3),'Team Ratings'!$A$2:$H$21,7,FALSE)*(1+Fixtures!$D$3)</f>
        <v>134.45208972721142</v>
      </c>
      <c r="AV33" s="72" t="str">
        <f>CONCATENATE("@",Schedule!A13)</f>
        <v>@MUN</v>
      </c>
      <c r="AW33" s="3">
        <f ca="1">VLOOKUP(RIGHT(AV33,3),'Team Ratings'!$A$2:$H$21,4,FALSE)*(1-Fixtures!$D$3)</f>
        <v>71.866456697353257</v>
      </c>
      <c r="AY33" s="62"/>
      <c r="AZ33" s="62"/>
      <c r="BA33" s="66"/>
    </row>
    <row r="34" spans="1:53" x14ac:dyDescent="0.25">
      <c r="A34" s="41" t="str">
        <f t="shared" si="0"/>
        <v>MCI</v>
      </c>
      <c r="B34" s="9">
        <f ca="1">(VLOOKUP(B12,$AT$2:$AU$41,2,FALSE)*VLOOKUP(B56,$AV$2:$AW$41,2,FALSE))/(100*100)*'Formula Data'!$AB$22</f>
        <v>1.2338053049999895</v>
      </c>
      <c r="C34" s="9">
        <f ca="1">(VLOOKUP(C12,$AT$2:$AU$41,2,FALSE)*VLOOKUP(C56,$AV$2:$AW$41,2,FALSE))/(100*100)*'Formula Data'!$AB$22</f>
        <v>0.87603047727575512</v>
      </c>
      <c r="D34" s="9">
        <f ca="1">(VLOOKUP(D12,$AT$2:$AU$41,2,FALSE)*VLOOKUP(D56,$AV$2:$AW$41,2,FALSE))/(100*100)*'Formula Data'!$AB$22</f>
        <v>0.98899853995542086</v>
      </c>
      <c r="E34" s="9">
        <f ca="1">(VLOOKUP(E12,$AT$2:$AU$41,2,FALSE)*VLOOKUP(E56,$AV$2:$AW$41,2,FALSE))/(100*100)*'Formula Data'!$AB$22</f>
        <v>0.8360440091314274</v>
      </c>
      <c r="F34" s="9">
        <f ca="1">(VLOOKUP(F12,$AT$2:$AU$41,2,FALSE)*VLOOKUP(F56,$AV$2:$AW$41,2,FALSE))/(100*100)*'Formula Data'!$AB$22</f>
        <v>1.0841605262094696</v>
      </c>
      <c r="G34" s="9">
        <f ca="1">(VLOOKUP(G12,$AT$2:$AU$41,2,FALSE)*VLOOKUP(G56,$AV$2:$AW$41,2,FALSE))/(100*100)*'Formula Data'!$AB$22</f>
        <v>0.79568651021013503</v>
      </c>
      <c r="H34" s="9">
        <f ca="1">(VLOOKUP(H12,$AT$2:$AU$41,2,FALSE)*VLOOKUP(H56,$AV$2:$AW$41,2,FALSE))/(100*100)*'Formula Data'!$AB$22</f>
        <v>1.3604084230848354</v>
      </c>
      <c r="I34" s="9">
        <f ca="1">(VLOOKUP(I12,$AT$2:$AU$41,2,FALSE)*VLOOKUP(I56,$AV$2:$AW$41,2,FALSE))/(100*100)*'Formula Data'!$AB$22</f>
        <v>0.91469938734791723</v>
      </c>
      <c r="J34" s="9">
        <f ca="1">(VLOOKUP(J12,$AT$2:$AU$41,2,FALSE)*VLOOKUP(J56,$AV$2:$AW$41,2,FALSE))/(100*100)*'Formula Data'!$AB$22</f>
        <v>0.89359703231345533</v>
      </c>
      <c r="K34" s="9">
        <f ca="1">(VLOOKUP(K12,$AT$2:$AU$41,2,FALSE)*VLOOKUP(K56,$AV$2:$AW$41,2,FALSE))/(100*100)*'Formula Data'!$AB$22</f>
        <v>0.85768125630674386</v>
      </c>
      <c r="L34" s="9">
        <f ca="1">(VLOOKUP(L12,$AT$2:$AU$41,2,FALSE)*VLOOKUP(L56,$AV$2:$AW$41,2,FALSE))/(100*100)*'Formula Data'!$AB$22</f>
        <v>0.97238130758250663</v>
      </c>
      <c r="M34" s="9">
        <f ca="1">(VLOOKUP(M12,$AT$2:$AU$41,2,FALSE)*VLOOKUP(M56,$AV$2:$AW$41,2,FALSE))/(100*100)*'Formula Data'!$AB$22</f>
        <v>1.9937211296238777</v>
      </c>
      <c r="N34" s="9">
        <f ca="1">(VLOOKUP(N12,$AT$2:$AU$41,2,FALSE)*VLOOKUP(N56,$AV$2:$AW$41,2,FALSE))/(100*100)*'Formula Data'!$AB$22</f>
        <v>1.177534313569361</v>
      </c>
      <c r="O34" s="9">
        <f ca="1">(VLOOKUP(O12,$AT$2:$AU$41,2,FALSE)*VLOOKUP(O56,$AV$2:$AW$41,2,FALSE))/(100*100)*'Formula Data'!$AB$22</f>
        <v>0.92257868305151758</v>
      </c>
      <c r="P34" s="9">
        <f ca="1">(VLOOKUP(P12,$AT$2:$AU$41,2,FALSE)*VLOOKUP(P56,$AV$2:$AW$41,2,FALSE))/(100*100)*'Formula Data'!$AB$22</f>
        <v>1.1390076458669214</v>
      </c>
      <c r="Q34" s="9">
        <f ca="1">(VLOOKUP(Q12,$AT$2:$AU$41,2,FALSE)*VLOOKUP(Q56,$AV$2:$AW$41,2,FALSE))/(100*100)*'Formula Data'!$AB$22</f>
        <v>1.1178889931309719</v>
      </c>
      <c r="R34" s="9">
        <f ca="1">(VLOOKUP(R12,$AT$2:$AU$41,2,FALSE)*VLOOKUP(R56,$AV$2:$AW$41,2,FALSE))/(100*100)*'Formula Data'!$AB$22</f>
        <v>1.2343531975072661</v>
      </c>
      <c r="S34" s="9">
        <f ca="1">(VLOOKUP(S12,$AT$2:$AU$41,2,FALSE)*VLOOKUP(S56,$AV$2:$AW$41,2,FALSE))/(100*100)*'Formula Data'!$AB$22</f>
        <v>1.1185501747326831</v>
      </c>
      <c r="T34" s="9">
        <f ca="1">(VLOOKUP(T12,$AT$2:$AU$41,2,FALSE)*VLOOKUP(T56,$AV$2:$AW$41,2,FALSE))/(100*100)*'Formula Data'!$AB$22</f>
        <v>1.3664027885073826</v>
      </c>
      <c r="U34" s="9">
        <f ca="1">(VLOOKUP(U12,$AT$2:$AU$41,2,FALSE)*VLOOKUP(U56,$AV$2:$AW$41,2,FALSE))/(100*100)*'Formula Data'!$AB$22</f>
        <v>0.7831506612596455</v>
      </c>
      <c r="V34" s="9">
        <f ca="1">(VLOOKUP(V12,$AT$2:$AU$41,2,FALSE)*VLOOKUP(V56,$AV$2:$AW$41,2,FALSE))/(100*100)*'Formula Data'!$AB$22</f>
        <v>0.91068663032951769</v>
      </c>
      <c r="W34" s="9">
        <f ca="1">(VLOOKUP(W12,$AT$2:$AU$41,2,FALSE)*VLOOKUP(W56,$AV$2:$AW$41,2,FALSE))/(100*100)*'Formula Data'!$AB$22</f>
        <v>1.2812275557174819</v>
      </c>
      <c r="X34" s="9">
        <f ca="1">(VLOOKUP(X12,$AT$2:$AU$41,2,FALSE)*VLOOKUP(X56,$AV$2:$AW$41,2,FALSE))/(100*100)*'Formula Data'!$AB$22</f>
        <v>0.5981930546891725</v>
      </c>
      <c r="Y34" s="9">
        <f ca="1">(VLOOKUP(Y12,$AT$2:$AU$41,2,FALSE)*VLOOKUP(Y56,$AV$2:$AW$41,2,FALSE))/(100*100)*'Formula Data'!$AB$22</f>
        <v>1.1698917285483597</v>
      </c>
      <c r="Z34" s="83">
        <f ca="1">(VLOOKUP(Z12,$AT$2:$AU$41,2,FALSE)*VLOOKUP(Z56,$AV$2:$AW$41,2,FALSE))/(100*100)*'Formula Data'!$AB$22</f>
        <v>1.3086381203748936</v>
      </c>
      <c r="AA34" s="83">
        <f ca="1">(VLOOKUP(AA12,$AT$2:$AU$41,2,FALSE)*VLOOKUP(AA56,$AV$2:$AW$41,2,FALSE))/(100*100)*'Formula Data'!$AB$22</f>
        <v>0.82593578268594314</v>
      </c>
      <c r="AB34" s="84">
        <f ca="1">(VLOOKUP(AB12,$AT$2:$AU$41,2,FALSE)*VLOOKUP(AB56,$AV$2:$AW$41,2,FALSE))/(100*100)*'Formula Data'!$AB$22</f>
        <v>1.6709206313907985</v>
      </c>
      <c r="AC34" s="95">
        <f ca="1">(VLOOKUP(AC12,$AT$2:$AU$41,2,FALSE)*VLOOKUP(AC56,$AV$2:$AW$41,2,FALSE))/(100*100)*'Formula Data'!$AB$22</f>
        <v>0.82630255370321115</v>
      </c>
      <c r="AD34" s="84">
        <f ca="1">(VLOOKUP(AD12,$AT$2:$AU$41,2,FALSE)*VLOOKUP(AD56,$AV$2:$AW$41,2,FALSE))/(100*100)*'Formula Data'!$AB$22</f>
        <v>1.6699329403561431</v>
      </c>
      <c r="AE34" s="84">
        <f ca="1">(VLOOKUP(AE12,$AT$2:$AU$41,2,FALSE)*VLOOKUP(AE56,$AV$2:$AW$41,2,FALSE))/(100*100)*'Formula Data'!$AB$22</f>
        <v>0.76247619268777367</v>
      </c>
      <c r="AF34" s="84">
        <f ca="1">(VLOOKUP(AF12,$AT$2:$AU$41,2,FALSE)*VLOOKUP(AF56,$AV$2:$AW$41,2,FALSE))/(100*100)*'Formula Data'!$AB$22</f>
        <v>1.7590327400233667</v>
      </c>
      <c r="AG34" s="84">
        <f ca="1">(VLOOKUP(AG12,$AT$2:$AU$41,2,FALSE)*VLOOKUP(AG56,$AV$2:$AW$41,2,FALSE))/(100*100)*'Formula Data'!$AB$22</f>
        <v>1.3346397644589592</v>
      </c>
      <c r="AH34" s="84">
        <f ca="1">(VLOOKUP(AH12,$AT$2:$AU$41,2,FALSE)*VLOOKUP(AH56,$AV$2:$AW$41,2,FALSE))/(100*100)*'Formula Data'!$AB$22</f>
        <v>1.452569607623251</v>
      </c>
      <c r="AI34" s="84">
        <f ca="1">(VLOOKUP(AI12,$AT$2:$AU$41,2,FALSE)*VLOOKUP(AI56,$AV$2:$AW$41,2,FALSE))/(100*100)*'Formula Data'!$AB$22</f>
        <v>0.61759399443944551</v>
      </c>
      <c r="AJ34" s="84">
        <f ca="1">(VLOOKUP(AJ12,$AT$2:$AU$41,2,FALSE)*VLOOKUP(AJ56,$AV$2:$AW$41,2,FALSE))/(100*100)*'Formula Data'!$AB$22</f>
        <v>1.2489052482086758</v>
      </c>
      <c r="AK34" s="9">
        <f ca="1">(VLOOKUP(AK12,$AT$2:$AU$41,2,FALSE)*VLOOKUP(AK56,$AV$2:$AW$41,2,FALSE))/(100*100)*'Formula Data'!$AB$22</f>
        <v>0.66205687385445522</v>
      </c>
      <c r="AL34" s="9">
        <f ca="1">(VLOOKUP(AL12,$AT$2:$AU$41,2,FALSE)*VLOOKUP(AL56,$AV$2:$AW$41,2,FALSE))/(100*100)*'Formula Data'!$AB$22</f>
        <v>1.1886181201904489</v>
      </c>
      <c r="AM34" s="9">
        <f ca="1">(VLOOKUP(AM12,$AT$2:$AU$41,2,FALSE)*VLOOKUP(AM56,$AV$2:$AW$41,2,FALSE))/(100*100)*'Formula Data'!$AB$22</f>
        <v>0.72576035225592572</v>
      </c>
      <c r="AN34" s="9">
        <f ca="1">IF(OR(Fixtures!$D$6&lt;=0,Fixtures!$D$6&gt;39),AVERAGE(B34:AM34),AVERAGE(OFFSET(A34,0,Fixtures!$D$6,1,38-Fixtures!$D$6+1)))</f>
        <v>1.1482183100534435</v>
      </c>
      <c r="AO34" s="41" t="str">
        <f t="shared" si="1"/>
        <v>MCI</v>
      </c>
      <c r="AP34" s="65">
        <f ca="1">AVERAGE(OFFSET(A34,0,Fixtures!$D$6,1,9))</f>
        <v>1.25864116158105</v>
      </c>
      <c r="AQ34" s="65">
        <f ca="1">AVERAGE(OFFSET(A34,0,Fixtures!$D$6,1,6))</f>
        <v>1.2452702928432251</v>
      </c>
      <c r="AR34" s="65">
        <f ca="1">AVERAGE(OFFSET(A34,0,Fixtures!$D$6,1,3))</f>
        <v>1.1014885438697322</v>
      </c>
      <c r="AS34" s="62"/>
      <c r="AT34" s="72" t="str">
        <f>CONCATENATE("@",Schedule!A14)</f>
        <v>@NEW</v>
      </c>
      <c r="AU34" s="3">
        <f ca="1">VLOOKUP(RIGHT(AT34,3),'Team Ratings'!$A$2:$H$21,7,FALSE)*(1+Fixtures!$D$3)</f>
        <v>74.280007823308679</v>
      </c>
      <c r="AV34" s="72" t="str">
        <f>CONCATENATE("@",Schedule!A14)</f>
        <v>@NEW</v>
      </c>
      <c r="AW34" s="3">
        <f ca="1">VLOOKUP(RIGHT(AV34,3),'Team Ratings'!$A$2:$H$21,4,FALSE)*(1-Fixtures!$D$3)</f>
        <v>108.96861518015709</v>
      </c>
      <c r="AY34" s="62"/>
      <c r="AZ34" s="62"/>
      <c r="BA34" s="66"/>
    </row>
    <row r="35" spans="1:53" x14ac:dyDescent="0.25">
      <c r="A35" s="41" t="str">
        <f t="shared" si="0"/>
        <v>MUN</v>
      </c>
      <c r="B35" s="9">
        <f ca="1">(VLOOKUP(B13,$AT$2:$AU$41,2,FALSE)*VLOOKUP(B57,$AV$2:$AW$41,2,FALSE))/(100*100)*'Formula Data'!$AB$22</f>
        <v>1.1509507419803642</v>
      </c>
      <c r="C35" s="9">
        <f ca="1">(VLOOKUP(C13,$AT$2:$AU$41,2,FALSE)*VLOOKUP(C57,$AV$2:$AW$41,2,FALSE))/(100*100)*'Formula Data'!$AB$22</f>
        <v>1.3355553932942568</v>
      </c>
      <c r="D35" s="9">
        <f ca="1">(VLOOKUP(D13,$AT$2:$AU$41,2,FALSE)*VLOOKUP(D57,$AV$2:$AW$41,2,FALSE))/(100*100)*'Formula Data'!$AB$22</f>
        <v>0.58468847337029139</v>
      </c>
      <c r="E35" s="9">
        <f ca="1">(VLOOKUP(E13,$AT$2:$AU$41,2,FALSE)*VLOOKUP(E57,$AV$2:$AW$41,2,FALSE))/(100*100)*'Formula Data'!$AB$22</f>
        <v>1.4197769427239961</v>
      </c>
      <c r="F35" s="9">
        <f ca="1">(VLOOKUP(F13,$AT$2:$AU$41,2,FALSE)*VLOOKUP(F57,$AV$2:$AW$41,2,FALSE))/(100*100)*'Formula Data'!$AB$22</f>
        <v>1.0932982068679356</v>
      </c>
      <c r="G35" s="9">
        <f ca="1">(VLOOKUP(G13,$AT$2:$AU$41,2,FALSE)*VLOOKUP(G57,$AV$2:$AW$41,2,FALSE))/(100*100)*'Formula Data'!$AB$22</f>
        <v>1.2059513806816986</v>
      </c>
      <c r="H35" s="9">
        <f ca="1">(VLOOKUP(H13,$AT$2:$AU$41,2,FALSE)*VLOOKUP(H57,$AV$2:$AW$41,2,FALSE))/(100*100)*'Formula Data'!$AB$22</f>
        <v>0.80764825816599117</v>
      </c>
      <c r="I35" s="9">
        <f ca="1">(VLOOKUP(I13,$AT$2:$AU$41,2,FALSE)*VLOOKUP(I57,$AV$2:$AW$41,2,FALSE))/(100*100)*'Formula Data'!$AB$22</f>
        <v>0.90175089384421991</v>
      </c>
      <c r="J35" s="9">
        <f ca="1">(VLOOKUP(J13,$AT$2:$AU$41,2,FALSE)*VLOOKUP(J57,$AV$2:$AW$41,2,FALSE))/(100*100)*'Formula Data'!$AB$22</f>
        <v>1.3045094393251884</v>
      </c>
      <c r="K35" s="9">
        <f ca="1">(VLOOKUP(K13,$AT$2:$AU$41,2,FALSE)*VLOOKUP(K57,$AV$2:$AW$41,2,FALSE))/(100*100)*'Formula Data'!$AB$22</f>
        <v>1.0596849261098922</v>
      </c>
      <c r="L35" s="9">
        <f ca="1">(VLOOKUP(L13,$AT$2:$AU$41,2,FALSE)*VLOOKUP(L57,$AV$2:$AW$41,2,FALSE))/(100*100)*'Formula Data'!$AB$22</f>
        <v>0.96667128105064692</v>
      </c>
      <c r="M35" s="9">
        <f ca="1">(VLOOKUP(M13,$AT$2:$AU$41,2,FALSE)*VLOOKUP(M57,$AV$2:$AW$41,2,FALSE))/(100*100)*'Formula Data'!$AB$22</f>
        <v>0.81716979416190505</v>
      </c>
      <c r="N35" s="9">
        <f ca="1">(VLOOKUP(N13,$AT$2:$AU$41,2,FALSE)*VLOOKUP(N57,$AV$2:$AW$41,2,FALSE))/(100*100)*'Formula Data'!$AB$22</f>
        <v>1.1434806930830999</v>
      </c>
      <c r="O35" s="9">
        <f ca="1">(VLOOKUP(O13,$AT$2:$AU$41,2,FALSE)*VLOOKUP(O57,$AV$2:$AW$41,2,FALSE))/(100*100)*'Formula Data'!$AB$22</f>
        <v>0.83831856698649931</v>
      </c>
      <c r="P35" s="9">
        <f ca="1">(VLOOKUP(P13,$AT$2:$AU$41,2,FALSE)*VLOOKUP(P57,$AV$2:$AW$41,2,FALSE))/(100*100)*'Formula Data'!$AB$22</f>
        <v>0.8562535428472271</v>
      </c>
      <c r="Q35" s="9">
        <f ca="1">(VLOOKUP(Q13,$AT$2:$AU$41,2,FALSE)*VLOOKUP(Q57,$AV$2:$AW$41,2,FALSE))/(100*100)*'Formula Data'!$AB$22</f>
        <v>2.2972391908522085</v>
      </c>
      <c r="R35" s="9">
        <f ca="1">(VLOOKUP(R13,$AT$2:$AU$41,2,FALSE)*VLOOKUP(R57,$AV$2:$AW$41,2,FALSE))/(100*100)*'Formula Data'!$AB$22</f>
        <v>0.89012731162981595</v>
      </c>
      <c r="S35" s="9">
        <f ca="1">(VLOOKUP(S13,$AT$2:$AU$41,2,FALSE)*VLOOKUP(S57,$AV$2:$AW$41,2,FALSE))/(100*100)*'Formula Data'!$AB$22</f>
        <v>1.1617843247537094</v>
      </c>
      <c r="T35" s="9">
        <f ca="1">(VLOOKUP(T13,$AT$2:$AU$41,2,FALSE)*VLOOKUP(T57,$AV$2:$AW$41,2,FALSE))/(100*100)*'Formula Data'!$AB$22</f>
        <v>0.60365142480480838</v>
      </c>
      <c r="U35" s="9">
        <f ca="1">(VLOOKUP(U13,$AT$2:$AU$41,2,FALSE)*VLOOKUP(U57,$AV$2:$AW$41,2,FALSE))/(100*100)*'Formula Data'!$AB$22</f>
        <v>1.1132938378314374</v>
      </c>
      <c r="V35" s="9">
        <f ca="1">(VLOOKUP(V13,$AT$2:$AU$41,2,FALSE)*VLOOKUP(V57,$AV$2:$AW$41,2,FALSE))/(100*100)*'Formula Data'!$AB$22</f>
        <v>1.2064869041738884</v>
      </c>
      <c r="W35" s="9">
        <f ca="1">(VLOOKUP(W13,$AT$2:$AU$41,2,FALSE)*VLOOKUP(W57,$AV$2:$AW$41,2,FALSE))/(100*100)*'Formula Data'!$AB$22</f>
        <v>0.70937585962728322</v>
      </c>
      <c r="X35" s="9">
        <f ca="1">(VLOOKUP(X13,$AT$2:$AU$41,2,FALSE)*VLOOKUP(X57,$AV$2:$AW$41,2,FALSE))/(100*100)*'Formula Data'!$AB$22</f>
        <v>1.948711631584541</v>
      </c>
      <c r="Y35" s="9">
        <f ca="1">(VLOOKUP(Y13,$AT$2:$AU$41,2,FALSE)*VLOOKUP(Y57,$AV$2:$AW$41,2,FALSE))/(100*100)*'Formula Data'!$AB$22</f>
        <v>0.74526281706071418</v>
      </c>
      <c r="Z35" s="83">
        <f ca="1">(VLOOKUP(Z13,$AT$2:$AU$41,2,FALSE)*VLOOKUP(Z57,$AV$2:$AW$41,2,FALSE))/(100*100)*'Formula Data'!$AB$22</f>
        <v>0.89404947815565938</v>
      </c>
      <c r="AA35" s="83">
        <f ca="1">(VLOOKUP(AA13,$AT$2:$AU$41,2,FALSE)*VLOOKUP(AA57,$AV$2:$AW$41,2,FALSE))/(100*100)*'Formula Data'!$AB$22</f>
        <v>1.7193214787607913</v>
      </c>
      <c r="AB35" s="84">
        <f ca="1">(VLOOKUP(AB13,$AT$2:$AU$41,2,FALSE)*VLOOKUP(AB57,$AV$2:$AW$41,2,FALSE))/(100*100)*'Formula Data'!$AB$22</f>
        <v>0.77772339095083021</v>
      </c>
      <c r="AC35" s="95">
        <f ca="1">(VLOOKUP(AC13,$AT$2:$AU$41,2,FALSE)*VLOOKUP(AC57,$AV$2:$AW$41,2,FALSE))/(100*100)*'Formula Data'!$AB$22</f>
        <v>1.329696354409972</v>
      </c>
      <c r="AD35" s="84">
        <f ca="1">(VLOOKUP(AD13,$AT$2:$AU$41,2,FALSE)*VLOOKUP(AD57,$AV$2:$AW$41,2,FALSE))/(100*100)*'Formula Data'!$AB$22</f>
        <v>1.5378212765208998</v>
      </c>
      <c r="AE35" s="84">
        <f ca="1">(VLOOKUP(AE13,$AT$2:$AU$41,2,FALSE)*VLOOKUP(AE57,$AV$2:$AW$41,2,FALSE))/(100*100)*'Formula Data'!$AB$22</f>
        <v>1.2790947985742529</v>
      </c>
      <c r="AF35" s="84">
        <f ca="1">(VLOOKUP(AF13,$AT$2:$AU$41,2,FALSE)*VLOOKUP(AF57,$AV$2:$AW$41,2,FALSE))/(100*100)*'Formula Data'!$AB$22</f>
        <v>0.76547054660934777</v>
      </c>
      <c r="AG35" s="84">
        <f ca="1">(VLOOKUP(AG13,$AT$2:$AU$41,2,FALSE)*VLOOKUP(AG57,$AV$2:$AW$41,2,FALSE))/(100*100)*'Formula Data'!$AB$22</f>
        <v>1.2207104332542038</v>
      </c>
      <c r="AH35" s="84">
        <f ca="1">(VLOOKUP(AH13,$AT$2:$AU$41,2,FALSE)*VLOOKUP(AH57,$AV$2:$AW$41,2,FALSE))/(100*100)*'Formula Data'!$AB$22</f>
        <v>0.64711052698431748</v>
      </c>
      <c r="AI35" s="84">
        <f ca="1">(VLOOKUP(AI13,$AT$2:$AU$41,2,FALSE)*VLOOKUP(AI57,$AV$2:$AW$41,2,FALSE))/(100*100)*'Formula Data'!$AB$22</f>
        <v>1.2523030445106966</v>
      </c>
      <c r="AJ35" s="84">
        <f ca="1">(VLOOKUP(AJ13,$AT$2:$AU$41,2,FALSE)*VLOOKUP(AJ57,$AV$2:$AW$41,2,FALSE))/(100*100)*'Formula Data'!$AB$22</f>
        <v>0.95042919306317097</v>
      </c>
      <c r="AK35" s="9">
        <f ca="1">(VLOOKUP(AK13,$AT$2:$AU$41,2,FALSE)*VLOOKUP(AK57,$AV$2:$AW$41,2,FALSE))/(100*100)*'Formula Data'!$AB$22</f>
        <v>0.87342352194821316</v>
      </c>
      <c r="AL35" s="9">
        <f ca="1">(VLOOKUP(AL13,$AT$2:$AU$41,2,FALSE)*VLOOKUP(AL57,$AV$2:$AW$41,2,FALSE))/(100*100)*'Formula Data'!$AB$22</f>
        <v>0.80728976723320323</v>
      </c>
      <c r="AM35" s="9">
        <f ca="1">(VLOOKUP(AM13,$AT$2:$AU$41,2,FALSE)*VLOOKUP(AM57,$AV$2:$AW$41,2,FALSE))/(100*100)*'Formula Data'!$AB$22</f>
        <v>1.6331985559385209</v>
      </c>
      <c r="AN35" s="9">
        <f ca="1">IF(OR(Fixtures!$D$6&lt;=0,Fixtures!$D$6&gt;39),AVERAGE(B35:AM35),AVERAGE(OFFSET(A35,0,Fixtures!$D$6,1,38-Fixtures!$D$6+1)))</f>
        <v>1.0955270122649865</v>
      </c>
      <c r="AO35" s="41" t="str">
        <f t="shared" si="1"/>
        <v>MUN</v>
      </c>
      <c r="AP35" s="65">
        <f ca="1">AVERAGE(OFFSET(A35,0,Fixtures!$D$6,1,9))</f>
        <v>1.1410167304774079</v>
      </c>
      <c r="AQ35" s="65">
        <f ca="1">AVERAGE(OFFSET(A35,0,Fixtures!$D$6,1,6))</f>
        <v>1.1673124659764778</v>
      </c>
      <c r="AR35" s="65">
        <f ca="1">AVERAGE(OFFSET(A35,0,Fixtures!$D$6,1,3))</f>
        <v>1.1195445913257216</v>
      </c>
      <c r="AS35" s="62"/>
      <c r="AT35" s="72" t="str">
        <f>CONCATENATE("@",Schedule!A15)</f>
        <v>@NOR</v>
      </c>
      <c r="AU35" s="3">
        <f ca="1">VLOOKUP(RIGHT(AT35,3),'Team Ratings'!$A$2:$H$21,7,FALSE)*(1+Fixtures!$D$3)</f>
        <v>87.28952212747464</v>
      </c>
      <c r="AV35" s="72" t="str">
        <f>CONCATENATE("@",Schedule!A15)</f>
        <v>@NOR</v>
      </c>
      <c r="AW35" s="3">
        <f ca="1">VLOOKUP(RIGHT(AV35,3),'Team Ratings'!$A$2:$H$21,4,FALSE)*(1-Fixtures!$D$3)</f>
        <v>114.31184025291813</v>
      </c>
      <c r="AY35" s="62"/>
      <c r="AZ35" s="62"/>
      <c r="BA35" s="66"/>
    </row>
    <row r="36" spans="1:53" x14ac:dyDescent="0.25">
      <c r="A36" s="41" t="str">
        <f t="shared" si="0"/>
        <v>NEW</v>
      </c>
      <c r="B36" s="9">
        <f ca="1">(VLOOKUP(B14,$AT$2:$AU$41,2,FALSE)*VLOOKUP(B58,$AV$2:$AW$41,2,FALSE))/(100*100)*'Formula Data'!$AB$22</f>
        <v>1.224609035834868</v>
      </c>
      <c r="C36" s="9">
        <f ca="1">(VLOOKUP(C14,$AT$2:$AU$41,2,FALSE)*VLOOKUP(C58,$AV$2:$AW$41,2,FALSE))/(100*100)*'Formula Data'!$AB$22</f>
        <v>1.6067634920664557</v>
      </c>
      <c r="D36" s="9">
        <f ca="1">(VLOOKUP(D14,$AT$2:$AU$41,2,FALSE)*VLOOKUP(D58,$AV$2:$AW$41,2,FALSE))/(100*100)*'Formula Data'!$AB$22</f>
        <v>1.9394470701643975</v>
      </c>
      <c r="E36" s="9">
        <f ca="1">(VLOOKUP(E14,$AT$2:$AU$41,2,FALSE)*VLOOKUP(E58,$AV$2:$AW$41,2,FALSE))/(100*100)*'Formula Data'!$AB$22</f>
        <v>1.1792349977962528</v>
      </c>
      <c r="F36" s="9">
        <f ca="1">(VLOOKUP(F14,$AT$2:$AU$41,2,FALSE)*VLOOKUP(F58,$AV$2:$AW$41,2,FALSE))/(100*100)*'Formula Data'!$AB$22</f>
        <v>2.9547638444661537</v>
      </c>
      <c r="G36" s="9">
        <f ca="1">(VLOOKUP(G14,$AT$2:$AU$41,2,FALSE)*VLOOKUP(G58,$AV$2:$AW$41,2,FALSE))/(100*100)*'Formula Data'!$AB$22</f>
        <v>1.239046210555087</v>
      </c>
      <c r="H36" s="9">
        <f ca="1">(VLOOKUP(H14,$AT$2:$AU$41,2,FALSE)*VLOOKUP(H58,$AV$2:$AW$41,2,FALSE))/(100*100)*'Formula Data'!$AB$22</f>
        <v>2.4763623132877686</v>
      </c>
      <c r="I36" s="9">
        <f ca="1">(VLOOKUP(I14,$AT$2:$AU$41,2,FALSE)*VLOOKUP(I58,$AV$2:$AW$41,2,FALSE))/(100*100)*'Formula Data'!$AB$22</f>
        <v>1.6567502495462889</v>
      </c>
      <c r="J36" s="9">
        <f ca="1">(VLOOKUP(J14,$AT$2:$AU$41,2,FALSE)*VLOOKUP(J58,$AV$2:$AW$41,2,FALSE))/(100*100)*'Formula Data'!$AB$22</f>
        <v>2.606947513483898</v>
      </c>
      <c r="K36" s="9">
        <f ca="1">(VLOOKUP(K14,$AT$2:$AU$41,2,FALSE)*VLOOKUP(K58,$AV$2:$AW$41,2,FALSE))/(100*100)*'Formula Data'!$AB$22</f>
        <v>1.3556162083715515</v>
      </c>
      <c r="L36" s="9">
        <f ca="1">(VLOOKUP(L14,$AT$2:$AU$41,2,FALSE)*VLOOKUP(L58,$AV$2:$AW$41,2,FALSE))/(100*100)*'Formula Data'!$AB$22</f>
        <v>1.8285422430228542</v>
      </c>
      <c r="M36" s="9">
        <f ca="1">(VLOOKUP(M14,$AT$2:$AU$41,2,FALSE)*VLOOKUP(M58,$AV$2:$AW$41,2,FALSE))/(100*100)*'Formula Data'!$AB$22</f>
        <v>0.98119124323795559</v>
      </c>
      <c r="N36" s="9">
        <f ca="1">(VLOOKUP(N14,$AT$2:$AU$41,2,FALSE)*VLOOKUP(N58,$AV$2:$AW$41,2,FALSE))/(100*100)*'Formula Data'!$AB$22</f>
        <v>1.8988236629071338</v>
      </c>
      <c r="O36" s="9">
        <f ca="1">(VLOOKUP(O14,$AT$2:$AU$41,2,FALSE)*VLOOKUP(O58,$AV$2:$AW$41,2,FALSE))/(100*100)*'Formula Data'!$AB$22</f>
        <v>2.3317450532278072</v>
      </c>
      <c r="P36" s="9">
        <f ca="1">(VLOOKUP(P14,$AT$2:$AU$41,2,FALSE)*VLOOKUP(P58,$AV$2:$AW$41,2,FALSE))/(100*100)*'Formula Data'!$AB$22</f>
        <v>1.7338201065797167</v>
      </c>
      <c r="Q36" s="9">
        <f ca="1">(VLOOKUP(Q14,$AT$2:$AU$41,2,FALSE)*VLOOKUP(Q58,$AV$2:$AW$41,2,FALSE))/(100*100)*'Formula Data'!$AB$22</f>
        <v>1.4411028142243465</v>
      </c>
      <c r="R36" s="9">
        <f ca="1">(VLOOKUP(R14,$AT$2:$AU$41,2,FALSE)*VLOOKUP(R58,$AV$2:$AW$41,2,FALSE))/(100*100)*'Formula Data'!$AB$22</f>
        <v>1.6880488251699481</v>
      </c>
      <c r="S36" s="9">
        <f ca="1">(VLOOKUP(S14,$AT$2:$AU$41,2,FALSE)*VLOOKUP(S58,$AV$2:$AW$41,2,FALSE))/(100*100)*'Formula Data'!$AB$22</f>
        <v>0.88654284881847045</v>
      </c>
      <c r="T36" s="9">
        <f ca="1">(VLOOKUP(T14,$AT$2:$AU$41,2,FALSE)*VLOOKUP(T58,$AV$2:$AW$41,2,FALSE))/(100*100)*'Formula Data'!$AB$22</f>
        <v>2.4748985209271721</v>
      </c>
      <c r="U36" s="9">
        <f ca="1">(VLOOKUP(U14,$AT$2:$AU$41,2,FALSE)*VLOOKUP(U58,$AV$2:$AW$41,2,FALSE))/(100*100)*'Formula Data'!$AB$22</f>
        <v>1.3496691633317912</v>
      </c>
      <c r="V36" s="9">
        <f ca="1">(VLOOKUP(V14,$AT$2:$AU$41,2,FALSE)*VLOOKUP(V58,$AV$2:$AW$41,2,FALSE))/(100*100)*'Formula Data'!$AB$22</f>
        <v>1.6577301436058616</v>
      </c>
      <c r="W36" s="9">
        <f ca="1">(VLOOKUP(W14,$AT$2:$AU$41,2,FALSE)*VLOOKUP(W58,$AV$2:$AW$41,2,FALSE))/(100*100)*'Formula Data'!$AB$22</f>
        <v>2.0250563112710833</v>
      </c>
      <c r="X36" s="9">
        <f ca="1">(VLOOKUP(X14,$AT$2:$AU$41,2,FALSE)*VLOOKUP(X58,$AV$2:$AW$41,2,FALSE))/(100*100)*'Formula Data'!$AB$22</f>
        <v>1.7451466825801296</v>
      </c>
      <c r="Y36" s="9">
        <f ca="1">(VLOOKUP(Y14,$AT$2:$AU$41,2,FALSE)*VLOOKUP(Y58,$AV$2:$AW$41,2,FALSE))/(100*100)*'Formula Data'!$AB$22</f>
        <v>2.0161724538660093</v>
      </c>
      <c r="Z36" s="83">
        <f ca="1">(VLOOKUP(Z14,$AT$2:$AU$41,2,FALSE)*VLOOKUP(Z58,$AV$2:$AW$41,2,FALSE))/(100*100)*'Formula Data'!$AB$22</f>
        <v>1.0756020070858092</v>
      </c>
      <c r="AA36" s="83">
        <f ca="1">(VLOOKUP(AA14,$AT$2:$AU$41,2,FALSE)*VLOOKUP(AA58,$AV$2:$AW$41,2,FALSE))/(100*100)*'Formula Data'!$AB$22</f>
        <v>1.8293542387162844</v>
      </c>
      <c r="AB36" s="84">
        <f ca="1">(VLOOKUP(AB14,$AT$2:$AU$41,2,FALSE)*VLOOKUP(AB58,$AV$2:$AW$41,2,FALSE))/(100*100)*'Formula Data'!$AB$22</f>
        <v>1.3243417865066043</v>
      </c>
      <c r="AC36" s="84">
        <f ca="1">(VLOOKUP(AC14,$AT$2:$AU$41,2,FALSE)*VLOOKUP(AC58,$AV$2:$AW$41,2,FALSE))/(100*100)*'Formula Data'!$AB$22</f>
        <v>1.1300161556922792</v>
      </c>
      <c r="AD36" s="84">
        <f ca="1">(VLOOKUP(AD14,$AT$2:$AU$41,2,FALSE)*VLOOKUP(AD58,$AV$2:$AW$41,2,FALSE))/(100*100)*'Formula Data'!$AB$22</f>
        <v>2.1527585249524188</v>
      </c>
      <c r="AE36" s="84">
        <f ca="1">(VLOOKUP(AE14,$AT$2:$AU$41,2,FALSE)*VLOOKUP(AE58,$AV$2:$AW$41,2,FALSE))/(100*100)*'Formula Data'!$AB$22</f>
        <v>1.1606564349831161</v>
      </c>
      <c r="AF36" s="84">
        <f ca="1">(VLOOKUP(AF14,$AT$2:$AU$41,2,FALSE)*VLOOKUP(AF58,$AV$2:$AW$41,2,FALSE))/(100*100)*'Formula Data'!$AB$22</f>
        <v>1.2711133611196515</v>
      </c>
      <c r="AG36" s="84">
        <f ca="1">(VLOOKUP(AG14,$AT$2:$AU$41,2,FALSE)*VLOOKUP(AG58,$AV$2:$AW$41,2,FALSE))/(100*100)*'Formula Data'!$AB$22</f>
        <v>1.4657301287875635</v>
      </c>
      <c r="AH36" s="84">
        <f ca="1">(VLOOKUP(AH14,$AT$2:$AU$41,2,FALSE)*VLOOKUP(AH58,$AV$2:$AW$41,2,FALSE))/(100*100)*'Formula Data'!$AB$22</f>
        <v>1.2240654684698447</v>
      </c>
      <c r="AI36" s="84">
        <f ca="1">(VLOOKUP(AI14,$AT$2:$AU$41,2,FALSE)*VLOOKUP(AI58,$AV$2:$AW$41,2,FALSE))/(100*100)*'Formula Data'!$AB$22</f>
        <v>3.4832240918588235</v>
      </c>
      <c r="AJ36" s="84">
        <f ca="1">(VLOOKUP(AJ14,$AT$2:$AU$41,2,FALSE)*VLOOKUP(AJ58,$AV$2:$AW$41,2,FALSE))/(100*100)*'Formula Data'!$AB$22</f>
        <v>1.7615732683129213</v>
      </c>
      <c r="AK36" s="9">
        <f ca="1">(VLOOKUP(AK14,$AT$2:$AU$41,2,FALSE)*VLOOKUP(AK58,$AV$2:$AW$41,2,FALSE))/(100*100)*'Formula Data'!$AB$22</f>
        <v>1.2983075428373236</v>
      </c>
      <c r="AL36" s="9">
        <f ca="1">(VLOOKUP(AL14,$AT$2:$AU$41,2,FALSE)*VLOOKUP(AL58,$AV$2:$AW$41,2,FALSE))/(100*100)*'Formula Data'!$AB$22</f>
        <v>1.8509208824341425</v>
      </c>
      <c r="AM36" s="9">
        <f ca="1">(VLOOKUP(AM14,$AT$2:$AU$41,2,FALSE)*VLOOKUP(AM58,$AV$2:$AW$41,2,FALSE))/(100*100)*'Formula Data'!$AB$22</f>
        <v>1.9779824082789954</v>
      </c>
      <c r="AN36" s="9">
        <f ca="1">IF(OR(Fixtures!$D$6&lt;=0,Fixtures!$D$6&gt;39),AVERAGE(B36:AM36),AVERAGE(OFFSET(A36,0,Fixtures!$D$6,1,38-Fixtures!$D$6+1)))</f>
        <v>1.6681212502601193</v>
      </c>
      <c r="AO36" s="41" t="str">
        <f t="shared" si="1"/>
        <v>NEW</v>
      </c>
      <c r="AP36" s="65">
        <f ca="1">AVERAGE(OFFSET(A36,0,Fixtures!$D$6,1,9))</f>
        <v>1.491749454634415</v>
      </c>
      <c r="AQ36" s="65">
        <f ca="1">AVERAGE(OFFSET(A36,0,Fixtures!$D$6,1,6))</f>
        <v>1.5880408611365675</v>
      </c>
      <c r="AR36" s="65">
        <f ca="1">AVERAGE(OFFSET(A36,0,Fixtures!$D$6,1,3))</f>
        <v>1.6403762332227008</v>
      </c>
      <c r="AS36" s="62"/>
      <c r="AT36" s="72" t="str">
        <f>CONCATENATE("@",Schedule!A16)</f>
        <v>@SHU</v>
      </c>
      <c r="AU36" s="3">
        <f ca="1">VLOOKUP(RIGHT(AT36,3),'Team Ratings'!$A$2:$H$21,7,FALSE)*(1+Fixtures!$D$3)</f>
        <v>94.192038408656487</v>
      </c>
      <c r="AV36" s="72" t="str">
        <f>CONCATENATE("@",Schedule!A16)</f>
        <v>@SHU</v>
      </c>
      <c r="AW36" s="3">
        <f ca="1">VLOOKUP(RIGHT(AV36,3),'Team Ratings'!$A$2:$H$21,4,FALSE)*(1-Fixtures!$D$3)</f>
        <v>76.35055513675637</v>
      </c>
      <c r="AY36" s="62"/>
      <c r="AZ36" s="62"/>
      <c r="BA36" s="66"/>
    </row>
    <row r="37" spans="1:53" x14ac:dyDescent="0.25">
      <c r="A37" s="41" t="str">
        <f t="shared" si="0"/>
        <v>NOR</v>
      </c>
      <c r="B37" s="9">
        <f ca="1">(VLOOKUP(B15,$AT$2:$AU$41,2,FALSE)*VLOOKUP(B59,$AV$2:$AW$41,2,FALSE))/(100*100)*'Formula Data'!$AB$22</f>
        <v>3.0996493074202096</v>
      </c>
      <c r="C37" s="9">
        <f ca="1">(VLOOKUP(C15,$AT$2:$AU$41,2,FALSE)*VLOOKUP(C59,$AV$2:$AW$41,2,FALSE))/(100*100)*'Formula Data'!$AB$22</f>
        <v>0.96017681143413069</v>
      </c>
      <c r="D37" s="9">
        <f ca="1">(VLOOKUP(D15,$AT$2:$AU$41,2,FALSE)*VLOOKUP(D59,$AV$2:$AW$41,2,FALSE))/(100*100)*'Formula Data'!$AB$22</f>
        <v>1.8307191338275961</v>
      </c>
      <c r="E37" s="9">
        <f ca="1">(VLOOKUP(E15,$AT$2:$AU$41,2,FALSE)*VLOOKUP(E59,$AV$2:$AW$41,2,FALSE))/(100*100)*'Formula Data'!$AB$22</f>
        <v>1.9182039565664215</v>
      </c>
      <c r="F37" s="9">
        <f ca="1">(VLOOKUP(F15,$AT$2:$AU$41,2,FALSE)*VLOOKUP(F59,$AV$2:$AW$41,2,FALSE))/(100*100)*'Formula Data'!$AB$22</f>
        <v>2.4460810811849845</v>
      </c>
      <c r="G37" s="9">
        <f ca="1">(VLOOKUP(G15,$AT$2:$AU$41,2,FALSE)*VLOOKUP(G59,$AV$2:$AW$41,2,FALSE))/(100*100)*'Formula Data'!$AB$22</f>
        <v>1.7708215096881537</v>
      </c>
      <c r="H37" s="9">
        <f ca="1">(VLOOKUP(H15,$AT$2:$AU$41,2,FALSE)*VLOOKUP(H59,$AV$2:$AW$41,2,FALSE))/(100*100)*'Formula Data'!$AB$22</f>
        <v>1.3892802665163586</v>
      </c>
      <c r="I37" s="9">
        <f ca="1">(VLOOKUP(I15,$AT$2:$AU$41,2,FALSE)*VLOOKUP(I59,$AV$2:$AW$41,2,FALSE))/(100*100)*'Formula Data'!$AB$22</f>
        <v>1.3334418101893875</v>
      </c>
      <c r="J37" s="9">
        <f ca="1">(VLOOKUP(J15,$AT$2:$AU$41,2,FALSE)*VLOOKUP(J59,$AV$2:$AW$41,2,FALSE))/(100*100)*'Formula Data'!$AB$22</f>
        <v>1.537601520023387</v>
      </c>
      <c r="K37" s="9">
        <f ca="1">(VLOOKUP(K15,$AT$2:$AU$41,2,FALSE)*VLOOKUP(K59,$AV$2:$AW$41,2,FALSE))/(100*100)*'Formula Data'!$AB$22</f>
        <v>1.7379882230494232</v>
      </c>
      <c r="L37" s="9">
        <f ca="1">(VLOOKUP(L15,$AT$2:$AU$41,2,FALSE)*VLOOKUP(L59,$AV$2:$AW$41,2,FALSE))/(100*100)*'Formula Data'!$AB$22</f>
        <v>1.9416799220931145</v>
      </c>
      <c r="M37" s="9">
        <f ca="1">(VLOOKUP(M15,$AT$2:$AU$41,2,FALSE)*VLOOKUP(M59,$AV$2:$AW$41,2,FALSE))/(100*100)*'Formula Data'!$AB$22</f>
        <v>1.2370582342986622</v>
      </c>
      <c r="N37" s="9">
        <f ca="1">(VLOOKUP(N15,$AT$2:$AU$41,2,FALSE)*VLOOKUP(N59,$AV$2:$AW$41,2,FALSE))/(100*100)*'Formula Data'!$AB$22</f>
        <v>2.1150345270298865</v>
      </c>
      <c r="O37" s="9">
        <f ca="1">(VLOOKUP(O15,$AT$2:$AU$41,2,FALSE)*VLOOKUP(O59,$AV$2:$AW$41,2,FALSE))/(100*100)*'Formula Data'!$AB$22</f>
        <v>1.2846571670677416</v>
      </c>
      <c r="P37" s="9">
        <f ca="1">(VLOOKUP(P15,$AT$2:$AU$41,2,FALSE)*VLOOKUP(P59,$AV$2:$AW$41,2,FALSE))/(100*100)*'Formula Data'!$AB$22</f>
        <v>2.2583180322207141</v>
      </c>
      <c r="Q37" s="9">
        <f ca="1">(VLOOKUP(Q15,$AT$2:$AU$41,2,FALSE)*VLOOKUP(Q59,$AV$2:$AW$41,2,FALSE))/(100*100)*'Formula Data'!$AB$22</f>
        <v>1.2175686803485368</v>
      </c>
      <c r="R37" s="9">
        <f ca="1">(VLOOKUP(R15,$AT$2:$AU$41,2,FALSE)*VLOOKUP(R59,$AV$2:$AW$41,2,FALSE))/(100*100)*'Formula Data'!$AB$22</f>
        <v>2.5977895809439073</v>
      </c>
      <c r="S37" s="9">
        <f ca="1">(VLOOKUP(S15,$AT$2:$AU$41,2,FALSE)*VLOOKUP(S59,$AV$2:$AW$41,2,FALSE))/(100*100)*'Formula Data'!$AB$22</f>
        <v>1.4220882150281171</v>
      </c>
      <c r="T37" s="9">
        <f ca="1">(VLOOKUP(T15,$AT$2:$AU$41,2,FALSE)*VLOOKUP(T59,$AV$2:$AW$41,2,FALSE))/(100*100)*'Formula Data'!$AB$22</f>
        <v>1.9919315929989614</v>
      </c>
      <c r="U37" s="9">
        <f ca="1">(VLOOKUP(U15,$AT$2:$AU$41,2,FALSE)*VLOOKUP(U59,$AV$2:$AW$41,2,FALSE))/(100*100)*'Formula Data'!$AB$22</f>
        <v>1.3619694458868763</v>
      </c>
      <c r="V37" s="9">
        <f ca="1">(VLOOKUP(V15,$AT$2:$AU$41,2,FALSE)*VLOOKUP(V59,$AV$2:$AW$41,2,FALSE))/(100*100)*'Formula Data'!$AB$22</f>
        <v>0.93001406270929765</v>
      </c>
      <c r="W37" s="9">
        <f ca="1">(VLOOKUP(W15,$AT$2:$AU$41,2,FALSE)*VLOOKUP(W59,$AV$2:$AW$41,2,FALSE))/(100*100)*'Formula Data'!$AB$22</f>
        <v>2.596254012209632</v>
      </c>
      <c r="X37" s="9">
        <f ca="1">(VLOOKUP(X15,$AT$2:$AU$41,2,FALSE)*VLOOKUP(X59,$AV$2:$AW$41,2,FALSE))/(100*100)*'Formula Data'!$AB$22</f>
        <v>1.0293034968751598</v>
      </c>
      <c r="Y37" s="9">
        <f ca="1">(VLOOKUP(Y15,$AT$2:$AU$41,2,FALSE)*VLOOKUP(Y59,$AV$2:$AW$41,2,FALSE))/(100*100)*'Formula Data'!$AB$22</f>
        <v>2.0345469500285436</v>
      </c>
      <c r="Z37" s="83">
        <f ca="1">(VLOOKUP(Z15,$AT$2:$AU$41,2,FALSE)*VLOOKUP(Z59,$AV$2:$AW$41,2,FALSE))/(100*100)*'Formula Data'!$AB$22</f>
        <v>1.4343381997966647</v>
      </c>
      <c r="AA37" s="83">
        <f ca="1">(VLOOKUP(AA15,$AT$2:$AU$41,2,FALSE)*VLOOKUP(AA59,$AV$2:$AW$41,2,FALSE))/(100*100)*'Formula Data'!$AB$22</f>
        <v>2.0749718504217927</v>
      </c>
      <c r="AB37" s="84">
        <f ca="1">(VLOOKUP(AB15,$AT$2:$AU$41,2,FALSE)*VLOOKUP(AB59,$AV$2:$AW$41,2,FALSE))/(100*100)*'Formula Data'!$AB$22</f>
        <v>2.1243540002271875</v>
      </c>
      <c r="AC37" s="95">
        <f ca="1">(VLOOKUP(AC15,$AT$2:$AU$41,2,FALSE)*VLOOKUP(AC59,$AV$2:$AW$41,2,FALSE))/(100*100)*'Formula Data'!$AB$22</f>
        <v>1.7390161657558389</v>
      </c>
      <c r="AD37" s="84">
        <f ca="1">(VLOOKUP(AD15,$AT$2:$AU$41,2,FALSE)*VLOOKUP(AD59,$AV$2:$AW$41,2,FALSE))/(100*100)*'Formula Data'!$AB$22</f>
        <v>1.8188371644712718</v>
      </c>
      <c r="AE37" s="84">
        <f ca="1">(VLOOKUP(AE15,$AT$2:$AU$41,2,FALSE)*VLOOKUP(AE59,$AV$2:$AW$41,2,FALSE))/(100*100)*'Formula Data'!$AB$22</f>
        <v>1.5117666166105603</v>
      </c>
      <c r="AF37" s="84">
        <f ca="1">(VLOOKUP(AF15,$AT$2:$AU$41,2,FALSE)*VLOOKUP(AF59,$AV$2:$AW$41,2,FALSE))/(100*100)*'Formula Data'!$AB$22</f>
        <v>1.4158495594167007</v>
      </c>
      <c r="AG37" s="84">
        <f ca="1">(VLOOKUP(AG15,$AT$2:$AU$41,2,FALSE)*VLOOKUP(AG59,$AV$2:$AW$41,2,FALSE))/(100*100)*'Formula Data'!$AB$22</f>
        <v>1.9190557680888491</v>
      </c>
      <c r="AH37" s="84">
        <f ca="1">(VLOOKUP(AH15,$AT$2:$AU$41,2,FALSE)*VLOOKUP(AH59,$AV$2:$AW$41,2,FALSE))/(100*100)*'Formula Data'!$AB$22</f>
        <v>1.2998022618970433</v>
      </c>
      <c r="AI37" s="84">
        <f ca="1">(VLOOKUP(AI15,$AT$2:$AU$41,2,FALSE)*VLOOKUP(AI59,$AV$2:$AW$41,2,FALSE))/(100*100)*'Formula Data'!$AB$22</f>
        <v>1.8479511895078786</v>
      </c>
      <c r="AJ37" s="84">
        <f ca="1">(VLOOKUP(AJ15,$AT$2:$AU$41,2,FALSE)*VLOOKUP(AJ59,$AV$2:$AW$41,2,FALSE))/(100*100)*'Formula Data'!$AB$22</f>
        <v>1.2840869461312405</v>
      </c>
      <c r="AK37" s="9">
        <f ca="1">(VLOOKUP(AK15,$AT$2:$AU$41,2,FALSE)*VLOOKUP(AK59,$AV$2:$AW$41,2,FALSE))/(100*100)*'Formula Data'!$AB$22</f>
        <v>2.7347779653473965</v>
      </c>
      <c r="AL37" s="9">
        <f ca="1">(VLOOKUP(AL15,$AT$2:$AU$41,2,FALSE)*VLOOKUP(AL59,$AV$2:$AW$41,2,FALSE))/(100*100)*'Formula Data'!$AB$22</f>
        <v>1.1854259692953755</v>
      </c>
      <c r="AM37" s="9">
        <f ca="1">(VLOOKUP(AM15,$AT$2:$AU$41,2,FALSE)*VLOOKUP(AM59,$AV$2:$AW$41,2,FALSE))/(100*100)*'Formula Data'!$AB$22</f>
        <v>3.6540223558442371</v>
      </c>
      <c r="AN37" s="9">
        <f ca="1">IF(OR(Fixtures!$D$6&lt;=0,Fixtures!$D$6&gt;39),AVERAGE(B37:AM37),AVERAGE(OFFSET(A37,0,Fixtures!$D$6,1,38-Fixtures!$D$6+1)))</f>
        <v>1.8719201975227053</v>
      </c>
      <c r="AO37" s="41" t="str">
        <f t="shared" si="1"/>
        <v>NOR</v>
      </c>
      <c r="AP37" s="65">
        <f ca="1">AVERAGE(OFFSET(A37,0,Fixtures!$D$6,1,9))</f>
        <v>1.7858595860908233</v>
      </c>
      <c r="AQ37" s="65">
        <f ca="1">AVERAGE(OFFSET(A37,0,Fixtures!$D$6,1,6))</f>
        <v>1.8710107217835501</v>
      </c>
      <c r="AR37" s="65">
        <f ca="1">AVERAGE(OFFSET(A37,0,Fixtures!$D$6,1,3))</f>
        <v>1.8479523334156671</v>
      </c>
      <c r="AS37" s="62"/>
      <c r="AT37" s="72" t="str">
        <f>CONCATENATE("@",Schedule!A17)</f>
        <v>@SOU</v>
      </c>
      <c r="AU37" s="3">
        <f ca="1">VLOOKUP(RIGHT(AT37,3),'Team Ratings'!$A$2:$H$21,7,FALSE)*(1+Fixtures!$D$3)</f>
        <v>116.95141433495537</v>
      </c>
      <c r="AV37" s="72" t="str">
        <f>CONCATENATE("@",Schedule!A17)</f>
        <v>@SOU</v>
      </c>
      <c r="AW37" s="3">
        <f ca="1">VLOOKUP(RIGHT(AV37,3),'Team Ratings'!$A$2:$H$21,4,FALSE)*(1-Fixtures!$D$3)</f>
        <v>92.851257977083989</v>
      </c>
      <c r="AY37" s="62"/>
      <c r="AZ37" s="62"/>
      <c r="BA37" s="66"/>
    </row>
    <row r="38" spans="1:53" x14ac:dyDescent="0.25">
      <c r="A38" s="41" t="str">
        <f t="shared" si="0"/>
        <v>SHU</v>
      </c>
      <c r="B38" s="9">
        <f ca="1">(VLOOKUP(B16,$AT$2:$AU$41,2,FALSE)*VLOOKUP(B60,$AV$2:$AW$41,2,FALSE))/(100*100)*'Formula Data'!$AB$22</f>
        <v>1.0269866128754686</v>
      </c>
      <c r="C38" s="9">
        <f ca="1">(VLOOKUP(C16,$AT$2:$AU$41,2,FALSE)*VLOOKUP(C60,$AV$2:$AW$41,2,FALSE))/(100*100)*'Formula Data'!$AB$22</f>
        <v>0.62117003641739887</v>
      </c>
      <c r="D38" s="9">
        <f ca="1">(VLOOKUP(D16,$AT$2:$AU$41,2,FALSE)*VLOOKUP(D60,$AV$2:$AW$41,2,FALSE))/(100*100)*'Formula Data'!$AB$22</f>
        <v>1.1615144096489374</v>
      </c>
      <c r="E38" s="9">
        <f ca="1">(VLOOKUP(E16,$AT$2:$AU$41,2,FALSE)*VLOOKUP(E60,$AV$2:$AW$41,2,FALSE))/(100*100)*'Formula Data'!$AB$22</f>
        <v>1.8265983240936636</v>
      </c>
      <c r="F38" s="9">
        <f ca="1">(VLOOKUP(F16,$AT$2:$AU$41,2,FALSE)*VLOOKUP(F60,$AV$2:$AW$41,2,FALSE))/(100*100)*'Formula Data'!$AB$22</f>
        <v>1.0097311018705752</v>
      </c>
      <c r="G38" s="9">
        <f ca="1">(VLOOKUP(G16,$AT$2:$AU$41,2,FALSE)*VLOOKUP(G60,$AV$2:$AW$41,2,FALSE))/(100*100)*'Formula Data'!$AB$22</f>
        <v>1.4126625895869647</v>
      </c>
      <c r="H38" s="9">
        <f ca="1">(VLOOKUP(H16,$AT$2:$AU$41,2,FALSE)*VLOOKUP(H60,$AV$2:$AW$41,2,FALSE))/(100*100)*'Formula Data'!$AB$22</f>
        <v>1.3859041401339194</v>
      </c>
      <c r="I38" s="9">
        <f ca="1">(VLOOKUP(I16,$AT$2:$AU$41,2,FALSE)*VLOOKUP(I60,$AV$2:$AW$41,2,FALSE))/(100*100)*'Formula Data'!$AB$22</f>
        <v>1.2342737101632306</v>
      </c>
      <c r="J38" s="9">
        <f ca="1">(VLOOKUP(J16,$AT$2:$AU$41,2,FALSE)*VLOOKUP(J60,$AV$2:$AW$41,2,FALSE))/(100*100)*'Formula Data'!$AB$22</f>
        <v>0.85804136867205216</v>
      </c>
      <c r="K38" s="9">
        <f ca="1">(VLOOKUP(K16,$AT$2:$AU$41,2,FALSE)*VLOOKUP(K60,$AV$2:$AW$41,2,FALSE))/(100*100)*'Formula Data'!$AB$22</f>
        <v>1.2811965639371294</v>
      </c>
      <c r="L38" s="9">
        <f ca="1">(VLOOKUP(L16,$AT$2:$AU$41,2,FALSE)*VLOOKUP(L60,$AV$2:$AW$41,2,FALSE))/(100*100)*'Formula Data'!$AB$22</f>
        <v>0.79176339589125777</v>
      </c>
      <c r="M38" s="9">
        <f ca="1">(VLOOKUP(M16,$AT$2:$AU$41,2,FALSE)*VLOOKUP(M60,$AV$2:$AW$41,2,FALSE))/(100*100)*'Formula Data'!$AB$22</f>
        <v>1.358903756100702</v>
      </c>
      <c r="N38" s="9">
        <f ca="1">(VLOOKUP(N16,$AT$2:$AU$41,2,FALSE)*VLOOKUP(N60,$AV$2:$AW$41,2,FALSE))/(100*100)*'Formula Data'!$AB$22</f>
        <v>1.1608278316347092</v>
      </c>
      <c r="O38" s="9">
        <f ca="1">(VLOOKUP(O16,$AT$2:$AU$41,2,FALSE)*VLOOKUP(O60,$AV$2:$AW$41,2,FALSE))/(100*100)*'Formula Data'!$AB$22</f>
        <v>1.4188872024584027</v>
      </c>
      <c r="P38" s="9">
        <f ca="1">(VLOOKUP(P16,$AT$2:$AU$41,2,FALSE)*VLOOKUP(P60,$AV$2:$AW$41,2,FALSE))/(100*100)*'Formula Data'!$AB$22</f>
        <v>0.64131617879859193</v>
      </c>
      <c r="Q38" s="9">
        <f ca="1">(VLOOKUP(Q16,$AT$2:$AU$41,2,FALSE)*VLOOKUP(Q60,$AV$2:$AW$41,2,FALSE))/(100*100)*'Formula Data'!$AB$22</f>
        <v>1.1258038325065027</v>
      </c>
      <c r="R38" s="9">
        <f ca="1">(VLOOKUP(R16,$AT$2:$AU$41,2,FALSE)*VLOOKUP(R60,$AV$2:$AW$41,2,FALSE))/(100*100)*'Formula Data'!$AB$22</f>
        <v>0.89062534751663303</v>
      </c>
      <c r="S38" s="9">
        <f ca="1">(VLOOKUP(S16,$AT$2:$AU$41,2,FALSE)*VLOOKUP(S60,$AV$2:$AW$41,2,FALSE))/(100*100)*'Formula Data'!$AB$22</f>
        <v>1.2968765057206635</v>
      </c>
      <c r="T38" s="9">
        <f ca="1">(VLOOKUP(T16,$AT$2:$AU$41,2,FALSE)*VLOOKUP(T60,$AV$2:$AW$41,2,FALSE))/(100*100)*'Formula Data'!$AB$22</f>
        <v>0.82624934316712129</v>
      </c>
      <c r="U38" s="9">
        <f ca="1">(VLOOKUP(U16,$AT$2:$AU$41,2,FALSE)*VLOOKUP(U60,$AV$2:$AW$41,2,FALSE))/(100*100)*'Formula Data'!$AB$22</f>
        <v>2.4405751384420031</v>
      </c>
      <c r="V38" s="9">
        <f ca="1">(VLOOKUP(V16,$AT$2:$AU$41,2,FALSE)*VLOOKUP(V60,$AV$2:$AW$41,2,FALSE))/(100*100)*'Formula Data'!$AB$22</f>
        <v>2.0703012463728925</v>
      </c>
      <c r="W38" s="9">
        <f ca="1">(VLOOKUP(W16,$AT$2:$AU$41,2,FALSE)*VLOOKUP(W60,$AV$2:$AW$41,2,FALSE))/(100*100)*'Formula Data'!$AB$22</f>
        <v>0.85766050974303709</v>
      </c>
      <c r="X38" s="9">
        <f ca="1">(VLOOKUP(X16,$AT$2:$AU$41,2,FALSE)*VLOOKUP(X60,$AV$2:$AW$41,2,FALSE))/(100*100)*'Formula Data'!$AB$22</f>
        <v>1.281765501349609</v>
      </c>
      <c r="Y38" s="9">
        <f ca="1">(VLOOKUP(Y16,$AT$2:$AU$41,2,FALSE)*VLOOKUP(Y60,$AV$2:$AW$41,2,FALSE))/(100*100)*'Formula Data'!$AB$22</f>
        <v>1.6337734397834893</v>
      </c>
      <c r="Z38" s="83">
        <f ca="1">(VLOOKUP(Z16,$AT$2:$AU$41,2,FALSE)*VLOOKUP(Z60,$AV$2:$AW$41,2,FALSE))/(100*100)*'Formula Data'!$AB$22</f>
        <v>0.92792067168525039</v>
      </c>
      <c r="AA38" s="83">
        <f ca="1">(VLOOKUP(AA16,$AT$2:$AU$41,2,FALSE)*VLOOKUP(AA60,$AV$2:$AW$41,2,FALSE))/(100*100)*'Formula Data'!$AB$22</f>
        <v>0.68748690613977625</v>
      </c>
      <c r="AB38" s="84">
        <f ca="1">(VLOOKUP(AB16,$AT$2:$AU$41,2,FALSE)*VLOOKUP(AB60,$AV$2:$AW$41,2,FALSE))/(100*100)*'Formula Data'!$AB$22</f>
        <v>0.86815699969730342</v>
      </c>
      <c r="AC38" s="95">
        <f ca="1">(VLOOKUP(AC16,$AT$2:$AU$41,2,FALSE)*VLOOKUP(AC60,$AV$2:$AW$41,2,FALSE))/(100*100)*'Formula Data'!$AB$22</f>
        <v>1.3304403339446</v>
      </c>
      <c r="AD38" s="84">
        <f ca="1">(VLOOKUP(AD16,$AT$2:$AU$41,2,FALSE)*VLOOKUP(AD60,$AV$2:$AW$41,2,FALSE))/(100*100)*'Formula Data'!$AB$22</f>
        <v>0.75363727630600597</v>
      </c>
      <c r="AE38" s="84">
        <f ca="1">(VLOOKUP(AE16,$AT$2:$AU$41,2,FALSE)*VLOOKUP(AE60,$AV$2:$AW$41,2,FALSE))/(100*100)*'Formula Data'!$AB$22</f>
        <v>0.95801552635345222</v>
      </c>
      <c r="AF38" s="84">
        <f ca="1">(VLOOKUP(AF16,$AT$2:$AU$41,2,FALSE)*VLOOKUP(AF60,$AV$2:$AW$41,2,FALSE))/(100*100)*'Formula Data'!$AB$22</f>
        <v>1.734076143553084</v>
      </c>
      <c r="AG38" s="84">
        <f ca="1">(VLOOKUP(AG16,$AT$2:$AU$41,2,FALSE)*VLOOKUP(AG60,$AV$2:$AW$41,2,FALSE))/(100*100)*'Formula Data'!$AB$22</f>
        <v>0.9096793739186515</v>
      </c>
      <c r="AH38" s="84">
        <f ca="1">(VLOOKUP(AH16,$AT$2:$AU$41,2,FALSE)*VLOOKUP(AH60,$AV$2:$AW$41,2,FALSE))/(100*100)*'Formula Data'!$AB$22</f>
        <v>1.1827576654671876</v>
      </c>
      <c r="AI38" s="84">
        <f ca="1">(VLOOKUP(AI16,$AT$2:$AU$41,2,FALSE)*VLOOKUP(AI60,$AV$2:$AW$41,2,FALSE))/(100*100)*'Formula Data'!$AB$22</f>
        <v>0.94983358181099664</v>
      </c>
      <c r="AJ38" s="84">
        <f ca="1">(VLOOKUP(AJ16,$AT$2:$AU$41,2,FALSE)*VLOOKUP(AJ60,$AV$2:$AW$41,2,FALSE))/(100*100)*'Formula Data'!$AB$22</f>
        <v>1.2227641673684853</v>
      </c>
      <c r="AK38" s="9">
        <f ca="1">(VLOOKUP(AK16,$AT$2:$AU$41,2,FALSE)*VLOOKUP(AK60,$AV$2:$AW$41,2,FALSE))/(100*100)*'Formula Data'!$AB$22</f>
        <v>1.735101772438536</v>
      </c>
      <c r="AL38" s="9">
        <f ca="1">(VLOOKUP(AL16,$AT$2:$AU$41,2,FALSE)*VLOOKUP(AL60,$AV$2:$AW$41,2,FALSE))/(100*100)*'Formula Data'!$AB$22</f>
        <v>0.94566669220284405</v>
      </c>
      <c r="AM38" s="9">
        <f ca="1">(VLOOKUP(AM16,$AT$2:$AU$41,2,FALSE)*VLOOKUP(AM60,$AV$2:$AW$41,2,FALSE))/(100*100)*'Formula Data'!$AB$22</f>
        <v>1.5083637447696254</v>
      </c>
      <c r="AN38" s="9">
        <f ca="1">IF(OR(Fixtures!$D$6&lt;=0,Fixtures!$D$6&gt;39),AVERAGE(B38:AM38),AVERAGE(OFFSET(A38,0,Fixtures!$D$6,1,38-Fixtures!$D$6+1)))</f>
        <v>1.1565116196959524</v>
      </c>
      <c r="AO38" s="41" t="str">
        <f t="shared" si="1"/>
        <v>SHU</v>
      </c>
      <c r="AP38" s="65">
        <f ca="1">AVERAGE(OFFSET(A38,0,Fixtures!$D$6,1,9))</f>
        <v>1.0892429634868457</v>
      </c>
      <c r="AQ38" s="65">
        <f ca="1">AVERAGE(OFFSET(A38,0,Fixtures!$D$6,1,6))</f>
        <v>1.0335692712594042</v>
      </c>
      <c r="AR38" s="65">
        <f ca="1">AVERAGE(OFFSET(A38,0,Fixtures!$D$6,1,3))</f>
        <v>1.0830603392028386</v>
      </c>
      <c r="AS38" s="62"/>
      <c r="AT38" s="72" t="str">
        <f>CONCATENATE("@",Schedule!A18)</f>
        <v>@TOT</v>
      </c>
      <c r="AU38" s="3">
        <f ca="1">VLOOKUP(RIGHT(AT38,3),'Team Ratings'!$A$2:$H$21,7,FALSE)*(1+Fixtures!$D$3)</f>
        <v>105.36299136872537</v>
      </c>
      <c r="AV38" s="72" t="str">
        <f>CONCATENATE("@",Schedule!A18)</f>
        <v>@TOT</v>
      </c>
      <c r="AW38" s="3">
        <f ca="1">VLOOKUP(RIGHT(AV38,3),'Team Ratings'!$A$2:$H$21,4,FALSE)*(1-Fixtures!$D$3)</f>
        <v>84.011203922001769</v>
      </c>
      <c r="AY38" s="62"/>
      <c r="AZ38" s="62"/>
      <c r="BA38" s="66"/>
    </row>
    <row r="39" spans="1:53" x14ac:dyDescent="0.25">
      <c r="A39" s="41" t="str">
        <f t="shared" si="0"/>
        <v>SOU</v>
      </c>
      <c r="B39" s="9">
        <f ca="1">(VLOOKUP(B17,$AT$2:$AU$41,2,FALSE)*VLOOKUP(B61,$AV$2:$AW$41,2,FALSE))/(100*100)*'Formula Data'!$AB$22</f>
        <v>1.4383724771085271</v>
      </c>
      <c r="C39" s="9">
        <f ca="1">(VLOOKUP(C17,$AT$2:$AU$41,2,FALSE)*VLOOKUP(C61,$AV$2:$AW$41,2,FALSE))/(100*100)*'Formula Data'!$AB$22</f>
        <v>1.6854224912522384</v>
      </c>
      <c r="D39" s="9">
        <f ca="1">(VLOOKUP(D17,$AT$2:$AU$41,2,FALSE)*VLOOKUP(D61,$AV$2:$AW$41,2,FALSE))/(100*100)*'Formula Data'!$AB$22</f>
        <v>1.577154413368739</v>
      </c>
      <c r="E39" s="9">
        <f ca="1">(VLOOKUP(E17,$AT$2:$AU$41,2,FALSE)*VLOOKUP(E61,$AV$2:$AW$41,2,FALSE))/(100*100)*'Formula Data'!$AB$22</f>
        <v>1.4117032190405687</v>
      </c>
      <c r="F39" s="9">
        <f ca="1">(VLOOKUP(F17,$AT$2:$AU$41,2,FALSE)*VLOOKUP(F61,$AV$2:$AW$41,2,FALSE))/(100*100)*'Formula Data'!$AB$22</f>
        <v>1.4773738083734402</v>
      </c>
      <c r="G39" s="9">
        <f ca="1">(VLOOKUP(G17,$AT$2:$AU$41,2,FALSE)*VLOOKUP(G61,$AV$2:$AW$41,2,FALSE))/(100*100)*'Formula Data'!$AB$22</f>
        <v>0.83606496329351487</v>
      </c>
      <c r="H39" s="9">
        <f ca="1">(VLOOKUP(H17,$AT$2:$AU$41,2,FALSE)*VLOOKUP(H61,$AV$2:$AW$41,2,FALSE))/(100*100)*'Formula Data'!$AB$22</f>
        <v>1.6525868475708254</v>
      </c>
      <c r="I39" s="9">
        <f ca="1">(VLOOKUP(I17,$AT$2:$AU$41,2,FALSE)*VLOOKUP(I61,$AV$2:$AW$41,2,FALSE))/(100*100)*'Formula Data'!$AB$22</f>
        <v>1.4870250903363487</v>
      </c>
      <c r="J39" s="9">
        <f ca="1">(VLOOKUP(J17,$AT$2:$AU$41,2,FALSE)*VLOOKUP(J61,$AV$2:$AW$41,2,FALSE))/(100*100)*'Formula Data'!$AB$22</f>
        <v>1.7255337756204969</v>
      </c>
      <c r="K39" s="9">
        <f ca="1">(VLOOKUP(K17,$AT$2:$AU$41,2,FALSE)*VLOOKUP(K61,$AV$2:$AW$41,2,FALSE))/(100*100)*'Formula Data'!$AB$22</f>
        <v>1.4125381786843632</v>
      </c>
      <c r="L39" s="9">
        <f ca="1">(VLOOKUP(L17,$AT$2:$AU$41,2,FALSE)*VLOOKUP(L61,$AV$2:$AW$41,2,FALSE))/(100*100)*'Formula Data'!$AB$22</f>
        <v>2.9680265112157911</v>
      </c>
      <c r="M39" s="9">
        <f ca="1">(VLOOKUP(M17,$AT$2:$AU$41,2,FALSE)*VLOOKUP(M61,$AV$2:$AW$41,2,FALSE))/(100*100)*'Formula Data'!$AB$22</f>
        <v>1.1500419589718294</v>
      </c>
      <c r="N39" s="9">
        <f ca="1">(VLOOKUP(N17,$AT$2:$AU$41,2,FALSE)*VLOOKUP(N61,$AV$2:$AW$41,2,FALSE))/(100*100)*'Formula Data'!$AB$22</f>
        <v>1.5587776541868776</v>
      </c>
      <c r="O39" s="9">
        <f ca="1">(VLOOKUP(O17,$AT$2:$AU$41,2,FALSE)*VLOOKUP(O61,$AV$2:$AW$41,2,FALSE))/(100*100)*'Formula Data'!$AB$22</f>
        <v>1.0048164126428618</v>
      </c>
      <c r="P39" s="9">
        <f ca="1">(VLOOKUP(P17,$AT$2:$AU$41,2,FALSE)*VLOOKUP(P61,$AV$2:$AW$41,2,FALSE))/(100*100)*'Formula Data'!$AB$22</f>
        <v>0.91651159625620393</v>
      </c>
      <c r="Q39" s="9">
        <f ca="1">(VLOOKUP(Q17,$AT$2:$AU$41,2,FALSE)*VLOOKUP(Q61,$AV$2:$AW$41,2,FALSE))/(100*100)*'Formula Data'!$AB$22</f>
        <v>1.1650595941858835</v>
      </c>
      <c r="R39" s="9">
        <f ca="1">(VLOOKUP(R17,$AT$2:$AU$41,2,FALSE)*VLOOKUP(R61,$AV$2:$AW$41,2,FALSE))/(100*100)*'Formula Data'!$AB$22</f>
        <v>1.0430160868413989</v>
      </c>
      <c r="S39" s="9">
        <f ca="1">(VLOOKUP(S17,$AT$2:$AU$41,2,FALSE)*VLOOKUP(S61,$AV$2:$AW$41,2,FALSE))/(100*100)*'Formula Data'!$AB$22</f>
        <v>1.6179719774000316</v>
      </c>
      <c r="T39" s="9">
        <f ca="1">(VLOOKUP(T17,$AT$2:$AU$41,2,FALSE)*VLOOKUP(T61,$AV$2:$AW$41,2,FALSE))/(100*100)*'Formula Data'!$AB$22</f>
        <v>2.2213584682802252</v>
      </c>
      <c r="U39" s="9">
        <f ca="1">(VLOOKUP(U17,$AT$2:$AU$41,2,FALSE)*VLOOKUP(U61,$AV$2:$AW$41,2,FALSE))/(100*100)*'Formula Data'!$AB$22</f>
        <v>0.75541584728124933</v>
      </c>
      <c r="V39" s="9">
        <f ca="1">(VLOOKUP(V17,$AT$2:$AU$41,2,FALSE)*VLOOKUP(V61,$AV$2:$AW$41,2,FALSE))/(100*100)*'Formula Data'!$AB$22</f>
        <v>1.1062771458945193</v>
      </c>
      <c r="W39" s="9">
        <f ca="1">(VLOOKUP(W17,$AT$2:$AU$41,2,FALSE)*VLOOKUP(W61,$AV$2:$AW$41,2,FALSE))/(100*100)*'Formula Data'!$AB$22</f>
        <v>2.1100878965531846</v>
      </c>
      <c r="X39" s="9">
        <f ca="1">(VLOOKUP(X17,$AT$2:$AU$41,2,FALSE)*VLOOKUP(X61,$AV$2:$AW$41,2,FALSE))/(100*100)*'Formula Data'!$AB$22</f>
        <v>1.1551093869856215</v>
      </c>
      <c r="Y39" s="9">
        <f ca="1">(VLOOKUP(Y17,$AT$2:$AU$41,2,FALSE)*VLOOKUP(Y61,$AV$2:$AW$41,2,FALSE))/(100*100)*'Formula Data'!$AB$22</f>
        <v>1.1284607101361874</v>
      </c>
      <c r="Z39" s="83">
        <f ca="1">(VLOOKUP(Z17,$AT$2:$AU$41,2,FALSE)*VLOOKUP(Z61,$AV$2:$AW$41,2,FALSE))/(100*100)*'Formula Data'!$AB$22</f>
        <v>2.5177298943397646</v>
      </c>
      <c r="AA39" s="83">
        <f ca="1">(VLOOKUP(AA17,$AT$2:$AU$41,2,FALSE)*VLOOKUP(AA61,$AV$2:$AW$41,2,FALSE))/(100*100)*'Formula Data'!$AB$22</f>
        <v>0.96287744335364189</v>
      </c>
      <c r="AB39" s="84">
        <f ca="1">(VLOOKUP(AB17,$AT$2:$AU$41,2,FALSE)*VLOOKUP(AB61,$AV$2:$AW$41,2,FALSE))/(100*100)*'Formula Data'!$AB$22</f>
        <v>1.0831052080115913</v>
      </c>
      <c r="AC39" s="84">
        <f ca="1">(VLOOKUP(AC17,$AT$2:$AU$41,2,FALSE)*VLOOKUP(AC61,$AV$2:$AW$41,2,FALSE))/(100*100)*'Formula Data'!$AB$22</f>
        <v>1.5580857593556701</v>
      </c>
      <c r="AD39" s="84">
        <f ca="1">(VLOOKUP(AD17,$AT$2:$AU$41,2,FALSE)*VLOOKUP(AD61,$AV$2:$AW$41,2,FALSE))/(100*100)*'Formula Data'!$AB$22</f>
        <v>0.77991592668641763</v>
      </c>
      <c r="AE39" s="84">
        <f ca="1">(VLOOKUP(AE17,$AT$2:$AU$41,2,FALSE)*VLOOKUP(AE61,$AV$2:$AW$41,2,FALSE))/(100*100)*'Formula Data'!$AB$22</f>
        <v>1.3691099153950703</v>
      </c>
      <c r="AF39" s="84">
        <f ca="1">(VLOOKUP(AF17,$AT$2:$AU$41,2,FALSE)*VLOOKUP(AF61,$AV$2:$AW$41,2,FALSE))/(100*100)*'Formula Data'!$AB$22</f>
        <v>1.0434792561085706</v>
      </c>
      <c r="AG39" s="84">
        <f ca="1">(VLOOKUP(AG17,$AT$2:$AU$41,2,FALSE)*VLOOKUP(AG61,$AV$2:$AW$41,2,FALSE))/(100*100)*'Formula Data'!$AB$22</f>
        <v>1.5010220485158805</v>
      </c>
      <c r="AH39" s="84">
        <f ca="1">(VLOOKUP(AH17,$AT$2:$AU$41,2,FALSE)*VLOOKUP(AH61,$AV$2:$AW$41,2,FALSE))/(100*100)*'Formula Data'!$AB$22</f>
        <v>1.9868607223841244</v>
      </c>
      <c r="AI39" s="84">
        <f ca="1">(VLOOKUP(AI17,$AT$2:$AU$41,2,FALSE)*VLOOKUP(AI61,$AV$2:$AW$41,2,FALSE))/(100*100)*'Formula Data'!$AB$22</f>
        <v>1.7179639140196465</v>
      </c>
      <c r="AJ39" s="84">
        <f ca="1">(VLOOKUP(AJ17,$AT$2:$AU$41,2,FALSE)*VLOOKUP(AJ61,$AV$2:$AW$41,2,FALSE))/(100*100)*'Formula Data'!$AB$22</f>
        <v>2.1088406111593683</v>
      </c>
      <c r="AK39" s="9">
        <f ca="1">(VLOOKUP(AK17,$AT$2:$AU$41,2,FALSE)*VLOOKUP(AK61,$AV$2:$AW$41,2,FALSE))/(100*100)*'Formula Data'!$AB$22</f>
        <v>1.0557810535774201</v>
      </c>
      <c r="AL39" s="9">
        <f ca="1">(VLOOKUP(AL17,$AT$2:$AU$41,2,FALSE)*VLOOKUP(AL61,$AV$2:$AW$41,2,FALSE))/(100*100)*'Formula Data'!$AB$22</f>
        <v>1.2489365501051275</v>
      </c>
      <c r="AM39" s="9">
        <f ca="1">(VLOOKUP(AM17,$AT$2:$AU$41,2,FALSE)*VLOOKUP(AM61,$AV$2:$AW$41,2,FALSE))/(100*100)*'Formula Data'!$AB$22</f>
        <v>0.98898577254750941</v>
      </c>
      <c r="AN39" s="9">
        <f ca="1">IF(OR(Fixtures!$D$6&lt;=0,Fixtures!$D$6&gt;39),AVERAGE(B39:AM39),AVERAGE(OFFSET(A39,0,Fixtures!$D$6,1,38-Fixtures!$D$6+1)))</f>
        <v>1.4034103190463993</v>
      </c>
      <c r="AO39" s="41" t="str">
        <f t="shared" si="1"/>
        <v>SOU</v>
      </c>
      <c r="AP39" s="65">
        <f ca="1">AVERAGE(OFFSET(A39,0,Fixtures!$D$6,1,9))</f>
        <v>1.3270873513225325</v>
      </c>
      <c r="AQ39" s="65">
        <f ca="1">AVERAGE(OFFSET(A39,0,Fixtures!$D$6,1,6))</f>
        <v>1.3383624903138787</v>
      </c>
      <c r="AR39" s="65">
        <f ca="1">AVERAGE(OFFSET(A39,0,Fixtures!$D$6,1,3))</f>
        <v>1.5363560159431977</v>
      </c>
      <c r="AS39" s="62"/>
      <c r="AT39" s="72" t="str">
        <f>CONCATENATE("@",Schedule!A19)</f>
        <v>@WAT</v>
      </c>
      <c r="AU39" s="3">
        <f ca="1">VLOOKUP(RIGHT(AT39,3),'Team Ratings'!$A$2:$H$21,7,FALSE)*(1+Fixtures!$D$3)</f>
        <v>95.699765113413946</v>
      </c>
      <c r="AV39" s="72" t="str">
        <f>CONCATENATE("@",Schedule!A19)</f>
        <v>@WAT</v>
      </c>
      <c r="AW39" s="3">
        <f ca="1">VLOOKUP(RIGHT(AV39,3),'Team Ratings'!$A$2:$H$21,4,FALSE)*(1-Fixtures!$D$3)</f>
        <v>99.404556690435342</v>
      </c>
      <c r="AY39" s="62"/>
      <c r="AZ39" s="62"/>
      <c r="BA39" s="66"/>
    </row>
    <row r="40" spans="1:53" x14ac:dyDescent="0.25">
      <c r="A40" s="41" t="str">
        <f t="shared" si="0"/>
        <v>TOT</v>
      </c>
      <c r="B40" s="9">
        <f ca="1">(VLOOKUP(B18,$AT$2:$AU$41,2,FALSE)*VLOOKUP(B62,$AV$2:$AW$41,2,FALSE))/(100*100)*'Formula Data'!$AB$22</f>
        <v>0.97998642648117174</v>
      </c>
      <c r="C40" s="9">
        <f ca="1">(VLOOKUP(C18,$AT$2:$AU$41,2,FALSE)*VLOOKUP(C62,$AV$2:$AW$41,2,FALSE))/(100*100)*'Formula Data'!$AB$22</f>
        <v>2.6854507511486503</v>
      </c>
      <c r="D40" s="9">
        <f ca="1">(VLOOKUP(D18,$AT$2:$AU$41,2,FALSE)*VLOOKUP(D62,$AV$2:$AW$41,2,FALSE))/(100*100)*'Formula Data'!$AB$22</f>
        <v>0.70566277061147187</v>
      </c>
      <c r="E40" s="9">
        <f ca="1">(VLOOKUP(E18,$AT$2:$AU$41,2,FALSE)*VLOOKUP(E62,$AV$2:$AW$41,2,FALSE))/(100*100)*'Formula Data'!$AB$22</f>
        <v>1.4103717087739769</v>
      </c>
      <c r="F40" s="9">
        <f ca="1">(VLOOKUP(F18,$AT$2:$AU$41,2,FALSE)*VLOOKUP(F62,$AV$2:$AW$41,2,FALSE))/(100*100)*'Formula Data'!$AB$22</f>
        <v>0.68349526085602164</v>
      </c>
      <c r="G40" s="9">
        <f ca="1">(VLOOKUP(G18,$AT$2:$AU$41,2,FALSE)*VLOOKUP(G62,$AV$2:$AW$41,2,FALSE))/(100*100)*'Formula Data'!$AB$22</f>
        <v>1.9091935686474861</v>
      </c>
      <c r="H40" s="9">
        <f ca="1">(VLOOKUP(H18,$AT$2:$AU$41,2,FALSE)*VLOOKUP(H62,$AV$2:$AW$41,2,FALSE))/(100*100)*'Formula Data'!$AB$22</f>
        <v>1.1110426814015208</v>
      </c>
      <c r="I40" s="9">
        <f ca="1">(VLOOKUP(I18,$AT$2:$AU$41,2,FALSE)*VLOOKUP(I62,$AV$2:$AW$41,2,FALSE))/(100*100)*'Formula Data'!$AB$22</f>
        <v>1.426998878902721</v>
      </c>
      <c r="J40" s="9">
        <f ca="1">(VLOOKUP(J18,$AT$2:$AU$41,2,FALSE)*VLOOKUP(J62,$AV$2:$AW$41,2,FALSE))/(100*100)*'Formula Data'!$AB$22</f>
        <v>0.90915124238325207</v>
      </c>
      <c r="K40" s="9">
        <f ca="1">(VLOOKUP(K18,$AT$2:$AU$41,2,FALSE)*VLOOKUP(K62,$AV$2:$AW$41,2,FALSE))/(100*100)*'Formula Data'!$AB$22</f>
        <v>2.2780253513215851</v>
      </c>
      <c r="L40" s="9">
        <f ca="1">(VLOOKUP(L18,$AT$2:$AU$41,2,FALSE)*VLOOKUP(L62,$AV$2:$AW$41,2,FALSE))/(100*100)*'Formula Data'!$AB$22</f>
        <v>1.5544023835085305</v>
      </c>
      <c r="M40" s="9">
        <f ca="1">(VLOOKUP(M18,$AT$2:$AU$41,2,FALSE)*VLOOKUP(M62,$AV$2:$AW$41,2,FALSE))/(100*100)*'Formula Data'!$AB$22</f>
        <v>0.8948277839590838</v>
      </c>
      <c r="N40" s="9">
        <f ca="1">(VLOOKUP(N18,$AT$2:$AU$41,2,FALSE)*VLOOKUP(N62,$AV$2:$AW$41,2,FALSE))/(100*100)*'Formula Data'!$AB$22</f>
        <v>1.4097456869082152</v>
      </c>
      <c r="O40" s="9">
        <f ca="1">(VLOOKUP(O18,$AT$2:$AU$41,2,FALSE)*VLOOKUP(O62,$AV$2:$AW$41,2,FALSE))/(100*100)*'Formula Data'!$AB$22</f>
        <v>0.75646604745654145</v>
      </c>
      <c r="P40" s="9">
        <f ca="1">(VLOOKUP(P18,$AT$2:$AU$41,2,FALSE)*VLOOKUP(P62,$AV$2:$AW$41,2,FALSE))/(100*100)*'Formula Data'!$AB$22</f>
        <v>1.9080650330750903</v>
      </c>
      <c r="Q40" s="9">
        <f ca="1">(VLOOKUP(Q18,$AT$2:$AU$41,2,FALSE)*VLOOKUP(Q62,$AV$2:$AW$41,2,FALSE))/(100*100)*'Formula Data'!$AB$22</f>
        <v>0.87120514043485631</v>
      </c>
      <c r="R40" s="9">
        <f ca="1">(VLOOKUP(R18,$AT$2:$AU$41,2,FALSE)*VLOOKUP(R62,$AV$2:$AW$41,2,FALSE))/(100*100)*'Formula Data'!$AB$22</f>
        <v>1.5612515442034494</v>
      </c>
      <c r="S40" s="9">
        <f ca="1">(VLOOKUP(S18,$AT$2:$AU$41,2,FALSE)*VLOOKUP(S62,$AV$2:$AW$41,2,FALSE))/(100*100)*'Formula Data'!$AB$22</f>
        <v>1.3454504637105991</v>
      </c>
      <c r="T40" s="9">
        <f ca="1">(VLOOKUP(T18,$AT$2:$AU$41,2,FALSE)*VLOOKUP(T62,$AV$2:$AW$41,2,FALSE))/(100*100)*'Formula Data'!$AB$22</f>
        <v>0.95526371232330909</v>
      </c>
      <c r="U40" s="9">
        <f ca="1">(VLOOKUP(U18,$AT$2:$AU$41,2,FALSE)*VLOOKUP(U62,$AV$2:$AW$41,2,FALSE))/(100*100)*'Formula Data'!$AB$22</f>
        <v>1.2387615935400391</v>
      </c>
      <c r="V40" s="9">
        <f ca="1">(VLOOKUP(V18,$AT$2:$AU$41,2,FALSE)*VLOOKUP(V62,$AV$2:$AW$41,2,FALSE))/(100*100)*'Formula Data'!$AB$22</f>
        <v>1.6597057339454819</v>
      </c>
      <c r="W40" s="9">
        <f ca="1">(VLOOKUP(W18,$AT$2:$AU$41,2,FALSE)*VLOOKUP(W62,$AV$2:$AW$41,2,FALSE))/(100*100)*'Formula Data'!$AB$22</f>
        <v>1.5249591194797387</v>
      </c>
      <c r="X40" s="9">
        <f ca="1">(VLOOKUP(X18,$AT$2:$AU$41,2,FALSE)*VLOOKUP(X62,$AV$2:$AW$41,2,FALSE))/(100*100)*'Formula Data'!$AB$22</f>
        <v>1.3581148188688086</v>
      </c>
      <c r="Y40" s="9">
        <f ca="1">(VLOOKUP(Y18,$AT$2:$AU$41,2,FALSE)*VLOOKUP(Y62,$AV$2:$AW$41,2,FALSE))/(100*100)*'Formula Data'!$AB$22</f>
        <v>0.82925362873341457</v>
      </c>
      <c r="Z40" s="83">
        <f ca="1">(VLOOKUP(Z18,$AT$2:$AU$41,2,FALSE)*VLOOKUP(Z62,$AV$2:$AW$41,2,FALSE))/(100*100)*'Formula Data'!$AB$22</f>
        <v>1.797698436719344</v>
      </c>
      <c r="AA40" s="83">
        <f ca="1">(VLOOKUP(AA18,$AT$2:$AU$41,2,FALSE)*VLOOKUP(AA62,$AV$2:$AW$41,2,FALSE))/(100*100)*'Formula Data'!$AB$22</f>
        <v>1.4639303407928619</v>
      </c>
      <c r="AB40" s="84">
        <f ca="1">(VLOOKUP(AB18,$AT$2:$AU$41,2,FALSE)*VLOOKUP(AB62,$AV$2:$AW$41,2,FALSE))/(100*100)*'Formula Data'!$AB$22</f>
        <v>2.009870445789907</v>
      </c>
      <c r="AC40" s="84">
        <f ca="1">(VLOOKUP(AC18,$AT$2:$AU$41,2,FALSE)*VLOOKUP(AC62,$AV$2:$AW$41,2,FALSE))/(100*100)*'Formula Data'!$AB$22</f>
        <v>1.0451353312436311</v>
      </c>
      <c r="AD40" s="84">
        <f ca="1">(VLOOKUP(AD18,$AT$2:$AU$41,2,FALSE)*VLOOKUP(AD62,$AV$2:$AW$41,2,FALSE))/(100*100)*'Formula Data'!$AB$22</f>
        <v>1.3014299011434274</v>
      </c>
      <c r="AE40" s="84">
        <f ca="1">(VLOOKUP(AE18,$AT$2:$AU$41,2,FALSE)*VLOOKUP(AE62,$AV$2:$AW$41,2,FALSE))/(100*100)*'Formula Data'!$AB$22</f>
        <v>1.277299732884978</v>
      </c>
      <c r="AF40" s="84">
        <f ca="1">(VLOOKUP(AF18,$AT$2:$AU$41,2,FALSE)*VLOOKUP(AF62,$AV$2:$AW$41,2,FALSE))/(100*100)*'Formula Data'!$AB$22</f>
        <v>0.94371405487244153</v>
      </c>
      <c r="AG40" s="84">
        <f ca="1">(VLOOKUP(AG18,$AT$2:$AU$41,2,FALSE)*VLOOKUP(AG62,$AV$2:$AW$41,2,FALSE))/(100*100)*'Formula Data'!$AB$22</f>
        <v>1.336718047642582</v>
      </c>
      <c r="AH40" s="84">
        <f ca="1">(VLOOKUP(AH18,$AT$2:$AU$41,2,FALSE)*VLOOKUP(AH62,$AV$2:$AW$41,2,FALSE))/(100*100)*'Formula Data'!$AB$22</f>
        <v>1.0405503559024047</v>
      </c>
      <c r="AI40" s="84">
        <f ca="1">(VLOOKUP(AI18,$AT$2:$AU$41,2,FALSE)*VLOOKUP(AI62,$AV$2:$AW$41,2,FALSE))/(100*100)*'Formula Data'!$AB$22</f>
        <v>1.1300295276819941</v>
      </c>
      <c r="AJ40" s="84">
        <f ca="1">(VLOOKUP(AJ18,$AT$2:$AU$41,2,FALSE)*VLOOKUP(AJ62,$AV$2:$AW$41,2,FALSE))/(100*100)*'Formula Data'!$AB$22</f>
        <v>0.9441331273610919</v>
      </c>
      <c r="AK40" s="9">
        <f ca="1">(VLOOKUP(AK18,$AT$2:$AU$41,2,FALSE)*VLOOKUP(AK62,$AV$2:$AW$41,2,FALSE))/(100*100)*'Formula Data'!$AB$22</f>
        <v>1.054138212888742</v>
      </c>
      <c r="AL40" s="9">
        <f ca="1">(VLOOKUP(AL18,$AT$2:$AU$41,2,FALSE)*VLOOKUP(AL62,$AV$2:$AW$41,2,FALSE))/(100*100)*'Formula Data'!$AB$22</f>
        <v>1.2780551988466644</v>
      </c>
      <c r="AM40" s="9">
        <f ca="1">(VLOOKUP(AM18,$AT$2:$AU$41,2,FALSE)*VLOOKUP(AM62,$AV$2:$AW$41,2,FALSE))/(100*100)*'Formula Data'!$AB$22</f>
        <v>1.0210237847355386</v>
      </c>
      <c r="AN40" s="9">
        <f ca="1">IF(OR(Fixtures!$D$6&lt;=0,Fixtures!$D$6&gt;39),AVERAGE(B40:AM40),AVERAGE(OFFSET(A40,0,Fixtures!$D$6,1,38-Fixtures!$D$6+1)))</f>
        <v>1.2315320084826018</v>
      </c>
      <c r="AO40" s="41" t="str">
        <f t="shared" si="1"/>
        <v>TOT</v>
      </c>
      <c r="AP40" s="65">
        <f ca="1">AVERAGE(OFFSET(A40,0,Fixtures!$D$6,1,9))</f>
        <v>1.3338944355358433</v>
      </c>
      <c r="AQ40" s="65">
        <f ca="1">AVERAGE(OFFSET(A40,0,Fixtures!$D$6,1,6))</f>
        <v>1.4078863474037646</v>
      </c>
      <c r="AR40" s="65">
        <f ca="1">AVERAGE(OFFSET(A40,0,Fixtures!$D$6,1,3))</f>
        <v>1.3636274687485404</v>
      </c>
      <c r="AS40" s="62"/>
      <c r="AT40" s="72" t="str">
        <f>CONCATENATE("@",Schedule!A20)</f>
        <v>@WHU</v>
      </c>
      <c r="AU40" s="3">
        <f>VLOOKUP(RIGHT(AT40,3),'Team Ratings'!$A$2:$H$21,7,FALSE)*(1+Fixtures!$D$3)</f>
        <v>99.337942000467095</v>
      </c>
      <c r="AV40" s="72" t="str">
        <f>CONCATENATE("@",Schedule!A20)</f>
        <v>@WHU</v>
      </c>
      <c r="AW40" s="3">
        <f>VLOOKUP(RIGHT(AV40,3),'Team Ratings'!$A$2:$H$21,4,FALSE)*(1-Fixtures!$D$3)</f>
        <v>126.27581140852482</v>
      </c>
      <c r="AY40" s="62"/>
      <c r="AZ40" s="62"/>
      <c r="BA40" s="66"/>
    </row>
    <row r="41" spans="1:53" x14ac:dyDescent="0.25">
      <c r="A41" s="41" t="str">
        <f t="shared" si="0"/>
        <v>WAT</v>
      </c>
      <c r="B41" s="9">
        <f ca="1">(VLOOKUP(B19,$AT$2:$AU$41,2,FALSE)*VLOOKUP(B63,$AV$2:$AW$41,2,FALSE))/(100*100)*'Formula Data'!$AB$22</f>
        <v>1.1302964534839808</v>
      </c>
      <c r="C41" s="9">
        <f ca="1">(VLOOKUP(C19,$AT$2:$AU$41,2,FALSE)*VLOOKUP(C63,$AV$2:$AW$41,2,FALSE))/(100*100)*'Formula Data'!$AB$22</f>
        <v>1.8392151598574529</v>
      </c>
      <c r="D41" s="9">
        <f ca="1">(VLOOKUP(D19,$AT$2:$AU$41,2,FALSE)*VLOOKUP(D63,$AV$2:$AW$41,2,FALSE))/(100*100)*'Formula Data'!$AB$22</f>
        <v>1.1166305550652915</v>
      </c>
      <c r="E41" s="9">
        <f ca="1">(VLOOKUP(E19,$AT$2:$AU$41,2,FALSE)*VLOOKUP(E63,$AV$2:$AW$41,2,FALSE))/(100*100)*'Formula Data'!$AB$22</f>
        <v>1.2472877051010887</v>
      </c>
      <c r="F41" s="9">
        <f ca="1">(VLOOKUP(F19,$AT$2:$AU$41,2,FALSE)*VLOOKUP(F63,$AV$2:$AW$41,2,FALSE))/(100*100)*'Formula Data'!$AB$22</f>
        <v>1.1171264141056418</v>
      </c>
      <c r="G41" s="9">
        <f ca="1">(VLOOKUP(G19,$AT$2:$AU$41,2,FALSE)*VLOOKUP(G63,$AV$2:$AW$41,2,FALSE))/(100*100)*'Formula Data'!$AB$22</f>
        <v>3.1775052489399864</v>
      </c>
      <c r="H41" s="9">
        <f ca="1">(VLOOKUP(H19,$AT$2:$AU$41,2,FALSE)*VLOOKUP(H63,$AV$2:$AW$41,2,FALSE))/(100*100)*'Formula Data'!$AB$22</f>
        <v>1.8473192906256781</v>
      </c>
      <c r="I41" s="9">
        <f ca="1">(VLOOKUP(I19,$AT$2:$AU$41,2,FALSE)*VLOOKUP(I63,$AV$2:$AW$41,2,FALSE))/(100*100)*'Formula Data'!$AB$22</f>
        <v>1.0587868644439482</v>
      </c>
      <c r="J41" s="9">
        <f ca="1">(VLOOKUP(J19,$AT$2:$AU$41,2,FALSE)*VLOOKUP(J63,$AV$2:$AW$41,2,FALSE))/(100*100)*'Formula Data'!$AB$22</f>
        <v>1.7692238807983138</v>
      </c>
      <c r="K41" s="9">
        <f ca="1">(VLOOKUP(K19,$AT$2:$AU$41,2,FALSE)*VLOOKUP(K63,$AV$2:$AW$41,2,FALSE))/(100*100)*'Formula Data'!$AB$22</f>
        <v>0.89507314010875805</v>
      </c>
      <c r="L41" s="9">
        <f ca="1">(VLOOKUP(L19,$AT$2:$AU$41,2,FALSE)*VLOOKUP(L63,$AV$2:$AW$41,2,FALSE))/(100*100)*'Formula Data'!$AB$22</f>
        <v>1.591977029852639</v>
      </c>
      <c r="M41" s="9">
        <f ca="1">(VLOOKUP(M19,$AT$2:$AU$41,2,FALSE)*VLOOKUP(M63,$AV$2:$AW$41,2,FALSE))/(100*100)*'Formula Data'!$AB$22</f>
        <v>1.4657395835597111</v>
      </c>
      <c r="N41" s="9">
        <f ca="1">(VLOOKUP(N19,$AT$2:$AU$41,2,FALSE)*VLOOKUP(N63,$AV$2:$AW$41,2,FALSE))/(100*100)*'Formula Data'!$AB$22</f>
        <v>1.0308358496059491</v>
      </c>
      <c r="O41" s="9">
        <f ca="1">(VLOOKUP(O19,$AT$2:$AU$41,2,FALSE)*VLOOKUP(O63,$AV$2:$AW$41,2,FALSE))/(100*100)*'Formula Data'!$AB$22</f>
        <v>1.9638132179679064</v>
      </c>
      <c r="P41" s="9">
        <f ca="1">(VLOOKUP(P19,$AT$2:$AU$41,2,FALSE)*VLOOKUP(P63,$AV$2:$AW$41,2,FALSE))/(100*100)*'Formula Data'!$AB$22</f>
        <v>2.2590146488536549</v>
      </c>
      <c r="Q41" s="9">
        <f ca="1">(VLOOKUP(Q19,$AT$2:$AU$41,2,FALSE)*VLOOKUP(Q63,$AV$2:$AW$41,2,FALSE))/(100*100)*'Formula Data'!$AB$22</f>
        <v>0.8087319337607155</v>
      </c>
      <c r="R41" s="9">
        <f ca="1">(VLOOKUP(R19,$AT$2:$AU$41,2,FALSE)*VLOOKUP(R63,$AV$2:$AW$41,2,FALSE))/(100*100)*'Formula Data'!$AB$22</f>
        <v>2.6954273907077204</v>
      </c>
      <c r="S41" s="9">
        <f ca="1">(VLOOKUP(S19,$AT$2:$AU$41,2,FALSE)*VLOOKUP(S63,$AV$2:$AW$41,2,FALSE))/(100*100)*'Formula Data'!$AB$22</f>
        <v>1.5113390569444105</v>
      </c>
      <c r="T41" s="9">
        <f ca="1">(VLOOKUP(T19,$AT$2:$AU$41,2,FALSE)*VLOOKUP(T63,$AV$2:$AW$41,2,FALSE))/(100*100)*'Formula Data'!$AB$22</f>
        <v>1.581644575280466</v>
      </c>
      <c r="U41" s="9">
        <f ca="1">(VLOOKUP(U19,$AT$2:$AU$41,2,FALSE)*VLOOKUP(U63,$AV$2:$AW$41,2,FALSE))/(100*100)*'Formula Data'!$AB$22</f>
        <v>1.1595491046342767</v>
      </c>
      <c r="V41" s="9">
        <f ca="1">(VLOOKUP(V19,$AT$2:$AU$41,2,FALSE)*VLOOKUP(V63,$AV$2:$AW$41,2,FALSE))/(100*100)*'Formula Data'!$AB$22</f>
        <v>1.2366352276089247</v>
      </c>
      <c r="W41" s="9">
        <f ca="1">(VLOOKUP(W19,$AT$2:$AU$41,2,FALSE)*VLOOKUP(W63,$AV$2:$AW$41,2,FALSE))/(100*100)*'Formula Data'!$AB$22</f>
        <v>1.3370845673229599</v>
      </c>
      <c r="X41" s="9">
        <f ca="1">(VLOOKUP(X19,$AT$2:$AU$41,2,FALSE)*VLOOKUP(X63,$AV$2:$AW$41,2,FALSE))/(100*100)*'Formula Data'!$AB$22</f>
        <v>1.1843564821873007</v>
      </c>
      <c r="Y41" s="9">
        <f ca="1">(VLOOKUP(Y19,$AT$2:$AU$41,2,FALSE)*VLOOKUP(Y63,$AV$2:$AW$41,2,FALSE))/(100*100)*'Formula Data'!$AB$22</f>
        <v>1.7321659464289814</v>
      </c>
      <c r="Z41" s="83">
        <f ca="1">(VLOOKUP(Z19,$AT$2:$AU$41,2,FALSE)*VLOOKUP(Z63,$AV$2:$AW$41,2,FALSE))/(100*100)*'Formula Data'!$AB$22</f>
        <v>1.2312101483343278</v>
      </c>
      <c r="AA41" s="83">
        <f ca="1">(VLOOKUP(AA19,$AT$2:$AU$41,2,FALSE)*VLOOKUP(AA63,$AV$2:$AW$41,2,FALSE))/(100*100)*'Formula Data'!$AB$22</f>
        <v>1.6884675416242185</v>
      </c>
      <c r="AB41" s="84">
        <f ca="1">(VLOOKUP(AB19,$AT$2:$AU$41,2,FALSE)*VLOOKUP(AB63,$AV$2:$AW$41,2,FALSE))/(100*100)*'Formula Data'!$AB$22</f>
        <v>2.2576793319786872</v>
      </c>
      <c r="AC41" s="84">
        <f ca="1">(VLOOKUP(AC19,$AT$2:$AU$41,2,FALSE)*VLOOKUP(AC63,$AV$2:$AW$41,2,FALSE))/(100*100)*'Formula Data'!$AB$22</f>
        <v>1.8043770136142585</v>
      </c>
      <c r="AD41" s="84">
        <f ca="1">(VLOOKUP(AD19,$AT$2:$AU$41,2,FALSE)*VLOOKUP(AD63,$AV$2:$AW$41,2,FALSE))/(100*100)*'Formula Data'!$AB$22</f>
        <v>1.2081057282104517</v>
      </c>
      <c r="AE41" s="84">
        <f ca="1">(VLOOKUP(AE19,$AT$2:$AU$41,2,FALSE)*VLOOKUP(AE63,$AV$2:$AW$41,2,FALSE))/(100*100)*'Formula Data'!$AB$22</f>
        <v>1.5122329467532729</v>
      </c>
      <c r="AF41" s="84">
        <f ca="1">(VLOOKUP(AF19,$AT$2:$AU$41,2,FALSE)*VLOOKUP(AF63,$AV$2:$AW$41,2,FALSE))/(100*100)*'Formula Data'!$AB$22</f>
        <v>1.5398905901520972</v>
      </c>
      <c r="AG41" s="84">
        <f ca="1">(VLOOKUP(AG19,$AT$2:$AU$41,2,FALSE)*VLOOKUP(AG63,$AV$2:$AW$41,2,FALSE))/(100*100)*'Formula Data'!$AB$22</f>
        <v>1.3146187657471105</v>
      </c>
      <c r="AH41" s="84">
        <f ca="1">(VLOOKUP(AH19,$AT$2:$AU$41,2,FALSE)*VLOOKUP(AH63,$AV$2:$AW$41,2,FALSE))/(100*100)*'Formula Data'!$AB$22</f>
        <v>2.3781385260761647</v>
      </c>
      <c r="AI41" s="84">
        <f ca="1">(VLOOKUP(AI19,$AT$2:$AU$41,2,FALSE)*VLOOKUP(AI63,$AV$2:$AW$41,2,FALSE))/(100*100)*'Formula Data'!$AB$22</f>
        <v>0.98119757246559169</v>
      </c>
      <c r="AJ41" s="84">
        <f ca="1">(VLOOKUP(AJ19,$AT$2:$AU$41,2,FALSE)*VLOOKUP(AJ63,$AV$2:$AW$41,2,FALSE))/(100*100)*'Formula Data'!$AB$22</f>
        <v>0.83496119101808408</v>
      </c>
      <c r="AK41" s="9">
        <f ca="1">(VLOOKUP(AK19,$AT$2:$AU$41,2,FALSE)*VLOOKUP(AK63,$AV$2:$AW$41,2,FALSE))/(100*100)*'Formula Data'!$AB$22</f>
        <v>1.6680530513938308</v>
      </c>
      <c r="AL41" s="9">
        <f ca="1">(VLOOKUP(AL19,$AT$2:$AU$41,2,FALSE)*VLOOKUP(AL63,$AV$2:$AW$41,2,FALSE))/(100*100)*'Formula Data'!$AB$22</f>
        <v>2.1270902906127178</v>
      </c>
      <c r="AM41" s="9">
        <f ca="1">(VLOOKUP(AM19,$AT$2:$AU$41,2,FALSE)*VLOOKUP(AM63,$AV$2:$AW$41,2,FALSE))/(100*100)*'Formula Data'!$AB$22</f>
        <v>1.6687937790960827</v>
      </c>
      <c r="AN41" s="9">
        <f ca="1">IF(OR(Fixtures!$D$6&lt;=0,Fixtures!$D$6&gt;39),AVERAGE(B41:AM41),AVERAGE(OFFSET(A41,0,Fixtures!$D$6,1,38-Fixtures!$D$6+1)))</f>
        <v>1.596465494900392</v>
      </c>
      <c r="AO41" s="41" t="str">
        <f t="shared" si="1"/>
        <v>WAT</v>
      </c>
      <c r="AP41" s="65">
        <f ca="1">AVERAGE(OFFSET(A41,0,Fixtures!$D$6,1,9))</f>
        <v>1.5876386680937118</v>
      </c>
      <c r="AQ41" s="65">
        <f ca="1">AVERAGE(OFFSET(A41,0,Fixtures!$D$6,1,6))</f>
        <v>1.6536676183651542</v>
      </c>
      <c r="AR41" s="65">
        <f ca="1">AVERAGE(OFFSET(A41,0,Fixtures!$D$6,1,3))</f>
        <v>1.5506145454625093</v>
      </c>
      <c r="AS41" s="62"/>
      <c r="AT41" s="72" t="str">
        <f>CONCATENATE("@",Schedule!A21)</f>
        <v>@WOL</v>
      </c>
      <c r="AU41" s="3">
        <f ca="1">VLOOKUP(RIGHT(AT41,3),'Team Ratings'!$A$2:$H$21,7,FALSE)*(1+Fixtures!$D$3)</f>
        <v>110.01382503702564</v>
      </c>
      <c r="AV41" s="72" t="str">
        <f>CONCATENATE("@",Schedule!A21)</f>
        <v>@WOL</v>
      </c>
      <c r="AW41" s="3">
        <f ca="1">VLOOKUP(RIGHT(AV41,3),'Team Ratings'!$A$2:$H$21,4,FALSE)*(1-Fixtures!$D$3)</f>
        <v>71.838725424802334</v>
      </c>
      <c r="AY41" s="62"/>
      <c r="AZ41" s="62"/>
      <c r="BA41" s="66"/>
    </row>
    <row r="42" spans="1:53" x14ac:dyDescent="0.3">
      <c r="A42" s="41" t="str">
        <f t="shared" si="0"/>
        <v>WHU</v>
      </c>
      <c r="B42" s="9">
        <f ca="1">(VLOOKUP(B20,$AT$2:$AU$41,2,FALSE)*VLOOKUP(B64,$AV$2:$AW$41,2,FALSE))/(100*100)*'Formula Data'!$AB$22</f>
        <v>2.7020899376151069</v>
      </c>
      <c r="C42" s="9">
        <f ca="1">(VLOOKUP(C20,$AT$2:$AU$41,2,FALSE)*VLOOKUP(C64,$AV$2:$AW$41,2,FALSE))/(100*100)*'Formula Data'!$AB$22</f>
        <v>2.1448977386372725</v>
      </c>
      <c r="D42" s="9">
        <f ca="1">(VLOOKUP(D20,$AT$2:$AU$41,2,FALSE)*VLOOKUP(D64,$AV$2:$AW$41,2,FALSE))/(100*100)*'Formula Data'!$AB$22</f>
        <v>2.0413592798625162</v>
      </c>
      <c r="E42" s="9">
        <f ca="1">(VLOOKUP(E20,$AT$2:$AU$41,2,FALSE)*VLOOKUP(E64,$AV$2:$AW$41,2,FALSE))/(100*100)*'Formula Data'!$AB$22</f>
        <v>1.2464370220071528</v>
      </c>
      <c r="F42" s="9">
        <f ca="1">(VLOOKUP(F20,$AT$2:$AU$41,2,FALSE)*VLOOKUP(F64,$AV$2:$AW$41,2,FALSE))/(100*100)*'Formula Data'!$AB$22</f>
        <v>2.2004087907227809</v>
      </c>
      <c r="G42" s="9">
        <f ca="1">(VLOOKUP(G20,$AT$2:$AU$41,2,FALSE)*VLOOKUP(G64,$AV$2:$AW$41,2,FALSE))/(100*100)*'Formula Data'!$AB$22</f>
        <v>1.9198874989541921</v>
      </c>
      <c r="H42" s="9">
        <f ca="1">(VLOOKUP(H20,$AT$2:$AU$41,2,FALSE)*VLOOKUP(H64,$AV$2:$AW$41,2,FALSE))/(100*100)*'Formula Data'!$AB$22</f>
        <v>1.6985281588884034</v>
      </c>
      <c r="I42" s="9">
        <f ca="1">(VLOOKUP(I20,$AT$2:$AU$41,2,FALSE)*VLOOKUP(I64,$AV$2:$AW$41,2,FALSE))/(100*100)*'Formula Data'!$AB$22</f>
        <v>1.0273500989059383</v>
      </c>
      <c r="J42" s="9">
        <f ca="1">(VLOOKUP(J20,$AT$2:$AU$41,2,FALSE)*VLOOKUP(J64,$AV$2:$AW$41,2,FALSE))/(100*100)*'Formula Data'!$AB$22</f>
        <v>2.3363957790096594</v>
      </c>
      <c r="K42" s="9">
        <f ca="1">(VLOOKUP(K20,$AT$2:$AU$41,2,FALSE)*VLOOKUP(K64,$AV$2:$AW$41,2,FALSE))/(100*100)*'Formula Data'!$AB$22</f>
        <v>1.3450004191730558</v>
      </c>
      <c r="L42" s="9">
        <f ca="1">(VLOOKUP(L20,$AT$2:$AU$41,2,FALSE)*VLOOKUP(L64,$AV$2:$AW$41,2,FALSE))/(100*100)*'Formula Data'!$AB$22</f>
        <v>1.0606697057035595</v>
      </c>
      <c r="M42" s="9">
        <f ca="1">(VLOOKUP(M20,$AT$2:$AU$41,2,FALSE)*VLOOKUP(M64,$AV$2:$AW$41,2,FALSE))/(100*100)*'Formula Data'!$AB$22</f>
        <v>1.9561571443587371</v>
      </c>
      <c r="N42" s="9">
        <f ca="1">(VLOOKUP(N20,$AT$2:$AU$41,2,FALSE)*VLOOKUP(N64,$AV$2:$AW$41,2,FALSE))/(100*100)*'Formula Data'!$AB$22</f>
        <v>1.5045142875179449</v>
      </c>
      <c r="O42" s="9">
        <f ca="1">(VLOOKUP(O20,$AT$2:$AU$41,2,FALSE)*VLOOKUP(O64,$AV$2:$AW$41,2,FALSE))/(100*100)*'Formula Data'!$AB$22</f>
        <v>3.02100207495856</v>
      </c>
      <c r="P42" s="9">
        <f ca="1">(VLOOKUP(P20,$AT$2:$AU$41,2,FALSE)*VLOOKUP(P64,$AV$2:$AW$41,2,FALSE))/(100*100)*'Formula Data'!$AB$22</f>
        <v>2.3466906359316151</v>
      </c>
      <c r="Q42" s="9">
        <f ca="1">(VLOOKUP(Q20,$AT$2:$AU$41,2,FALSE)*VLOOKUP(Q64,$AV$2:$AW$41,2,FALSE))/(100*100)*'Formula Data'!$AB$22</f>
        <v>1.4191104420533966</v>
      </c>
      <c r="R42" s="9">
        <f ca="1">(VLOOKUP(R20,$AT$2:$AU$41,2,FALSE)*VLOOKUP(R64,$AV$2:$AW$41,2,FALSE))/(100*100)*'Formula Data'!$AB$22</f>
        <v>2.4946754536207716</v>
      </c>
      <c r="S42" s="92">
        <f>(VLOOKUP(S20,$AT$2:$AU$41,2,FALSE)*VLOOKUP(S64,$AV$2:$AW$41,2,FALSE))/(100*100)*'Formula Data'!$AB$22</f>
        <v>2.2921401097396057</v>
      </c>
      <c r="T42" s="9">
        <f ca="1">(VLOOKUP(T20,$AT$2:$AU$41,2,FALSE)*VLOOKUP(T64,$AV$2:$AW$41,2,FALSE))/(100*100)*'Formula Data'!$AB$22</f>
        <v>1.5346834810817103</v>
      </c>
      <c r="U42" s="9">
        <f ca="1">(VLOOKUP(U20,$AT$2:$AU$41,2,FALSE)*VLOOKUP(U64,$AV$2:$AW$41,2,FALSE))/(100*100)*'Formula Data'!$AB$22</f>
        <v>1.9210230269891437</v>
      </c>
      <c r="V42" s="9">
        <f ca="1">(VLOOKUP(V20,$AT$2:$AU$41,2,FALSE)*VLOOKUP(V64,$AV$2:$AW$41,2,FALSE))/(100*100)*'Formula Data'!$AB$22</f>
        <v>1.137031246859179</v>
      </c>
      <c r="W42" s="9">
        <f ca="1">(VLOOKUP(W20,$AT$2:$AU$41,2,FALSE)*VLOOKUP(W64,$AV$2:$AW$41,2,FALSE))/(100*100)*'Formula Data'!$AB$22</f>
        <v>2.0091981570362933</v>
      </c>
      <c r="X42" s="9">
        <f ca="1">(VLOOKUP(X20,$AT$2:$AU$41,2,FALSE)*VLOOKUP(X64,$AV$2:$AW$41,2,FALSE))/(100*100)*'Formula Data'!$AB$22</f>
        <v>1.5640335380147303</v>
      </c>
      <c r="Y42" s="92">
        <f ca="1">(VLOOKUP(Y20,$AT$2:$AU$41,2,FALSE)*VLOOKUP(Y64,$AV$2:$AW$41,2,FALSE))/(100*100)*'Formula Data'!$AB$22</f>
        <v>2.8696763736504494</v>
      </c>
      <c r="Z42" s="83">
        <f ca="1">(VLOOKUP(Z20,$AT$2:$AU$41,2,FALSE)*VLOOKUP(Z64,$AV$2:$AW$41,2,FALSE))/(100*100)*'Formula Data'!$AB$22</f>
        <v>1.4358406349555295</v>
      </c>
      <c r="AA42" s="83">
        <f ca="1">(VLOOKUP(AA20,$AT$2:$AU$41,2,FALSE)*VLOOKUP(AA64,$AV$2:$AW$41,2,FALSE))/(100*100)*'Formula Data'!$AB$22</f>
        <v>4.0364553389065181</v>
      </c>
      <c r="AB42" s="84">
        <f>(VLOOKUP(AB20,$AT$2:$AU$41,2,FALSE)*VLOOKUP(AB64,$AV$2:$AW$41,2,FALSE))/(100*100)*'Formula Data'!$AB$22</f>
        <v>3.4240611515863253</v>
      </c>
      <c r="AC42" s="84">
        <f ca="1">(VLOOKUP(AC20,$AT$2:$AU$41,2,FALSE)*VLOOKUP(AC64,$AV$2:$AW$41,2,FALSE))/(100*100)*'Formula Data'!$AB$22</f>
        <v>1.6699893532502685</v>
      </c>
      <c r="AD42" s="84">
        <f ca="1">(VLOOKUP(AD20,$AT$2:$AU$41,2,FALSE)*VLOOKUP(AD64,$AV$2:$AW$41,2,FALSE))/(100*100)*'Formula Data'!$AB$22</f>
        <v>2.1199057220797655</v>
      </c>
      <c r="AE42" s="84">
        <f ca="1">(VLOOKUP(AE20,$AT$2:$AU$41,2,FALSE)*VLOOKUP(AE64,$AV$2:$AW$41,2,FALSE))/(100*100)*'Formula Data'!$AB$22</f>
        <v>1.5709251364500891</v>
      </c>
      <c r="AF42" s="84">
        <f ca="1">(VLOOKUP(AF20,$AT$2:$AU$41,2,FALSE)*VLOOKUP(AF64,$AV$2:$AW$41,2,FALSE))/(100*100)*'Formula Data'!$AB$22</f>
        <v>2.2474843060453251</v>
      </c>
      <c r="AG42" s="84">
        <f ca="1">(VLOOKUP(AG20,$AT$2:$AU$41,2,FALSE)*VLOOKUP(AG64,$AV$2:$AW$41,2,FALSE))/(100*100)*'Formula Data'!$AB$22</f>
        <v>2.0223237030714323</v>
      </c>
      <c r="AH42" s="84">
        <f ca="1">(VLOOKUP(AH20,$AT$2:$AU$41,2,FALSE)*VLOOKUP(AH64,$AV$2:$AW$41,2,FALSE))/(100*100)*'Formula Data'!$AB$22</f>
        <v>1.5844572146929714</v>
      </c>
      <c r="AI42" s="84">
        <f ca="1">(VLOOKUP(AI20,$AT$2:$AU$41,2,FALSE)*VLOOKUP(AI64,$AV$2:$AW$41,2,FALSE))/(100*100)*'Formula Data'!$AB$22</f>
        <v>1.3094936255624603</v>
      </c>
      <c r="AJ42" s="84">
        <f ca="1">(VLOOKUP(AJ20,$AT$2:$AU$41,2,FALSE)*VLOOKUP(AJ64,$AV$2:$AW$41,2,FALSE))/(100*100)*'Formula Data'!$AB$22</f>
        <v>1.8619614773193269</v>
      </c>
      <c r="AK42" s="9">
        <f ca="1">(VLOOKUP(AK20,$AT$2:$AU$41,2,FALSE)*VLOOKUP(AK64,$AV$2:$AW$41,2,FALSE))/(100*100)*'Formula Data'!$AB$22</f>
        <v>1.3665297658583786</v>
      </c>
      <c r="AL42" s="9">
        <f ca="1">(VLOOKUP(AL20,$AT$2:$AU$41,2,FALSE)*VLOOKUP(AL64,$AV$2:$AW$41,2,FALSE))/(100*100)*'Formula Data'!$AB$22</f>
        <v>2.8679800910303359</v>
      </c>
      <c r="AM42" s="9">
        <f ca="1">(VLOOKUP(AM20,$AT$2:$AU$41,2,FALSE)*VLOOKUP(AM64,$AV$2:$AW$41,2,FALSE))/(100*100)*'Formula Data'!$AB$22</f>
        <v>1.4730009260210353</v>
      </c>
      <c r="AN42" s="9">
        <f ca="1">IF(OR(Fixtures!$D$6&lt;=0,Fixtures!$D$6&gt;39),AVERAGE(B42:AM42),AVERAGE(OFFSET(A42,0,Fixtures!$D$6,1,38-Fixtures!$D$6+1)))</f>
        <v>2.124005654698681</v>
      </c>
      <c r="AO42" s="41" t="str">
        <f t="shared" si="1"/>
        <v>WHU</v>
      </c>
      <c r="AP42" s="65">
        <f ca="1">AVERAGE(OFFSET(A42,0,Fixtures!$D$6,1,9))</f>
        <v>2.3774068577773004</v>
      </c>
      <c r="AQ42" s="65">
        <f ca="1">AVERAGE(OFFSET(A42,0,Fixtures!$D$6,1,6))</f>
        <v>2.5926547624048095</v>
      </c>
      <c r="AR42" s="65">
        <f ca="1">AVERAGE(OFFSET(A42,0,Fixtures!$D$6,1,3))</f>
        <v>2.7806574491708322</v>
      </c>
      <c r="AS42" s="62"/>
      <c r="AY42" s="62"/>
      <c r="AZ42" s="62"/>
      <c r="BA42" s="66"/>
    </row>
    <row r="43" spans="1:53" x14ac:dyDescent="0.3">
      <c r="A43" s="41" t="str">
        <f t="shared" si="0"/>
        <v>WOL</v>
      </c>
      <c r="B43" s="9">
        <f ca="1">(VLOOKUP(B21,$AT$2:$AU$41,2,FALSE)*VLOOKUP(B65,$AV$2:$AW$41,2,FALSE))/(100*100)*'Formula Data'!$AB$22</f>
        <v>1.6325683499096466</v>
      </c>
      <c r="C43" s="9">
        <f ca="1">(VLOOKUP(C21,$AT$2:$AU$41,2,FALSE)*VLOOKUP(C65,$AV$2:$AW$41,2,FALSE))/(100*100)*'Formula Data'!$AB$22</f>
        <v>1.0922303277678216</v>
      </c>
      <c r="D43" s="9">
        <f ca="1">(VLOOKUP(D21,$AT$2:$AU$41,2,FALSE)*VLOOKUP(D65,$AV$2:$AW$41,2,FALSE))/(100*100)*'Formula Data'!$AB$22</f>
        <v>0.74497524080815158</v>
      </c>
      <c r="E43" s="9">
        <f ca="1">(VLOOKUP(E21,$AT$2:$AU$41,2,FALSE)*VLOOKUP(E65,$AV$2:$AW$41,2,FALSE))/(100*100)*'Formula Data'!$AB$22</f>
        <v>1.3291832614635728</v>
      </c>
      <c r="F43" s="9">
        <f ca="1">(VLOOKUP(F21,$AT$2:$AU$41,2,FALSE)*VLOOKUP(F65,$AV$2:$AW$41,2,FALSE))/(100*100)*'Formula Data'!$AB$22</f>
        <v>1.1505066220086095</v>
      </c>
      <c r="G43" s="9">
        <f ca="1">(VLOOKUP(G21,$AT$2:$AU$41,2,FALSE)*VLOOKUP(G65,$AV$2:$AW$41,2,FALSE))/(100*100)*'Formula Data'!$AB$22</f>
        <v>0.87308649203394395</v>
      </c>
      <c r="H43" s="9">
        <f ca="1">(VLOOKUP(H21,$AT$2:$AU$41,2,FALSE)*VLOOKUP(H65,$AV$2:$AW$41,2,FALSE))/(100*100)*'Formula Data'!$AB$22</f>
        <v>0.77742328906303981</v>
      </c>
      <c r="I43" s="9">
        <f ca="1">(VLOOKUP(I21,$AT$2:$AU$41,2,FALSE)*VLOOKUP(I65,$AV$2:$AW$41,2,FALSE))/(100*100)*'Formula Data'!$AB$22</f>
        <v>2.2963527499583094</v>
      </c>
      <c r="J43" s="9">
        <f ca="1">(VLOOKUP(J21,$AT$2:$AU$41,2,FALSE)*VLOOKUP(J65,$AV$2:$AW$41,2,FALSE))/(100*100)*'Formula Data'!$AB$22</f>
        <v>0.9500624487960343</v>
      </c>
      <c r="K43" s="9">
        <f ca="1">(VLOOKUP(K21,$AT$2:$AU$41,2,FALSE)*VLOOKUP(K65,$AV$2:$AW$41,2,FALSE))/(100*100)*'Formula Data'!$AB$22</f>
        <v>0.90140293318274556</v>
      </c>
      <c r="L43" s="9">
        <f ca="1">(VLOOKUP(L21,$AT$2:$AU$41,2,FALSE)*VLOOKUP(L65,$AV$2:$AW$41,2,FALSE))/(100*100)*'Formula Data'!$AB$22</f>
        <v>1.2060213543373399</v>
      </c>
      <c r="M43" s="9">
        <f ca="1">(VLOOKUP(M21,$AT$2:$AU$41,2,FALSE)*VLOOKUP(M65,$AV$2:$AW$41,2,FALSE))/(100*100)*'Formula Data'!$AB$22</f>
        <v>0.83799508310077619</v>
      </c>
      <c r="N43" s="9">
        <f ca="1">(VLOOKUP(N21,$AT$2:$AU$41,2,FALSE)*VLOOKUP(N65,$AV$2:$AW$41,2,FALSE))/(100*100)*'Formula Data'!$AB$22</f>
        <v>0.96629826941220132</v>
      </c>
      <c r="O43" s="9">
        <f ca="1">(VLOOKUP(O21,$AT$2:$AU$41,2,FALSE)*VLOOKUP(O65,$AV$2:$AW$41,2,FALSE))/(100*100)*'Formula Data'!$AB$22</f>
        <v>0.76517517275437785</v>
      </c>
      <c r="P43" s="9">
        <f ca="1">(VLOOKUP(P21,$AT$2:$AU$41,2,FALSE)*VLOOKUP(P65,$AV$2:$AW$41,2,FALSE))/(100*100)*'Formula Data'!$AB$22</f>
        <v>0.80697825650077637</v>
      </c>
      <c r="Q43" s="9">
        <f ca="1">(VLOOKUP(Q21,$AT$2:$AU$41,2,FALSE)*VLOOKUP(Q65,$AV$2:$AW$41,2,FALSE))/(100*100)*'Formula Data'!$AB$22</f>
        <v>1.2202393949522476</v>
      </c>
      <c r="R43" s="9">
        <f ca="1">(VLOOKUP(R21,$AT$2:$AU$41,2,FALSE)*VLOOKUP(R65,$AV$2:$AW$41,2,FALSE))/(100*100)*'Formula Data'!$AB$22</f>
        <v>0.85592313835171407</v>
      </c>
      <c r="S43" s="9">
        <f ca="1">(VLOOKUP(S21,$AT$2:$AU$41,2,FALSE)*VLOOKUP(S65,$AV$2:$AW$41,2,FALSE))/(100*100)*'Formula Data'!$AB$22</f>
        <v>1.0592760230853864</v>
      </c>
      <c r="T43" s="9">
        <f ca="1">(VLOOKUP(T21,$AT$2:$AU$41,2,FALSE)*VLOOKUP(T65,$AV$2:$AW$41,2,FALSE))/(100*100)*'Formula Data'!$AB$22</f>
        <v>1.5372278739390333</v>
      </c>
      <c r="U43" s="9">
        <f ca="1">(VLOOKUP(U21,$AT$2:$AU$41,2,FALSE)*VLOOKUP(U65,$AV$2:$AW$41,2,FALSE))/(100*100)*'Formula Data'!$AB$22</f>
        <v>1.9479596778099695</v>
      </c>
      <c r="V43" s="9">
        <f ca="1">(VLOOKUP(V21,$AT$2:$AU$41,2,FALSE)*VLOOKUP(V65,$AV$2:$AW$41,2,FALSE))/(100*100)*'Formula Data'!$AB$22</f>
        <v>1.1613360244028124</v>
      </c>
      <c r="W43" s="9">
        <f ca="1">(VLOOKUP(W21,$AT$2:$AU$41,2,FALSE)*VLOOKUP(W65,$AV$2:$AW$41,2,FALSE))/(100*100)*'Formula Data'!$AB$22</f>
        <v>0.60341849246117663</v>
      </c>
      <c r="X43" s="9">
        <f ca="1">(VLOOKUP(X21,$AT$2:$AU$41,2,FALSE)*VLOOKUP(X65,$AV$2:$AW$41,2,FALSE))/(100*100)*'Formula Data'!$AB$22</f>
        <v>1.4192290901767921</v>
      </c>
      <c r="Y43" s="9">
        <f ca="1">(VLOOKUP(Y21,$AT$2:$AU$41,2,FALSE)*VLOOKUP(Y65,$AV$2:$AW$41,2,FALSE))/(100*100)*'Formula Data'!$AB$22</f>
        <v>1.3040060653108059</v>
      </c>
      <c r="Z43" s="83">
        <f ca="1">(VLOOKUP(Z21,$AT$2:$AU$41,2,FALSE)*VLOOKUP(Z65,$AV$2:$AW$41,2,FALSE))/(100*100)*'Formula Data'!$AB$22</f>
        <v>1.6316033291346468</v>
      </c>
      <c r="AA43" s="83">
        <f ca="1">(VLOOKUP(AA21,$AT$2:$AU$41,2,FALSE)*VLOOKUP(AA65,$AV$2:$AW$41,2,FALSE))/(100*100)*'Formula Data'!$AB$22</f>
        <v>1.09287633341059</v>
      </c>
      <c r="AB43" s="84">
        <f ca="1">(VLOOKUP(AB21,$AT$2:$AU$41,2,FALSE)*VLOOKUP(AB65,$AV$2:$AW$41,2,FALSE))/(100*100)*'Formula Data'!$AB$22</f>
        <v>0.70910213115633303</v>
      </c>
      <c r="AC43" s="84">
        <f ca="1">(VLOOKUP(AC21,$AT$2:$AU$41,2,FALSE)*VLOOKUP(AC65,$AV$2:$AW$41,2,FALSE))/(100*100)*'Formula Data'!$AB$22</f>
        <v>1.2786012313649064</v>
      </c>
      <c r="AD43" s="84">
        <f ca="1">(VLOOKUP(AD21,$AT$2:$AU$41,2,FALSE)*VLOOKUP(AD65,$AV$2:$AW$41,2,FALSE))/(100*100)*'Formula Data'!$AB$22</f>
        <v>0.81685447100109143</v>
      </c>
      <c r="AE43" s="84">
        <f ca="1">(VLOOKUP(AE21,$AT$2:$AU$41,2,FALSE)*VLOOKUP(AE65,$AV$2:$AW$41,2,FALSE))/(100*100)*'Formula Data'!$AB$22</f>
        <v>1.2054860374888141</v>
      </c>
      <c r="AF43" s="84">
        <f ca="1">(VLOOKUP(AF21,$AT$2:$AU$41,2,FALSE)*VLOOKUP(AF65,$AV$2:$AW$41,2,FALSE))/(100*100)*'Formula Data'!$AB$22</f>
        <v>0.64686082497841579</v>
      </c>
      <c r="AG43" s="84">
        <f ca="1">(VLOOKUP(AG21,$AT$2:$AU$41,2,FALSE)*VLOOKUP(AG65,$AV$2:$AW$41,2,FALSE))/(100*100)*'Formula Data'!$AB$22</f>
        <v>1.2518198154962215</v>
      </c>
      <c r="AH43" s="84">
        <f ca="1">(VLOOKUP(AH21,$AT$2:$AU$41,2,FALSE)*VLOOKUP(AH65,$AV$2:$AW$41,2,FALSE))/(100*100)*'Formula Data'!$AB$22</f>
        <v>0.80733660910185545</v>
      </c>
      <c r="AI43" s="84">
        <f ca="1">(VLOOKUP(AI21,$AT$2:$AU$41,2,FALSE)*VLOOKUP(AI65,$AV$2:$AW$41,2,FALSE))/(100*100)*'Formula Data'!$AB$22</f>
        <v>1.1430394555960459</v>
      </c>
      <c r="AJ43" s="84">
        <f ca="1">(VLOOKUP(AJ21,$AT$2:$AU$41,2,FALSE)*VLOOKUP(AJ65,$AV$2:$AW$41,2,FALSE))/(100*100)*'Formula Data'!$AB$22</f>
        <v>0.88978383618635881</v>
      </c>
      <c r="AK43" s="9">
        <f ca="1">(VLOOKUP(AK21,$AT$2:$AU$41,2,FALSE)*VLOOKUP(AK65,$AV$2:$AW$41,2,FALSE))/(100*100)*'Formula Data'!$AB$22</f>
        <v>1.1128642486146463</v>
      </c>
      <c r="AL43" s="9">
        <f ca="1">(VLOOKUP(AL21,$AT$2:$AU$41,2,FALSE)*VLOOKUP(AL65,$AV$2:$AW$41,2,FALSE))/(100*100)*'Formula Data'!$AB$22</f>
        <v>0.58446285830371458</v>
      </c>
      <c r="AM43" s="9">
        <f ca="1">(VLOOKUP(AM21,$AT$2:$AU$41,2,FALSE)*VLOOKUP(AM65,$AV$2:$AW$41,2,FALSE))/(100*100)*'Formula Data'!$AB$22</f>
        <v>1.718658040284466</v>
      </c>
      <c r="AN43" s="9">
        <f ca="1">IF(OR(Fixtures!$D$6&lt;=0,Fixtures!$D$6&gt;39),AVERAGE(B43:AM43),AVERAGE(OFFSET(A43,0,Fixtures!$D$6,1,38-Fixtures!$D$6+1)))</f>
        <v>1.0795570191619275</v>
      </c>
      <c r="AO43" s="41" t="str">
        <f t="shared" si="1"/>
        <v>WOL</v>
      </c>
      <c r="AP43" s="65">
        <f ca="1">AVERAGE(OFFSET(A43,0,Fixtures!$D$6,1,9))</f>
        <v>1.1041344710379806</v>
      </c>
      <c r="AQ43" s="65">
        <f ca="1">AVERAGE(OFFSET(A43,0,Fixtures!$D$6,1,6))</f>
        <v>1.1388405935630621</v>
      </c>
      <c r="AR43" s="65">
        <f ca="1">AVERAGE(OFFSET(A43,0,Fixtures!$D$6,1,3))</f>
        <v>1.3428285759520142</v>
      </c>
      <c r="AS43" s="62"/>
      <c r="AY43" s="62"/>
      <c r="AZ43" s="62"/>
      <c r="BA43" s="66"/>
    </row>
    <row r="44" spans="1:53" x14ac:dyDescent="0.3">
      <c r="X44" s="62"/>
      <c r="Y44" s="62"/>
      <c r="Z44" s="87"/>
      <c r="AA44" s="88"/>
      <c r="AB44" s="88"/>
      <c r="AC44" s="88"/>
      <c r="AD44" s="88"/>
      <c r="AE44" s="88"/>
      <c r="AF44" s="89"/>
      <c r="AG44" s="89"/>
      <c r="AH44" s="89"/>
      <c r="AI44" s="89"/>
      <c r="AJ44" s="89"/>
      <c r="AK44" s="34"/>
      <c r="AL44" s="34"/>
      <c r="AM44" s="34"/>
      <c r="AY44" s="62"/>
    </row>
    <row r="45" spans="1:53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3" x14ac:dyDescent="0.3">
      <c r="A46" s="41" t="str">
        <f>$A24</f>
        <v>ARS</v>
      </c>
      <c r="B46" s="73" t="str">
        <f t="shared" ref="B46:AM52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si="2"/>
        <v>@ARS</v>
      </c>
      <c r="S46" s="73" t="str">
        <f t="shared" si="2"/>
        <v>ARS</v>
      </c>
      <c r="T46" s="73" t="str">
        <f t="shared" si="2"/>
        <v>ARS</v>
      </c>
      <c r="U46" s="73" t="str">
        <f t="shared" si="2"/>
        <v>@ARS</v>
      </c>
      <c r="V46" s="73" t="str">
        <f t="shared" si="2"/>
        <v>@ARS</v>
      </c>
      <c r="W46" s="73" t="str">
        <f t="shared" si="2"/>
        <v>ARS</v>
      </c>
      <c r="X46" s="73" t="str">
        <f t="shared" si="2"/>
        <v>@ARS</v>
      </c>
      <c r="Y46" s="73" t="str">
        <f t="shared" si="2"/>
        <v>ARS</v>
      </c>
      <c r="Z46" s="73" t="str">
        <f t="shared" si="2"/>
        <v>ARS</v>
      </c>
      <c r="AA46" s="73" t="str">
        <f t="shared" si="2"/>
        <v>@ARS</v>
      </c>
      <c r="AB46" s="73" t="str">
        <f t="shared" si="2"/>
        <v>@ARS</v>
      </c>
      <c r="AC46" s="73" t="str">
        <f t="shared" si="2"/>
        <v>ARS</v>
      </c>
      <c r="AD46" s="73" t="str">
        <f t="shared" si="2"/>
        <v>@ARS</v>
      </c>
      <c r="AE46" s="73" t="str">
        <f t="shared" si="2"/>
        <v>ARS</v>
      </c>
      <c r="AF46" s="73" t="str">
        <f t="shared" si="2"/>
        <v>ARS</v>
      </c>
      <c r="AG46" s="73" t="str">
        <f t="shared" si="2"/>
        <v>@ARS</v>
      </c>
      <c r="AH46" s="73" t="str">
        <f t="shared" si="2"/>
        <v>ARS</v>
      </c>
      <c r="AI46" s="73" t="str">
        <f t="shared" si="2"/>
        <v>@ARS</v>
      </c>
      <c r="AJ46" s="73" t="str">
        <f t="shared" si="2"/>
        <v>ARS</v>
      </c>
      <c r="AK46" s="73" t="str">
        <f t="shared" si="2"/>
        <v>@ARS</v>
      </c>
      <c r="AL46" s="73" t="str">
        <f t="shared" si="2"/>
        <v>ARS</v>
      </c>
      <c r="AM46" s="73" t="str">
        <f t="shared" si="2"/>
        <v>@ARS</v>
      </c>
      <c r="AP46" s="66"/>
    </row>
    <row r="47" spans="1:53" x14ac:dyDescent="0.3">
      <c r="A47" s="41" t="str">
        <f t="shared" ref="A47:A65" si="3">$A25</f>
        <v>AVL</v>
      </c>
      <c r="B47" s="73" t="str">
        <f t="shared" si="2"/>
        <v>AVL</v>
      </c>
      <c r="C47" s="73" t="str">
        <f t="shared" si="2"/>
        <v>@AVL</v>
      </c>
      <c r="D47" s="73" t="str">
        <f t="shared" si="2"/>
        <v>@AVL</v>
      </c>
      <c r="E47" s="73" t="str">
        <f t="shared" si="2"/>
        <v>AVL</v>
      </c>
      <c r="F47" s="73" t="str">
        <f t="shared" si="2"/>
        <v>@AVL</v>
      </c>
      <c r="G47" s="73" t="str">
        <f t="shared" si="2"/>
        <v>AVL</v>
      </c>
      <c r="H47" s="73" t="str">
        <f t="shared" si="2"/>
        <v>@AVL</v>
      </c>
      <c r="I47" s="73" t="str">
        <f t="shared" si="2"/>
        <v>AVL</v>
      </c>
      <c r="J47" s="73" t="str">
        <f t="shared" si="2"/>
        <v>@AVL</v>
      </c>
      <c r="K47" s="73" t="str">
        <f t="shared" si="2"/>
        <v>AVL</v>
      </c>
      <c r="L47" s="73" t="str">
        <f t="shared" si="2"/>
        <v>@AVL</v>
      </c>
      <c r="M47" s="73" t="str">
        <f t="shared" si="2"/>
        <v>AVL</v>
      </c>
      <c r="N47" s="73" t="str">
        <f t="shared" si="2"/>
        <v>@AVL</v>
      </c>
      <c r="O47" s="73" t="str">
        <f t="shared" si="2"/>
        <v>AVL</v>
      </c>
      <c r="P47" s="73" t="str">
        <f t="shared" si="2"/>
        <v>AVL</v>
      </c>
      <c r="Q47" s="73" t="str">
        <f t="shared" si="2"/>
        <v>@AVL</v>
      </c>
      <c r="R47" s="73" t="str">
        <f t="shared" si="2"/>
        <v>AVL</v>
      </c>
      <c r="S47" s="73" t="str">
        <f t="shared" si="2"/>
        <v>@AVL</v>
      </c>
      <c r="T47" s="73" t="str">
        <f t="shared" si="2"/>
        <v>@AVL</v>
      </c>
      <c r="U47" s="73" t="str">
        <f t="shared" si="2"/>
        <v>AVL</v>
      </c>
      <c r="V47" s="73" t="str">
        <f t="shared" si="2"/>
        <v>AVL</v>
      </c>
      <c r="W47" s="73" t="str">
        <f t="shared" si="2"/>
        <v>@AVL</v>
      </c>
      <c r="X47" s="73" t="str">
        <f t="shared" si="2"/>
        <v>AVL</v>
      </c>
      <c r="Y47" s="73" t="str">
        <f t="shared" si="2"/>
        <v>@AVL</v>
      </c>
      <c r="Z47" s="73" t="str">
        <f t="shared" si="2"/>
        <v>AVL</v>
      </c>
      <c r="AA47" s="73" t="str">
        <f t="shared" si="2"/>
        <v>@AVL</v>
      </c>
      <c r="AB47" s="73" t="str">
        <f t="shared" si="2"/>
        <v>AVL</v>
      </c>
      <c r="AC47" s="73" t="str">
        <f t="shared" si="2"/>
        <v>@AVL</v>
      </c>
      <c r="AD47" s="73" t="str">
        <f t="shared" si="2"/>
        <v>AVL</v>
      </c>
      <c r="AE47" s="73" t="str">
        <f t="shared" si="2"/>
        <v>@AVL</v>
      </c>
      <c r="AF47" s="73" t="str">
        <f t="shared" si="2"/>
        <v>AVL</v>
      </c>
      <c r="AG47" s="73" t="str">
        <f t="shared" si="2"/>
        <v>@AVL</v>
      </c>
      <c r="AH47" s="73" t="str">
        <f t="shared" si="2"/>
        <v>AVL</v>
      </c>
      <c r="AI47" s="73" t="str">
        <f t="shared" si="2"/>
        <v>@AVL</v>
      </c>
      <c r="AJ47" s="73" t="str">
        <f t="shared" si="2"/>
        <v>@AVL</v>
      </c>
      <c r="AK47" s="73" t="str">
        <f t="shared" si="2"/>
        <v>AVL</v>
      </c>
      <c r="AL47" s="73" t="str">
        <f t="shared" si="2"/>
        <v>@AVL</v>
      </c>
      <c r="AM47" s="73" t="str">
        <f t="shared" si="2"/>
        <v>AVL</v>
      </c>
      <c r="AP47" s="66"/>
    </row>
    <row r="48" spans="1:53" x14ac:dyDescent="0.3">
      <c r="A48" s="41" t="str">
        <f t="shared" si="3"/>
        <v>BOU</v>
      </c>
      <c r="B48" s="73" t="str">
        <f t="shared" si="2"/>
        <v>@BOU</v>
      </c>
      <c r="C48" s="73" t="str">
        <f t="shared" si="2"/>
        <v>BOU</v>
      </c>
      <c r="D48" s="73" t="str">
        <f t="shared" si="2"/>
        <v>@BOU</v>
      </c>
      <c r="E48" s="73" t="str">
        <f t="shared" si="2"/>
        <v>BOU</v>
      </c>
      <c r="F48" s="73" t="str">
        <f t="shared" si="2"/>
        <v>@BOU</v>
      </c>
      <c r="G48" s="73" t="str">
        <f t="shared" si="2"/>
        <v>BOU</v>
      </c>
      <c r="H48" s="73" t="str">
        <f t="shared" si="2"/>
        <v>@BOU</v>
      </c>
      <c r="I48" s="73" t="str">
        <f t="shared" si="2"/>
        <v>BOU</v>
      </c>
      <c r="J48" s="73" t="str">
        <f t="shared" si="2"/>
        <v>@BOU</v>
      </c>
      <c r="K48" s="73" t="str">
        <f t="shared" si="2"/>
        <v>BOU</v>
      </c>
      <c r="L48" s="73" t="str">
        <f t="shared" si="2"/>
        <v>@BOU</v>
      </c>
      <c r="M48" s="73" t="str">
        <f t="shared" si="2"/>
        <v>BOU</v>
      </c>
      <c r="N48" s="73" t="str">
        <f t="shared" si="2"/>
        <v>@BOU</v>
      </c>
      <c r="O48" s="73" t="str">
        <f t="shared" si="2"/>
        <v>BOU</v>
      </c>
      <c r="P48" s="73" t="str">
        <f t="shared" si="2"/>
        <v>BOU</v>
      </c>
      <c r="Q48" s="73" t="str">
        <f t="shared" si="2"/>
        <v>@BOU</v>
      </c>
      <c r="R48" s="73" t="str">
        <f t="shared" si="2"/>
        <v>BOU</v>
      </c>
      <c r="S48" s="73" t="str">
        <f t="shared" si="2"/>
        <v>@BOU</v>
      </c>
      <c r="T48" s="73" t="str">
        <f t="shared" si="2"/>
        <v>@BOU</v>
      </c>
      <c r="U48" s="73" t="str">
        <f t="shared" si="2"/>
        <v>BOU</v>
      </c>
      <c r="V48" s="73" t="str">
        <f t="shared" si="2"/>
        <v>BOU</v>
      </c>
      <c r="W48" s="73" t="str">
        <f t="shared" si="2"/>
        <v>@BOU</v>
      </c>
      <c r="X48" s="73" t="str">
        <f t="shared" si="2"/>
        <v>BOU</v>
      </c>
      <c r="Y48" s="73" t="str">
        <f t="shared" si="2"/>
        <v>@BOU</v>
      </c>
      <c r="Z48" s="73" t="str">
        <f t="shared" si="2"/>
        <v>@BOU</v>
      </c>
      <c r="AA48" s="73" t="str">
        <f t="shared" si="2"/>
        <v>BOU</v>
      </c>
      <c r="AB48" s="73" t="str">
        <f t="shared" si="2"/>
        <v>BOU</v>
      </c>
      <c r="AC48" s="73" t="str">
        <f t="shared" si="2"/>
        <v>@BOU</v>
      </c>
      <c r="AD48" s="73" t="str">
        <f t="shared" si="2"/>
        <v>BOU</v>
      </c>
      <c r="AE48" s="73" t="str">
        <f t="shared" si="2"/>
        <v>@BOU</v>
      </c>
      <c r="AF48" s="73" t="str">
        <f t="shared" si="2"/>
        <v>BOU</v>
      </c>
      <c r="AG48" s="73" t="str">
        <f t="shared" si="2"/>
        <v>@BOU</v>
      </c>
      <c r="AH48" s="73" t="str">
        <f t="shared" si="2"/>
        <v>BOU</v>
      </c>
      <c r="AI48" s="73" t="str">
        <f t="shared" si="2"/>
        <v>@BOU</v>
      </c>
      <c r="AJ48" s="73" t="str">
        <f t="shared" si="2"/>
        <v>@BOU</v>
      </c>
      <c r="AK48" s="73" t="str">
        <f t="shared" si="2"/>
        <v>BOU</v>
      </c>
      <c r="AL48" s="73" t="str">
        <f t="shared" si="2"/>
        <v>@BOU</v>
      </c>
      <c r="AM48" s="73" t="str">
        <f t="shared" si="2"/>
        <v>BOU</v>
      </c>
      <c r="AP48" s="66"/>
    </row>
    <row r="49" spans="1:42" x14ac:dyDescent="0.3">
      <c r="A49" s="41" t="str">
        <f t="shared" si="3"/>
        <v>BRI</v>
      </c>
      <c r="B49" s="73" t="str">
        <f t="shared" si="2"/>
        <v>BRI</v>
      </c>
      <c r="C49" s="73" t="str">
        <f t="shared" si="2"/>
        <v>@BRI</v>
      </c>
      <c r="D49" s="73" t="str">
        <f t="shared" si="2"/>
        <v>@BRI</v>
      </c>
      <c r="E49" s="73" t="str">
        <f t="shared" si="2"/>
        <v>BRI</v>
      </c>
      <c r="F49" s="73" t="str">
        <f t="shared" si="2"/>
        <v>@BRI</v>
      </c>
      <c r="G49" s="73" t="str">
        <f t="shared" si="2"/>
        <v>BRI</v>
      </c>
      <c r="H49" s="73" t="str">
        <f t="shared" si="2"/>
        <v>BRI</v>
      </c>
      <c r="I49" s="73" t="str">
        <f t="shared" si="2"/>
        <v>@BRI</v>
      </c>
      <c r="J49" s="73" t="str">
        <f t="shared" si="2"/>
        <v>BRI</v>
      </c>
      <c r="K49" s="73" t="str">
        <f t="shared" si="2"/>
        <v>@BRI</v>
      </c>
      <c r="L49" s="73" t="str">
        <f t="shared" si="2"/>
        <v>@BRI</v>
      </c>
      <c r="M49" s="73" t="str">
        <f t="shared" si="2"/>
        <v>BRI</v>
      </c>
      <c r="N49" s="73" t="str">
        <f t="shared" si="2"/>
        <v>@BRI</v>
      </c>
      <c r="O49" s="73" t="str">
        <f t="shared" si="2"/>
        <v>BRI</v>
      </c>
      <c r="P49" s="73" t="str">
        <f t="shared" si="2"/>
        <v>BRI</v>
      </c>
      <c r="Q49" s="73" t="str">
        <f t="shared" si="2"/>
        <v>@BRI</v>
      </c>
      <c r="R49" s="73" t="str">
        <f t="shared" si="2"/>
        <v>BRI</v>
      </c>
      <c r="S49" s="73" t="str">
        <f t="shared" si="2"/>
        <v>@BRI</v>
      </c>
      <c r="T49" s="73" t="str">
        <f t="shared" si="2"/>
        <v>BRI</v>
      </c>
      <c r="U49" s="73" t="str">
        <f t="shared" si="2"/>
        <v>@BRI</v>
      </c>
      <c r="V49" s="73" t="str">
        <f t="shared" si="2"/>
        <v>@BRI</v>
      </c>
      <c r="W49" s="73" t="str">
        <f t="shared" si="2"/>
        <v>BRI</v>
      </c>
      <c r="X49" s="73" t="str">
        <f t="shared" si="2"/>
        <v>@BRI</v>
      </c>
      <c r="Y49" s="73" t="str">
        <f t="shared" si="2"/>
        <v>BRI</v>
      </c>
      <c r="Z49" s="73" t="str">
        <f t="shared" si="2"/>
        <v>BRI</v>
      </c>
      <c r="AA49" s="73" t="str">
        <f t="shared" si="2"/>
        <v>@BRI</v>
      </c>
      <c r="AB49" s="73" t="str">
        <f t="shared" si="2"/>
        <v>BRI</v>
      </c>
      <c r="AC49" s="73" t="str">
        <f t="shared" si="2"/>
        <v>@BRI</v>
      </c>
      <c r="AD49" s="73" t="str">
        <f t="shared" si="2"/>
        <v>BRI</v>
      </c>
      <c r="AE49" s="73" t="str">
        <f t="shared" si="2"/>
        <v>@BRI</v>
      </c>
      <c r="AF49" s="73" t="str">
        <f t="shared" si="2"/>
        <v>BRI</v>
      </c>
      <c r="AG49" s="73" t="str">
        <f t="shared" si="2"/>
        <v>@BRI</v>
      </c>
      <c r="AH49" s="73" t="str">
        <f t="shared" si="2"/>
        <v>BRI</v>
      </c>
      <c r="AI49" s="73" t="str">
        <f t="shared" si="2"/>
        <v>@BRI</v>
      </c>
      <c r="AJ49" s="73" t="str">
        <f t="shared" si="2"/>
        <v>@BRI</v>
      </c>
      <c r="AK49" s="73" t="str">
        <f t="shared" si="2"/>
        <v>BRI</v>
      </c>
      <c r="AL49" s="73" t="str">
        <f t="shared" si="2"/>
        <v>@BRI</v>
      </c>
      <c r="AM49" s="73" t="str">
        <f t="shared" si="2"/>
        <v>BRI</v>
      </c>
      <c r="AP49" s="66"/>
    </row>
    <row r="50" spans="1:42" x14ac:dyDescent="0.3">
      <c r="A50" s="41" t="str">
        <f t="shared" si="3"/>
        <v>BUR</v>
      </c>
      <c r="B50" s="73" t="str">
        <f t="shared" si="2"/>
        <v>@BUR</v>
      </c>
      <c r="C50" s="73" t="str">
        <f t="shared" si="2"/>
        <v>BUR</v>
      </c>
      <c r="D50" s="73" t="str">
        <f t="shared" si="2"/>
        <v>BUR</v>
      </c>
      <c r="E50" s="73" t="str">
        <f t="shared" si="2"/>
        <v>@BUR</v>
      </c>
      <c r="F50" s="73" t="str">
        <f t="shared" si="2"/>
        <v>BUR</v>
      </c>
      <c r="G50" s="73" t="str">
        <f t="shared" si="2"/>
        <v>@BUR</v>
      </c>
      <c r="H50" s="73" t="str">
        <f t="shared" si="2"/>
        <v>BUR</v>
      </c>
      <c r="I50" s="73" t="str">
        <f t="shared" si="2"/>
        <v>@BUR</v>
      </c>
      <c r="J50" s="73" t="str">
        <f t="shared" si="2"/>
        <v>BUR</v>
      </c>
      <c r="K50" s="73" t="str">
        <f t="shared" si="2"/>
        <v>@BUR</v>
      </c>
      <c r="L50" s="73" t="str">
        <f t="shared" si="2"/>
        <v>BUR</v>
      </c>
      <c r="M50" s="73" t="str">
        <f t="shared" si="2"/>
        <v>@BUR</v>
      </c>
      <c r="N50" s="73" t="str">
        <f t="shared" si="2"/>
        <v>BUR</v>
      </c>
      <c r="O50" s="73" t="str">
        <f t="shared" si="2"/>
        <v>@BUR</v>
      </c>
      <c r="P50" s="73" t="str">
        <f t="shared" si="2"/>
        <v>@BUR</v>
      </c>
      <c r="Q50" s="73" t="str">
        <f t="shared" si="2"/>
        <v>BUR</v>
      </c>
      <c r="R50" s="73" t="str">
        <f t="shared" si="2"/>
        <v>@BUR</v>
      </c>
      <c r="S50" s="73" t="str">
        <f t="shared" si="2"/>
        <v>BUR</v>
      </c>
      <c r="T50" s="73" t="str">
        <f t="shared" si="2"/>
        <v>BUR</v>
      </c>
      <c r="U50" s="73" t="str">
        <f t="shared" si="2"/>
        <v>@BUR</v>
      </c>
      <c r="V50" s="73" t="str">
        <f t="shared" si="2"/>
        <v>@BUR</v>
      </c>
      <c r="W50" s="73" t="str">
        <f t="shared" si="2"/>
        <v>BUR</v>
      </c>
      <c r="X50" s="73" t="str">
        <f t="shared" si="2"/>
        <v>@BUR</v>
      </c>
      <c r="Y50" s="73" t="str">
        <f t="shared" si="2"/>
        <v>BUR</v>
      </c>
      <c r="Z50" s="73" t="str">
        <f t="shared" si="2"/>
        <v>@BUR</v>
      </c>
      <c r="AA50" s="73" t="str">
        <f t="shared" si="2"/>
        <v>BUR</v>
      </c>
      <c r="AB50" s="73" t="str">
        <f t="shared" si="2"/>
        <v>@BUR</v>
      </c>
      <c r="AC50" s="73" t="str">
        <f t="shared" si="2"/>
        <v>BUR</v>
      </c>
      <c r="AD50" s="73" t="str">
        <f t="shared" si="2"/>
        <v>@BUR</v>
      </c>
      <c r="AE50" s="73" t="str">
        <f t="shared" si="2"/>
        <v>BUR</v>
      </c>
      <c r="AF50" s="73" t="str">
        <f t="shared" si="2"/>
        <v>@BUR</v>
      </c>
      <c r="AG50" s="73" t="str">
        <f t="shared" si="2"/>
        <v>BUR</v>
      </c>
      <c r="AH50" s="73" t="str">
        <f t="shared" si="2"/>
        <v>@BUR</v>
      </c>
      <c r="AI50" s="73" t="str">
        <f t="shared" si="2"/>
        <v>BUR</v>
      </c>
      <c r="AJ50" s="73" t="str">
        <f t="shared" si="2"/>
        <v>BUR</v>
      </c>
      <c r="AK50" s="73" t="str">
        <f t="shared" si="2"/>
        <v>@BUR</v>
      </c>
      <c r="AL50" s="73" t="str">
        <f t="shared" si="2"/>
        <v>BUR</v>
      </c>
      <c r="AM50" s="73" t="str">
        <f t="shared" si="2"/>
        <v>@BUR</v>
      </c>
      <c r="AP50" s="66"/>
    </row>
    <row r="51" spans="1:42" x14ac:dyDescent="0.3">
      <c r="A51" s="41" t="str">
        <f t="shared" si="3"/>
        <v>CHE</v>
      </c>
      <c r="B51" s="73" t="str">
        <f t="shared" si="2"/>
        <v>CHE</v>
      </c>
      <c r="C51" s="73" t="str">
        <f t="shared" si="2"/>
        <v>@CHE</v>
      </c>
      <c r="D51" s="73" t="str">
        <f t="shared" si="2"/>
        <v>CHE</v>
      </c>
      <c r="E51" s="73" t="str">
        <f t="shared" si="2"/>
        <v>@CHE</v>
      </c>
      <c r="F51" s="73" t="str">
        <f t="shared" si="2"/>
        <v>CHE</v>
      </c>
      <c r="G51" s="73" t="str">
        <f t="shared" si="2"/>
        <v>@CHE</v>
      </c>
      <c r="H51" s="73" t="str">
        <f t="shared" si="2"/>
        <v>@CHE</v>
      </c>
      <c r="I51" s="73" t="str">
        <f t="shared" si="2"/>
        <v>CHE</v>
      </c>
      <c r="J51" s="73" t="str">
        <f t="shared" si="2"/>
        <v>@CHE</v>
      </c>
      <c r="K51" s="73" t="str">
        <f t="shared" si="2"/>
        <v>CHE</v>
      </c>
      <c r="L51" s="73" t="str">
        <f t="shared" si="2"/>
        <v>CHE</v>
      </c>
      <c r="M51" s="73" t="str">
        <f t="shared" si="2"/>
        <v>@CHE</v>
      </c>
      <c r="N51" s="73" t="str">
        <f t="shared" si="2"/>
        <v>CHE</v>
      </c>
      <c r="O51" s="73" t="str">
        <f t="shared" si="2"/>
        <v>@CHE</v>
      </c>
      <c r="P51" s="73" t="str">
        <f t="shared" si="2"/>
        <v>@CHE</v>
      </c>
      <c r="Q51" s="73" t="str">
        <f t="shared" si="2"/>
        <v>CHE</v>
      </c>
      <c r="R51" s="73" t="str">
        <f t="shared" si="2"/>
        <v>@CHE</v>
      </c>
      <c r="S51" s="73" t="str">
        <f t="shared" si="2"/>
        <v>CHE</v>
      </c>
      <c r="T51" s="73" t="str">
        <f t="shared" si="2"/>
        <v>@CHE</v>
      </c>
      <c r="U51" s="73" t="str">
        <f t="shared" si="2"/>
        <v>CHE</v>
      </c>
      <c r="V51" s="73" t="str">
        <f t="shared" si="2"/>
        <v>CHE</v>
      </c>
      <c r="W51" s="73" t="str">
        <f t="shared" si="2"/>
        <v>@CHE</v>
      </c>
      <c r="X51" s="73" t="str">
        <f t="shared" si="2"/>
        <v>CHE</v>
      </c>
      <c r="Y51" s="73" t="str">
        <f t="shared" si="2"/>
        <v>@CHE</v>
      </c>
      <c r="Z51" s="73" t="str">
        <f t="shared" si="2"/>
        <v>CHE</v>
      </c>
      <c r="AA51" s="73" t="str">
        <f t="shared" si="2"/>
        <v>@CHE</v>
      </c>
      <c r="AB51" s="73" t="str">
        <f t="shared" si="2"/>
        <v>@CHE</v>
      </c>
      <c r="AC51" s="73" t="str">
        <f t="shared" si="2"/>
        <v>CHE</v>
      </c>
      <c r="AD51" s="73" t="str">
        <f t="shared" si="2"/>
        <v>@CHE</v>
      </c>
      <c r="AE51" s="73" t="str">
        <f t="shared" si="2"/>
        <v>CHE</v>
      </c>
      <c r="AF51" s="73" t="str">
        <f t="shared" si="2"/>
        <v>@CHE</v>
      </c>
      <c r="AG51" s="73" t="str">
        <f t="shared" si="2"/>
        <v>CHE</v>
      </c>
      <c r="AH51" s="73" t="str">
        <f t="shared" si="2"/>
        <v>@CHE</v>
      </c>
      <c r="AI51" s="73" t="str">
        <f t="shared" si="2"/>
        <v>CHE</v>
      </c>
      <c r="AJ51" s="73" t="str">
        <f t="shared" si="2"/>
        <v>CHE</v>
      </c>
      <c r="AK51" s="73" t="str">
        <f t="shared" si="2"/>
        <v>@CHE</v>
      </c>
      <c r="AL51" s="73" t="str">
        <f t="shared" si="2"/>
        <v>CHE</v>
      </c>
      <c r="AM51" s="73" t="str">
        <f t="shared" si="2"/>
        <v>@CHE</v>
      </c>
      <c r="AP51" s="66"/>
    </row>
    <row r="52" spans="1:42" x14ac:dyDescent="0.3">
      <c r="A52" s="41" t="str">
        <f t="shared" si="3"/>
        <v>CRY</v>
      </c>
      <c r="B52" s="73" t="str">
        <f t="shared" si="2"/>
        <v>@CRY</v>
      </c>
      <c r="C52" s="73" t="str">
        <f t="shared" si="2"/>
        <v>CRY</v>
      </c>
      <c r="D52" s="73" t="str">
        <f t="shared" si="2"/>
        <v>CRY</v>
      </c>
      <c r="E52" s="73" t="str">
        <f t="shared" si="2"/>
        <v>@CRY</v>
      </c>
      <c r="F52" s="73" t="str">
        <f t="shared" si="2"/>
        <v>CRY</v>
      </c>
      <c r="G52" s="73" t="str">
        <f t="shared" si="2"/>
        <v>@CRY</v>
      </c>
      <c r="H52" s="73" t="str">
        <f t="shared" si="2"/>
        <v>@CRY</v>
      </c>
      <c r="I52" s="73" t="str">
        <f t="shared" si="2"/>
        <v>CRY</v>
      </c>
      <c r="J52" s="73" t="str">
        <f t="shared" si="2"/>
        <v>@CRY</v>
      </c>
      <c r="K52" s="73" t="str">
        <f t="shared" si="2"/>
        <v>CRY</v>
      </c>
      <c r="L52" s="73" t="str">
        <f t="shared" si="2"/>
        <v>@CRY</v>
      </c>
      <c r="M52" s="73" t="str">
        <f t="shared" si="2"/>
        <v>CRY</v>
      </c>
      <c r="N52" s="73" t="str">
        <f t="shared" si="2"/>
        <v>@CRY</v>
      </c>
      <c r="O52" s="73" t="str">
        <f t="shared" si="2"/>
        <v>CRY</v>
      </c>
      <c r="P52" s="73" t="str">
        <f t="shared" si="2"/>
        <v>@CRY</v>
      </c>
      <c r="Q52" s="73" t="str">
        <f t="shared" si="2"/>
        <v>CRY</v>
      </c>
      <c r="R52" s="73" t="str">
        <f t="shared" si="2"/>
        <v>@CRY</v>
      </c>
      <c r="S52" s="73" t="str">
        <f t="shared" si="2"/>
        <v>CRY</v>
      </c>
      <c r="T52" s="73" t="str">
        <f t="shared" si="2"/>
        <v>@CRY</v>
      </c>
      <c r="U52" s="73" t="str">
        <f t="shared" si="2"/>
        <v>CRY</v>
      </c>
      <c r="V52" s="73" t="str">
        <f t="shared" si="2"/>
        <v>CRY</v>
      </c>
      <c r="W52" s="73" t="str">
        <f t="shared" si="2"/>
        <v>@CRY</v>
      </c>
      <c r="X52" s="73" t="str">
        <f t="shared" si="2"/>
        <v>CRY</v>
      </c>
      <c r="Y52" s="73" t="str">
        <f t="shared" si="2"/>
        <v>@CRY</v>
      </c>
      <c r="Z52" s="73" t="str">
        <f t="shared" si="2"/>
        <v>@CRY</v>
      </c>
      <c r="AA52" s="73" t="str">
        <f t="shared" si="2"/>
        <v>CRY</v>
      </c>
      <c r="AB52" s="73" t="str">
        <f t="shared" si="2"/>
        <v>@CRY</v>
      </c>
      <c r="AC52" s="73" t="str">
        <f t="shared" ref="C52:AM59" si="4">IF(IFERROR(FIND("@",AC8),0), $A52, CONCATENATE("@", $A52))</f>
        <v>CRY</v>
      </c>
      <c r="AD52" s="73" t="str">
        <f t="shared" si="4"/>
        <v>@CRY</v>
      </c>
      <c r="AE52" s="73" t="str">
        <f t="shared" si="4"/>
        <v>CRY</v>
      </c>
      <c r="AF52" s="73" t="str">
        <f t="shared" si="4"/>
        <v>CRY</v>
      </c>
      <c r="AG52" s="73" t="str">
        <f t="shared" si="4"/>
        <v>@CRY</v>
      </c>
      <c r="AH52" s="73" t="str">
        <f t="shared" si="4"/>
        <v>CRY</v>
      </c>
      <c r="AI52" s="73" t="str">
        <f t="shared" si="4"/>
        <v>@CRY</v>
      </c>
      <c r="AJ52" s="73" t="str">
        <f t="shared" si="4"/>
        <v>CRY</v>
      </c>
      <c r="AK52" s="73" t="str">
        <f t="shared" si="4"/>
        <v>@CRY</v>
      </c>
      <c r="AL52" s="73" t="str">
        <f t="shared" si="4"/>
        <v>CRY</v>
      </c>
      <c r="AM52" s="73" t="str">
        <f t="shared" si="4"/>
        <v>@CRY</v>
      </c>
      <c r="AP52" s="66"/>
    </row>
    <row r="53" spans="1:42" x14ac:dyDescent="0.3">
      <c r="A53" s="41" t="str">
        <f t="shared" si="3"/>
        <v>EVE</v>
      </c>
      <c r="B53" s="73" t="str">
        <f t="shared" ref="B53:B65" si="5">IF(IFERROR(FIND("@",B9),0), $A53, CONCATENATE("@", $A53))</f>
        <v>EVE</v>
      </c>
      <c r="C53" s="73" t="str">
        <f t="shared" si="4"/>
        <v>@EVE</v>
      </c>
      <c r="D53" s="73" t="str">
        <f t="shared" si="4"/>
        <v>EVE</v>
      </c>
      <c r="E53" s="73" t="str">
        <f t="shared" si="4"/>
        <v>@EVE</v>
      </c>
      <c r="F53" s="73" t="str">
        <f t="shared" si="4"/>
        <v>EVE</v>
      </c>
      <c r="G53" s="73" t="str">
        <f t="shared" si="4"/>
        <v>@EVE</v>
      </c>
      <c r="H53" s="73" t="str">
        <f t="shared" si="4"/>
        <v>@EVE</v>
      </c>
      <c r="I53" s="73" t="str">
        <f t="shared" si="4"/>
        <v>EVE</v>
      </c>
      <c r="J53" s="73" t="str">
        <f t="shared" si="4"/>
        <v>@EVE</v>
      </c>
      <c r="K53" s="73" t="str">
        <f t="shared" si="4"/>
        <v>EVE</v>
      </c>
      <c r="L53" s="73" t="str">
        <f t="shared" si="4"/>
        <v>@EVE</v>
      </c>
      <c r="M53" s="73" t="str">
        <f t="shared" si="4"/>
        <v>EVE</v>
      </c>
      <c r="N53" s="73" t="str">
        <f t="shared" si="4"/>
        <v>@EVE</v>
      </c>
      <c r="O53" s="73" t="str">
        <f t="shared" si="4"/>
        <v>EVE</v>
      </c>
      <c r="P53" s="73" t="str">
        <f t="shared" si="4"/>
        <v>EVE</v>
      </c>
      <c r="Q53" s="73" t="str">
        <f t="shared" si="4"/>
        <v>@EVE</v>
      </c>
      <c r="R53" s="73" t="str">
        <f t="shared" si="4"/>
        <v>EVE</v>
      </c>
      <c r="S53" s="73" t="str">
        <f t="shared" si="4"/>
        <v>@EVE</v>
      </c>
      <c r="T53" s="73" t="str">
        <f t="shared" si="4"/>
        <v>@EVE</v>
      </c>
      <c r="U53" s="73" t="str">
        <f t="shared" si="4"/>
        <v>EVE</v>
      </c>
      <c r="V53" s="73" t="str">
        <f t="shared" si="4"/>
        <v>EVE</v>
      </c>
      <c r="W53" s="73" t="str">
        <f t="shared" si="4"/>
        <v>@EVE</v>
      </c>
      <c r="X53" s="73" t="str">
        <f t="shared" si="4"/>
        <v>EVE</v>
      </c>
      <c r="Y53" s="73" t="str">
        <f t="shared" si="4"/>
        <v>@EVE</v>
      </c>
      <c r="Z53" s="73" t="str">
        <f t="shared" si="4"/>
        <v>EVE</v>
      </c>
      <c r="AA53" s="73" t="str">
        <f t="shared" si="4"/>
        <v>@EVE</v>
      </c>
      <c r="AB53" s="73" t="str">
        <f t="shared" si="4"/>
        <v>EVE</v>
      </c>
      <c r="AC53" s="73" t="str">
        <f t="shared" si="4"/>
        <v>@EVE</v>
      </c>
      <c r="AD53" s="73" t="str">
        <f t="shared" si="4"/>
        <v>EVE</v>
      </c>
      <c r="AE53" s="73" t="str">
        <f t="shared" si="4"/>
        <v>@EVE</v>
      </c>
      <c r="AF53" s="73" t="str">
        <f t="shared" si="4"/>
        <v>EVE</v>
      </c>
      <c r="AG53" s="73" t="str">
        <f t="shared" si="4"/>
        <v>@EVE</v>
      </c>
      <c r="AH53" s="73" t="str">
        <f t="shared" si="4"/>
        <v>EVE</v>
      </c>
      <c r="AI53" s="73" t="str">
        <f t="shared" si="4"/>
        <v>@EVE</v>
      </c>
      <c r="AJ53" s="73" t="str">
        <f t="shared" si="4"/>
        <v>EVE</v>
      </c>
      <c r="AK53" s="73" t="str">
        <f t="shared" si="4"/>
        <v>@EVE</v>
      </c>
      <c r="AL53" s="73" t="str">
        <f t="shared" si="4"/>
        <v>EVE</v>
      </c>
      <c r="AM53" s="73" t="str">
        <f t="shared" si="4"/>
        <v>@EVE</v>
      </c>
      <c r="AP53" s="66"/>
    </row>
    <row r="54" spans="1:42" x14ac:dyDescent="0.3">
      <c r="A54" s="41" t="str">
        <f t="shared" si="3"/>
        <v>LEI</v>
      </c>
      <c r="B54" s="73" t="str">
        <f t="shared" si="5"/>
        <v>@LEI</v>
      </c>
      <c r="C54" s="73" t="str">
        <f t="shared" si="4"/>
        <v>LEI</v>
      </c>
      <c r="D54" s="73" t="str">
        <f t="shared" si="4"/>
        <v>LEI</v>
      </c>
      <c r="E54" s="73" t="str">
        <f t="shared" si="4"/>
        <v>@LEI</v>
      </c>
      <c r="F54" s="73" t="str">
        <f t="shared" si="4"/>
        <v>LEI</v>
      </c>
      <c r="G54" s="73" t="str">
        <f t="shared" si="4"/>
        <v>@LEI</v>
      </c>
      <c r="H54" s="73" t="str">
        <f t="shared" si="4"/>
        <v>@LEI</v>
      </c>
      <c r="I54" s="73" t="str">
        <f t="shared" si="4"/>
        <v>LEI</v>
      </c>
      <c r="J54" s="73" t="str">
        <f t="shared" si="4"/>
        <v>@LEI</v>
      </c>
      <c r="K54" s="73" t="str">
        <f t="shared" si="4"/>
        <v>LEI</v>
      </c>
      <c r="L54" s="73" t="str">
        <f t="shared" si="4"/>
        <v>LEI</v>
      </c>
      <c r="M54" s="73" t="str">
        <f t="shared" si="4"/>
        <v>@LEI</v>
      </c>
      <c r="N54" s="73" t="str">
        <f t="shared" si="4"/>
        <v>LEI</v>
      </c>
      <c r="O54" s="73" t="str">
        <f t="shared" si="4"/>
        <v>@LEI</v>
      </c>
      <c r="P54" s="73" t="str">
        <f t="shared" si="4"/>
        <v>@LEI</v>
      </c>
      <c r="Q54" s="73" t="str">
        <f t="shared" si="4"/>
        <v>LEI</v>
      </c>
      <c r="R54" s="73" t="str">
        <f t="shared" si="4"/>
        <v>@LEI</v>
      </c>
      <c r="S54" s="73" t="str">
        <f t="shared" si="4"/>
        <v>LEI</v>
      </c>
      <c r="T54" s="73" t="str">
        <f t="shared" si="4"/>
        <v>@LEI</v>
      </c>
      <c r="U54" s="73" t="str">
        <f t="shared" si="4"/>
        <v>LEI</v>
      </c>
      <c r="V54" s="73" t="str">
        <f t="shared" si="4"/>
        <v>LEI</v>
      </c>
      <c r="W54" s="73" t="str">
        <f t="shared" si="4"/>
        <v>@LEI</v>
      </c>
      <c r="X54" s="73" t="str">
        <f t="shared" si="4"/>
        <v>LEI</v>
      </c>
      <c r="Y54" s="73" t="str">
        <f t="shared" si="4"/>
        <v>@LEI</v>
      </c>
      <c r="Z54" s="73" t="str">
        <f t="shared" si="4"/>
        <v>@LEI</v>
      </c>
      <c r="AA54" s="73" t="str">
        <f t="shared" si="4"/>
        <v>LEI</v>
      </c>
      <c r="AB54" s="73" t="str">
        <f t="shared" si="4"/>
        <v>@LEI</v>
      </c>
      <c r="AC54" s="73" t="str">
        <f t="shared" si="4"/>
        <v>LEI</v>
      </c>
      <c r="AD54" s="73" t="str">
        <f t="shared" si="4"/>
        <v>@LEI</v>
      </c>
      <c r="AE54" s="73" t="str">
        <f t="shared" si="4"/>
        <v>LEI</v>
      </c>
      <c r="AF54" s="73" t="str">
        <f t="shared" si="4"/>
        <v>@LEI</v>
      </c>
      <c r="AG54" s="73" t="str">
        <f t="shared" si="4"/>
        <v>LEI</v>
      </c>
      <c r="AH54" s="73" t="str">
        <f t="shared" si="4"/>
        <v>@LEI</v>
      </c>
      <c r="AI54" s="73" t="str">
        <f t="shared" si="4"/>
        <v>LEI</v>
      </c>
      <c r="AJ54" s="73" t="str">
        <f t="shared" si="4"/>
        <v>LEI</v>
      </c>
      <c r="AK54" s="73" t="str">
        <f t="shared" si="4"/>
        <v>@LEI</v>
      </c>
      <c r="AL54" s="73" t="str">
        <f t="shared" si="4"/>
        <v>LEI</v>
      </c>
      <c r="AM54" s="73" t="str">
        <f t="shared" si="4"/>
        <v>@LEI</v>
      </c>
      <c r="AP54" s="66"/>
    </row>
    <row r="55" spans="1:42" x14ac:dyDescent="0.3">
      <c r="A55" s="41" t="str">
        <f t="shared" si="3"/>
        <v>LIV</v>
      </c>
      <c r="B55" s="73" t="str">
        <f t="shared" si="5"/>
        <v>@LIV</v>
      </c>
      <c r="C55" s="73" t="str">
        <f t="shared" si="4"/>
        <v>LIV</v>
      </c>
      <c r="D55" s="73" t="str">
        <f t="shared" si="4"/>
        <v>@LIV</v>
      </c>
      <c r="E55" s="73" t="str">
        <f t="shared" si="4"/>
        <v>LIV</v>
      </c>
      <c r="F55" s="73" t="str">
        <f t="shared" si="4"/>
        <v>@LIV</v>
      </c>
      <c r="G55" s="73" t="str">
        <f t="shared" si="4"/>
        <v>LIV</v>
      </c>
      <c r="H55" s="73" t="str">
        <f t="shared" si="4"/>
        <v>LIV</v>
      </c>
      <c r="I55" s="73" t="str">
        <f t="shared" si="4"/>
        <v>@LIV</v>
      </c>
      <c r="J55" s="73" t="str">
        <f t="shared" si="4"/>
        <v>LIV</v>
      </c>
      <c r="K55" s="73" t="str">
        <f t="shared" si="4"/>
        <v>@LIV</v>
      </c>
      <c r="L55" s="73" t="str">
        <f t="shared" si="4"/>
        <v>LIV</v>
      </c>
      <c r="M55" s="73" t="str">
        <f t="shared" si="4"/>
        <v>@LIV</v>
      </c>
      <c r="N55" s="73" t="str">
        <f t="shared" si="4"/>
        <v>LIV</v>
      </c>
      <c r="O55" s="73" t="str">
        <f t="shared" si="4"/>
        <v>@LIV</v>
      </c>
      <c r="P55" s="73" t="str">
        <f t="shared" si="4"/>
        <v>@LIV</v>
      </c>
      <c r="Q55" s="73" t="str">
        <f t="shared" si="4"/>
        <v>LIV</v>
      </c>
      <c r="R55" s="73" t="str">
        <f t="shared" si="4"/>
        <v>@LIV</v>
      </c>
      <c r="S55" s="73" t="str">
        <f t="shared" si="4"/>
        <v>LIV</v>
      </c>
      <c r="T55" s="73" t="str">
        <f t="shared" si="4"/>
        <v>LIV</v>
      </c>
      <c r="U55" s="73" t="str">
        <f t="shared" si="4"/>
        <v>@LIV</v>
      </c>
      <c r="V55" s="73" t="str">
        <f t="shared" si="4"/>
        <v>@LIV</v>
      </c>
      <c r="W55" s="73" t="str">
        <f t="shared" si="4"/>
        <v>LIV</v>
      </c>
      <c r="X55" s="73" t="str">
        <f t="shared" si="4"/>
        <v>@LIV</v>
      </c>
      <c r="Y55" s="73" t="str">
        <f t="shared" si="4"/>
        <v>LIV</v>
      </c>
      <c r="Z55" s="73" t="str">
        <f t="shared" si="4"/>
        <v>@LIV</v>
      </c>
      <c r="AA55" s="73" t="str">
        <f t="shared" si="4"/>
        <v>LIV</v>
      </c>
      <c r="AB55" s="73" t="str">
        <f t="shared" si="4"/>
        <v>@LIV</v>
      </c>
      <c r="AC55" s="73" t="str">
        <f t="shared" si="4"/>
        <v>LIV</v>
      </c>
      <c r="AD55" s="73" t="str">
        <f t="shared" si="4"/>
        <v>@LIV</v>
      </c>
      <c r="AE55" s="73" t="str">
        <f t="shared" si="4"/>
        <v>LIV</v>
      </c>
      <c r="AF55" s="73" t="str">
        <f t="shared" si="4"/>
        <v>@LIV</v>
      </c>
      <c r="AG55" s="73" t="str">
        <f t="shared" si="4"/>
        <v>LIV</v>
      </c>
      <c r="AH55" s="73" t="str">
        <f t="shared" si="4"/>
        <v>@LIV</v>
      </c>
      <c r="AI55" s="73" t="str">
        <f t="shared" si="4"/>
        <v>LIV</v>
      </c>
      <c r="AJ55" s="73" t="str">
        <f t="shared" si="4"/>
        <v>@LIV</v>
      </c>
      <c r="AK55" s="73" t="str">
        <f t="shared" si="4"/>
        <v>LIV</v>
      </c>
      <c r="AL55" s="73" t="str">
        <f t="shared" si="4"/>
        <v>@LIV</v>
      </c>
      <c r="AM55" s="73" t="str">
        <f t="shared" si="4"/>
        <v>LIV</v>
      </c>
      <c r="AP55" s="66"/>
    </row>
    <row r="56" spans="1:42" x14ac:dyDescent="0.3">
      <c r="A56" s="41" t="str">
        <f t="shared" si="3"/>
        <v>MCI</v>
      </c>
      <c r="B56" s="73" t="str">
        <f t="shared" si="5"/>
        <v>MCI</v>
      </c>
      <c r="C56" s="73" t="str">
        <f t="shared" si="4"/>
        <v>@MCI</v>
      </c>
      <c r="D56" s="73" t="str">
        <f t="shared" si="4"/>
        <v>MCI</v>
      </c>
      <c r="E56" s="73" t="str">
        <f t="shared" si="4"/>
        <v>@MCI</v>
      </c>
      <c r="F56" s="73" t="str">
        <f t="shared" si="4"/>
        <v>MCI</v>
      </c>
      <c r="G56" s="73" t="str">
        <f t="shared" si="4"/>
        <v>@MCI</v>
      </c>
      <c r="H56" s="73" t="str">
        <f t="shared" si="4"/>
        <v>MCI</v>
      </c>
      <c r="I56" s="73" t="str">
        <f t="shared" si="4"/>
        <v>@MCI</v>
      </c>
      <c r="J56" s="73" t="str">
        <f t="shared" si="4"/>
        <v>MCI</v>
      </c>
      <c r="K56" s="73" t="str">
        <f t="shared" si="4"/>
        <v>@MCI</v>
      </c>
      <c r="L56" s="73" t="str">
        <f t="shared" si="4"/>
        <v>@MCI</v>
      </c>
      <c r="M56" s="73" t="str">
        <f t="shared" si="4"/>
        <v>MCI</v>
      </c>
      <c r="N56" s="73" t="str">
        <f t="shared" si="4"/>
        <v>@MCI</v>
      </c>
      <c r="O56" s="73" t="str">
        <f t="shared" si="4"/>
        <v>MCI</v>
      </c>
      <c r="P56" s="73" t="str">
        <f t="shared" si="4"/>
        <v>MCI</v>
      </c>
      <c r="Q56" s="73" t="str">
        <f t="shared" si="4"/>
        <v>@MCI</v>
      </c>
      <c r="R56" s="73" t="str">
        <f t="shared" si="4"/>
        <v>MCI</v>
      </c>
      <c r="S56" s="73" t="str">
        <f t="shared" si="4"/>
        <v>@MCI</v>
      </c>
      <c r="T56" s="73" t="str">
        <f t="shared" si="4"/>
        <v>MCI</v>
      </c>
      <c r="U56" s="73" t="str">
        <f t="shared" si="4"/>
        <v>@MCI</v>
      </c>
      <c r="V56" s="73" t="str">
        <f t="shared" si="4"/>
        <v>@MCI</v>
      </c>
      <c r="W56" s="73" t="str">
        <f t="shared" si="4"/>
        <v>MCI</v>
      </c>
      <c r="X56" s="73" t="str">
        <f t="shared" si="4"/>
        <v>@MCI</v>
      </c>
      <c r="Y56" s="73" t="str">
        <f t="shared" si="4"/>
        <v>MCI</v>
      </c>
      <c r="Z56" s="73" t="str">
        <f t="shared" si="4"/>
        <v>MCI</v>
      </c>
      <c r="AA56" s="73" t="str">
        <f t="shared" si="4"/>
        <v>@MCI</v>
      </c>
      <c r="AB56" s="73" t="str">
        <f t="shared" si="4"/>
        <v>MCI</v>
      </c>
      <c r="AC56" s="73" t="str">
        <f t="shared" si="4"/>
        <v>@MCI</v>
      </c>
      <c r="AD56" s="73" t="str">
        <f t="shared" si="4"/>
        <v>MCI</v>
      </c>
      <c r="AE56" s="73" t="str">
        <f t="shared" si="4"/>
        <v>@MCI</v>
      </c>
      <c r="AF56" s="73" t="str">
        <f t="shared" si="4"/>
        <v>MCI</v>
      </c>
      <c r="AG56" s="73" t="str">
        <f t="shared" si="4"/>
        <v>@MCI</v>
      </c>
      <c r="AH56" s="73" t="str">
        <f t="shared" si="4"/>
        <v>MCI</v>
      </c>
      <c r="AI56" s="73" t="str">
        <f t="shared" si="4"/>
        <v>@MCI</v>
      </c>
      <c r="AJ56" s="73" t="str">
        <f t="shared" si="4"/>
        <v>MCI</v>
      </c>
      <c r="AK56" s="73" t="str">
        <f t="shared" si="4"/>
        <v>@MCI</v>
      </c>
      <c r="AL56" s="73" t="str">
        <f t="shared" si="4"/>
        <v>MCI</v>
      </c>
      <c r="AM56" s="73" t="str">
        <f t="shared" si="4"/>
        <v>@MCI</v>
      </c>
      <c r="AP56" s="66"/>
    </row>
    <row r="57" spans="1:42" x14ac:dyDescent="0.3">
      <c r="A57" s="41" t="str">
        <f t="shared" si="3"/>
        <v>MUN</v>
      </c>
      <c r="B57" s="73" t="str">
        <f t="shared" si="5"/>
        <v>@MUN</v>
      </c>
      <c r="C57" s="73" t="str">
        <f t="shared" si="4"/>
        <v>MUN</v>
      </c>
      <c r="D57" s="73" t="str">
        <f t="shared" si="4"/>
        <v>@MUN</v>
      </c>
      <c r="E57" s="73" t="str">
        <f t="shared" si="4"/>
        <v>MUN</v>
      </c>
      <c r="F57" s="73" t="str">
        <f t="shared" si="4"/>
        <v>@MUN</v>
      </c>
      <c r="G57" s="73" t="str">
        <f t="shared" si="4"/>
        <v>MUN</v>
      </c>
      <c r="H57" s="73" t="str">
        <f t="shared" si="4"/>
        <v>@MUN</v>
      </c>
      <c r="I57" s="73" t="str">
        <f t="shared" si="4"/>
        <v>MUN</v>
      </c>
      <c r="J57" s="73" t="str">
        <f t="shared" si="4"/>
        <v>@MUN</v>
      </c>
      <c r="K57" s="73" t="str">
        <f t="shared" si="4"/>
        <v>MUN</v>
      </c>
      <c r="L57" s="73" t="str">
        <f t="shared" si="4"/>
        <v>MUN</v>
      </c>
      <c r="M57" s="73" t="str">
        <f t="shared" si="4"/>
        <v>@MUN</v>
      </c>
      <c r="N57" s="73" t="str">
        <f t="shared" si="4"/>
        <v>MUN</v>
      </c>
      <c r="O57" s="73" t="str">
        <f t="shared" si="4"/>
        <v>@MUN</v>
      </c>
      <c r="P57" s="73" t="str">
        <f t="shared" si="4"/>
        <v>@MUN</v>
      </c>
      <c r="Q57" s="73" t="str">
        <f t="shared" si="4"/>
        <v>MUN</v>
      </c>
      <c r="R57" s="73" t="str">
        <f t="shared" si="4"/>
        <v>@MUN</v>
      </c>
      <c r="S57" s="73" t="str">
        <f t="shared" si="4"/>
        <v>MUN</v>
      </c>
      <c r="T57" s="73" t="str">
        <f t="shared" si="4"/>
        <v>@MUN</v>
      </c>
      <c r="U57" s="73" t="str">
        <f t="shared" si="4"/>
        <v>MUN</v>
      </c>
      <c r="V57" s="73" t="str">
        <f t="shared" si="4"/>
        <v>MUN</v>
      </c>
      <c r="W57" s="73" t="str">
        <f t="shared" si="4"/>
        <v>@MUN</v>
      </c>
      <c r="X57" s="73" t="str">
        <f t="shared" si="4"/>
        <v>MUN</v>
      </c>
      <c r="Y57" s="73" t="str">
        <f t="shared" si="4"/>
        <v>@MUN</v>
      </c>
      <c r="Z57" s="73" t="str">
        <f t="shared" si="4"/>
        <v>@MUN</v>
      </c>
      <c r="AA57" s="73" t="str">
        <f t="shared" si="4"/>
        <v>MUN</v>
      </c>
      <c r="AB57" s="73" t="str">
        <f t="shared" si="4"/>
        <v>@MUN</v>
      </c>
      <c r="AC57" s="73" t="str">
        <f t="shared" si="4"/>
        <v>MUN</v>
      </c>
      <c r="AD57" s="73" t="str">
        <f t="shared" si="4"/>
        <v>@MUN</v>
      </c>
      <c r="AE57" s="73" t="str">
        <f t="shared" si="4"/>
        <v>MUN</v>
      </c>
      <c r="AF57" s="73" t="str">
        <f t="shared" si="4"/>
        <v>@MUN</v>
      </c>
      <c r="AG57" s="73" t="str">
        <f t="shared" si="4"/>
        <v>MUN</v>
      </c>
      <c r="AH57" s="73" t="str">
        <f t="shared" si="4"/>
        <v>@MUN</v>
      </c>
      <c r="AI57" s="73" t="str">
        <f t="shared" si="4"/>
        <v>MUN</v>
      </c>
      <c r="AJ57" s="73" t="str">
        <f t="shared" si="4"/>
        <v>@MUN</v>
      </c>
      <c r="AK57" s="73" t="str">
        <f t="shared" si="4"/>
        <v>MUN</v>
      </c>
      <c r="AL57" s="73" t="str">
        <f t="shared" si="4"/>
        <v>@MUN</v>
      </c>
      <c r="AM57" s="73" t="str">
        <f t="shared" si="4"/>
        <v>MUN</v>
      </c>
      <c r="AP57" s="66"/>
    </row>
    <row r="58" spans="1:42" x14ac:dyDescent="0.3">
      <c r="A58" s="41" t="str">
        <f t="shared" si="3"/>
        <v>NEW</v>
      </c>
      <c r="B58" s="73" t="str">
        <f t="shared" si="5"/>
        <v>@NEW</v>
      </c>
      <c r="C58" s="73" t="str">
        <f t="shared" si="4"/>
        <v>NEW</v>
      </c>
      <c r="D58" s="73" t="str">
        <f t="shared" si="4"/>
        <v>NEW</v>
      </c>
      <c r="E58" s="73" t="str">
        <f t="shared" si="4"/>
        <v>@NEW</v>
      </c>
      <c r="F58" s="73" t="str">
        <f t="shared" si="4"/>
        <v>NEW</v>
      </c>
      <c r="G58" s="73" t="str">
        <f t="shared" si="4"/>
        <v>@NEW</v>
      </c>
      <c r="H58" s="73" t="str">
        <f t="shared" si="4"/>
        <v>NEW</v>
      </c>
      <c r="I58" s="73" t="str">
        <f t="shared" si="4"/>
        <v>@NEW</v>
      </c>
      <c r="J58" s="73" t="str">
        <f t="shared" si="4"/>
        <v>NEW</v>
      </c>
      <c r="K58" s="73" t="str">
        <f t="shared" si="4"/>
        <v>@NEW</v>
      </c>
      <c r="L58" s="73" t="str">
        <f t="shared" si="4"/>
        <v>NEW</v>
      </c>
      <c r="M58" s="73" t="str">
        <f t="shared" si="4"/>
        <v>@NEW</v>
      </c>
      <c r="N58" s="73" t="str">
        <f t="shared" si="4"/>
        <v>NEW</v>
      </c>
      <c r="O58" s="73" t="str">
        <f t="shared" si="4"/>
        <v>@NEW</v>
      </c>
      <c r="P58" s="73" t="str">
        <f t="shared" si="4"/>
        <v>NEW</v>
      </c>
      <c r="Q58" s="73" t="str">
        <f t="shared" si="4"/>
        <v>@NEW</v>
      </c>
      <c r="R58" s="73" t="str">
        <f t="shared" si="4"/>
        <v>NEW</v>
      </c>
      <c r="S58" s="73" t="str">
        <f t="shared" si="4"/>
        <v>@NEW</v>
      </c>
      <c r="T58" s="73" t="str">
        <f t="shared" si="4"/>
        <v>NEW</v>
      </c>
      <c r="U58" s="73" t="str">
        <f t="shared" si="4"/>
        <v>@NEW</v>
      </c>
      <c r="V58" s="73" t="str">
        <f t="shared" si="4"/>
        <v>@NEW</v>
      </c>
      <c r="W58" s="73" t="str">
        <f t="shared" si="4"/>
        <v>NEW</v>
      </c>
      <c r="X58" s="73" t="str">
        <f t="shared" si="4"/>
        <v>@NEW</v>
      </c>
      <c r="Y58" s="73" t="str">
        <f t="shared" si="4"/>
        <v>NEW</v>
      </c>
      <c r="Z58" s="73" t="str">
        <f t="shared" si="4"/>
        <v>@NEW</v>
      </c>
      <c r="AA58" s="73" t="str">
        <f t="shared" si="4"/>
        <v>NEW</v>
      </c>
      <c r="AB58" s="73" t="str">
        <f t="shared" si="4"/>
        <v>NEW</v>
      </c>
      <c r="AC58" s="73" t="str">
        <f t="shared" si="4"/>
        <v>@NEW</v>
      </c>
      <c r="AD58" s="73" t="str">
        <f t="shared" si="4"/>
        <v>NEW</v>
      </c>
      <c r="AE58" s="73" t="str">
        <f t="shared" si="4"/>
        <v>@NEW</v>
      </c>
      <c r="AF58" s="73" t="str">
        <f t="shared" si="4"/>
        <v>@NEW</v>
      </c>
      <c r="AG58" s="73" t="str">
        <f t="shared" si="4"/>
        <v>NEW</v>
      </c>
      <c r="AH58" s="73" t="str">
        <f t="shared" si="4"/>
        <v>@NEW</v>
      </c>
      <c r="AI58" s="73" t="str">
        <f t="shared" si="4"/>
        <v>NEW</v>
      </c>
      <c r="AJ58" s="73" t="str">
        <f t="shared" si="4"/>
        <v>NEW</v>
      </c>
      <c r="AK58" s="73" t="str">
        <f t="shared" si="4"/>
        <v>@NEW</v>
      </c>
      <c r="AL58" s="73" t="str">
        <f t="shared" si="4"/>
        <v>NEW</v>
      </c>
      <c r="AM58" s="73" t="str">
        <f t="shared" si="4"/>
        <v>@NEW</v>
      </c>
      <c r="AP58" s="66"/>
    </row>
    <row r="59" spans="1:42" x14ac:dyDescent="0.3">
      <c r="A59" s="41" t="str">
        <f t="shared" si="3"/>
        <v>NOR</v>
      </c>
      <c r="B59" s="73" t="str">
        <f t="shared" si="5"/>
        <v>NOR</v>
      </c>
      <c r="C59" s="73" t="str">
        <f t="shared" si="4"/>
        <v>@NOR</v>
      </c>
      <c r="D59" s="73" t="str">
        <f t="shared" si="4"/>
        <v>@NOR</v>
      </c>
      <c r="E59" s="73" t="str">
        <f t="shared" si="4"/>
        <v>NOR</v>
      </c>
      <c r="F59" s="73" t="str">
        <f t="shared" si="4"/>
        <v>@NOR</v>
      </c>
      <c r="G59" s="73" t="str">
        <f t="shared" si="4"/>
        <v>NOR</v>
      </c>
      <c r="H59" s="73" t="str">
        <f t="shared" si="4"/>
        <v>NOR</v>
      </c>
      <c r="I59" s="73" t="str">
        <f t="shared" si="4"/>
        <v>@NOR</v>
      </c>
      <c r="J59" s="73" t="str">
        <f t="shared" si="4"/>
        <v>NOR</v>
      </c>
      <c r="K59" s="73" t="str">
        <f t="shared" si="4"/>
        <v>@NOR</v>
      </c>
      <c r="L59" s="73" t="str">
        <f t="shared" si="4"/>
        <v>NOR</v>
      </c>
      <c r="M59" s="73" t="str">
        <f t="shared" si="4"/>
        <v>@NOR</v>
      </c>
      <c r="N59" s="73" t="str">
        <f t="shared" si="4"/>
        <v>NOR</v>
      </c>
      <c r="O59" s="73" t="str">
        <f t="shared" si="4"/>
        <v>@NOR</v>
      </c>
      <c r="P59" s="73" t="str">
        <f t="shared" si="4"/>
        <v>NOR</v>
      </c>
      <c r="Q59" s="73" t="str">
        <f t="shared" si="4"/>
        <v>@NOR</v>
      </c>
      <c r="R59" s="73" t="str">
        <f t="shared" si="4"/>
        <v>NOR</v>
      </c>
      <c r="S59" s="73" t="str">
        <f t="shared" si="4"/>
        <v>@NOR</v>
      </c>
      <c r="T59" s="73" t="str">
        <f t="shared" si="4"/>
        <v>NOR</v>
      </c>
      <c r="U59" s="73" t="str">
        <f t="shared" si="4"/>
        <v>@NOR</v>
      </c>
      <c r="V59" s="73" t="str">
        <f t="shared" si="4"/>
        <v>@NOR</v>
      </c>
      <c r="W59" s="73" t="str">
        <f t="shared" si="4"/>
        <v>NOR</v>
      </c>
      <c r="X59" s="73" t="str">
        <f t="shared" si="4"/>
        <v>@NOR</v>
      </c>
      <c r="Y59" s="73" t="str">
        <f t="shared" ref="C59:AM65" si="6">IF(IFERROR(FIND("@",Y15),0), $A59, CONCATENATE("@", $A59))</f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3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si="6"/>
        <v>@SHU</v>
      </c>
      <c r="K60" s="73" t="str">
        <f t="shared" si="6"/>
        <v>SHU</v>
      </c>
      <c r="L60" s="73" t="str">
        <f t="shared" si="6"/>
        <v>@SHU</v>
      </c>
      <c r="M60" s="73" t="str">
        <f t="shared" si="6"/>
        <v>SHU</v>
      </c>
      <c r="N60" s="73" t="str">
        <f t="shared" si="6"/>
        <v>@SHU</v>
      </c>
      <c r="O60" s="73" t="str">
        <f t="shared" si="6"/>
        <v>SHU</v>
      </c>
      <c r="P60" s="73" t="str">
        <f t="shared" si="6"/>
        <v>@SHU</v>
      </c>
      <c r="Q60" s="73" t="str">
        <f t="shared" si="6"/>
        <v>SHU</v>
      </c>
      <c r="R60" s="73" t="str">
        <f t="shared" si="6"/>
        <v>@SHU</v>
      </c>
      <c r="S60" s="73" t="str">
        <f t="shared" si="6"/>
        <v>SHU</v>
      </c>
      <c r="T60" s="73" t="str">
        <f t="shared" si="6"/>
        <v>@SHU</v>
      </c>
      <c r="U60" s="73" t="str">
        <f t="shared" si="6"/>
        <v>SHU</v>
      </c>
      <c r="V60" s="73" t="str">
        <f t="shared" si="6"/>
        <v>SHU</v>
      </c>
      <c r="W60" s="73" t="str">
        <f t="shared" si="6"/>
        <v>@SHU</v>
      </c>
      <c r="X60" s="73" t="str">
        <f t="shared" si="6"/>
        <v>SHU</v>
      </c>
      <c r="Y60" s="73" t="str">
        <f t="shared" si="6"/>
        <v>@SHU</v>
      </c>
      <c r="Z60" s="73" t="str">
        <f t="shared" si="6"/>
        <v>SHU</v>
      </c>
      <c r="AA60" s="73" t="str">
        <f t="shared" si="6"/>
        <v>@SHU</v>
      </c>
      <c r="AB60" s="73" t="str">
        <f t="shared" si="6"/>
        <v>@SHU</v>
      </c>
      <c r="AC60" s="73" t="str">
        <f t="shared" si="6"/>
        <v>SHU</v>
      </c>
      <c r="AD60" s="73" t="str">
        <f t="shared" si="6"/>
        <v>@SHU</v>
      </c>
      <c r="AE60" s="73" t="str">
        <f t="shared" si="6"/>
        <v>SHU</v>
      </c>
      <c r="AF60" s="73" t="str">
        <f t="shared" si="6"/>
        <v>SHU</v>
      </c>
      <c r="AG60" s="73" t="str">
        <f t="shared" si="6"/>
        <v>@SHU</v>
      </c>
      <c r="AH60" s="73" t="str">
        <f t="shared" si="6"/>
        <v>SHU</v>
      </c>
      <c r="AI60" s="73" t="str">
        <f t="shared" si="6"/>
        <v>@SHU</v>
      </c>
      <c r="AJ60" s="73" t="str">
        <f t="shared" si="6"/>
        <v>@SHU</v>
      </c>
      <c r="AK60" s="73" t="str">
        <f t="shared" si="6"/>
        <v>SHU</v>
      </c>
      <c r="AL60" s="73" t="str">
        <f t="shared" si="6"/>
        <v>@SHU</v>
      </c>
      <c r="AM60" s="73" t="str">
        <f t="shared" si="6"/>
        <v>SHU</v>
      </c>
      <c r="AP60" s="66"/>
    </row>
    <row r="61" spans="1:42" x14ac:dyDescent="0.3">
      <c r="A61" s="41" t="str">
        <f t="shared" si="3"/>
        <v>SOU</v>
      </c>
      <c r="B61" s="73" t="str">
        <f t="shared" si="5"/>
        <v>SOU</v>
      </c>
      <c r="C61" s="73" t="str">
        <f t="shared" si="6"/>
        <v>@SOU</v>
      </c>
      <c r="D61" s="73" t="str">
        <f t="shared" si="6"/>
        <v>SOU</v>
      </c>
      <c r="E61" s="73" t="str">
        <f t="shared" si="6"/>
        <v>@SOU</v>
      </c>
      <c r="F61" s="73" t="str">
        <f t="shared" si="6"/>
        <v>SOU</v>
      </c>
      <c r="G61" s="73" t="str">
        <f t="shared" si="6"/>
        <v>@SOU</v>
      </c>
      <c r="H61" s="73" t="str">
        <f t="shared" si="6"/>
        <v>SOU</v>
      </c>
      <c r="I61" s="73" t="str">
        <f t="shared" si="6"/>
        <v>@SOU</v>
      </c>
      <c r="J61" s="73" t="str">
        <f t="shared" si="6"/>
        <v>SOU</v>
      </c>
      <c r="K61" s="73" t="str">
        <f t="shared" si="6"/>
        <v>@SOU</v>
      </c>
      <c r="L61" s="73" t="str">
        <f t="shared" si="6"/>
        <v>SOU</v>
      </c>
      <c r="M61" s="73" t="str">
        <f t="shared" si="6"/>
        <v>@SOU</v>
      </c>
      <c r="N61" s="73" t="str">
        <f t="shared" si="6"/>
        <v>SOU</v>
      </c>
      <c r="O61" s="73" t="str">
        <f t="shared" si="6"/>
        <v>@SOU</v>
      </c>
      <c r="P61" s="73" t="str">
        <f t="shared" si="6"/>
        <v>@SOU</v>
      </c>
      <c r="Q61" s="73" t="str">
        <f t="shared" si="6"/>
        <v>SOU</v>
      </c>
      <c r="R61" s="73" t="str">
        <f t="shared" si="6"/>
        <v>@SOU</v>
      </c>
      <c r="S61" s="73" t="str">
        <f t="shared" si="6"/>
        <v>SOU</v>
      </c>
      <c r="T61" s="73" t="str">
        <f t="shared" si="6"/>
        <v>SOU</v>
      </c>
      <c r="U61" s="73" t="str">
        <f t="shared" si="6"/>
        <v>@SOU</v>
      </c>
      <c r="V61" s="73" t="str">
        <f t="shared" si="6"/>
        <v>@SOU</v>
      </c>
      <c r="W61" s="73" t="str">
        <f t="shared" si="6"/>
        <v>SOU</v>
      </c>
      <c r="X61" s="73" t="str">
        <f t="shared" si="6"/>
        <v>@SOU</v>
      </c>
      <c r="Y61" s="73" t="str">
        <f t="shared" si="6"/>
        <v>SOU</v>
      </c>
      <c r="Z61" s="73" t="str">
        <f t="shared" si="6"/>
        <v>SOU</v>
      </c>
      <c r="AA61" s="73" t="str">
        <f t="shared" si="6"/>
        <v>@SOU</v>
      </c>
      <c r="AB61" s="73" t="str">
        <f t="shared" si="6"/>
        <v>@SOU</v>
      </c>
      <c r="AC61" s="73" t="str">
        <f t="shared" si="6"/>
        <v>SOU</v>
      </c>
      <c r="AD61" s="73" t="str">
        <f t="shared" si="6"/>
        <v>@SOU</v>
      </c>
      <c r="AE61" s="73" t="str">
        <f t="shared" si="6"/>
        <v>SOU</v>
      </c>
      <c r="AF61" s="73" t="str">
        <f t="shared" si="6"/>
        <v>@SOU</v>
      </c>
      <c r="AG61" s="73" t="str">
        <f t="shared" si="6"/>
        <v>SOU</v>
      </c>
      <c r="AH61" s="73" t="str">
        <f t="shared" si="6"/>
        <v>@SOU</v>
      </c>
      <c r="AI61" s="73" t="str">
        <f t="shared" si="6"/>
        <v>SOU</v>
      </c>
      <c r="AJ61" s="73" t="str">
        <f t="shared" si="6"/>
        <v>SOU</v>
      </c>
      <c r="AK61" s="73" t="str">
        <f t="shared" si="6"/>
        <v>@SOU</v>
      </c>
      <c r="AL61" s="73" t="str">
        <f t="shared" si="6"/>
        <v>SOU</v>
      </c>
      <c r="AM61" s="73" t="str">
        <f t="shared" si="6"/>
        <v>@SOU</v>
      </c>
      <c r="AP61" s="66"/>
    </row>
    <row r="62" spans="1:42" x14ac:dyDescent="0.3">
      <c r="A62" s="41" t="str">
        <f t="shared" si="3"/>
        <v>TOT</v>
      </c>
      <c r="B62" s="73" t="str">
        <f t="shared" si="5"/>
        <v>@TOT</v>
      </c>
      <c r="C62" s="73" t="str">
        <f t="shared" si="6"/>
        <v>TOT</v>
      </c>
      <c r="D62" s="73" t="str">
        <f t="shared" si="6"/>
        <v>@TOT</v>
      </c>
      <c r="E62" s="73" t="str">
        <f t="shared" si="6"/>
        <v>TOT</v>
      </c>
      <c r="F62" s="73" t="str">
        <f t="shared" si="6"/>
        <v>@TOT</v>
      </c>
      <c r="G62" s="73" t="str">
        <f t="shared" si="6"/>
        <v>TOT</v>
      </c>
      <c r="H62" s="73" t="str">
        <f t="shared" si="6"/>
        <v>@TOT</v>
      </c>
      <c r="I62" s="73" t="str">
        <f t="shared" si="6"/>
        <v>TOT</v>
      </c>
      <c r="J62" s="73" t="str">
        <f t="shared" si="6"/>
        <v>@TOT</v>
      </c>
      <c r="K62" s="73" t="str">
        <f t="shared" si="6"/>
        <v>TOT</v>
      </c>
      <c r="L62" s="73" t="str">
        <f t="shared" si="6"/>
        <v>TOT</v>
      </c>
      <c r="M62" s="73" t="str">
        <f t="shared" si="6"/>
        <v>@TOT</v>
      </c>
      <c r="N62" s="73" t="str">
        <f t="shared" si="6"/>
        <v>TOT</v>
      </c>
      <c r="O62" s="73" t="str">
        <f t="shared" si="6"/>
        <v>@TOT</v>
      </c>
      <c r="P62" s="73" t="str">
        <f t="shared" si="6"/>
        <v>TOT</v>
      </c>
      <c r="Q62" s="73" t="str">
        <f t="shared" si="6"/>
        <v>@TOT</v>
      </c>
      <c r="R62" s="73" t="str">
        <f t="shared" si="6"/>
        <v>TOT</v>
      </c>
      <c r="S62" s="73" t="str">
        <f t="shared" si="6"/>
        <v>@TOT</v>
      </c>
      <c r="T62" s="73" t="str">
        <f t="shared" si="6"/>
        <v>@TOT</v>
      </c>
      <c r="U62" s="73" t="str">
        <f t="shared" si="6"/>
        <v>TOT</v>
      </c>
      <c r="V62" s="73" t="str">
        <f t="shared" si="6"/>
        <v>TOT</v>
      </c>
      <c r="W62" s="73" t="str">
        <f t="shared" si="6"/>
        <v>@TOT</v>
      </c>
      <c r="X62" s="73" t="str">
        <f t="shared" si="6"/>
        <v>TOT</v>
      </c>
      <c r="Y62" s="73" t="str">
        <f t="shared" si="6"/>
        <v>@TOT</v>
      </c>
      <c r="Z62" s="73" t="str">
        <f t="shared" si="6"/>
        <v>@TOT</v>
      </c>
      <c r="AA62" s="73" t="str">
        <f t="shared" si="6"/>
        <v>TOT</v>
      </c>
      <c r="AB62" s="73" t="str">
        <f t="shared" si="6"/>
        <v>TOT</v>
      </c>
      <c r="AC62" s="73" t="str">
        <f t="shared" si="6"/>
        <v>@TOT</v>
      </c>
      <c r="AD62" s="73" t="str">
        <f t="shared" si="6"/>
        <v>TOT</v>
      </c>
      <c r="AE62" s="73" t="str">
        <f t="shared" si="6"/>
        <v>@TOT</v>
      </c>
      <c r="AF62" s="73" t="str">
        <f t="shared" si="6"/>
        <v>@TOT</v>
      </c>
      <c r="AG62" s="73" t="str">
        <f t="shared" si="6"/>
        <v>TOT</v>
      </c>
      <c r="AH62" s="73" t="str">
        <f t="shared" si="6"/>
        <v>@TOT</v>
      </c>
      <c r="AI62" s="73" t="str">
        <f t="shared" si="6"/>
        <v>TOT</v>
      </c>
      <c r="AJ62" s="73" t="str">
        <f t="shared" si="6"/>
        <v>@TOT</v>
      </c>
      <c r="AK62" s="73" t="str">
        <f t="shared" si="6"/>
        <v>TOT</v>
      </c>
      <c r="AL62" s="73" t="str">
        <f t="shared" si="6"/>
        <v>@TOT</v>
      </c>
      <c r="AM62" s="73" t="str">
        <f t="shared" si="6"/>
        <v>TOT</v>
      </c>
      <c r="AP62" s="66"/>
    </row>
    <row r="63" spans="1:42" x14ac:dyDescent="0.3">
      <c r="A63" s="41" t="str">
        <f t="shared" si="3"/>
        <v>WAT</v>
      </c>
      <c r="B63" s="73" t="str">
        <f t="shared" si="5"/>
        <v>@WAT</v>
      </c>
      <c r="C63" s="73" t="str">
        <f t="shared" si="6"/>
        <v>WAT</v>
      </c>
      <c r="D63" s="73" t="str">
        <f t="shared" si="6"/>
        <v>@WAT</v>
      </c>
      <c r="E63" s="73" t="str">
        <f t="shared" si="6"/>
        <v>WAT</v>
      </c>
      <c r="F63" s="73" t="str">
        <f t="shared" si="6"/>
        <v>@WAT</v>
      </c>
      <c r="G63" s="73" t="str">
        <f t="shared" si="6"/>
        <v>WAT</v>
      </c>
      <c r="H63" s="73" t="str">
        <f t="shared" si="6"/>
        <v>WAT</v>
      </c>
      <c r="I63" s="73" t="str">
        <f t="shared" si="6"/>
        <v>@WAT</v>
      </c>
      <c r="J63" s="73" t="str">
        <f t="shared" si="6"/>
        <v>WAT</v>
      </c>
      <c r="K63" s="73" t="str">
        <f t="shared" si="6"/>
        <v>@WAT</v>
      </c>
      <c r="L63" s="73" t="str">
        <f t="shared" si="6"/>
        <v>@WAT</v>
      </c>
      <c r="M63" s="73" t="str">
        <f t="shared" si="6"/>
        <v>WAT</v>
      </c>
      <c r="N63" s="73" t="str">
        <f t="shared" si="6"/>
        <v>@WAT</v>
      </c>
      <c r="O63" s="73" t="str">
        <f t="shared" si="6"/>
        <v>WAT</v>
      </c>
      <c r="P63" s="73" t="str">
        <f t="shared" si="6"/>
        <v>WAT</v>
      </c>
      <c r="Q63" s="73" t="str">
        <f t="shared" si="6"/>
        <v>@WAT</v>
      </c>
      <c r="R63" s="73" t="str">
        <f t="shared" si="6"/>
        <v>WAT</v>
      </c>
      <c r="S63" s="73" t="str">
        <f t="shared" si="6"/>
        <v>@WAT</v>
      </c>
      <c r="T63" s="73" t="str">
        <f t="shared" si="6"/>
        <v>WAT</v>
      </c>
      <c r="U63" s="73" t="str">
        <f t="shared" si="6"/>
        <v>@WAT</v>
      </c>
      <c r="V63" s="73" t="str">
        <f t="shared" si="6"/>
        <v>@WAT</v>
      </c>
      <c r="W63" s="73" t="str">
        <f t="shared" si="6"/>
        <v>WAT</v>
      </c>
      <c r="X63" s="73" t="str">
        <f t="shared" si="6"/>
        <v>@WAT</v>
      </c>
      <c r="Y63" s="73" t="str">
        <f t="shared" si="6"/>
        <v>WAT</v>
      </c>
      <c r="Z63" s="73" t="str">
        <f t="shared" si="6"/>
        <v>@WAT</v>
      </c>
      <c r="AA63" s="73" t="str">
        <f t="shared" si="6"/>
        <v>WAT</v>
      </c>
      <c r="AB63" s="73" t="str">
        <f t="shared" si="6"/>
        <v>WAT</v>
      </c>
      <c r="AC63" s="73" t="str">
        <f t="shared" si="6"/>
        <v>@WAT</v>
      </c>
      <c r="AD63" s="73" t="str">
        <f t="shared" si="6"/>
        <v>WAT</v>
      </c>
      <c r="AE63" s="73" t="str">
        <f t="shared" si="6"/>
        <v>@WAT</v>
      </c>
      <c r="AF63" s="73" t="str">
        <f t="shared" si="6"/>
        <v>WAT</v>
      </c>
      <c r="AG63" s="73" t="str">
        <f t="shared" si="6"/>
        <v>@WAT</v>
      </c>
      <c r="AH63" s="73" t="str">
        <f t="shared" si="6"/>
        <v>WAT</v>
      </c>
      <c r="AI63" s="73" t="str">
        <f t="shared" si="6"/>
        <v>@WAT</v>
      </c>
      <c r="AJ63" s="73" t="str">
        <f t="shared" si="6"/>
        <v>@WAT</v>
      </c>
      <c r="AK63" s="73" t="str">
        <f t="shared" si="6"/>
        <v>WAT</v>
      </c>
      <c r="AL63" s="73" t="str">
        <f t="shared" si="6"/>
        <v>@WAT</v>
      </c>
      <c r="AM63" s="73" t="str">
        <f t="shared" si="6"/>
        <v>WAT</v>
      </c>
      <c r="AP63" s="66"/>
    </row>
    <row r="64" spans="1:42" x14ac:dyDescent="0.3">
      <c r="A64" s="41" t="str">
        <f t="shared" si="3"/>
        <v>WHU</v>
      </c>
      <c r="B64" s="73" t="str">
        <f t="shared" si="5"/>
        <v>@WHU</v>
      </c>
      <c r="C64" s="73" t="str">
        <f t="shared" si="6"/>
        <v>WHU</v>
      </c>
      <c r="D64" s="73" t="str">
        <f t="shared" si="6"/>
        <v>WHU</v>
      </c>
      <c r="E64" s="73" t="str">
        <f t="shared" si="6"/>
        <v>@WHU</v>
      </c>
      <c r="F64" s="73" t="str">
        <f t="shared" si="6"/>
        <v>WHU</v>
      </c>
      <c r="G64" s="73" t="str">
        <f t="shared" si="6"/>
        <v>@WHU</v>
      </c>
      <c r="H64" s="73" t="str">
        <f t="shared" si="6"/>
        <v>WHU</v>
      </c>
      <c r="I64" s="73" t="str">
        <f t="shared" si="6"/>
        <v>@WHU</v>
      </c>
      <c r="J64" s="73" t="str">
        <f t="shared" si="6"/>
        <v>WHU</v>
      </c>
      <c r="K64" s="73" t="str">
        <f t="shared" si="6"/>
        <v>@WHU</v>
      </c>
      <c r="L64" s="73" t="str">
        <f t="shared" si="6"/>
        <v>@WHU</v>
      </c>
      <c r="M64" s="73" t="str">
        <f t="shared" si="6"/>
        <v>WHU</v>
      </c>
      <c r="N64" s="73" t="str">
        <f t="shared" si="6"/>
        <v>@WHU</v>
      </c>
      <c r="O64" s="73" t="str">
        <f t="shared" si="6"/>
        <v>WHU</v>
      </c>
      <c r="P64" s="73" t="str">
        <f t="shared" si="6"/>
        <v>WHU</v>
      </c>
      <c r="Q64" s="73" t="str">
        <f t="shared" si="6"/>
        <v>@WHU</v>
      </c>
      <c r="R64" s="73" t="str">
        <f t="shared" si="6"/>
        <v>WHU</v>
      </c>
      <c r="S64" s="73" t="str">
        <f t="shared" si="6"/>
        <v>@WHU</v>
      </c>
      <c r="T64" s="73" t="str">
        <f t="shared" si="6"/>
        <v>WHU</v>
      </c>
      <c r="U64" s="73" t="str">
        <f t="shared" si="6"/>
        <v>@WHU</v>
      </c>
      <c r="V64" s="73" t="str">
        <f t="shared" si="6"/>
        <v>@WHU</v>
      </c>
      <c r="W64" s="73" t="str">
        <f t="shared" si="6"/>
        <v>WHU</v>
      </c>
      <c r="X64" s="73" t="str">
        <f t="shared" si="6"/>
        <v>@WHU</v>
      </c>
      <c r="Y64" s="73" t="str">
        <f t="shared" si="6"/>
        <v>WHU</v>
      </c>
      <c r="Z64" s="73" t="str">
        <f t="shared" si="6"/>
        <v>@WHU</v>
      </c>
      <c r="AA64" s="73" t="str">
        <f t="shared" si="6"/>
        <v>WHU</v>
      </c>
      <c r="AB64" s="73" t="str">
        <f t="shared" si="6"/>
        <v>WHU</v>
      </c>
      <c r="AC64" s="73" t="str">
        <f t="shared" si="6"/>
        <v>@WHU</v>
      </c>
      <c r="AD64" s="73" t="str">
        <f t="shared" si="6"/>
        <v>WHU</v>
      </c>
      <c r="AE64" s="73" t="str">
        <f t="shared" si="6"/>
        <v>@WHU</v>
      </c>
      <c r="AF64" s="73" t="str">
        <f t="shared" si="6"/>
        <v>WHU</v>
      </c>
      <c r="AG64" s="73" t="str">
        <f t="shared" si="6"/>
        <v>@WHU</v>
      </c>
      <c r="AH64" s="73" t="str">
        <f t="shared" si="6"/>
        <v>WHU</v>
      </c>
      <c r="AI64" s="73" t="str">
        <f t="shared" si="6"/>
        <v>@WHU</v>
      </c>
      <c r="AJ64" s="73" t="str">
        <f t="shared" si="6"/>
        <v>WHU</v>
      </c>
      <c r="AK64" s="73" t="str">
        <f t="shared" si="6"/>
        <v>@WHU</v>
      </c>
      <c r="AL64" s="73" t="str">
        <f t="shared" si="6"/>
        <v>WHU</v>
      </c>
      <c r="AM64" s="73" t="str">
        <f t="shared" si="6"/>
        <v>@WHU</v>
      </c>
      <c r="AP64" s="66"/>
    </row>
    <row r="65" spans="1:46" x14ac:dyDescent="0.3">
      <c r="A65" s="41" t="str">
        <f t="shared" si="3"/>
        <v>WOL</v>
      </c>
      <c r="B65" s="73" t="str">
        <f t="shared" si="5"/>
        <v>WOL</v>
      </c>
      <c r="C65" s="73" t="str">
        <f t="shared" si="6"/>
        <v>@WOL</v>
      </c>
      <c r="D65" s="73" t="str">
        <f t="shared" si="6"/>
        <v>@WOL</v>
      </c>
      <c r="E65" s="73" t="str">
        <f t="shared" si="6"/>
        <v>WOL</v>
      </c>
      <c r="F65" s="73" t="str">
        <f t="shared" si="6"/>
        <v>@WOL</v>
      </c>
      <c r="G65" s="73" t="str">
        <f t="shared" si="6"/>
        <v>WOL</v>
      </c>
      <c r="H65" s="73" t="str">
        <f t="shared" si="6"/>
        <v>@WOL</v>
      </c>
      <c r="I65" s="73" t="str">
        <f t="shared" si="6"/>
        <v>WOL</v>
      </c>
      <c r="J65" s="73" t="str">
        <f t="shared" si="6"/>
        <v>@WOL</v>
      </c>
      <c r="K65" s="73" t="str">
        <f t="shared" si="6"/>
        <v>WOL</v>
      </c>
      <c r="L65" s="73" t="str">
        <f t="shared" si="6"/>
        <v>WOL</v>
      </c>
      <c r="M65" s="73" t="str">
        <f t="shared" si="6"/>
        <v>@WOL</v>
      </c>
      <c r="N65" s="73" t="str">
        <f t="shared" si="6"/>
        <v>WOL</v>
      </c>
      <c r="O65" s="73" t="str">
        <f t="shared" si="6"/>
        <v>@WOL</v>
      </c>
      <c r="P65" s="73" t="str">
        <f t="shared" si="6"/>
        <v>@WOL</v>
      </c>
      <c r="Q65" s="73" t="str">
        <f t="shared" si="6"/>
        <v>WOL</v>
      </c>
      <c r="R65" s="73" t="str">
        <f t="shared" si="6"/>
        <v>@WOL</v>
      </c>
      <c r="S65" s="73" t="str">
        <f t="shared" si="6"/>
        <v>WOL</v>
      </c>
      <c r="T65" s="73" t="str">
        <f t="shared" si="6"/>
        <v>@WOL</v>
      </c>
      <c r="U65" s="73" t="str">
        <f t="shared" si="6"/>
        <v>WOL</v>
      </c>
      <c r="V65" s="73" t="str">
        <f t="shared" si="6"/>
        <v>WOL</v>
      </c>
      <c r="W65" s="73" t="str">
        <f t="shared" si="6"/>
        <v>@WOL</v>
      </c>
      <c r="X65" s="73" t="str">
        <f t="shared" si="6"/>
        <v>WOL</v>
      </c>
      <c r="Y65" s="73" t="str">
        <f t="shared" si="6"/>
        <v>@WOL</v>
      </c>
      <c r="Z65" s="73" t="str">
        <f t="shared" si="6"/>
        <v>WOL</v>
      </c>
      <c r="AA65" s="73" t="str">
        <f t="shared" si="6"/>
        <v>@WOL</v>
      </c>
      <c r="AB65" s="73" t="str">
        <f t="shared" si="6"/>
        <v>@WOL</v>
      </c>
      <c r="AC65" s="73" t="str">
        <f t="shared" si="6"/>
        <v>WOL</v>
      </c>
      <c r="AD65" s="73" t="str">
        <f t="shared" si="6"/>
        <v>@WOL</v>
      </c>
      <c r="AE65" s="73" t="str">
        <f t="shared" si="6"/>
        <v>WOL</v>
      </c>
      <c r="AF65" s="73" t="str">
        <f t="shared" si="6"/>
        <v>@WOL</v>
      </c>
      <c r="AG65" s="73" t="str">
        <f t="shared" si="6"/>
        <v>WOL</v>
      </c>
      <c r="AH65" s="73" t="str">
        <f t="shared" si="6"/>
        <v>@WOL</v>
      </c>
      <c r="AI65" s="73" t="str">
        <f t="shared" si="6"/>
        <v>WOL</v>
      </c>
      <c r="AJ65" s="73" t="str">
        <f t="shared" si="6"/>
        <v>@WOL</v>
      </c>
      <c r="AK65" s="73" t="str">
        <f t="shared" si="6"/>
        <v>WOL</v>
      </c>
      <c r="AL65" s="73" t="str">
        <f t="shared" si="6"/>
        <v>@WOL</v>
      </c>
      <c r="AM65" s="73" t="str">
        <f t="shared" si="6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24-32</v>
      </c>
      <c r="AQ67" s="63" t="str">
        <f>CONCATENATE("GW ",Fixtures!$D$6,"-",Fixtures!$D$6+5)</f>
        <v>GW 24-29</v>
      </c>
      <c r="AR67" s="63" t="str">
        <f>CONCATENATE("GW ",Fixtures!$D$6,"-",Fixtures!$D$6+2)</f>
        <v>GW 24-26</v>
      </c>
      <c r="AS67" s="78"/>
    </row>
    <row r="68" spans="1:46" x14ac:dyDescent="0.3">
      <c r="A68" s="41" t="str">
        <f>$A46</f>
        <v>ARS</v>
      </c>
      <c r="B68" s="22">
        <f t="shared" ref="B68:B87" ca="1" si="7">(VLOOKUP(B2,$AT$2:$AU$41,2,FALSE))</f>
        <v>74.280007823308679</v>
      </c>
      <c r="C68" s="22">
        <f t="shared" ref="C68:AM75" ca="1" si="8">(VLOOKUP(C2,$AT$2:$AU$41,2,FALSE))</f>
        <v>75.031734971931925</v>
      </c>
      <c r="D68" s="22">
        <f t="shared" si="8"/>
        <v>160.52139923298856</v>
      </c>
      <c r="E68" s="22">
        <f t="shared" ca="1" si="8"/>
        <v>86.206083847138942</v>
      </c>
      <c r="F68" s="22">
        <f t="shared" ca="1" si="8"/>
        <v>95.699765113413946</v>
      </c>
      <c r="G68" s="22">
        <f t="shared" ca="1" si="8"/>
        <v>84.400422374831123</v>
      </c>
      <c r="H68" s="22">
        <f t="shared" ca="1" si="8"/>
        <v>134.45208972721142</v>
      </c>
      <c r="I68" s="22">
        <f t="shared" ca="1" si="8"/>
        <v>65.149936970864573</v>
      </c>
      <c r="J68" s="22">
        <f t="shared" ca="1" si="8"/>
        <v>94.192038408656487</v>
      </c>
      <c r="K68" s="22">
        <f t="shared" ca="1" si="8"/>
        <v>58.865395630611765</v>
      </c>
      <c r="L68" s="22">
        <f t="shared" ca="1" si="8"/>
        <v>90.011311393930058</v>
      </c>
      <c r="M68" s="22">
        <f t="shared" ca="1" si="8"/>
        <v>134.5316121561695</v>
      </c>
      <c r="N68" s="22">
        <f t="shared" ca="1" si="8"/>
        <v>95.687520819508933</v>
      </c>
      <c r="O68" s="22">
        <f t="shared" ca="1" si="8"/>
        <v>87.28952212747464</v>
      </c>
      <c r="P68" s="22">
        <f t="shared" ca="1" si="8"/>
        <v>82.271201539938346</v>
      </c>
      <c r="Q68" s="22">
        <f t="shared" si="8"/>
        <v>99.337942000467095</v>
      </c>
      <c r="R68" s="22">
        <f t="shared" ca="1" si="8"/>
        <v>154.82511110535401</v>
      </c>
      <c r="S68" s="22">
        <f t="shared" ca="1" si="8"/>
        <v>109.53119789783156</v>
      </c>
      <c r="T68" s="22">
        <f t="shared" ca="1" si="8"/>
        <v>79.627700742167818</v>
      </c>
      <c r="U68" s="22">
        <f t="shared" ca="1" si="8"/>
        <v>115.87567373696545</v>
      </c>
      <c r="V68" s="22">
        <f t="shared" ca="1" si="8"/>
        <v>110.0062552313548</v>
      </c>
      <c r="W68" s="22">
        <f t="shared" ca="1" si="8"/>
        <v>71.946594659636602</v>
      </c>
      <c r="X68" s="22">
        <f t="shared" ca="1" si="8"/>
        <v>77.066213243446214</v>
      </c>
      <c r="Y68" s="22">
        <f t="shared" ca="1" si="8"/>
        <v>141.62582345629113</v>
      </c>
      <c r="Z68" s="85">
        <f t="shared" ca="1" si="8"/>
        <v>91.705453854583467</v>
      </c>
      <c r="AA68" s="85">
        <f t="shared" ca="1" si="8"/>
        <v>60.774551855434368</v>
      </c>
      <c r="AB68" s="86">
        <f t="shared" ca="1" si="8"/>
        <v>89.616434643680364</v>
      </c>
      <c r="AC68" s="96">
        <f t="shared" ca="1" si="8"/>
        <v>189.23069135098825</v>
      </c>
      <c r="AD68" s="86">
        <f t="shared" si="8"/>
        <v>81.276498000382162</v>
      </c>
      <c r="AE68" s="86">
        <f t="shared" ca="1" si="8"/>
        <v>100.55369077103576</v>
      </c>
      <c r="AF68" s="86">
        <f t="shared" ca="1" si="8"/>
        <v>116.95141433495537</v>
      </c>
      <c r="AG68" s="86">
        <f t="shared" ca="1" si="8"/>
        <v>71.418699922479249</v>
      </c>
      <c r="AH68" s="86">
        <f t="shared" ca="1" si="8"/>
        <v>110.01382503702564</v>
      </c>
      <c r="AI68" s="86">
        <f t="shared" ca="1" si="8"/>
        <v>110.07131903686596</v>
      </c>
      <c r="AJ68" s="86">
        <f t="shared" ca="1" si="8"/>
        <v>105.36299136872537</v>
      </c>
      <c r="AK68" s="22">
        <f t="shared" si="8"/>
        <v>131.33569028153607</v>
      </c>
      <c r="AL68" s="22">
        <f t="shared" ca="1" si="8"/>
        <v>103.15607179146026</v>
      </c>
      <c r="AM68" s="22">
        <f t="shared" ca="1" si="8"/>
        <v>78.299807820065951</v>
      </c>
      <c r="AN68" s="22">
        <f ca="1">IF(OR(Fixtures!$D$6&lt;=0,Fixtures!$D$6&gt;39),AVERAGE(B68:AM68),AVERAGE(OFFSET(A68,0,Fixtures!$D$6,1,38-Fixtures!$D$6+1)))</f>
        <v>105.42619756836733</v>
      </c>
      <c r="AO68" s="41" t="str">
        <f>$A46</f>
        <v>ARS</v>
      </c>
      <c r="AP68" s="67">
        <f ca="1">AVERAGE(OFFSET(A68,0,Fixtures!$D$6,1,9))</f>
        <v>104.79480646553669</v>
      </c>
      <c r="AQ68" s="67">
        <f ca="1">AVERAGE(OFFSET(A68,0,Fixtures!$D$6,1,6))</f>
        <v>109.03824219355995</v>
      </c>
      <c r="AR68" s="67">
        <f ca="1">AVERAGE(OFFSET(A68,0,Fixtures!$D$6,1,3))</f>
        <v>98.03527638876966</v>
      </c>
      <c r="AS68" s="77"/>
      <c r="AT68" s="66"/>
    </row>
    <row r="69" spans="1:46" x14ac:dyDescent="0.3">
      <c r="A69" s="41" t="str">
        <f t="shared" ref="A69:A87" si="9">$A47</f>
        <v>AVL</v>
      </c>
      <c r="B69" s="22">
        <f t="shared" ca="1" si="7"/>
        <v>105.36299136872537</v>
      </c>
      <c r="C69" s="22">
        <f t="shared" ref="C69:Q69" ca="1" si="10">(VLOOKUP(C3,$AT$2:$AU$41,2,FALSE))</f>
        <v>65.149936970864573</v>
      </c>
      <c r="D69" s="22">
        <f t="shared" ca="1" si="10"/>
        <v>89.616434643680364</v>
      </c>
      <c r="E69" s="22">
        <f t="shared" ca="1" si="10"/>
        <v>71.946594659636602</v>
      </c>
      <c r="F69" s="22">
        <f t="shared" si="10"/>
        <v>81.276498000382162</v>
      </c>
      <c r="G69" s="22">
        <f t="shared" ca="1" si="10"/>
        <v>99.38205472545684</v>
      </c>
      <c r="H69" s="22">
        <f t="shared" ca="1" si="10"/>
        <v>75.031734971931925</v>
      </c>
      <c r="I69" s="22">
        <f t="shared" ca="1" si="10"/>
        <v>87.28952212747464</v>
      </c>
      <c r="J69" s="22">
        <f t="shared" ca="1" si="10"/>
        <v>82.271201539938346</v>
      </c>
      <c r="K69" s="22">
        <f t="shared" ca="1" si="10"/>
        <v>189.23069135098825</v>
      </c>
      <c r="L69" s="22">
        <f t="shared" si="10"/>
        <v>131.33569028153607</v>
      </c>
      <c r="M69" s="22">
        <f t="shared" ca="1" si="10"/>
        <v>110.01382503702564</v>
      </c>
      <c r="N69" s="22">
        <f t="shared" ca="1" si="10"/>
        <v>60.774551855434368</v>
      </c>
      <c r="O69" s="22">
        <f t="shared" ca="1" si="10"/>
        <v>134.45208972721142</v>
      </c>
      <c r="P69" s="22">
        <f t="shared" ca="1" si="10"/>
        <v>141.62582345629113</v>
      </c>
      <c r="Q69" s="22">
        <f t="shared" ca="1" si="10"/>
        <v>110.07131903686596</v>
      </c>
      <c r="R69" s="22">
        <f t="shared" ca="1" si="8"/>
        <v>94.192038408656487</v>
      </c>
      <c r="S69" s="22">
        <f t="shared" ca="1" si="8"/>
        <v>95.687520819508933</v>
      </c>
      <c r="T69" s="22">
        <f t="shared" ca="1" si="8"/>
        <v>71.418699922479249</v>
      </c>
      <c r="U69" s="22">
        <f t="shared" ca="1" si="8"/>
        <v>95.699765113413946</v>
      </c>
      <c r="V69" s="22">
        <f t="shared" ca="1" si="8"/>
        <v>91.705453854583467</v>
      </c>
      <c r="W69" s="22">
        <f t="shared" ca="1" si="8"/>
        <v>154.82511110535401</v>
      </c>
      <c r="X69" s="22">
        <f t="shared" ca="1" si="8"/>
        <v>100.55369077103576</v>
      </c>
      <c r="Y69" s="22">
        <f t="shared" ca="1" si="8"/>
        <v>78.299807820065951</v>
      </c>
      <c r="Z69" s="85">
        <f t="shared" ca="1" si="8"/>
        <v>79.627700742167818</v>
      </c>
      <c r="AA69" s="85">
        <f t="shared" ca="1" si="8"/>
        <v>86.206083847138942</v>
      </c>
      <c r="AB69" s="86">
        <f t="shared" ca="1" si="8"/>
        <v>116.95141433495537</v>
      </c>
      <c r="AC69" s="96">
        <f t="shared" ca="1" si="8"/>
        <v>77.066213243446214</v>
      </c>
      <c r="AD69" s="86">
        <f t="shared" ca="1" si="8"/>
        <v>134.5316121561695</v>
      </c>
      <c r="AE69" s="86">
        <f t="shared" ca="1" si="8"/>
        <v>115.87567373696545</v>
      </c>
      <c r="AF69" s="86">
        <f t="shared" ca="1" si="8"/>
        <v>74.280007823308679</v>
      </c>
      <c r="AG69" s="86">
        <f t="shared" ca="1" si="8"/>
        <v>90.011311393930058</v>
      </c>
      <c r="AH69" s="86">
        <f t="shared" si="8"/>
        <v>160.52139923298856</v>
      </c>
      <c r="AI69" s="86">
        <f t="shared" ca="1" si="8"/>
        <v>110.0062552313548</v>
      </c>
      <c r="AJ69" s="86">
        <f t="shared" ca="1" si="8"/>
        <v>58.865395630611765</v>
      </c>
      <c r="AK69" s="22">
        <f t="shared" ca="1" si="8"/>
        <v>109.53119789783156</v>
      </c>
      <c r="AL69" s="22">
        <f t="shared" ca="1" si="8"/>
        <v>81.312590229919223</v>
      </c>
      <c r="AM69" s="22">
        <f t="shared" si="8"/>
        <v>99.337942000467095</v>
      </c>
      <c r="AN69" s="22">
        <f ca="1">IF(OR(Fixtures!$D$6&lt;=0,Fixtures!$D$6&gt;39),AVERAGE(B69:AM69),AVERAGE(OFFSET(A69,0,Fixtures!$D$6,1,38-Fixtures!$D$6+1)))</f>
        <v>98.161640354754738</v>
      </c>
      <c r="AO69" s="41" t="str">
        <f t="shared" ref="AO69:AO87" si="11">$A47</f>
        <v>AVL</v>
      </c>
      <c r="AP69" s="67">
        <f ca="1">AVERAGE(OFFSET(A69,0,Fixtures!$D$6,1,9))</f>
        <v>94.761091677571997</v>
      </c>
      <c r="AQ69" s="67">
        <f ca="1">AVERAGE(OFFSET(A69,0,Fixtures!$D$6,1,6))</f>
        <v>95.447138690657297</v>
      </c>
      <c r="AR69" s="67">
        <f ca="1">AVERAGE(OFFSET(A69,0,Fixtures!$D$6,1,3))</f>
        <v>81.377864136457561</v>
      </c>
      <c r="AS69" s="77"/>
      <c r="AT69" s="66"/>
    </row>
    <row r="70" spans="1:46" x14ac:dyDescent="0.3">
      <c r="A70" s="41" t="str">
        <f t="shared" si="9"/>
        <v>BOU</v>
      </c>
      <c r="B70" s="22">
        <f t="shared" ca="1" si="7"/>
        <v>77.066213243446214</v>
      </c>
      <c r="C70" s="22">
        <f t="shared" ca="1" si="8"/>
        <v>103.15607179146026</v>
      </c>
      <c r="D70" s="22">
        <f t="shared" ca="1" si="8"/>
        <v>154.82511110535401</v>
      </c>
      <c r="E70" s="22">
        <f t="shared" ca="1" si="8"/>
        <v>134.5316121561695</v>
      </c>
      <c r="F70" s="22">
        <f t="shared" ca="1" si="8"/>
        <v>89.616434643680364</v>
      </c>
      <c r="G70" s="22">
        <f t="shared" ca="1" si="8"/>
        <v>116.95141433495537</v>
      </c>
      <c r="H70" s="22">
        <f t="shared" si="8"/>
        <v>81.276498000382162</v>
      </c>
      <c r="I70" s="22">
        <f t="shared" ca="1" si="8"/>
        <v>99.38205472545684</v>
      </c>
      <c r="J70" s="22">
        <f t="shared" ca="1" si="8"/>
        <v>71.418699922479249</v>
      </c>
      <c r="K70" s="22">
        <f t="shared" ca="1" si="8"/>
        <v>95.699765113413946</v>
      </c>
      <c r="L70" s="22">
        <f t="shared" ca="1" si="8"/>
        <v>110.0062552313548</v>
      </c>
      <c r="M70" s="22">
        <f t="shared" ca="1" si="8"/>
        <v>74.280007823308679</v>
      </c>
      <c r="N70" s="22">
        <f t="shared" ca="1" si="8"/>
        <v>90.011311393930058</v>
      </c>
      <c r="O70" s="22">
        <f t="shared" ca="1" si="8"/>
        <v>105.36299136872537</v>
      </c>
      <c r="P70" s="22">
        <f t="shared" ca="1" si="8"/>
        <v>71.946594659636602</v>
      </c>
      <c r="Q70" s="22">
        <f t="shared" si="8"/>
        <v>131.33569028153607</v>
      </c>
      <c r="R70" s="22">
        <f t="shared" ca="1" si="8"/>
        <v>141.62582345629113</v>
      </c>
      <c r="S70" s="22">
        <f t="shared" ca="1" si="8"/>
        <v>75.031734971931925</v>
      </c>
      <c r="T70" s="22">
        <f t="shared" ca="1" si="8"/>
        <v>81.312590229919223</v>
      </c>
      <c r="U70" s="22">
        <f t="shared" ca="1" si="8"/>
        <v>100.55369077103576</v>
      </c>
      <c r="V70" s="22">
        <f t="shared" si="8"/>
        <v>99.337942000467095</v>
      </c>
      <c r="W70" s="22">
        <f t="shared" ca="1" si="8"/>
        <v>78.299807820065951</v>
      </c>
      <c r="X70" s="22">
        <f t="shared" ca="1" si="8"/>
        <v>87.28952212747464</v>
      </c>
      <c r="Y70" s="22">
        <f t="shared" ca="1" si="8"/>
        <v>82.271201539938346</v>
      </c>
      <c r="Z70" s="85">
        <f t="shared" ca="1" si="8"/>
        <v>84.400422374831123</v>
      </c>
      <c r="AA70" s="85">
        <f t="shared" ca="1" si="8"/>
        <v>94.192038408656487</v>
      </c>
      <c r="AB70" s="86">
        <f t="shared" ca="1" si="8"/>
        <v>91.705453854583467</v>
      </c>
      <c r="AC70" s="86">
        <f t="shared" ca="1" si="8"/>
        <v>115.87567373696545</v>
      </c>
      <c r="AD70" s="86">
        <f t="shared" si="8"/>
        <v>160.52139923298856</v>
      </c>
      <c r="AE70" s="86">
        <f t="shared" ca="1" si="8"/>
        <v>58.865395630611765</v>
      </c>
      <c r="AF70" s="86">
        <f t="shared" ca="1" si="8"/>
        <v>110.01382503702564</v>
      </c>
      <c r="AG70" s="86">
        <f t="shared" ca="1" si="8"/>
        <v>60.774551855434368</v>
      </c>
      <c r="AH70" s="86">
        <f t="shared" ca="1" si="8"/>
        <v>134.45208972721142</v>
      </c>
      <c r="AI70" s="86">
        <f t="shared" ca="1" si="8"/>
        <v>86.206083847138942</v>
      </c>
      <c r="AJ70" s="86">
        <f t="shared" ca="1" si="8"/>
        <v>110.07131903686596</v>
      </c>
      <c r="AK70" s="22">
        <f t="shared" ca="1" si="8"/>
        <v>189.23069135098825</v>
      </c>
      <c r="AL70" s="22">
        <f t="shared" ca="1" si="8"/>
        <v>95.687520819508933</v>
      </c>
      <c r="AM70" s="22">
        <f t="shared" ca="1" si="8"/>
        <v>109.53119789783156</v>
      </c>
      <c r="AN70" s="22">
        <f ca="1">IF(OR(Fixtures!$D$6&lt;=0,Fixtures!$D$6&gt;39),AVERAGE(B70:AM70),AVERAGE(OFFSET(A70,0,Fixtures!$D$6,1,38-Fixtures!$D$6+1)))</f>
        <v>105.58659095670535</v>
      </c>
      <c r="AO70" s="41" t="str">
        <f t="shared" si="11"/>
        <v>BOU</v>
      </c>
      <c r="AP70" s="67">
        <f ca="1">AVERAGE(OFFSET(A70,0,Fixtures!$D$6,1,9))</f>
        <v>95.402217963448336</v>
      </c>
      <c r="AQ70" s="67">
        <f ca="1">AVERAGE(OFFSET(A70,0,Fixtures!$D$6,1,6))</f>
        <v>104.82769819132723</v>
      </c>
      <c r="AR70" s="67">
        <f ca="1">AVERAGE(OFFSET(A70,0,Fixtures!$D$6,1,3))</f>
        <v>86.954554107808647</v>
      </c>
      <c r="AS70" s="77"/>
      <c r="AT70" s="66"/>
    </row>
    <row r="71" spans="1:46" x14ac:dyDescent="0.3">
      <c r="A71" s="41" t="str">
        <f t="shared" si="9"/>
        <v>BRI</v>
      </c>
      <c r="B71" s="22">
        <f t="shared" ca="1" si="7"/>
        <v>95.699765113413946</v>
      </c>
      <c r="C71" s="22">
        <f t="shared" si="8"/>
        <v>81.276498000382162</v>
      </c>
      <c r="D71" s="22">
        <f t="shared" ca="1" si="8"/>
        <v>95.687520819508933</v>
      </c>
      <c r="E71" s="22">
        <f t="shared" ca="1" si="8"/>
        <v>189.23069135098825</v>
      </c>
      <c r="F71" s="22">
        <f t="shared" ca="1" si="8"/>
        <v>75.031734971931925</v>
      </c>
      <c r="G71" s="22">
        <f t="shared" ca="1" si="8"/>
        <v>74.280007823308679</v>
      </c>
      <c r="H71" s="22">
        <f t="shared" ca="1" si="8"/>
        <v>141.62582345629113</v>
      </c>
      <c r="I71" s="22">
        <f t="shared" ca="1" si="8"/>
        <v>86.206083847138942</v>
      </c>
      <c r="J71" s="22">
        <f t="shared" ca="1" si="8"/>
        <v>103.15607179146026</v>
      </c>
      <c r="K71" s="22">
        <f t="shared" ca="1" si="8"/>
        <v>89.616434643680364</v>
      </c>
      <c r="L71" s="22">
        <f t="shared" ca="1" si="8"/>
        <v>71.418699922479249</v>
      </c>
      <c r="M71" s="22">
        <f t="shared" ca="1" si="8"/>
        <v>134.45208972721142</v>
      </c>
      <c r="N71" s="22">
        <f t="shared" ca="1" si="8"/>
        <v>110.07131903686596</v>
      </c>
      <c r="O71" s="22">
        <f t="shared" si="8"/>
        <v>160.52139923298856</v>
      </c>
      <c r="P71" s="22">
        <f t="shared" ca="1" si="8"/>
        <v>99.38205472545684</v>
      </c>
      <c r="Q71" s="22">
        <f t="shared" ca="1" si="8"/>
        <v>90.011311393930058</v>
      </c>
      <c r="R71" s="22">
        <f t="shared" ca="1" si="8"/>
        <v>71.946594659636602</v>
      </c>
      <c r="S71" s="22">
        <f t="shared" ca="1" si="8"/>
        <v>77.066213243446214</v>
      </c>
      <c r="T71" s="22">
        <f t="shared" ca="1" si="8"/>
        <v>105.36299136872537</v>
      </c>
      <c r="U71" s="22">
        <f t="shared" ca="1" si="8"/>
        <v>65.149936970864573</v>
      </c>
      <c r="V71" s="22">
        <f t="shared" ca="1" si="8"/>
        <v>115.87567373696545</v>
      </c>
      <c r="W71" s="22">
        <f t="shared" ca="1" si="8"/>
        <v>109.53119789783156</v>
      </c>
      <c r="X71" s="22">
        <f t="shared" ca="1" si="8"/>
        <v>84.400422374831123</v>
      </c>
      <c r="Y71" s="22">
        <f t="shared" ca="1" si="8"/>
        <v>79.627700742167818</v>
      </c>
      <c r="Z71" s="85">
        <f t="shared" si="8"/>
        <v>99.337942000467095</v>
      </c>
      <c r="AA71" s="85">
        <f t="shared" ca="1" si="8"/>
        <v>78.299807820065951</v>
      </c>
      <c r="AB71" s="86">
        <f t="shared" ca="1" si="8"/>
        <v>94.192038408656487</v>
      </c>
      <c r="AC71" s="86">
        <f t="shared" ca="1" si="8"/>
        <v>58.865395630611765</v>
      </c>
      <c r="AD71" s="86">
        <f t="shared" ca="1" si="8"/>
        <v>110.01382503702564</v>
      </c>
      <c r="AE71" s="86">
        <f t="shared" ca="1" si="8"/>
        <v>81.312590229919223</v>
      </c>
      <c r="AF71" s="86">
        <f t="shared" ca="1" si="8"/>
        <v>134.5316121561695</v>
      </c>
      <c r="AG71" s="86">
        <f t="shared" ca="1" si="8"/>
        <v>110.0062552313548</v>
      </c>
      <c r="AH71" s="86">
        <f t="shared" ca="1" si="8"/>
        <v>87.28952212747464</v>
      </c>
      <c r="AI71" s="86">
        <f t="shared" si="8"/>
        <v>131.33569028153607</v>
      </c>
      <c r="AJ71" s="86">
        <f t="shared" ca="1" si="8"/>
        <v>154.82511110535401</v>
      </c>
      <c r="AK71" s="22">
        <f t="shared" ca="1" si="8"/>
        <v>116.95141433495537</v>
      </c>
      <c r="AL71" s="22">
        <f t="shared" ca="1" si="8"/>
        <v>60.774551855434368</v>
      </c>
      <c r="AM71" s="22">
        <f t="shared" ca="1" si="8"/>
        <v>91.705453854583467</v>
      </c>
      <c r="AN71" s="22">
        <f ca="1">IF(OR(Fixtures!$D$6&lt;=0,Fixtures!$D$6&gt;39),AVERAGE(B71:AM71),AVERAGE(OFFSET(A71,0,Fixtures!$D$6,1,38-Fixtures!$D$6+1)))</f>
        <v>99.271260721051732</v>
      </c>
      <c r="AO71" s="41" t="str">
        <f t="shared" si="11"/>
        <v>BRI</v>
      </c>
      <c r="AP71" s="67">
        <f ca="1">AVERAGE(OFFSET(A71,0,Fixtures!$D$6,1,9))</f>
        <v>94.02079636182647</v>
      </c>
      <c r="AQ71" s="67">
        <f ca="1">AVERAGE(OFFSET(A71,0,Fixtures!$D$6,1,6))</f>
        <v>86.722784939832465</v>
      </c>
      <c r="AR71" s="67">
        <f ca="1">AVERAGE(OFFSET(A71,0,Fixtures!$D$6,1,3))</f>
        <v>85.75515018756694</v>
      </c>
      <c r="AS71" s="77"/>
      <c r="AT71" s="66"/>
    </row>
    <row r="72" spans="1:46" x14ac:dyDescent="0.3">
      <c r="A72" s="41" t="str">
        <f t="shared" si="9"/>
        <v>BUR</v>
      </c>
      <c r="B72" s="22">
        <f t="shared" ca="1" si="7"/>
        <v>95.687520819508933</v>
      </c>
      <c r="C72" s="22">
        <f t="shared" ca="1" si="8"/>
        <v>99.38205472545684</v>
      </c>
      <c r="D72" s="22">
        <f t="shared" ca="1" si="8"/>
        <v>110.01382503702564</v>
      </c>
      <c r="E72" s="22">
        <f t="shared" si="8"/>
        <v>131.33569028153607</v>
      </c>
      <c r="F72" s="22">
        <f t="shared" ca="1" si="8"/>
        <v>100.55369077103576</v>
      </c>
      <c r="G72" s="22">
        <f t="shared" ca="1" si="8"/>
        <v>71.418699922479249</v>
      </c>
      <c r="H72" s="22">
        <f t="shared" ca="1" si="8"/>
        <v>103.15607179146026</v>
      </c>
      <c r="I72" s="22">
        <f t="shared" ca="1" si="8"/>
        <v>89.616434643680364</v>
      </c>
      <c r="J72" s="22">
        <f t="shared" ca="1" si="8"/>
        <v>134.5316121561695</v>
      </c>
      <c r="K72" s="22">
        <f t="shared" ca="1" si="8"/>
        <v>115.87567373696545</v>
      </c>
      <c r="L72" s="22">
        <f t="shared" ca="1" si="8"/>
        <v>94.192038408656487</v>
      </c>
      <c r="M72" s="22">
        <f t="shared" si="8"/>
        <v>81.276498000382162</v>
      </c>
      <c r="N72" s="22">
        <f t="shared" ca="1" si="8"/>
        <v>95.699765113413946</v>
      </c>
      <c r="O72" s="22">
        <f t="shared" ca="1" si="8"/>
        <v>58.865395630611765</v>
      </c>
      <c r="P72" s="22">
        <f t="shared" ca="1" si="8"/>
        <v>154.82511110535401</v>
      </c>
      <c r="Q72" s="22">
        <f t="shared" ca="1" si="8"/>
        <v>105.36299136872537</v>
      </c>
      <c r="R72" s="22">
        <f t="shared" ca="1" si="8"/>
        <v>60.774551855434368</v>
      </c>
      <c r="S72" s="22">
        <f t="shared" ca="1" si="8"/>
        <v>79.627700742167818</v>
      </c>
      <c r="T72" s="22">
        <f t="shared" ca="1" si="8"/>
        <v>109.53119789783156</v>
      </c>
      <c r="U72" s="22">
        <f t="shared" ca="1" si="8"/>
        <v>110.0062552313548</v>
      </c>
      <c r="V72" s="22">
        <f t="shared" ca="1" si="8"/>
        <v>84.400422374831123</v>
      </c>
      <c r="W72" s="22">
        <f t="shared" ca="1" si="8"/>
        <v>141.62582345629113</v>
      </c>
      <c r="X72" s="22">
        <f t="shared" ca="1" si="8"/>
        <v>110.07131903686596</v>
      </c>
      <c r="Y72" s="22">
        <f t="shared" ca="1" si="8"/>
        <v>134.45208972721142</v>
      </c>
      <c r="Z72" s="85">
        <f t="shared" ca="1" si="8"/>
        <v>81.312590229919223</v>
      </c>
      <c r="AA72" s="85">
        <f t="shared" ca="1" si="8"/>
        <v>116.95141433495537</v>
      </c>
      <c r="AB72" s="86">
        <f t="shared" ca="1" si="8"/>
        <v>65.149936970864573</v>
      </c>
      <c r="AC72" s="86">
        <f t="shared" ca="1" si="8"/>
        <v>74.280007823308679</v>
      </c>
      <c r="AD72" s="86">
        <f t="shared" ca="1" si="8"/>
        <v>86.206083847138942</v>
      </c>
      <c r="AE72" s="86">
        <f t="shared" ca="1" si="8"/>
        <v>189.23069135098825</v>
      </c>
      <c r="AF72" s="86">
        <f t="shared" ca="1" si="8"/>
        <v>78.299807820065951</v>
      </c>
      <c r="AG72" s="86">
        <f t="shared" ca="1" si="8"/>
        <v>71.946594659636602</v>
      </c>
      <c r="AH72" s="86">
        <f t="shared" ca="1" si="8"/>
        <v>77.066213243446214</v>
      </c>
      <c r="AI72" s="86">
        <f t="shared" si="8"/>
        <v>99.337942000467095</v>
      </c>
      <c r="AJ72" s="86">
        <f t="shared" si="8"/>
        <v>160.52139923298856</v>
      </c>
      <c r="AK72" s="22">
        <f t="shared" ca="1" si="8"/>
        <v>90.011311393930058</v>
      </c>
      <c r="AL72" s="22">
        <f t="shared" ca="1" si="8"/>
        <v>87.28952212747464</v>
      </c>
      <c r="AM72" s="22">
        <f t="shared" ca="1" si="8"/>
        <v>82.271201539938346</v>
      </c>
      <c r="AN72" s="22">
        <f ca="1">IF(OR(Fixtures!$D$6&lt;=0,Fixtures!$D$6&gt;39),AVERAGE(B72:AM72),AVERAGE(OFFSET(A72,0,Fixtures!$D$6,1,38-Fixtures!$D$6+1)))</f>
        <v>99.621787086822266</v>
      </c>
      <c r="AO72" s="41" t="str">
        <f t="shared" si="11"/>
        <v>BUR</v>
      </c>
      <c r="AP72" s="67">
        <f ca="1">AVERAGE(OFFSET(A72,0,Fixtures!$D$6,1,9))</f>
        <v>99.758801862676549</v>
      </c>
      <c r="AQ72" s="67">
        <f ca="1">AVERAGE(OFFSET(A72,0,Fixtures!$D$6,1,6))</f>
        <v>93.058687155566361</v>
      </c>
      <c r="AR72" s="67">
        <f ca="1">AVERAGE(OFFSET(A72,0,Fixtures!$D$6,1,3))</f>
        <v>110.90536476402866</v>
      </c>
      <c r="AS72" s="77"/>
      <c r="AT72" s="66"/>
    </row>
    <row r="73" spans="1:46" x14ac:dyDescent="0.3">
      <c r="A73" s="41" t="str">
        <f t="shared" si="9"/>
        <v>CHE</v>
      </c>
      <c r="B73" s="22">
        <f t="shared" ca="1" si="7"/>
        <v>134.45208972721142</v>
      </c>
      <c r="C73" s="22">
        <f t="shared" ca="1" si="8"/>
        <v>110.07131903686596</v>
      </c>
      <c r="D73" s="22">
        <f t="shared" ca="1" si="8"/>
        <v>87.28952212747464</v>
      </c>
      <c r="E73" s="22">
        <f t="shared" ca="1" si="8"/>
        <v>77.066213243446214</v>
      </c>
      <c r="F73" s="22">
        <f t="shared" ca="1" si="8"/>
        <v>110.01382503702564</v>
      </c>
      <c r="G73" s="22">
        <f t="shared" si="8"/>
        <v>131.33569028153607</v>
      </c>
      <c r="H73" s="22">
        <f t="shared" ca="1" si="8"/>
        <v>82.271201539938346</v>
      </c>
      <c r="I73" s="22">
        <f t="shared" ca="1" si="8"/>
        <v>116.95141433495537</v>
      </c>
      <c r="J73" s="22">
        <f t="shared" ca="1" si="8"/>
        <v>60.774551855434368</v>
      </c>
      <c r="K73" s="22">
        <f t="shared" ca="1" si="8"/>
        <v>91.705453854583467</v>
      </c>
      <c r="L73" s="22">
        <f t="shared" ca="1" si="8"/>
        <v>95.699765113413946</v>
      </c>
      <c r="M73" s="22">
        <f t="shared" ca="1" si="8"/>
        <v>58.865395630611765</v>
      </c>
      <c r="N73" s="22">
        <f t="shared" ca="1" si="8"/>
        <v>189.23069135098825</v>
      </c>
      <c r="O73" s="22">
        <f t="shared" si="8"/>
        <v>81.276498000382162</v>
      </c>
      <c r="P73" s="22">
        <f t="shared" ca="1" si="8"/>
        <v>84.400422374831123</v>
      </c>
      <c r="Q73" s="22">
        <f t="shared" ca="1" si="8"/>
        <v>109.53119789783156</v>
      </c>
      <c r="R73" s="22">
        <f t="shared" ca="1" si="8"/>
        <v>65.149936970864573</v>
      </c>
      <c r="S73" s="22">
        <f t="shared" ca="1" si="8"/>
        <v>105.36299136872537</v>
      </c>
      <c r="T73" s="22">
        <f t="shared" ca="1" si="8"/>
        <v>95.687520819508933</v>
      </c>
      <c r="U73" s="22">
        <f t="shared" ca="1" si="8"/>
        <v>99.38205472545684</v>
      </c>
      <c r="V73" s="22">
        <f t="shared" ca="1" si="8"/>
        <v>100.55369077103576</v>
      </c>
      <c r="W73" s="22">
        <f t="shared" ca="1" si="8"/>
        <v>75.031734971931925</v>
      </c>
      <c r="X73" s="22">
        <f t="shared" ca="1" si="8"/>
        <v>74.280007823308679</v>
      </c>
      <c r="Y73" s="22">
        <f t="shared" ca="1" si="8"/>
        <v>81.312590229919223</v>
      </c>
      <c r="Z73" s="85">
        <f t="shared" ca="1" si="8"/>
        <v>134.5316121561695</v>
      </c>
      <c r="AA73" s="85">
        <f t="shared" ca="1" si="8"/>
        <v>110.0062552313548</v>
      </c>
      <c r="AB73" s="86">
        <f t="shared" ca="1" si="8"/>
        <v>86.206083847138942</v>
      </c>
      <c r="AC73" s="86">
        <f t="shared" ca="1" si="8"/>
        <v>79.627700742167818</v>
      </c>
      <c r="AD73" s="86">
        <f t="shared" ca="1" si="8"/>
        <v>89.616434643680364</v>
      </c>
      <c r="AE73" s="86">
        <f t="shared" ca="1" si="8"/>
        <v>103.15607179146026</v>
      </c>
      <c r="AF73" s="86">
        <f t="shared" ca="1" si="8"/>
        <v>154.82511110535401</v>
      </c>
      <c r="AG73" s="86">
        <f t="shared" si="8"/>
        <v>99.337942000467095</v>
      </c>
      <c r="AH73" s="86">
        <f t="shared" ca="1" si="8"/>
        <v>78.299807820065951</v>
      </c>
      <c r="AI73" s="86">
        <f t="shared" ca="1" si="8"/>
        <v>71.946594659636602</v>
      </c>
      <c r="AJ73" s="86">
        <f t="shared" ca="1" si="8"/>
        <v>94.192038408656487</v>
      </c>
      <c r="AK73" s="22">
        <f t="shared" ca="1" si="8"/>
        <v>71.418699922479249</v>
      </c>
      <c r="AL73" s="22">
        <f t="shared" si="8"/>
        <v>160.52139923298856</v>
      </c>
      <c r="AM73" s="22">
        <f t="shared" ca="1" si="8"/>
        <v>90.011311393930058</v>
      </c>
      <c r="AN73" s="22">
        <f ca="1">IF(OR(Fixtures!$D$6&lt;=0,Fixtures!$D$6&gt;39),AVERAGE(B73:AM73),AVERAGE(OFFSET(A73,0,Fixtures!$D$6,1,38-Fixtures!$D$6+1)))</f>
        <v>100.33397687903127</v>
      </c>
      <c r="AO73" s="41" t="str">
        <f t="shared" si="11"/>
        <v>CHE</v>
      </c>
      <c r="AP73" s="67">
        <f ca="1">AVERAGE(OFFSET(A73,0,Fixtures!$D$6,1,9))</f>
        <v>104.29108908307913</v>
      </c>
      <c r="AQ73" s="67">
        <f ca="1">AVERAGE(OFFSET(A73,0,Fixtures!$D$6,1,6))</f>
        <v>96.883446141738446</v>
      </c>
      <c r="AR73" s="67">
        <f ca="1">AVERAGE(OFFSET(A73,0,Fixtures!$D$6,1,3))</f>
        <v>108.61681920581452</v>
      </c>
      <c r="AS73" s="77"/>
      <c r="AT73" s="66"/>
    </row>
    <row r="74" spans="1:46" x14ac:dyDescent="0.3">
      <c r="A74" s="41" t="str">
        <f t="shared" si="9"/>
        <v>CRY</v>
      </c>
      <c r="B74" s="22">
        <f t="shared" ca="1" si="7"/>
        <v>89.616434643680364</v>
      </c>
      <c r="C74" s="22">
        <f t="shared" ca="1" si="8"/>
        <v>94.192038408656487</v>
      </c>
      <c r="D74" s="22">
        <f t="shared" ca="1" si="8"/>
        <v>134.45208972721142</v>
      </c>
      <c r="E74" s="22">
        <f t="shared" ca="1" si="8"/>
        <v>84.400422374831123</v>
      </c>
      <c r="F74" s="22">
        <f t="shared" ca="1" si="8"/>
        <v>105.36299136872537</v>
      </c>
      <c r="G74" s="22">
        <f t="shared" ca="1" si="8"/>
        <v>90.011311393930058</v>
      </c>
      <c r="H74" s="22">
        <f t="shared" ca="1" si="8"/>
        <v>71.418699922479249</v>
      </c>
      <c r="I74" s="22">
        <f t="shared" si="8"/>
        <v>99.337942000467095</v>
      </c>
      <c r="J74" s="22">
        <f t="shared" ca="1" si="8"/>
        <v>154.82511110535401</v>
      </c>
      <c r="K74" s="22">
        <f t="shared" ca="1" si="8"/>
        <v>99.38205472545684</v>
      </c>
      <c r="L74" s="22">
        <f t="shared" ca="1" si="8"/>
        <v>110.07131903686596</v>
      </c>
      <c r="M74" s="22">
        <f t="shared" ca="1" si="8"/>
        <v>141.62582345629113</v>
      </c>
      <c r="N74" s="22">
        <f t="shared" si="8"/>
        <v>131.33569028153607</v>
      </c>
      <c r="O74" s="22">
        <f t="shared" ca="1" si="8"/>
        <v>91.705453854583467</v>
      </c>
      <c r="P74" s="22">
        <f t="shared" ca="1" si="8"/>
        <v>65.149936970864573</v>
      </c>
      <c r="Q74" s="22">
        <f t="shared" ca="1" si="8"/>
        <v>95.699765113413946</v>
      </c>
      <c r="R74" s="22">
        <f t="shared" ca="1" si="8"/>
        <v>82.271201539938346</v>
      </c>
      <c r="S74" s="22">
        <f t="shared" ca="1" si="8"/>
        <v>74.280007823308679</v>
      </c>
      <c r="T74" s="22">
        <f t="shared" si="8"/>
        <v>81.276498000382162</v>
      </c>
      <c r="U74" s="22">
        <f t="shared" ca="1" si="8"/>
        <v>116.95141433495537</v>
      </c>
      <c r="V74" s="22">
        <f t="shared" ca="1" si="8"/>
        <v>87.28952212747464</v>
      </c>
      <c r="W74" s="22">
        <f t="shared" ca="1" si="8"/>
        <v>81.312590229919223</v>
      </c>
      <c r="X74" s="22">
        <f t="shared" ca="1" si="8"/>
        <v>189.23069135098825</v>
      </c>
      <c r="Y74" s="22">
        <f t="shared" ca="1" si="8"/>
        <v>95.687520819508933</v>
      </c>
      <c r="Z74" s="85">
        <f t="shared" ca="1" si="8"/>
        <v>77.066213243446214</v>
      </c>
      <c r="AA74" s="85">
        <f t="shared" ca="1" si="8"/>
        <v>109.53119789783156</v>
      </c>
      <c r="AB74" s="86">
        <f t="shared" ca="1" si="8"/>
        <v>60.774551855434368</v>
      </c>
      <c r="AC74" s="86">
        <f t="shared" ca="1" si="8"/>
        <v>100.55369077103576</v>
      </c>
      <c r="AD74" s="86">
        <f t="shared" ca="1" si="8"/>
        <v>78.299807820065951</v>
      </c>
      <c r="AE74" s="86">
        <f t="shared" ca="1" si="8"/>
        <v>79.627700742167818</v>
      </c>
      <c r="AF74" s="86">
        <f t="shared" si="8"/>
        <v>160.52139923298856</v>
      </c>
      <c r="AG74" s="86">
        <f t="shared" ca="1" si="8"/>
        <v>75.031734971931925</v>
      </c>
      <c r="AH74" s="86">
        <f t="shared" ca="1" si="8"/>
        <v>134.5316121561695</v>
      </c>
      <c r="AI74" s="86">
        <f t="shared" ca="1" si="8"/>
        <v>115.87567373696545</v>
      </c>
      <c r="AJ74" s="86">
        <f t="shared" ca="1" si="8"/>
        <v>103.15607179146026</v>
      </c>
      <c r="AK74" s="22">
        <f t="shared" ca="1" si="8"/>
        <v>110.0062552313548</v>
      </c>
      <c r="AL74" s="22">
        <f t="shared" ca="1" si="8"/>
        <v>110.01382503702564</v>
      </c>
      <c r="AM74" s="22">
        <f t="shared" ca="1" si="8"/>
        <v>86.206083847138942</v>
      </c>
      <c r="AN74" s="22">
        <f ca="1">IF(OR(Fixtures!$D$6&lt;=0,Fixtures!$D$6&gt;39),AVERAGE(B74:AM74),AVERAGE(OFFSET(A74,0,Fixtures!$D$6,1,38-Fixtures!$D$6+1)))</f>
        <v>99.792222610301692</v>
      </c>
      <c r="AO74" s="41" t="str">
        <f t="shared" si="11"/>
        <v>CRY</v>
      </c>
      <c r="AP74" s="67">
        <f ca="1">AVERAGE(OFFSET(A74,0,Fixtures!$D$6,1,9))</f>
        <v>93.01042415049011</v>
      </c>
      <c r="AQ74" s="67">
        <f ca="1">AVERAGE(OFFSET(A74,0,Fixtures!$D$6,1,6))</f>
        <v>86.985497067887124</v>
      </c>
      <c r="AR74" s="67">
        <f ca="1">AVERAGE(OFFSET(A74,0,Fixtures!$D$6,1,3))</f>
        <v>94.094977320262231</v>
      </c>
      <c r="AS74" s="77"/>
      <c r="AT74" s="66"/>
    </row>
    <row r="75" spans="1:46" x14ac:dyDescent="0.3">
      <c r="A75" s="41" t="str">
        <f t="shared" si="9"/>
        <v>EVE</v>
      </c>
      <c r="B75" s="22">
        <f t="shared" ca="1" si="7"/>
        <v>71.946594659636602</v>
      </c>
      <c r="C75" s="22">
        <f t="shared" ca="1" si="8"/>
        <v>78.299807820065951</v>
      </c>
      <c r="D75" s="22">
        <f t="shared" ca="1" si="8"/>
        <v>103.15607179146026</v>
      </c>
      <c r="E75" s="22">
        <f t="shared" ca="1" si="8"/>
        <v>90.011311393930058</v>
      </c>
      <c r="F75" s="22">
        <f t="shared" ca="1" si="8"/>
        <v>79.627700742167818</v>
      </c>
      <c r="G75" s="22">
        <f t="shared" ca="1" si="8"/>
        <v>77.066213243446214</v>
      </c>
      <c r="H75" s="22">
        <f t="shared" ca="1" si="8"/>
        <v>154.82511110535401</v>
      </c>
      <c r="I75" s="22">
        <f t="shared" ca="1" si="8"/>
        <v>91.705453854583467</v>
      </c>
      <c r="J75" s="22">
        <f t="shared" si="8"/>
        <v>81.276498000382162</v>
      </c>
      <c r="K75" s="22">
        <f t="shared" ca="1" si="8"/>
        <v>100.55369077103576</v>
      </c>
      <c r="L75" s="22">
        <f t="shared" ca="1" si="8"/>
        <v>86.206083847138942</v>
      </c>
      <c r="M75" s="22">
        <f t="shared" ca="1" si="8"/>
        <v>116.95141433495537</v>
      </c>
      <c r="N75" s="22">
        <f t="shared" ref="C75:AM82" ca="1" si="12">(VLOOKUP(N9,$AT$2:$AU$41,2,FALSE))</f>
        <v>71.418699922479249</v>
      </c>
      <c r="O75" s="22">
        <f t="shared" ca="1" si="12"/>
        <v>134.5316121561695</v>
      </c>
      <c r="P75" s="22">
        <f t="shared" si="12"/>
        <v>160.52139923298856</v>
      </c>
      <c r="Q75" s="22">
        <f t="shared" ca="1" si="12"/>
        <v>115.87567373696545</v>
      </c>
      <c r="R75" s="22">
        <f t="shared" ca="1" si="12"/>
        <v>134.45208972721142</v>
      </c>
      <c r="S75" s="22">
        <f t="shared" ca="1" si="12"/>
        <v>81.312590229919223</v>
      </c>
      <c r="T75" s="22">
        <f t="shared" ca="1" si="12"/>
        <v>75.031734971931925</v>
      </c>
      <c r="U75" s="22">
        <f t="shared" ca="1" si="12"/>
        <v>74.280007823308679</v>
      </c>
      <c r="V75" s="22">
        <f t="shared" ca="1" si="12"/>
        <v>189.23069135098825</v>
      </c>
      <c r="W75" s="22">
        <f t="shared" ca="1" si="12"/>
        <v>82.271201539938346</v>
      </c>
      <c r="X75" s="22">
        <f t="shared" si="12"/>
        <v>99.337942000467095</v>
      </c>
      <c r="Y75" s="22">
        <f t="shared" ca="1" si="12"/>
        <v>60.774551855434368</v>
      </c>
      <c r="Z75" s="85">
        <f t="shared" ca="1" si="12"/>
        <v>95.699765113413946</v>
      </c>
      <c r="AA75" s="85">
        <f t="shared" ca="1" si="12"/>
        <v>58.865395630611765</v>
      </c>
      <c r="AB75" s="86">
        <f t="shared" ca="1" si="12"/>
        <v>99.38205472545684</v>
      </c>
      <c r="AC75" s="96">
        <f t="shared" ca="1" si="12"/>
        <v>110.0062552313548</v>
      </c>
      <c r="AD75" s="86">
        <f t="shared" ca="1" si="12"/>
        <v>141.62582345629113</v>
      </c>
      <c r="AE75" s="86">
        <f t="shared" si="12"/>
        <v>131.33569028153607</v>
      </c>
      <c r="AF75" s="86">
        <f t="shared" ca="1" si="12"/>
        <v>87.28952212747464</v>
      </c>
      <c r="AG75" s="86">
        <f t="shared" ca="1" si="12"/>
        <v>110.07131903686596</v>
      </c>
      <c r="AH75" s="86">
        <f t="shared" ca="1" si="12"/>
        <v>105.36299136872537</v>
      </c>
      <c r="AI75" s="86">
        <f t="shared" ca="1" si="12"/>
        <v>95.687520819508933</v>
      </c>
      <c r="AJ75" s="86">
        <f t="shared" ca="1" si="12"/>
        <v>110.01382503702564</v>
      </c>
      <c r="AK75" s="22">
        <f t="shared" ca="1" si="12"/>
        <v>84.400422374831123</v>
      </c>
      <c r="AL75" s="22">
        <f t="shared" ca="1" si="12"/>
        <v>94.192038408656487</v>
      </c>
      <c r="AM75" s="22">
        <f t="shared" ca="1" si="12"/>
        <v>65.149936970864573</v>
      </c>
      <c r="AN75" s="22">
        <f ca="1">IF(OR(Fixtures!$D$6&lt;=0,Fixtures!$D$6&gt;39),AVERAGE(B75:AM75),AVERAGE(OFFSET(A75,0,Fixtures!$D$6,1,38-Fixtures!$D$6+1)))</f>
        <v>96.657140829203428</v>
      </c>
      <c r="AO75" s="41" t="str">
        <f t="shared" si="11"/>
        <v>EVE</v>
      </c>
      <c r="AP75" s="67">
        <f ca="1">AVERAGE(OFFSET(A75,0,Fixtures!$D$6,1,9))</f>
        <v>99.45004193982659</v>
      </c>
      <c r="AQ75" s="67">
        <f ca="1">AVERAGE(OFFSET(A75,0,Fixtures!$D$6,1,6))</f>
        <v>94.392307668760466</v>
      </c>
      <c r="AR75" s="67">
        <f ca="1">AVERAGE(OFFSET(A75,0,Fixtures!$D$6,1,3))</f>
        <v>71.779904199820024</v>
      </c>
      <c r="AS75" s="77"/>
      <c r="AT75" s="66"/>
    </row>
    <row r="76" spans="1:46" x14ac:dyDescent="0.3">
      <c r="A76" s="41" t="str">
        <f t="shared" si="9"/>
        <v>LEI</v>
      </c>
      <c r="B76" s="22">
        <f t="shared" ca="1" si="7"/>
        <v>90.011311393930058</v>
      </c>
      <c r="C76" s="22">
        <f t="shared" ca="1" si="12"/>
        <v>141.62582345629113</v>
      </c>
      <c r="D76" s="22">
        <f t="shared" ca="1" si="12"/>
        <v>94.192038408656487</v>
      </c>
      <c r="E76" s="22">
        <f t="shared" ca="1" si="12"/>
        <v>65.149936970864573</v>
      </c>
      <c r="F76" s="22">
        <f t="shared" ca="1" si="12"/>
        <v>134.45208972721142</v>
      </c>
      <c r="G76" s="22">
        <f t="shared" ca="1" si="12"/>
        <v>86.206083847138942</v>
      </c>
      <c r="H76" s="22">
        <f t="shared" ca="1" si="12"/>
        <v>60.774551855434368</v>
      </c>
      <c r="I76" s="22">
        <f t="shared" si="12"/>
        <v>160.52139923298856</v>
      </c>
      <c r="J76" s="22">
        <f t="shared" ca="1" si="12"/>
        <v>75.031734971931925</v>
      </c>
      <c r="K76" s="22">
        <f t="shared" ca="1" si="12"/>
        <v>116.95141433495537</v>
      </c>
      <c r="L76" s="22">
        <f t="shared" ca="1" si="12"/>
        <v>71.946594659636602</v>
      </c>
      <c r="M76" s="22">
        <f t="shared" ca="1" si="12"/>
        <v>81.312590229919223</v>
      </c>
      <c r="N76" s="22">
        <f t="shared" ca="1" si="12"/>
        <v>100.55369077103576</v>
      </c>
      <c r="O76" s="22">
        <f t="shared" ca="1" si="12"/>
        <v>89.616434643680364</v>
      </c>
      <c r="P76" s="22">
        <f t="shared" ca="1" si="12"/>
        <v>78.299807820065951</v>
      </c>
      <c r="Q76" s="22">
        <f t="shared" ca="1" si="12"/>
        <v>103.15607179146026</v>
      </c>
      <c r="R76" s="22">
        <f t="shared" ca="1" si="12"/>
        <v>71.418699922479249</v>
      </c>
      <c r="S76" s="22">
        <f t="shared" ca="1" si="12"/>
        <v>189.23069135098825</v>
      </c>
      <c r="T76" s="22">
        <f t="shared" si="12"/>
        <v>131.33569028153607</v>
      </c>
      <c r="U76" s="22">
        <f t="shared" si="12"/>
        <v>99.337942000467095</v>
      </c>
      <c r="V76" s="22">
        <f t="shared" ca="1" si="12"/>
        <v>74.280007823308679</v>
      </c>
      <c r="W76" s="22">
        <f t="shared" ca="1" si="12"/>
        <v>95.687520819508933</v>
      </c>
      <c r="X76" s="22">
        <f t="shared" ca="1" si="12"/>
        <v>91.705453854583467</v>
      </c>
      <c r="Y76" s="22">
        <f t="shared" si="12"/>
        <v>81.276498000382162</v>
      </c>
      <c r="Z76" s="85">
        <f t="shared" ca="1" si="12"/>
        <v>115.87567373696545</v>
      </c>
      <c r="AA76" s="85">
        <f t="shared" ca="1" si="12"/>
        <v>110.01382503702564</v>
      </c>
      <c r="AB76" s="86">
        <f t="shared" ca="1" si="12"/>
        <v>154.82511110535401</v>
      </c>
      <c r="AC76" s="96">
        <f t="shared" ca="1" si="12"/>
        <v>87.28952212747464</v>
      </c>
      <c r="AD76" s="86">
        <f t="shared" ca="1" si="12"/>
        <v>84.400422374831123</v>
      </c>
      <c r="AE76" s="86">
        <f t="shared" ca="1" si="12"/>
        <v>95.699765113413946</v>
      </c>
      <c r="AF76" s="86">
        <f t="shared" ca="1" si="12"/>
        <v>82.271201539938346</v>
      </c>
      <c r="AG76" s="86">
        <f t="shared" ca="1" si="12"/>
        <v>109.53119789783156</v>
      </c>
      <c r="AH76" s="86">
        <f t="shared" ca="1" si="12"/>
        <v>58.865395630611765</v>
      </c>
      <c r="AI76" s="86">
        <f t="shared" ca="1" si="12"/>
        <v>99.38205472545684</v>
      </c>
      <c r="AJ76" s="86">
        <f t="shared" ca="1" si="12"/>
        <v>79.627700742167818</v>
      </c>
      <c r="AK76" s="22">
        <f t="shared" ca="1" si="12"/>
        <v>77.066213243446214</v>
      </c>
      <c r="AL76" s="22">
        <f t="shared" ca="1" si="12"/>
        <v>105.36299136872537</v>
      </c>
      <c r="AM76" s="22">
        <f t="shared" ca="1" si="12"/>
        <v>110.0062552313548</v>
      </c>
      <c r="AN76" s="22">
        <f ca="1">IF(OR(Fixtures!$D$6&lt;=0,Fixtures!$D$6&gt;39),AVERAGE(B76:AM76),AVERAGE(OFFSET(A76,0,Fixtures!$D$6,1,38-Fixtures!$D$6+1)))</f>
        <v>96.766255191665309</v>
      </c>
      <c r="AO76" s="41" t="str">
        <f t="shared" si="11"/>
        <v>LEI</v>
      </c>
      <c r="AP76" s="67">
        <f ca="1">AVERAGE(OFFSET(A76,0,Fixtures!$D$6,1,9))</f>
        <v>102.35369077035743</v>
      </c>
      <c r="AQ76" s="67">
        <f ca="1">AVERAGE(OFFSET(A76,0,Fixtures!$D$6,1,6))</f>
        <v>105.61350873033882</v>
      </c>
      <c r="AR76" s="67">
        <f ca="1">AVERAGE(OFFSET(A76,0,Fixtures!$D$6,1,3))</f>
        <v>102.38866559145775</v>
      </c>
      <c r="AS76" s="77"/>
      <c r="AT76" s="66"/>
    </row>
    <row r="77" spans="1:46" x14ac:dyDescent="0.3">
      <c r="A77" s="41" t="str">
        <f t="shared" si="9"/>
        <v>LIV</v>
      </c>
      <c r="B77" s="22">
        <f t="shared" ca="1" si="7"/>
        <v>71.418699922479249</v>
      </c>
      <c r="C77" s="22">
        <f t="shared" ca="1" si="12"/>
        <v>116.95141433495537</v>
      </c>
      <c r="D77" s="22">
        <f t="shared" ca="1" si="12"/>
        <v>81.312590229919223</v>
      </c>
      <c r="E77" s="22">
        <f t="shared" ca="1" si="12"/>
        <v>91.705453854583467</v>
      </c>
      <c r="F77" s="22">
        <f t="shared" ca="1" si="12"/>
        <v>60.774551855434368</v>
      </c>
      <c r="G77" s="22">
        <f t="shared" ca="1" si="12"/>
        <v>141.62582345629113</v>
      </c>
      <c r="H77" s="22">
        <f t="shared" ca="1" si="12"/>
        <v>94.192038408656487</v>
      </c>
      <c r="I77" s="22">
        <f t="shared" ca="1" si="12"/>
        <v>110.07131903686596</v>
      </c>
      <c r="J77" s="22">
        <f t="shared" ca="1" si="12"/>
        <v>134.45208972721142</v>
      </c>
      <c r="K77" s="22">
        <f t="shared" ca="1" si="12"/>
        <v>86.206083847138942</v>
      </c>
      <c r="L77" s="22">
        <f t="shared" ca="1" si="12"/>
        <v>103.15607179146026</v>
      </c>
      <c r="M77" s="22">
        <f t="shared" ca="1" si="12"/>
        <v>154.82511110535401</v>
      </c>
      <c r="N77" s="22">
        <f t="shared" ca="1" si="12"/>
        <v>71.946594659636602</v>
      </c>
      <c r="O77" s="22">
        <f t="shared" ca="1" si="12"/>
        <v>82.271201539938346</v>
      </c>
      <c r="P77" s="22">
        <f t="shared" ca="1" si="12"/>
        <v>89.616434643680364</v>
      </c>
      <c r="Q77" s="22">
        <f t="shared" ca="1" si="12"/>
        <v>79.627700742167818</v>
      </c>
      <c r="R77" s="22">
        <f t="shared" ca="1" si="12"/>
        <v>78.299807820065951</v>
      </c>
      <c r="S77" s="93">
        <f t="shared" si="12"/>
        <v>99.337942000467095</v>
      </c>
      <c r="T77" s="22">
        <f t="shared" ca="1" si="12"/>
        <v>134.5316121561695</v>
      </c>
      <c r="U77" s="22">
        <f t="shared" ca="1" si="12"/>
        <v>90.011311393930058</v>
      </c>
      <c r="V77" s="22">
        <f t="shared" ca="1" si="12"/>
        <v>77.066213243446214</v>
      </c>
      <c r="W77" s="22">
        <f t="shared" ca="1" si="12"/>
        <v>105.36299136872537</v>
      </c>
      <c r="X77" s="22">
        <f t="shared" ca="1" si="12"/>
        <v>110.0062552313548</v>
      </c>
      <c r="Y77" s="93">
        <f t="shared" ca="1" si="12"/>
        <v>110.01382503702564</v>
      </c>
      <c r="Z77" s="85">
        <f t="shared" ca="1" si="12"/>
        <v>95.687520819508933</v>
      </c>
      <c r="AA77" s="85">
        <f t="shared" ca="1" si="12"/>
        <v>87.28952212747464</v>
      </c>
      <c r="AB77" s="86">
        <f t="shared" si="12"/>
        <v>81.276498000382162</v>
      </c>
      <c r="AC77" s="86">
        <f t="shared" ca="1" si="12"/>
        <v>95.699765113413946</v>
      </c>
      <c r="AD77" s="86">
        <f t="shared" ca="1" si="12"/>
        <v>65.149936970864573</v>
      </c>
      <c r="AE77" s="86">
        <f t="shared" ca="1" si="12"/>
        <v>109.53119789783156</v>
      </c>
      <c r="AF77" s="86">
        <f t="shared" ca="1" si="12"/>
        <v>58.865395630611765</v>
      </c>
      <c r="AG77" s="86">
        <f t="shared" ca="1" si="12"/>
        <v>189.23069135098825</v>
      </c>
      <c r="AH77" s="86">
        <f t="shared" ca="1" si="12"/>
        <v>84.400422374831123</v>
      </c>
      <c r="AI77" s="86">
        <f t="shared" ca="1" si="12"/>
        <v>100.55369077103576</v>
      </c>
      <c r="AJ77" s="86">
        <f t="shared" ca="1" si="12"/>
        <v>75.031734971931925</v>
      </c>
      <c r="AK77" s="22">
        <f t="shared" ca="1" si="12"/>
        <v>99.38205472545684</v>
      </c>
      <c r="AL77" s="22">
        <f t="shared" ca="1" si="12"/>
        <v>115.87567373696545</v>
      </c>
      <c r="AM77" s="22">
        <f t="shared" ca="1" si="12"/>
        <v>74.280007823308679</v>
      </c>
      <c r="AN77" s="22">
        <f ca="1">IF(OR(Fixtures!$D$6&lt;=0,Fixtures!$D$6&gt;39),AVERAGE(B77:AM77),AVERAGE(OFFSET(A77,0,Fixtures!$D$6,1,38-Fixtures!$D$6+1)))</f>
        <v>96.15119582344208</v>
      </c>
      <c r="AO77" s="41" t="str">
        <f t="shared" si="11"/>
        <v>LIV</v>
      </c>
      <c r="AP77" s="67">
        <f ca="1">AVERAGE(OFFSET(A77,0,Fixtures!$D$6,1,9))</f>
        <v>99.193816994233501</v>
      </c>
      <c r="AQ77" s="67">
        <f ca="1">AVERAGE(OFFSET(A77,0,Fixtures!$D$6,1,6))</f>
        <v>89.186178011444994</v>
      </c>
      <c r="AR77" s="67">
        <f ca="1">AVERAGE(OFFSET(A77,0,Fixtures!$D$6,1,3))</f>
        <v>97.663622661336419</v>
      </c>
      <c r="AS77" s="77"/>
      <c r="AT77" s="66"/>
    </row>
    <row r="78" spans="1:46" x14ac:dyDescent="0.3">
      <c r="A78" s="41" t="str">
        <f t="shared" si="9"/>
        <v>MCI</v>
      </c>
      <c r="B78" s="22">
        <f t="shared" si="7"/>
        <v>99.337942000467095</v>
      </c>
      <c r="C78" s="22">
        <f t="shared" ca="1" si="12"/>
        <v>86.206083847138942</v>
      </c>
      <c r="D78" s="22">
        <f t="shared" ca="1" si="12"/>
        <v>79.627700742167818</v>
      </c>
      <c r="E78" s="22">
        <f t="shared" ca="1" si="12"/>
        <v>82.271201539938346</v>
      </c>
      <c r="F78" s="22">
        <f t="shared" ca="1" si="12"/>
        <v>87.28952212747464</v>
      </c>
      <c r="G78" s="22">
        <f t="shared" ca="1" si="12"/>
        <v>78.299807820065951</v>
      </c>
      <c r="H78" s="22">
        <f t="shared" ca="1" si="12"/>
        <v>109.53119789783156</v>
      </c>
      <c r="I78" s="22">
        <f t="shared" ca="1" si="12"/>
        <v>90.011311393930058</v>
      </c>
      <c r="J78" s="22">
        <f t="shared" ca="1" si="12"/>
        <v>71.946594659636602</v>
      </c>
      <c r="K78" s="22">
        <f t="shared" ca="1" si="12"/>
        <v>84.400422374831123</v>
      </c>
      <c r="L78" s="22">
        <f t="shared" ca="1" si="12"/>
        <v>95.687520819508933</v>
      </c>
      <c r="M78" s="22">
        <f t="shared" si="12"/>
        <v>160.52139923298856</v>
      </c>
      <c r="N78" s="22">
        <f t="shared" ca="1" si="12"/>
        <v>115.87567373696545</v>
      </c>
      <c r="O78" s="22">
        <f t="shared" ca="1" si="12"/>
        <v>74.280007823308679</v>
      </c>
      <c r="P78" s="22">
        <f t="shared" ca="1" si="12"/>
        <v>91.705453854583467</v>
      </c>
      <c r="Q78" s="22">
        <f t="shared" ca="1" si="12"/>
        <v>110.0062552313548</v>
      </c>
      <c r="R78" s="22">
        <f t="shared" ca="1" si="12"/>
        <v>99.38205472545684</v>
      </c>
      <c r="S78" s="22">
        <f t="shared" ca="1" si="12"/>
        <v>110.07131903686596</v>
      </c>
      <c r="T78" s="22">
        <f t="shared" ca="1" si="12"/>
        <v>110.01382503702564</v>
      </c>
      <c r="U78" s="22">
        <f t="shared" ca="1" si="12"/>
        <v>77.066213243446214</v>
      </c>
      <c r="V78" s="22">
        <f t="shared" ca="1" si="12"/>
        <v>89.616434643680364</v>
      </c>
      <c r="W78" s="22">
        <f t="shared" ca="1" si="12"/>
        <v>103.15607179146026</v>
      </c>
      <c r="X78" s="22">
        <f t="shared" ca="1" si="12"/>
        <v>58.865395630611765</v>
      </c>
      <c r="Y78" s="22">
        <f t="shared" ca="1" si="12"/>
        <v>94.192038408656487</v>
      </c>
      <c r="Z78" s="85">
        <f t="shared" ca="1" si="12"/>
        <v>105.36299136872537</v>
      </c>
      <c r="AA78" s="85">
        <f t="shared" si="12"/>
        <v>81.276498000382162</v>
      </c>
      <c r="AB78" s="86">
        <f t="shared" ca="1" si="12"/>
        <v>134.5316121561695</v>
      </c>
      <c r="AC78" s="96">
        <f t="shared" ca="1" si="12"/>
        <v>81.312590229919223</v>
      </c>
      <c r="AD78" s="86">
        <f t="shared" ca="1" si="12"/>
        <v>134.45208972721142</v>
      </c>
      <c r="AE78" s="86">
        <f t="shared" ca="1" si="12"/>
        <v>75.031734971931925</v>
      </c>
      <c r="AF78" s="86">
        <f t="shared" ca="1" si="12"/>
        <v>141.62582345629113</v>
      </c>
      <c r="AG78" s="86">
        <f t="shared" si="12"/>
        <v>131.33569028153607</v>
      </c>
      <c r="AH78" s="86">
        <f t="shared" ca="1" si="12"/>
        <v>116.95141433495537</v>
      </c>
      <c r="AI78" s="86">
        <f t="shared" ca="1" si="12"/>
        <v>60.774551855434368</v>
      </c>
      <c r="AJ78" s="86">
        <f t="shared" ca="1" si="12"/>
        <v>100.55369077103576</v>
      </c>
      <c r="AK78" s="22">
        <f t="shared" ca="1" si="12"/>
        <v>65.149936970864573</v>
      </c>
      <c r="AL78" s="22">
        <f t="shared" ca="1" si="12"/>
        <v>95.699765113413946</v>
      </c>
      <c r="AM78" s="22">
        <f t="shared" ca="1" si="12"/>
        <v>71.418699922479249</v>
      </c>
      <c r="AN78" s="22">
        <f ca="1">IF(OR(Fixtures!$D$6&lt;=0,Fixtures!$D$6&gt;39),AVERAGE(B78:AM78),AVERAGE(OFFSET(A78,0,Fixtures!$D$6,1,38-Fixtures!$D$6+1)))</f>
        <v>99.31127517126707</v>
      </c>
      <c r="AO78" s="41" t="str">
        <f t="shared" si="11"/>
        <v>MCI</v>
      </c>
      <c r="AP78" s="67">
        <f ca="1">AVERAGE(OFFSET(A78,0,Fixtures!$D$6,1,9))</f>
        <v>108.79122984453592</v>
      </c>
      <c r="AQ78" s="67">
        <f ca="1">AVERAGE(OFFSET(A78,0,Fixtures!$D$6,1,6))</f>
        <v>105.18796998184403</v>
      </c>
      <c r="AR78" s="67">
        <f ca="1">AVERAGE(OFFSET(A78,0,Fixtures!$D$6,1,3))</f>
        <v>93.61050925925467</v>
      </c>
      <c r="AS78" s="77"/>
      <c r="AT78" s="66"/>
    </row>
    <row r="79" spans="1:46" x14ac:dyDescent="0.3">
      <c r="A79" s="41" t="str">
        <f t="shared" si="9"/>
        <v>MUN</v>
      </c>
      <c r="B79" s="22">
        <f t="shared" ca="1" si="7"/>
        <v>115.87567373696545</v>
      </c>
      <c r="C79" s="22">
        <f t="shared" ca="1" si="12"/>
        <v>110.01382503702564</v>
      </c>
      <c r="D79" s="22">
        <f t="shared" ca="1" si="12"/>
        <v>58.865395630611765</v>
      </c>
      <c r="E79" s="22">
        <f t="shared" ca="1" si="12"/>
        <v>116.95141433495537</v>
      </c>
      <c r="F79" s="22">
        <f t="shared" ca="1" si="12"/>
        <v>110.07131903686596</v>
      </c>
      <c r="G79" s="22">
        <f t="shared" si="12"/>
        <v>99.337942000467095</v>
      </c>
      <c r="H79" s="22">
        <f t="shared" ca="1" si="12"/>
        <v>81.312590229919223</v>
      </c>
      <c r="I79" s="22">
        <f t="shared" ca="1" si="12"/>
        <v>74.280007823308679</v>
      </c>
      <c r="J79" s="22">
        <f t="shared" si="12"/>
        <v>131.33569028153607</v>
      </c>
      <c r="K79" s="22">
        <f t="shared" ca="1" si="12"/>
        <v>87.28952212747464</v>
      </c>
      <c r="L79" s="22">
        <f t="shared" ca="1" si="12"/>
        <v>79.627700742167818</v>
      </c>
      <c r="M79" s="22">
        <f t="shared" ca="1" si="12"/>
        <v>82.271201539938346</v>
      </c>
      <c r="N79" s="22">
        <f t="shared" ca="1" si="12"/>
        <v>94.192038408656487</v>
      </c>
      <c r="O79" s="22">
        <f t="shared" ca="1" si="12"/>
        <v>84.400422374831123</v>
      </c>
      <c r="P79" s="22">
        <f t="shared" ca="1" si="12"/>
        <v>86.206083847138942</v>
      </c>
      <c r="Q79" s="22">
        <f t="shared" ca="1" si="12"/>
        <v>189.23069135098825</v>
      </c>
      <c r="R79" s="22">
        <f t="shared" ca="1" si="12"/>
        <v>89.616434643680364</v>
      </c>
      <c r="S79" s="22">
        <f t="shared" ca="1" si="12"/>
        <v>95.699765113413946</v>
      </c>
      <c r="T79" s="22">
        <f t="shared" ca="1" si="12"/>
        <v>60.774551855434368</v>
      </c>
      <c r="U79" s="22">
        <f t="shared" ca="1" si="12"/>
        <v>91.705453854583467</v>
      </c>
      <c r="V79" s="22">
        <f t="shared" ca="1" si="12"/>
        <v>99.38205472545684</v>
      </c>
      <c r="W79" s="22">
        <f t="shared" ca="1" si="12"/>
        <v>71.418699922479249</v>
      </c>
      <c r="X79" s="22">
        <f t="shared" si="12"/>
        <v>160.52139923298856</v>
      </c>
      <c r="Y79" s="22">
        <f t="shared" ca="1" si="12"/>
        <v>75.031734971931925</v>
      </c>
      <c r="Z79" s="85">
        <f t="shared" ca="1" si="12"/>
        <v>90.011311393930058</v>
      </c>
      <c r="AA79" s="85">
        <f t="shared" ca="1" si="12"/>
        <v>141.62582345629113</v>
      </c>
      <c r="AB79" s="86">
        <f t="shared" ca="1" si="12"/>
        <v>78.299807820065951</v>
      </c>
      <c r="AC79" s="96">
        <f t="shared" ca="1" si="12"/>
        <v>109.53119789783156</v>
      </c>
      <c r="AD79" s="86">
        <f t="shared" ca="1" si="12"/>
        <v>154.82511110535401</v>
      </c>
      <c r="AE79" s="86">
        <f t="shared" ca="1" si="12"/>
        <v>105.36299136872537</v>
      </c>
      <c r="AF79" s="86">
        <f t="shared" ca="1" si="12"/>
        <v>77.066213243446214</v>
      </c>
      <c r="AG79" s="86">
        <f t="shared" ca="1" si="12"/>
        <v>100.55369077103576</v>
      </c>
      <c r="AH79" s="86">
        <f t="shared" ca="1" si="12"/>
        <v>65.149936970864573</v>
      </c>
      <c r="AI79" s="86">
        <f t="shared" ca="1" si="12"/>
        <v>103.15607179146026</v>
      </c>
      <c r="AJ79" s="86">
        <f t="shared" ca="1" si="12"/>
        <v>95.687520819508933</v>
      </c>
      <c r="AK79" s="22">
        <f t="shared" ca="1" si="12"/>
        <v>71.946594659636602</v>
      </c>
      <c r="AL79" s="22">
        <f t="shared" si="12"/>
        <v>81.276498000382162</v>
      </c>
      <c r="AM79" s="22">
        <f t="shared" ca="1" si="12"/>
        <v>134.5316121561695</v>
      </c>
      <c r="AN79" s="22">
        <f ca="1">IF(OR(Fixtures!$D$6&lt;=0,Fixtures!$D$6&gt;39),AVERAGE(B79:AM79),AVERAGE(OFFSET(A79,0,Fixtures!$D$6,1,38-Fixtures!$D$6+1)))</f>
        <v>98.937074428442273</v>
      </c>
      <c r="AO79" s="41" t="str">
        <f t="shared" si="11"/>
        <v>MUN</v>
      </c>
      <c r="AP79" s="67">
        <f ca="1">AVERAGE(OFFSET(A79,0,Fixtures!$D$6,1,9))</f>
        <v>103.58976466984579</v>
      </c>
      <c r="AQ79" s="67">
        <f ca="1">AVERAGE(OFFSET(A79,0,Fixtures!$D$6,1,6))</f>
        <v>108.22083110756745</v>
      </c>
      <c r="AR79" s="67">
        <f ca="1">AVERAGE(OFFSET(A79,0,Fixtures!$D$6,1,3))</f>
        <v>102.22295660738438</v>
      </c>
      <c r="AS79" s="77"/>
      <c r="AT79" s="66"/>
    </row>
    <row r="80" spans="1:46" x14ac:dyDescent="0.3">
      <c r="A80" s="41" t="str">
        <f t="shared" si="9"/>
        <v>NEW</v>
      </c>
      <c r="B80" s="22">
        <f t="shared" ca="1" si="7"/>
        <v>81.312590229919223</v>
      </c>
      <c r="C80" s="22">
        <f t="shared" ca="1" si="12"/>
        <v>87.28952212747464</v>
      </c>
      <c r="D80" s="22">
        <f t="shared" ca="1" si="12"/>
        <v>105.36299136872537</v>
      </c>
      <c r="E80" s="22">
        <f t="shared" ca="1" si="12"/>
        <v>78.299807820065951</v>
      </c>
      <c r="F80" s="22">
        <f t="shared" si="12"/>
        <v>160.52139923298856</v>
      </c>
      <c r="G80" s="22">
        <f t="shared" ca="1" si="12"/>
        <v>82.271201539938346</v>
      </c>
      <c r="H80" s="22">
        <f t="shared" ca="1" si="12"/>
        <v>134.5316121561695</v>
      </c>
      <c r="I80" s="22">
        <f t="shared" ca="1" si="12"/>
        <v>110.0062552313548</v>
      </c>
      <c r="J80" s="22">
        <f t="shared" ca="1" si="12"/>
        <v>141.62582345629113</v>
      </c>
      <c r="K80" s="22">
        <f t="shared" ca="1" si="12"/>
        <v>90.011311393930058</v>
      </c>
      <c r="L80" s="22">
        <f t="shared" si="12"/>
        <v>99.337942000467095</v>
      </c>
      <c r="M80" s="22">
        <f t="shared" ca="1" si="12"/>
        <v>65.149936970864573</v>
      </c>
      <c r="N80" s="22">
        <f t="shared" ca="1" si="12"/>
        <v>103.15607179146026</v>
      </c>
      <c r="O80" s="22">
        <f t="shared" ca="1" si="12"/>
        <v>154.82511110535401</v>
      </c>
      <c r="P80" s="22">
        <f t="shared" ca="1" si="12"/>
        <v>94.192038408656487</v>
      </c>
      <c r="Q80" s="22">
        <f t="shared" ca="1" si="12"/>
        <v>95.687520819508933</v>
      </c>
      <c r="R80" s="22">
        <f t="shared" ca="1" si="12"/>
        <v>91.705453854583467</v>
      </c>
      <c r="S80" s="22">
        <f t="shared" ca="1" si="12"/>
        <v>58.865395630611765</v>
      </c>
      <c r="T80" s="22">
        <f t="shared" ca="1" si="12"/>
        <v>134.45208972721142</v>
      </c>
      <c r="U80" s="22">
        <f t="shared" ca="1" si="12"/>
        <v>89.616434643680364</v>
      </c>
      <c r="V80" s="22">
        <f t="shared" ca="1" si="12"/>
        <v>110.07131903686596</v>
      </c>
      <c r="W80" s="22">
        <f t="shared" ca="1" si="12"/>
        <v>110.01382503702564</v>
      </c>
      <c r="X80" s="22">
        <f t="shared" ca="1" si="12"/>
        <v>115.87567373696545</v>
      </c>
      <c r="Y80" s="22">
        <f t="shared" ca="1" si="12"/>
        <v>109.53119789783156</v>
      </c>
      <c r="Z80" s="85">
        <f t="shared" ca="1" si="12"/>
        <v>71.418699922479249</v>
      </c>
      <c r="AA80" s="85">
        <f t="shared" ca="1" si="12"/>
        <v>99.38205472545684</v>
      </c>
      <c r="AB80" s="86">
        <f t="shared" ca="1" si="12"/>
        <v>71.946594659636602</v>
      </c>
      <c r="AC80" s="86">
        <f t="shared" ca="1" si="12"/>
        <v>75.031734971931925</v>
      </c>
      <c r="AD80" s="86">
        <f t="shared" ca="1" si="12"/>
        <v>116.95141433495537</v>
      </c>
      <c r="AE80" s="86">
        <f t="shared" ca="1" si="12"/>
        <v>77.066213243446214</v>
      </c>
      <c r="AF80" s="86">
        <f t="shared" ca="1" si="12"/>
        <v>84.400422374831123</v>
      </c>
      <c r="AG80" s="86">
        <f t="shared" ca="1" si="12"/>
        <v>79.627700742167818</v>
      </c>
      <c r="AH80" s="86">
        <f t="shared" si="12"/>
        <v>81.276498000382162</v>
      </c>
      <c r="AI80" s="86">
        <f t="shared" ca="1" si="12"/>
        <v>189.23069135098825</v>
      </c>
      <c r="AJ80" s="86">
        <f t="shared" ca="1" si="12"/>
        <v>95.699765113413946</v>
      </c>
      <c r="AK80" s="22">
        <f t="shared" ca="1" si="12"/>
        <v>86.206083847138942</v>
      </c>
      <c r="AL80" s="22">
        <f t="shared" ca="1" si="12"/>
        <v>100.55369077103576</v>
      </c>
      <c r="AM80" s="22">
        <f t="shared" si="12"/>
        <v>131.33569028153607</v>
      </c>
      <c r="AN80" s="22">
        <f ca="1">IF(OR(Fixtures!$D$6&lt;=0,Fixtures!$D$6&gt;39),AVERAGE(B80:AM80),AVERAGE(OFFSET(A80,0,Fixtures!$D$6,1,38-Fixtures!$D$6+1)))</f>
        <v>97.977230149148767</v>
      </c>
      <c r="AO80" s="41" t="str">
        <f t="shared" si="11"/>
        <v>NEW</v>
      </c>
      <c r="AP80" s="67">
        <f ca="1">AVERAGE(OFFSET(A80,0,Fixtures!$D$6,1,9))</f>
        <v>87.261781430304083</v>
      </c>
      <c r="AQ80" s="67">
        <f ca="1">AVERAGE(OFFSET(A80,0,Fixtures!$D$6,1,6))</f>
        <v>90.710282752048599</v>
      </c>
      <c r="AR80" s="67">
        <f ca="1">AVERAGE(OFFSET(A80,0,Fixtures!$D$6,1,3))</f>
        <v>93.443984181922545</v>
      </c>
      <c r="AS80" s="77"/>
      <c r="AT80" s="66"/>
    </row>
    <row r="81" spans="1:46" x14ac:dyDescent="0.3">
      <c r="A81" s="41" t="str">
        <f t="shared" si="9"/>
        <v>NOR</v>
      </c>
      <c r="B81" s="22">
        <f t="shared" si="7"/>
        <v>160.52139923298856</v>
      </c>
      <c r="C81" s="22">
        <f t="shared" ca="1" si="12"/>
        <v>60.774551855434368</v>
      </c>
      <c r="D81" s="22">
        <f t="shared" ca="1" si="12"/>
        <v>115.87567373696545</v>
      </c>
      <c r="E81" s="22">
        <f t="shared" si="12"/>
        <v>99.337942000467095</v>
      </c>
      <c r="F81" s="22">
        <f t="shared" ca="1" si="12"/>
        <v>154.82511110535401</v>
      </c>
      <c r="G81" s="22">
        <f t="shared" ca="1" si="12"/>
        <v>91.705453854583467</v>
      </c>
      <c r="H81" s="22">
        <f t="shared" ca="1" si="12"/>
        <v>71.946594659636602</v>
      </c>
      <c r="I81" s="22">
        <f t="shared" ca="1" si="12"/>
        <v>84.400422374831123</v>
      </c>
      <c r="J81" s="22">
        <f t="shared" ca="1" si="12"/>
        <v>79.627700742167818</v>
      </c>
      <c r="K81" s="22">
        <f t="shared" ca="1" si="12"/>
        <v>110.0062552313548</v>
      </c>
      <c r="L81" s="22">
        <f t="shared" ca="1" si="12"/>
        <v>100.55369077103576</v>
      </c>
      <c r="M81" s="22">
        <f t="shared" ca="1" si="12"/>
        <v>78.299807820065951</v>
      </c>
      <c r="N81" s="22">
        <f t="shared" ca="1" si="12"/>
        <v>109.53119789783156</v>
      </c>
      <c r="O81" s="22">
        <f t="shared" ca="1" si="12"/>
        <v>81.312590229919223</v>
      </c>
      <c r="P81" s="22">
        <f t="shared" ca="1" si="12"/>
        <v>116.95141433495537</v>
      </c>
      <c r="Q81" s="22">
        <f t="shared" ca="1" si="12"/>
        <v>77.066213243446214</v>
      </c>
      <c r="R81" s="22">
        <f t="shared" ca="1" si="12"/>
        <v>134.5316121561695</v>
      </c>
      <c r="S81" s="22">
        <f t="shared" ca="1" si="12"/>
        <v>90.011311393930058</v>
      </c>
      <c r="T81" s="22">
        <f t="shared" ca="1" si="12"/>
        <v>103.15607179146026</v>
      </c>
      <c r="U81" s="22">
        <f t="shared" ca="1" si="12"/>
        <v>86.206083847138942</v>
      </c>
      <c r="V81" s="22">
        <f t="shared" ca="1" si="12"/>
        <v>58.865395630611765</v>
      </c>
      <c r="W81" s="22">
        <f t="shared" ca="1" si="12"/>
        <v>134.45208972721142</v>
      </c>
      <c r="X81" s="22">
        <f t="shared" ca="1" si="12"/>
        <v>65.149936970864573</v>
      </c>
      <c r="Y81" s="22">
        <f t="shared" ca="1" si="12"/>
        <v>105.36299136872537</v>
      </c>
      <c r="Z81" s="85">
        <f t="shared" ca="1" si="12"/>
        <v>74.280007823308679</v>
      </c>
      <c r="AA81" s="85">
        <f t="shared" si="12"/>
        <v>131.33569028153607</v>
      </c>
      <c r="AB81" s="86">
        <f t="shared" ca="1" si="12"/>
        <v>110.01382503702564</v>
      </c>
      <c r="AC81" s="96">
        <f t="shared" ca="1" si="12"/>
        <v>110.07131903686596</v>
      </c>
      <c r="AD81" s="86">
        <f t="shared" ca="1" si="12"/>
        <v>94.192038408656487</v>
      </c>
      <c r="AE81" s="86">
        <f t="shared" ca="1" si="12"/>
        <v>95.687520819508933</v>
      </c>
      <c r="AF81" s="86">
        <f t="shared" ca="1" si="12"/>
        <v>89.616434643680364</v>
      </c>
      <c r="AG81" s="86">
        <f t="shared" ca="1" si="12"/>
        <v>99.38205472545684</v>
      </c>
      <c r="AH81" s="86">
        <f t="shared" ca="1" si="12"/>
        <v>82.271201539938346</v>
      </c>
      <c r="AI81" s="86">
        <f t="shared" ca="1" si="12"/>
        <v>95.699765113413946</v>
      </c>
      <c r="AJ81" s="86">
        <f t="shared" si="12"/>
        <v>81.276498000382162</v>
      </c>
      <c r="AK81" s="22">
        <f t="shared" ca="1" si="12"/>
        <v>141.62582345629113</v>
      </c>
      <c r="AL81" s="22">
        <f t="shared" ca="1" si="12"/>
        <v>75.031734971931925</v>
      </c>
      <c r="AM81" s="22">
        <f t="shared" ca="1" si="12"/>
        <v>189.23069135098825</v>
      </c>
      <c r="AN81" s="22">
        <f ca="1">IF(OR(Fixtures!$D$6&lt;=0,Fixtures!$D$6&gt;39),AVERAGE(B81:AM81),AVERAGE(OFFSET(A81,0,Fixtures!$D$6,1,38-Fixtures!$D$6+1)))</f>
        <v>105.00517310518066</v>
      </c>
      <c r="AO81" s="41" t="str">
        <f t="shared" si="11"/>
        <v>NOR</v>
      </c>
      <c r="AP81" s="67">
        <f ca="1">AVERAGE(OFFSET(A81,0,Fixtures!$D$6,1,9))</f>
        <v>101.10465357164048</v>
      </c>
      <c r="AQ81" s="67">
        <f ca="1">AVERAGE(OFFSET(A81,0,Fixtures!$D$6,1,6))</f>
        <v>104.20931199268637</v>
      </c>
      <c r="AR81" s="67">
        <f ca="1">AVERAGE(OFFSET(A81,0,Fixtures!$D$6,1,3))</f>
        <v>103.65956315785671</v>
      </c>
      <c r="AS81" s="77"/>
      <c r="AT81" s="66"/>
    </row>
    <row r="82" spans="1:46" x14ac:dyDescent="0.3">
      <c r="A82" s="41" t="str">
        <f t="shared" si="9"/>
        <v>SHU</v>
      </c>
      <c r="B82" s="22">
        <f t="shared" ca="1" si="7"/>
        <v>79.627700742167818</v>
      </c>
      <c r="C82" s="22">
        <f t="shared" ca="1" si="12"/>
        <v>58.865395630611765</v>
      </c>
      <c r="D82" s="22">
        <f t="shared" ca="1" si="12"/>
        <v>110.07131903686596</v>
      </c>
      <c r="E82" s="22">
        <f t="shared" ca="1" si="12"/>
        <v>141.62582345629113</v>
      </c>
      <c r="F82" s="22">
        <f t="shared" ca="1" si="12"/>
        <v>95.687520819508933</v>
      </c>
      <c r="G82" s="22">
        <f t="shared" ca="1" si="12"/>
        <v>109.53119789783156</v>
      </c>
      <c r="H82" s="22">
        <f t="shared" si="12"/>
        <v>131.33569028153607</v>
      </c>
      <c r="I82" s="22">
        <f t="shared" ca="1" si="12"/>
        <v>95.699765113413946</v>
      </c>
      <c r="J82" s="22">
        <f t="shared" ref="C82:AM87" ca="1" si="13">(VLOOKUP(J16,$AT$2:$AU$41,2,FALSE))</f>
        <v>81.312590229919223</v>
      </c>
      <c r="K82" s="22">
        <f t="shared" si="13"/>
        <v>99.337942000467095</v>
      </c>
      <c r="L82" s="22">
        <f t="shared" ca="1" si="13"/>
        <v>75.031734971931925</v>
      </c>
      <c r="M82" s="22">
        <f t="shared" ca="1" si="13"/>
        <v>105.36299136872537</v>
      </c>
      <c r="N82" s="22">
        <f t="shared" ca="1" si="13"/>
        <v>110.0062552313548</v>
      </c>
      <c r="O82" s="22">
        <f t="shared" ca="1" si="13"/>
        <v>110.01382503702564</v>
      </c>
      <c r="P82" s="22">
        <f t="shared" ca="1" si="13"/>
        <v>60.774551855434368</v>
      </c>
      <c r="Q82" s="22">
        <f t="shared" ca="1" si="13"/>
        <v>87.28952212747464</v>
      </c>
      <c r="R82" s="22">
        <f t="shared" ca="1" si="13"/>
        <v>84.400422374831123</v>
      </c>
      <c r="S82" s="22">
        <f t="shared" ca="1" si="13"/>
        <v>100.55369077103576</v>
      </c>
      <c r="T82" s="22">
        <f t="shared" ca="1" si="13"/>
        <v>78.299807820065951</v>
      </c>
      <c r="U82" s="22">
        <f t="shared" ca="1" si="13"/>
        <v>189.23069135098825</v>
      </c>
      <c r="V82" s="22">
        <f t="shared" si="13"/>
        <v>160.52139923298856</v>
      </c>
      <c r="W82" s="22">
        <f t="shared" si="13"/>
        <v>81.276498000382162</v>
      </c>
      <c r="X82" s="22">
        <f t="shared" ca="1" si="13"/>
        <v>99.38205472545684</v>
      </c>
      <c r="Y82" s="22">
        <f t="shared" ca="1" si="13"/>
        <v>154.82511110535401</v>
      </c>
      <c r="Z82" s="85">
        <f t="shared" ca="1" si="13"/>
        <v>71.946594659636602</v>
      </c>
      <c r="AA82" s="85">
        <f t="shared" ca="1" si="13"/>
        <v>65.149936970864573</v>
      </c>
      <c r="AB82" s="86">
        <f t="shared" ca="1" si="13"/>
        <v>82.271201539938346</v>
      </c>
      <c r="AC82" s="96">
        <f t="shared" ca="1" si="13"/>
        <v>103.15607179146026</v>
      </c>
      <c r="AD82" s="86">
        <f t="shared" ca="1" si="13"/>
        <v>71.418699922479249</v>
      </c>
      <c r="AE82" s="86">
        <f t="shared" ca="1" si="13"/>
        <v>74.280007823308679</v>
      </c>
      <c r="AF82" s="86">
        <f t="shared" ca="1" si="13"/>
        <v>134.45208972721142</v>
      </c>
      <c r="AG82" s="86">
        <f t="shared" ca="1" si="13"/>
        <v>86.206083847138942</v>
      </c>
      <c r="AH82" s="86">
        <f t="shared" ca="1" si="13"/>
        <v>91.705453854583467</v>
      </c>
      <c r="AI82" s="86">
        <f t="shared" ca="1" si="13"/>
        <v>90.011311393930058</v>
      </c>
      <c r="AJ82" s="86">
        <f t="shared" ca="1" si="13"/>
        <v>115.87567373696545</v>
      </c>
      <c r="AK82" s="22">
        <f t="shared" ca="1" si="13"/>
        <v>134.5316121561695</v>
      </c>
      <c r="AL82" s="22">
        <f t="shared" ca="1" si="13"/>
        <v>89.616434643680364</v>
      </c>
      <c r="AM82" s="22">
        <f t="shared" ca="1" si="13"/>
        <v>116.95141433495537</v>
      </c>
      <c r="AN82" s="22">
        <f ca="1">IF(OR(Fixtures!$D$6&lt;=0,Fixtures!$D$6&gt;39),AVERAGE(B82:AM82),AVERAGE(OFFSET(A82,0,Fixtures!$D$6,1,38-Fixtures!$D$6+1)))</f>
        <v>98.826513167178419</v>
      </c>
      <c r="AO82" s="41" t="str">
        <f t="shared" si="11"/>
        <v>SHU</v>
      </c>
      <c r="AP82" s="67">
        <f ca="1">AVERAGE(OFFSET(A82,0,Fixtures!$D$6,1,9))</f>
        <v>93.745088598599125</v>
      </c>
      <c r="AQ82" s="67">
        <f ca="1">AVERAGE(OFFSET(A82,0,Fixtures!$D$6,1,6))</f>
        <v>91.461269331622177</v>
      </c>
      <c r="AR82" s="67">
        <f ca="1">AVERAGE(OFFSET(A82,0,Fixtures!$D$6,1,3))</f>
        <v>97.307214245285067</v>
      </c>
      <c r="AS82" s="77"/>
      <c r="AT82" s="66"/>
    </row>
    <row r="83" spans="1:46" x14ac:dyDescent="0.3">
      <c r="A83" s="41" t="str">
        <f t="shared" si="9"/>
        <v>SOU</v>
      </c>
      <c r="B83" s="22">
        <f t="shared" ca="1" si="7"/>
        <v>91.705453854583467</v>
      </c>
      <c r="C83" s="22">
        <f t="shared" si="13"/>
        <v>131.33569028153607</v>
      </c>
      <c r="D83" s="22">
        <f t="shared" ca="1" si="13"/>
        <v>100.55369077103576</v>
      </c>
      <c r="E83" s="22">
        <f t="shared" ca="1" si="13"/>
        <v>110.0062552313548</v>
      </c>
      <c r="F83" s="22">
        <f t="shared" ca="1" si="13"/>
        <v>94.192038408656487</v>
      </c>
      <c r="G83" s="22">
        <f t="shared" ca="1" si="13"/>
        <v>65.149936970864573</v>
      </c>
      <c r="H83" s="22">
        <f t="shared" ca="1" si="13"/>
        <v>105.36299136872537</v>
      </c>
      <c r="I83" s="22">
        <f t="shared" ca="1" si="13"/>
        <v>115.87567373696545</v>
      </c>
      <c r="J83" s="22">
        <f t="shared" ca="1" si="13"/>
        <v>110.01382503702564</v>
      </c>
      <c r="K83" s="22">
        <f t="shared" ca="1" si="13"/>
        <v>110.07131903686596</v>
      </c>
      <c r="L83" s="22">
        <f t="shared" ca="1" si="13"/>
        <v>189.23069135098825</v>
      </c>
      <c r="M83" s="22">
        <f t="shared" ca="1" si="13"/>
        <v>89.616434643680364</v>
      </c>
      <c r="N83" s="22">
        <f t="shared" ca="1" si="13"/>
        <v>99.38205472545684</v>
      </c>
      <c r="O83" s="22">
        <f t="shared" ca="1" si="13"/>
        <v>78.299807820065951</v>
      </c>
      <c r="P83" s="22">
        <f t="shared" ca="1" si="13"/>
        <v>71.418699922479249</v>
      </c>
      <c r="Q83" s="22">
        <f t="shared" ca="1" si="13"/>
        <v>74.280007823308679</v>
      </c>
      <c r="R83" s="22">
        <f t="shared" si="13"/>
        <v>81.276498000382162</v>
      </c>
      <c r="S83" s="22">
        <f t="shared" ca="1" si="13"/>
        <v>103.15607179146026</v>
      </c>
      <c r="T83" s="22">
        <f t="shared" ca="1" si="13"/>
        <v>141.62582345629113</v>
      </c>
      <c r="U83" s="22">
        <f t="shared" ca="1" si="13"/>
        <v>58.865395630611765</v>
      </c>
      <c r="V83" s="22">
        <f t="shared" ca="1" si="13"/>
        <v>86.206083847138942</v>
      </c>
      <c r="W83" s="22">
        <f t="shared" ca="1" si="13"/>
        <v>134.5316121561695</v>
      </c>
      <c r="X83" s="22">
        <f t="shared" ca="1" si="13"/>
        <v>90.011311393930058</v>
      </c>
      <c r="Y83" s="22">
        <f t="shared" ca="1" si="13"/>
        <v>71.946594659636602</v>
      </c>
      <c r="Z83" s="85">
        <f t="shared" si="13"/>
        <v>160.52139923298856</v>
      </c>
      <c r="AA83" s="85">
        <f t="shared" ca="1" si="13"/>
        <v>75.031734971931925</v>
      </c>
      <c r="AB83" s="86">
        <f t="shared" ca="1" si="13"/>
        <v>84.400422374831123</v>
      </c>
      <c r="AC83" s="86">
        <f t="shared" si="13"/>
        <v>99.337942000467095</v>
      </c>
      <c r="AD83" s="86">
        <f t="shared" ca="1" si="13"/>
        <v>60.774551855434368</v>
      </c>
      <c r="AE83" s="86">
        <f t="shared" ca="1" si="13"/>
        <v>87.28952212747464</v>
      </c>
      <c r="AF83" s="86">
        <f t="shared" ca="1" si="13"/>
        <v>81.312590229919223</v>
      </c>
      <c r="AG83" s="86">
        <f t="shared" ca="1" si="13"/>
        <v>95.699765113413946</v>
      </c>
      <c r="AH83" s="86">
        <f t="shared" ca="1" si="13"/>
        <v>154.82511110535401</v>
      </c>
      <c r="AI83" s="86">
        <f t="shared" ca="1" si="13"/>
        <v>109.53119789783156</v>
      </c>
      <c r="AJ83" s="86">
        <f t="shared" ca="1" si="13"/>
        <v>134.45208972721142</v>
      </c>
      <c r="AK83" s="22">
        <f t="shared" ca="1" si="13"/>
        <v>82.271201539938346</v>
      </c>
      <c r="AL83" s="22">
        <f t="shared" ca="1" si="13"/>
        <v>79.627700742167818</v>
      </c>
      <c r="AM83" s="22">
        <f t="shared" ca="1" si="13"/>
        <v>77.066213243446214</v>
      </c>
      <c r="AN83" s="22">
        <f ca="1">IF(OR(Fixtures!$D$6&lt;=0,Fixtures!$D$6&gt;39),AVERAGE(B83:AM83),AVERAGE(OFFSET(A83,0,Fixtures!$D$6,1,38-Fixtures!$D$6+1)))</f>
        <v>96.939202454803123</v>
      </c>
      <c r="AO83" s="41" t="str">
        <f t="shared" si="11"/>
        <v>SOU</v>
      </c>
      <c r="AP83" s="67">
        <f ca="1">AVERAGE(OFFSET(A83,0,Fixtures!$D$6,1,9))</f>
        <v>90.701613618455269</v>
      </c>
      <c r="AQ83" s="67">
        <f ca="1">AVERAGE(OFFSET(A83,0,Fixtures!$D$6,1,6))</f>
        <v>92.002107515881605</v>
      </c>
      <c r="AR83" s="67">
        <f ca="1">AVERAGE(OFFSET(A83,0,Fixtures!$D$6,1,3))</f>
        <v>102.49990962151902</v>
      </c>
      <c r="AS83" s="77"/>
      <c r="AT83" s="66"/>
    </row>
    <row r="84" spans="1:46" x14ac:dyDescent="0.3">
      <c r="A84" s="41" t="str">
        <f t="shared" si="9"/>
        <v>TOT</v>
      </c>
      <c r="B84" s="22">
        <f t="shared" ca="1" si="7"/>
        <v>84.400422374831123</v>
      </c>
      <c r="C84" s="22">
        <f t="shared" ca="1" si="13"/>
        <v>189.23069135098825</v>
      </c>
      <c r="D84" s="22">
        <f t="shared" ca="1" si="13"/>
        <v>60.774551855434368</v>
      </c>
      <c r="E84" s="22">
        <f t="shared" ca="1" si="13"/>
        <v>99.38205472545684</v>
      </c>
      <c r="F84" s="22">
        <f t="shared" ca="1" si="13"/>
        <v>58.865395630611765</v>
      </c>
      <c r="G84" s="22">
        <f t="shared" ca="1" si="13"/>
        <v>134.5316121561695</v>
      </c>
      <c r="H84" s="22">
        <f t="shared" ca="1" si="13"/>
        <v>95.687520819508933</v>
      </c>
      <c r="I84" s="22">
        <f t="shared" ca="1" si="13"/>
        <v>100.55369077103576</v>
      </c>
      <c r="J84" s="22">
        <f t="shared" ca="1" si="13"/>
        <v>78.299807820065951</v>
      </c>
      <c r="K84" s="22">
        <f t="shared" si="13"/>
        <v>160.52139923298856</v>
      </c>
      <c r="L84" s="22">
        <f t="shared" ca="1" si="13"/>
        <v>109.53119789783156</v>
      </c>
      <c r="M84" s="22">
        <f t="shared" ca="1" si="13"/>
        <v>77.066213243446214</v>
      </c>
      <c r="N84" s="22">
        <f t="shared" si="13"/>
        <v>99.337942000467095</v>
      </c>
      <c r="O84" s="22">
        <f t="shared" ca="1" si="13"/>
        <v>65.149936970864573</v>
      </c>
      <c r="P84" s="22">
        <f t="shared" ca="1" si="13"/>
        <v>134.45208972721142</v>
      </c>
      <c r="Q84" s="22">
        <f t="shared" ca="1" si="13"/>
        <v>75.031734971931925</v>
      </c>
      <c r="R84" s="22">
        <f t="shared" ca="1" si="13"/>
        <v>110.01382503702564</v>
      </c>
      <c r="S84" s="22">
        <f t="shared" ca="1" si="13"/>
        <v>115.87567373696545</v>
      </c>
      <c r="T84" s="22">
        <f t="shared" ca="1" si="13"/>
        <v>82.271201539938346</v>
      </c>
      <c r="U84" s="22">
        <f t="shared" ca="1" si="13"/>
        <v>87.28952212747464</v>
      </c>
      <c r="V84" s="22">
        <f t="shared" ca="1" si="13"/>
        <v>116.95141433495537</v>
      </c>
      <c r="W84" s="22">
        <f t="shared" si="13"/>
        <v>131.33569028153607</v>
      </c>
      <c r="X84" s="22">
        <f t="shared" ca="1" si="13"/>
        <v>95.699765113413946</v>
      </c>
      <c r="Y84" s="22">
        <f t="shared" ca="1" si="13"/>
        <v>71.418699922479249</v>
      </c>
      <c r="Z84" s="85">
        <f t="shared" ca="1" si="13"/>
        <v>154.82511110535401</v>
      </c>
      <c r="AA84" s="85">
        <f t="shared" ca="1" si="13"/>
        <v>103.15607179146026</v>
      </c>
      <c r="AB84" s="86">
        <f t="shared" ca="1" si="13"/>
        <v>141.62582345629113</v>
      </c>
      <c r="AC84" s="86">
        <f t="shared" ca="1" si="13"/>
        <v>90.011311393930058</v>
      </c>
      <c r="AD84" s="86">
        <f t="shared" ca="1" si="13"/>
        <v>91.705453854583467</v>
      </c>
      <c r="AE84" s="86">
        <f t="shared" ca="1" si="13"/>
        <v>110.0062552313548</v>
      </c>
      <c r="AF84" s="86">
        <f t="shared" si="13"/>
        <v>81.276498000382162</v>
      </c>
      <c r="AG84" s="86">
        <f t="shared" ca="1" si="13"/>
        <v>94.192038408656487</v>
      </c>
      <c r="AH84" s="86">
        <f t="shared" ca="1" si="13"/>
        <v>89.616434643680364</v>
      </c>
      <c r="AI84" s="86">
        <f t="shared" ca="1" si="13"/>
        <v>79.627700742167818</v>
      </c>
      <c r="AJ84" s="86">
        <f t="shared" ca="1" si="13"/>
        <v>81.312590229919223</v>
      </c>
      <c r="AK84" s="22">
        <f t="shared" ca="1" si="13"/>
        <v>74.280007823308679</v>
      </c>
      <c r="AL84" s="22">
        <f t="shared" ca="1" si="13"/>
        <v>110.07131903686596</v>
      </c>
      <c r="AM84" s="22">
        <f t="shared" ca="1" si="13"/>
        <v>71.946594659636602</v>
      </c>
      <c r="AN84" s="22">
        <f ca="1">IF(OR(Fixtures!$D$6&lt;=0,Fixtures!$D$6&gt;39),AVERAGE(B84:AM84),AVERAGE(OFFSET(A84,0,Fixtures!$D$6,1,38-Fixtures!$D$6+1)))</f>
        <v>96.338127353338024</v>
      </c>
      <c r="AO84" s="41" t="str">
        <f t="shared" si="11"/>
        <v>TOT</v>
      </c>
      <c r="AP84" s="67">
        <f ca="1">AVERAGE(OFFSET(A84,0,Fixtures!$D$6,1,9))</f>
        <v>104.2463625738324</v>
      </c>
      <c r="AQ84" s="67">
        <f ca="1">AVERAGE(OFFSET(A84,0,Fixtures!$D$6,1,6))</f>
        <v>108.79041192068303</v>
      </c>
      <c r="AR84" s="67">
        <f ca="1">AVERAGE(OFFSET(A84,0,Fixtures!$D$6,1,3))</f>
        <v>109.7999609397645</v>
      </c>
      <c r="AS84" s="77"/>
      <c r="AT84" s="66"/>
    </row>
    <row r="85" spans="1:46" x14ac:dyDescent="0.3">
      <c r="A85" s="41" t="str">
        <f t="shared" si="9"/>
        <v>WAT</v>
      </c>
      <c r="B85" s="22">
        <f t="shared" ca="1" si="7"/>
        <v>82.271201539938346</v>
      </c>
      <c r="C85" s="22">
        <f t="shared" ca="1" si="13"/>
        <v>109.53119789783156</v>
      </c>
      <c r="D85" s="22">
        <f t="shared" si="13"/>
        <v>81.276498000382162</v>
      </c>
      <c r="E85" s="22">
        <f t="shared" ca="1" si="13"/>
        <v>74.280007823308679</v>
      </c>
      <c r="F85" s="22">
        <f t="shared" ca="1" si="13"/>
        <v>81.312590229919223</v>
      </c>
      <c r="G85" s="22">
        <f t="shared" ca="1" si="13"/>
        <v>189.23069135098825</v>
      </c>
      <c r="H85" s="22">
        <f t="shared" ca="1" si="13"/>
        <v>110.01382503702564</v>
      </c>
      <c r="I85" s="22">
        <f t="shared" ca="1" si="13"/>
        <v>77.066213243446214</v>
      </c>
      <c r="J85" s="22">
        <f t="shared" ca="1" si="13"/>
        <v>105.36299136872537</v>
      </c>
      <c r="K85" s="22">
        <f t="shared" ca="1" si="13"/>
        <v>65.149936970864573</v>
      </c>
      <c r="L85" s="22">
        <f t="shared" ca="1" si="13"/>
        <v>115.87567373696545</v>
      </c>
      <c r="M85" s="22">
        <f t="shared" ca="1" si="13"/>
        <v>87.28952212747464</v>
      </c>
      <c r="N85" s="22">
        <f t="shared" ca="1" si="13"/>
        <v>75.031734971931925</v>
      </c>
      <c r="O85" s="22">
        <f t="shared" ca="1" si="13"/>
        <v>116.95141433495537</v>
      </c>
      <c r="P85" s="22">
        <f t="shared" ca="1" si="13"/>
        <v>134.5316121561695</v>
      </c>
      <c r="Q85" s="22">
        <f t="shared" ca="1" si="13"/>
        <v>58.865395630611765</v>
      </c>
      <c r="R85" s="22">
        <f t="shared" si="13"/>
        <v>160.52139923298856</v>
      </c>
      <c r="S85" s="22">
        <f t="shared" ca="1" si="13"/>
        <v>110.0062552313548</v>
      </c>
      <c r="T85" s="22">
        <f t="shared" ca="1" si="13"/>
        <v>94.192038408656487</v>
      </c>
      <c r="U85" s="22">
        <f t="shared" ca="1" si="13"/>
        <v>84.400422374831123</v>
      </c>
      <c r="V85" s="22">
        <f t="shared" ca="1" si="13"/>
        <v>90.011311393930058</v>
      </c>
      <c r="W85" s="22">
        <f t="shared" ca="1" si="13"/>
        <v>79.627700742167818</v>
      </c>
      <c r="X85" s="22">
        <f t="shared" ca="1" si="13"/>
        <v>86.206083847138942</v>
      </c>
      <c r="Y85" s="22">
        <f t="shared" ca="1" si="13"/>
        <v>103.15607179146026</v>
      </c>
      <c r="Z85" s="85">
        <f t="shared" ca="1" si="13"/>
        <v>89.616434643680364</v>
      </c>
      <c r="AA85" s="85">
        <f t="shared" ca="1" si="13"/>
        <v>100.55369077103576</v>
      </c>
      <c r="AB85" s="86">
        <f t="shared" ca="1" si="13"/>
        <v>134.45208972721142</v>
      </c>
      <c r="AC85" s="86">
        <f t="shared" si="13"/>
        <v>131.33569028153607</v>
      </c>
      <c r="AD85" s="86">
        <f t="shared" ca="1" si="13"/>
        <v>71.946594659636602</v>
      </c>
      <c r="AE85" s="86">
        <f t="shared" ca="1" si="13"/>
        <v>110.07131903686596</v>
      </c>
      <c r="AF85" s="86">
        <f t="shared" ca="1" si="13"/>
        <v>91.705453854583467</v>
      </c>
      <c r="AG85" s="86">
        <f t="shared" ca="1" si="13"/>
        <v>95.687520819508933</v>
      </c>
      <c r="AH85" s="86">
        <f t="shared" ca="1" si="13"/>
        <v>141.62582345629113</v>
      </c>
      <c r="AI85" s="86">
        <f t="shared" ca="1" si="13"/>
        <v>71.418699922479249</v>
      </c>
      <c r="AJ85" s="86">
        <f t="shared" ca="1" si="13"/>
        <v>60.774551855434368</v>
      </c>
      <c r="AK85" s="22">
        <f t="shared" si="13"/>
        <v>99.337942000467095</v>
      </c>
      <c r="AL85" s="22">
        <f t="shared" ca="1" si="13"/>
        <v>154.82511110535401</v>
      </c>
      <c r="AM85" s="22">
        <f t="shared" ca="1" si="13"/>
        <v>99.38205472545684</v>
      </c>
      <c r="AN85" s="22">
        <f ca="1">IF(OR(Fixtures!$D$6&lt;=0,Fixtures!$D$6&gt;39),AVERAGE(B85:AM85),AVERAGE(OFFSET(A85,0,Fixtures!$D$6,1,38-Fixtures!$D$6+1)))</f>
        <v>103.7259365767334</v>
      </c>
      <c r="AO85" s="41" t="str">
        <f t="shared" si="11"/>
        <v>WAT</v>
      </c>
      <c r="AP85" s="67">
        <f ca="1">AVERAGE(OFFSET(A85,0,Fixtures!$D$6,1,9))</f>
        <v>103.16942950950208</v>
      </c>
      <c r="AQ85" s="67">
        <f ca="1">AVERAGE(OFFSET(A85,0,Fixtures!$D$6,1,6))</f>
        <v>105.1767619790934</v>
      </c>
      <c r="AR85" s="67">
        <f ca="1">AVERAGE(OFFSET(A85,0,Fixtures!$D$6,1,3))</f>
        <v>97.775399068725463</v>
      </c>
      <c r="AS85" s="77"/>
      <c r="AT85" s="66"/>
    </row>
    <row r="86" spans="1:46" x14ac:dyDescent="0.3">
      <c r="A86" s="41" t="str">
        <f t="shared" si="9"/>
        <v>WHU</v>
      </c>
      <c r="B86" s="22">
        <f t="shared" ca="1" si="7"/>
        <v>154.82511110535401</v>
      </c>
      <c r="C86" s="22">
        <f t="shared" ca="1" si="13"/>
        <v>100.55369077103576</v>
      </c>
      <c r="D86" s="22">
        <f t="shared" ca="1" si="13"/>
        <v>95.699765113413946</v>
      </c>
      <c r="E86" s="22">
        <f t="shared" ca="1" si="13"/>
        <v>71.418699922479249</v>
      </c>
      <c r="F86" s="22">
        <f t="shared" ca="1" si="13"/>
        <v>103.15607179146026</v>
      </c>
      <c r="G86" s="22">
        <f t="shared" ca="1" si="13"/>
        <v>110.0062552313548</v>
      </c>
      <c r="H86" s="22">
        <f t="shared" ca="1" si="13"/>
        <v>79.627700742167818</v>
      </c>
      <c r="I86" s="22">
        <f t="shared" ca="1" si="13"/>
        <v>58.865395630611765</v>
      </c>
      <c r="J86" s="22">
        <f t="shared" ca="1" si="13"/>
        <v>109.53119789783156</v>
      </c>
      <c r="K86" s="22">
        <f t="shared" ca="1" si="13"/>
        <v>77.066213243446214</v>
      </c>
      <c r="L86" s="22">
        <f t="shared" ca="1" si="13"/>
        <v>60.774551855434368</v>
      </c>
      <c r="M86" s="22">
        <f t="shared" ca="1" si="13"/>
        <v>91.705453854583467</v>
      </c>
      <c r="N86" s="22">
        <f t="shared" ca="1" si="13"/>
        <v>86.206083847138942</v>
      </c>
      <c r="O86" s="22">
        <f t="shared" ca="1" si="13"/>
        <v>141.62582345629113</v>
      </c>
      <c r="P86" s="22">
        <f t="shared" ca="1" si="13"/>
        <v>110.01382503702564</v>
      </c>
      <c r="Q86" s="22">
        <f t="shared" ca="1" si="13"/>
        <v>81.312590229919223</v>
      </c>
      <c r="R86" s="22">
        <f t="shared" ca="1" si="13"/>
        <v>116.95141433495537</v>
      </c>
      <c r="S86" s="93">
        <f t="shared" si="13"/>
        <v>131.33569028153607</v>
      </c>
      <c r="T86" s="22">
        <f t="shared" ca="1" si="13"/>
        <v>71.946594659636602</v>
      </c>
      <c r="U86" s="22">
        <f t="shared" ca="1" si="13"/>
        <v>110.07131903686596</v>
      </c>
      <c r="V86" s="22">
        <f t="shared" ca="1" si="13"/>
        <v>65.149936970864573</v>
      </c>
      <c r="W86" s="22">
        <f t="shared" ca="1" si="13"/>
        <v>94.192038408656487</v>
      </c>
      <c r="X86" s="22">
        <f t="shared" ca="1" si="13"/>
        <v>89.616434643680364</v>
      </c>
      <c r="Y86" s="93">
        <f t="shared" ca="1" si="13"/>
        <v>134.5316121561695</v>
      </c>
      <c r="Z86" s="85">
        <f t="shared" ca="1" si="13"/>
        <v>82.271201539938346</v>
      </c>
      <c r="AA86" s="85">
        <f t="shared" ca="1" si="13"/>
        <v>189.23069135098825</v>
      </c>
      <c r="AB86" s="86">
        <f t="shared" si="13"/>
        <v>160.52139923298856</v>
      </c>
      <c r="AC86" s="86">
        <f t="shared" ca="1" si="13"/>
        <v>95.687520819508933</v>
      </c>
      <c r="AD86" s="86">
        <f t="shared" ca="1" si="13"/>
        <v>99.38205472545684</v>
      </c>
      <c r="AE86" s="86">
        <f t="shared" ca="1" si="13"/>
        <v>90.011311393930058</v>
      </c>
      <c r="AF86" s="86">
        <f t="shared" ca="1" si="13"/>
        <v>105.36299136872537</v>
      </c>
      <c r="AG86" s="86">
        <f t="shared" ca="1" si="13"/>
        <v>115.87567373696545</v>
      </c>
      <c r="AH86" s="86">
        <f t="shared" ca="1" si="13"/>
        <v>74.280007823308679</v>
      </c>
      <c r="AI86" s="86">
        <f t="shared" ca="1" si="13"/>
        <v>75.031734971931925</v>
      </c>
      <c r="AJ86" s="86">
        <f t="shared" ca="1" si="13"/>
        <v>87.28952212747464</v>
      </c>
      <c r="AK86" s="22">
        <f t="shared" ca="1" si="13"/>
        <v>78.299807820065951</v>
      </c>
      <c r="AL86" s="22">
        <f t="shared" ca="1" si="13"/>
        <v>134.45208972721142</v>
      </c>
      <c r="AM86" s="22">
        <f t="shared" ca="1" si="13"/>
        <v>84.400422374831123</v>
      </c>
      <c r="AN86" s="22">
        <f ca="1">IF(OR(Fixtures!$D$6&lt;=0,Fixtures!$D$6&gt;39),AVERAGE(B86:AM86),AVERAGE(OFFSET(A86,0,Fixtures!$D$6,1,38-Fixtures!$D$6+1)))</f>
        <v>107.10853607796635</v>
      </c>
      <c r="AO86" s="41" t="str">
        <f t="shared" si="11"/>
        <v>WHU</v>
      </c>
      <c r="AP86" s="67">
        <f ca="1">AVERAGE(OFFSET(A86,0,Fixtures!$D$6,1,9))</f>
        <v>119.2082729249635</v>
      </c>
      <c r="AQ86" s="67">
        <f ca="1">AVERAGE(OFFSET(A86,0,Fixtures!$D$6,1,6))</f>
        <v>126.93741330417508</v>
      </c>
      <c r="AR86" s="67">
        <f ca="1">AVERAGE(OFFSET(A86,0,Fixtures!$D$6,1,3))</f>
        <v>135.34450168236538</v>
      </c>
      <c r="AS86" s="77"/>
      <c r="AT86" s="66"/>
    </row>
    <row r="87" spans="1:46" x14ac:dyDescent="0.3">
      <c r="A87" s="41" t="str">
        <f t="shared" si="9"/>
        <v>WOL</v>
      </c>
      <c r="B87" s="22">
        <f t="shared" ca="1" si="7"/>
        <v>134.5316121561695</v>
      </c>
      <c r="C87" s="22">
        <f t="shared" ca="1" si="13"/>
        <v>110.0062552313548</v>
      </c>
      <c r="D87" s="22">
        <f t="shared" ca="1" si="13"/>
        <v>75.031734971931925</v>
      </c>
      <c r="E87" s="22">
        <f t="shared" ca="1" si="13"/>
        <v>109.53119789783156</v>
      </c>
      <c r="F87" s="22">
        <f t="shared" ca="1" si="13"/>
        <v>115.87567373696545</v>
      </c>
      <c r="G87" s="22">
        <f t="shared" ca="1" si="13"/>
        <v>71.946594659636602</v>
      </c>
      <c r="H87" s="22">
        <f t="shared" ca="1" si="13"/>
        <v>78.299807820065951</v>
      </c>
      <c r="I87" s="22">
        <f t="shared" ca="1" si="13"/>
        <v>189.23069135098825</v>
      </c>
      <c r="J87" s="22">
        <f t="shared" ca="1" si="13"/>
        <v>95.687520819508933</v>
      </c>
      <c r="K87" s="22">
        <f t="shared" ca="1" si="13"/>
        <v>74.280007823308679</v>
      </c>
      <c r="L87" s="22">
        <f t="shared" ca="1" si="13"/>
        <v>99.38205472545684</v>
      </c>
      <c r="M87" s="22">
        <f t="shared" ca="1" si="13"/>
        <v>84.400422374831123</v>
      </c>
      <c r="N87" s="22">
        <f t="shared" ca="1" si="13"/>
        <v>79.627700742167818</v>
      </c>
      <c r="O87" s="22">
        <f t="shared" ca="1" si="13"/>
        <v>77.066213243446214</v>
      </c>
      <c r="P87" s="22">
        <f t="shared" si="13"/>
        <v>81.276498000382162</v>
      </c>
      <c r="Q87" s="22">
        <f t="shared" ca="1" si="13"/>
        <v>100.55369077103576</v>
      </c>
      <c r="R87" s="22">
        <f t="shared" ca="1" si="13"/>
        <v>86.206083847138942</v>
      </c>
      <c r="S87" s="22">
        <f t="shared" ca="1" si="13"/>
        <v>87.28952212747464</v>
      </c>
      <c r="T87" s="22">
        <f t="shared" ca="1" si="13"/>
        <v>154.82511110535401</v>
      </c>
      <c r="U87" s="22">
        <f t="shared" si="13"/>
        <v>160.52139923298856</v>
      </c>
      <c r="V87" s="22">
        <f t="shared" ca="1" si="13"/>
        <v>95.699765113413946</v>
      </c>
      <c r="W87" s="22">
        <f t="shared" ca="1" si="13"/>
        <v>60.774551855434368</v>
      </c>
      <c r="X87" s="22">
        <f t="shared" ca="1" si="13"/>
        <v>116.95141433495537</v>
      </c>
      <c r="Y87" s="22">
        <f t="shared" si="13"/>
        <v>131.33569028153607</v>
      </c>
      <c r="Z87" s="85">
        <f t="shared" ca="1" si="13"/>
        <v>134.45208972721142</v>
      </c>
      <c r="AA87" s="85">
        <f t="shared" ca="1" si="13"/>
        <v>110.07131903686596</v>
      </c>
      <c r="AB87" s="86">
        <f t="shared" ca="1" si="13"/>
        <v>71.418699922479249</v>
      </c>
      <c r="AC87" s="86">
        <f t="shared" ca="1" si="13"/>
        <v>105.36299136872537</v>
      </c>
      <c r="AD87" s="86">
        <f t="shared" ca="1" si="13"/>
        <v>82.271201539938346</v>
      </c>
      <c r="AE87" s="86">
        <f t="shared" si="13"/>
        <v>99.337942000467095</v>
      </c>
      <c r="AF87" s="86">
        <f t="shared" ca="1" si="13"/>
        <v>65.149936970864573</v>
      </c>
      <c r="AG87" s="86">
        <f t="shared" ca="1" si="13"/>
        <v>103.15607179146026</v>
      </c>
      <c r="AH87" s="86">
        <f t="shared" ca="1" si="13"/>
        <v>81.312590229919223</v>
      </c>
      <c r="AI87" s="86">
        <f t="shared" ca="1" si="13"/>
        <v>94.192038408656487</v>
      </c>
      <c r="AJ87" s="86">
        <f t="shared" ca="1" si="13"/>
        <v>89.616434643680364</v>
      </c>
      <c r="AK87" s="22">
        <f t="shared" ca="1" si="13"/>
        <v>91.705453854583467</v>
      </c>
      <c r="AL87" s="22">
        <f t="shared" ca="1" si="13"/>
        <v>58.865395630611765</v>
      </c>
      <c r="AM87" s="22">
        <f t="shared" ca="1" si="13"/>
        <v>141.62582345629113</v>
      </c>
      <c r="AN87" s="22">
        <f ca="1">IF(OR(Fixtures!$D$6&lt;=0,Fixtures!$D$6&gt;39),AVERAGE(B87:AM87),AVERAGE(OFFSET(A87,0,Fixtures!$D$6,1,38-Fixtures!$D$6+1)))</f>
        <v>97.324911924219393</v>
      </c>
      <c r="AO87" s="41" t="str">
        <f t="shared" si="11"/>
        <v>WOL</v>
      </c>
      <c r="AP87" s="67">
        <f ca="1">AVERAGE(OFFSET(A87,0,Fixtures!$D$6,1,9))</f>
        <v>100.28399362661649</v>
      </c>
      <c r="AQ87" s="67">
        <f ca="1">AVERAGE(OFFSET(A87,0,Fixtures!$D$6,1,6))</f>
        <v>105.81866531279275</v>
      </c>
      <c r="AR87" s="67">
        <f ca="1">AVERAGE(OFFSET(A87,0,Fixtures!$D$6,1,3))</f>
        <v>125.28636634853781</v>
      </c>
      <c r="AS87" s="77"/>
      <c r="AT87" s="66"/>
    </row>
    <row r="88" spans="1:46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2"/>
    </row>
    <row r="89" spans="1:46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46" x14ac:dyDescent="0.3">
      <c r="A90" s="41" t="str">
        <f>$A68</f>
        <v>ARS</v>
      </c>
      <c r="B90" s="9">
        <f ca="1">AVERAGE(B24:G24)</f>
        <v>1.3509078396034735</v>
      </c>
      <c r="C90" s="9">
        <f t="shared" ref="C90:AH90" ca="1" si="14">AVERAGE(C24:H24)</f>
        <v>1.5038529289109759</v>
      </c>
      <c r="D90" s="9">
        <f t="shared" ca="1" si="14"/>
        <v>1.4833022442295878</v>
      </c>
      <c r="E90" s="9">
        <f t="shared" ca="1" si="14"/>
        <v>1.3147066149278031</v>
      </c>
      <c r="F90" s="9">
        <f t="shared" ca="1" si="14"/>
        <v>1.2578475430818385</v>
      </c>
      <c r="G90" s="9">
        <f t="shared" ca="1" si="14"/>
        <v>1.2017904260611985</v>
      </c>
      <c r="H90" s="9">
        <f t="shared" ca="1" si="14"/>
        <v>1.3682188201392558</v>
      </c>
      <c r="I90" s="9">
        <f t="shared" ca="1" si="14"/>
        <v>1.2254657740056445</v>
      </c>
      <c r="J90" s="9">
        <f t="shared" ca="1" si="14"/>
        <v>1.3118487445654097</v>
      </c>
      <c r="K90" s="9">
        <f t="shared" ca="1" si="14"/>
        <v>1.2435272373788706</v>
      </c>
      <c r="L90" s="9">
        <f t="shared" ca="1" si="14"/>
        <v>1.3736044684089539</v>
      </c>
      <c r="M90" s="9">
        <f t="shared" ca="1" si="14"/>
        <v>1.5083945097281815</v>
      </c>
      <c r="N90" s="9">
        <f t="shared" ca="1" si="14"/>
        <v>1.4448485849324824</v>
      </c>
      <c r="O90" s="9">
        <f t="shared" ca="1" si="14"/>
        <v>1.4482492802044744</v>
      </c>
      <c r="P90" s="9">
        <f t="shared" ca="1" si="14"/>
        <v>1.4673581059148459</v>
      </c>
      <c r="Q90" s="9">
        <f t="shared" ca="1" si="14"/>
        <v>1.5250373200590845</v>
      </c>
      <c r="R90" s="9">
        <f t="shared" ca="1" si="14"/>
        <v>1.45541413381157</v>
      </c>
      <c r="S90" s="9">
        <f t="shared" ca="1" si="14"/>
        <v>1.2937028145800151</v>
      </c>
      <c r="T90" s="9">
        <f t="shared" ca="1" si="14"/>
        <v>1.3752807692894577</v>
      </c>
      <c r="U90" s="9">
        <f t="shared" ca="1" si="14"/>
        <v>1.4059799402332598</v>
      </c>
      <c r="V90" s="9">
        <f t="shared" ca="1" si="14"/>
        <v>1.2913888727720775</v>
      </c>
      <c r="W90" s="9">
        <f t="shared" ca="1" si="14"/>
        <v>1.248985175230181</v>
      </c>
      <c r="X90" s="9">
        <f t="shared" ca="1" si="14"/>
        <v>1.5470972909362037</v>
      </c>
      <c r="Y90" s="9">
        <f t="shared" ca="1" si="14"/>
        <v>1.5558532111087573</v>
      </c>
      <c r="Z90" s="9">
        <f t="shared" ca="1" si="14"/>
        <v>1.4514562748081614</v>
      </c>
      <c r="AA90" s="9">
        <f t="shared" ca="1" si="14"/>
        <v>1.5156263277322191</v>
      </c>
      <c r="AB90" s="9">
        <f t="shared" ca="1" si="14"/>
        <v>1.5377624339958988</v>
      </c>
      <c r="AC90" s="9">
        <f t="shared" ca="1" si="14"/>
        <v>1.631024160720733</v>
      </c>
      <c r="AD90" s="9">
        <f t="shared" ca="1" si="14"/>
        <v>1.3789484168170165</v>
      </c>
      <c r="AE90" s="9">
        <f t="shared" ca="1" si="14"/>
        <v>1.4777328305340636</v>
      </c>
      <c r="AF90" s="9">
        <f t="shared" ca="1" si="14"/>
        <v>1.4952782892191145</v>
      </c>
      <c r="AG90" s="9">
        <f t="shared" ca="1" si="14"/>
        <v>1.4602133582647212</v>
      </c>
      <c r="AH90" s="9">
        <f t="shared" ca="1" si="14"/>
        <v>1.4745236567191766</v>
      </c>
    </row>
    <row r="91" spans="1:46" x14ac:dyDescent="0.3">
      <c r="A91" s="41" t="str">
        <f t="shared" ref="A91:A109" si="15">$A69</f>
        <v>AVL</v>
      </c>
      <c r="B91" s="9">
        <f t="shared" ref="B91:B109" ca="1" si="16">AVERAGE(B25:G25)</f>
        <v>1.5935409685081794</v>
      </c>
      <c r="C91" s="9">
        <f t="shared" ref="C91:C109" ca="1" si="17">AVERAGE(C25:H25)</f>
        <v>1.4443907561545088</v>
      </c>
      <c r="D91" s="9">
        <f t="shared" ref="D91:D109" ca="1" si="18">AVERAGE(D25:I25)</f>
        <v>1.5596621549695442</v>
      </c>
      <c r="E91" s="9">
        <f t="shared" ref="E91:E109" ca="1" si="19">AVERAGE(E25:J25)</f>
        <v>1.5392781585063056</v>
      </c>
      <c r="F91" s="9">
        <f t="shared" ref="F91:F109" ca="1" si="20">AVERAGE(F25:K25)</f>
        <v>1.9370857397745123</v>
      </c>
      <c r="G91" s="9">
        <f t="shared" ref="G91:G109" ca="1" si="21">AVERAGE(G25:L25)</f>
        <v>2.0760066404456938</v>
      </c>
      <c r="H91" s="9">
        <f t="shared" ref="H91:H109" ca="1" si="22">AVERAGE(H25:M25)</f>
        <v>2.1120677855758343</v>
      </c>
      <c r="I91" s="9">
        <f t="shared" ref="I91:I109" ca="1" si="23">AVERAGE(I25:N25)</f>
        <v>2.0725022107169</v>
      </c>
      <c r="J91" s="9">
        <f t="shared" ref="J91:J109" ca="1" si="24">AVERAGE(J25:O25)</f>
        <v>2.2324695675242192</v>
      </c>
      <c r="K91" s="9">
        <f t="shared" ref="K91:K109" ca="1" si="25">AVERAGE(K25:P25)</f>
        <v>2.4845266191674118</v>
      </c>
      <c r="L91" s="9">
        <f t="shared" ref="L91:L109" ca="1" si="26">AVERAGE(L25:Q25)</f>
        <v>2.1481510185272548</v>
      </c>
      <c r="M91" s="9">
        <f t="shared" ref="M91:M109" ca="1" si="27">AVERAGE(M25:R25)</f>
        <v>2.1031603238353447</v>
      </c>
      <c r="N91" s="9">
        <f t="shared" ref="N91:N109" ca="1" si="28">AVERAGE(N25:S25)</f>
        <v>1.9955578261645079</v>
      </c>
      <c r="O91" s="9">
        <f t="shared" ref="O91:O109" ca="1" si="29">AVERAGE(O25:T25)</f>
        <v>2.0250967493665906</v>
      </c>
      <c r="P91" s="9">
        <f t="shared" ref="P91:P109" ca="1" si="30">AVERAGE(P25:U25)</f>
        <v>1.8936554972443671</v>
      </c>
      <c r="Q91" s="9">
        <f t="shared" ref="Q91:Q109" ca="1" si="31">AVERAGE(Q25:V25)</f>
        <v>1.7243341480802856</v>
      </c>
      <c r="R91" s="9">
        <f t="shared" ref="R91:R109" ca="1" si="32">AVERAGE(R25:W25)</f>
        <v>1.8485318592156641</v>
      </c>
      <c r="S91" s="9">
        <f t="shared" ref="S91:S109" ca="1" si="33">AVERAGE(S25:X25)</f>
        <v>1.870109495148754</v>
      </c>
      <c r="T91" s="9">
        <f t="shared" ref="T91:T109" ca="1" si="34">AVERAGE(T25:Y25)</f>
        <v>1.8218562844910977</v>
      </c>
      <c r="U91" s="9">
        <f t="shared" ref="U91:U109" ca="1" si="35">AVERAGE(U25:Z25)</f>
        <v>1.8937434476283042</v>
      </c>
      <c r="V91" s="9">
        <f t="shared" ref="V91:V109" ca="1" si="36">AVERAGE(V25:AA25)</f>
        <v>1.8083795455392362</v>
      </c>
      <c r="W91" s="9">
        <f t="shared" ref="W91:W109" ca="1" si="37">AVERAGE(W25:AB25)</f>
        <v>1.8940095223119531</v>
      </c>
      <c r="X91" s="9">
        <f t="shared" ref="X91:X109" ca="1" si="38">AVERAGE(X25:AC25)</f>
        <v>1.6782182633259097</v>
      </c>
      <c r="Y91" s="9">
        <f t="shared" ref="Y91:Y109" ca="1" si="39">AVERAGE(Y25:AD25)</f>
        <v>1.7934655568981339</v>
      </c>
      <c r="Z91" s="9">
        <f t="shared" ref="Z91:Z109" ca="1" si="40">AVERAGE(Z25:AE25)</f>
        <v>1.8977435705615795</v>
      </c>
      <c r="AA91" s="9">
        <f t="shared" ref="AA91:AA109" ca="1" si="41">AVERAGE(AA25:AF25)</f>
        <v>1.8796051115084749</v>
      </c>
      <c r="AB91" s="9">
        <f t="shared" ref="AB91:AB109" ca="1" si="42">AVERAGE(AB25:AG25)</f>
        <v>1.8901651228464527</v>
      </c>
      <c r="AC91" s="9">
        <f t="shared" ref="AC91:AC109" ca="1" si="43">AVERAGE(AC25:AH25)</f>
        <v>2.037947054047164</v>
      </c>
      <c r="AD91" s="9">
        <f t="shared" ref="AD91:AD109" ca="1" si="44">AVERAGE(AD25:AI25)</f>
        <v>2.1293600412045608</v>
      </c>
      <c r="AE91" s="9">
        <f t="shared" ref="AE91:AE109" ca="1" si="45">AVERAGE(AE25:AJ25)</f>
        <v>1.8364111230325415</v>
      </c>
      <c r="AF91" s="9">
        <f t="shared" ref="AF91:AH109" ca="1" si="46">AVERAGE(AF25:AK25)</f>
        <v>1.8863518290493968</v>
      </c>
      <c r="AG91" s="9">
        <f t="shared" ca="1" si="46"/>
        <v>1.8600599833367173</v>
      </c>
      <c r="AH91" s="9">
        <f t="shared" ca="1" si="46"/>
        <v>1.9472039473670792</v>
      </c>
    </row>
    <row r="92" spans="1:46" x14ac:dyDescent="0.3">
      <c r="A92" s="41" t="str">
        <f t="shared" si="15"/>
        <v>BOU</v>
      </c>
      <c r="B92" s="9">
        <f t="shared" ca="1" si="16"/>
        <v>1.7690497674793573</v>
      </c>
      <c r="C92" s="9">
        <f t="shared" ca="1" si="17"/>
        <v>1.7789155182667911</v>
      </c>
      <c r="D92" s="9">
        <f t="shared" ca="1" si="18"/>
        <v>1.7681068370943063</v>
      </c>
      <c r="E92" s="9">
        <f t="shared" ca="1" si="19"/>
        <v>1.5726647436708368</v>
      </c>
      <c r="F92" s="9">
        <f t="shared" ca="1" si="20"/>
        <v>1.4614514007835693</v>
      </c>
      <c r="G92" s="9">
        <f t="shared" ca="1" si="21"/>
        <v>1.5092298528673858</v>
      </c>
      <c r="H92" s="9">
        <f t="shared" ca="1" si="22"/>
        <v>1.3870201171667738</v>
      </c>
      <c r="I92" s="9">
        <f t="shared" ca="1" si="23"/>
        <v>1.4074879707896242</v>
      </c>
      <c r="J92" s="9">
        <f t="shared" ca="1" si="24"/>
        <v>1.4246172089884273</v>
      </c>
      <c r="K92" s="9">
        <f t="shared" ca="1" si="25"/>
        <v>1.4633183930271414</v>
      </c>
      <c r="L92" s="9">
        <f t="shared" ca="1" si="26"/>
        <v>1.4969892838391745</v>
      </c>
      <c r="M92" s="9">
        <f t="shared" ca="1" si="27"/>
        <v>1.6448295660423742</v>
      </c>
      <c r="N92" s="9">
        <f t="shared" ca="1" si="28"/>
        <v>1.6079117960858913</v>
      </c>
      <c r="O92" s="9">
        <f t="shared" ca="1" si="29"/>
        <v>1.5875285155887393</v>
      </c>
      <c r="P92" s="9">
        <f t="shared" ca="1" si="30"/>
        <v>1.5737548108296044</v>
      </c>
      <c r="Q92" s="9">
        <f t="shared" ca="1" si="31"/>
        <v>1.6522028769390003</v>
      </c>
      <c r="R92" s="9">
        <f t="shared" ca="1" si="32"/>
        <v>1.527926532377144</v>
      </c>
      <c r="S92" s="9">
        <f t="shared" ca="1" si="33"/>
        <v>1.3723088584546534</v>
      </c>
      <c r="T92" s="9">
        <f t="shared" ca="1" si="34"/>
        <v>1.3892727402624694</v>
      </c>
      <c r="U92" s="9">
        <f t="shared" ca="1" si="35"/>
        <v>1.3965083036919841</v>
      </c>
      <c r="V92" s="9">
        <f t="shared" ca="1" si="36"/>
        <v>1.378288706135167</v>
      </c>
      <c r="W92" s="9">
        <f t="shared" ca="1" si="37"/>
        <v>1.3564294698151291</v>
      </c>
      <c r="X92" s="9">
        <f t="shared" ca="1" si="38"/>
        <v>1.4444791268240653</v>
      </c>
      <c r="Y92" s="9">
        <f t="shared" ca="1" si="39"/>
        <v>1.6542132105478311</v>
      </c>
      <c r="Z92" s="9">
        <f t="shared" ca="1" si="40"/>
        <v>1.5993675501206932</v>
      </c>
      <c r="AA92" s="9">
        <f t="shared" ca="1" si="41"/>
        <v>1.7166728116130259</v>
      </c>
      <c r="AB92" s="9">
        <f t="shared" ca="1" si="42"/>
        <v>1.5893193853858909</v>
      </c>
      <c r="AC92" s="9">
        <f t="shared" ca="1" si="43"/>
        <v>1.711744575909159</v>
      </c>
      <c r="AD92" s="9">
        <f t="shared" ca="1" si="44"/>
        <v>1.6422213021362415</v>
      </c>
      <c r="AE92" s="9">
        <f t="shared" ca="1" si="45"/>
        <v>1.4404170709099597</v>
      </c>
      <c r="AF92" s="9">
        <f t="shared" ca="1" si="46"/>
        <v>1.8444322184299462</v>
      </c>
      <c r="AG92" s="9">
        <f t="shared" ca="1" si="46"/>
        <v>1.7535754531313632</v>
      </c>
      <c r="AH92" s="9">
        <f t="shared" ca="1" si="46"/>
        <v>1.9248598106375028</v>
      </c>
    </row>
    <row r="93" spans="1:46" x14ac:dyDescent="0.3">
      <c r="A93" s="41" t="str">
        <f t="shared" si="15"/>
        <v>BRI</v>
      </c>
      <c r="B93" s="9">
        <f t="shared" ca="1" si="16"/>
        <v>1.5350396971861444</v>
      </c>
      <c r="C93" s="9">
        <f t="shared" ca="1" si="17"/>
        <v>1.6597296833634017</v>
      </c>
      <c r="D93" s="9">
        <f t="shared" ca="1" si="18"/>
        <v>1.6706801508983802</v>
      </c>
      <c r="E93" s="9">
        <f t="shared" ca="1" si="19"/>
        <v>1.738192506072811</v>
      </c>
      <c r="F93" s="9">
        <f t="shared" ca="1" si="20"/>
        <v>1.4235000061934828</v>
      </c>
      <c r="G93" s="9">
        <f t="shared" ca="1" si="21"/>
        <v>1.41547409402932</v>
      </c>
      <c r="H93" s="9">
        <f t="shared" ca="1" si="22"/>
        <v>1.5788422630291323</v>
      </c>
      <c r="I93" s="9">
        <f t="shared" ca="1" si="23"/>
        <v>1.4388357494578952</v>
      </c>
      <c r="J93" s="9">
        <f t="shared" ca="1" si="24"/>
        <v>1.6831577341092683</v>
      </c>
      <c r="K93" s="9">
        <f t="shared" ca="1" si="25"/>
        <v>1.6729112171476033</v>
      </c>
      <c r="L93" s="9">
        <f t="shared" ca="1" si="26"/>
        <v>1.6737883871915678</v>
      </c>
      <c r="M93" s="9">
        <f t="shared" ca="1" si="27"/>
        <v>1.7104767058088921</v>
      </c>
      <c r="N93" s="9">
        <f t="shared" ca="1" si="28"/>
        <v>1.5166302189233225</v>
      </c>
      <c r="O93" s="9">
        <f t="shared" ca="1" si="29"/>
        <v>1.5581825608347784</v>
      </c>
      <c r="P93" s="9">
        <f t="shared" ca="1" si="30"/>
        <v>1.2670869404362806</v>
      </c>
      <c r="Q93" s="9">
        <f t="shared" ca="1" si="31"/>
        <v>1.2546665963453458</v>
      </c>
      <c r="R93" s="9">
        <f t="shared" ca="1" si="32"/>
        <v>1.3520965211277673</v>
      </c>
      <c r="S93" s="9">
        <f t="shared" ca="1" si="33"/>
        <v>1.3442454993304402</v>
      </c>
      <c r="T93" s="9">
        <f t="shared" ca="1" si="34"/>
        <v>1.3892428893985844</v>
      </c>
      <c r="U93" s="9">
        <f t="shared" ca="1" si="35"/>
        <v>1.3728847835747275</v>
      </c>
      <c r="V93" s="9">
        <f t="shared" ca="1" si="36"/>
        <v>1.40209560133908</v>
      </c>
      <c r="W93" s="9">
        <f t="shared" ca="1" si="37"/>
        <v>1.400424967755203</v>
      </c>
      <c r="X93" s="9">
        <f t="shared" ca="1" si="38"/>
        <v>1.2338082289044585</v>
      </c>
      <c r="Y93" s="9">
        <f t="shared" ca="1" si="39"/>
        <v>1.3450123927050825</v>
      </c>
      <c r="Z93" s="9">
        <f t="shared" ca="1" si="40"/>
        <v>1.3094478058737959</v>
      </c>
      <c r="AA93" s="9">
        <f t="shared" ca="1" si="41"/>
        <v>1.4049991857130821</v>
      </c>
      <c r="AB93" s="9">
        <f t="shared" ca="1" si="42"/>
        <v>1.4754311517686591</v>
      </c>
      <c r="AC93" s="9">
        <f t="shared" ca="1" si="43"/>
        <v>1.456690709180201</v>
      </c>
      <c r="AD93" s="9">
        <f t="shared" ca="1" si="44"/>
        <v>1.6176745389571776</v>
      </c>
      <c r="AE93" s="9">
        <f t="shared" ca="1" si="45"/>
        <v>1.6629101434409292</v>
      </c>
      <c r="AF93" s="9">
        <f t="shared" ca="1" si="46"/>
        <v>1.7998092122611407</v>
      </c>
      <c r="AG93" s="9">
        <f t="shared" ca="1" si="46"/>
        <v>1.569556902388592</v>
      </c>
      <c r="AH93" s="9">
        <f t="shared" ca="1" si="46"/>
        <v>1.5741733417752599</v>
      </c>
    </row>
    <row r="94" spans="1:46" x14ac:dyDescent="0.3">
      <c r="A94" s="41" t="str">
        <f t="shared" si="15"/>
        <v>BUR</v>
      </c>
      <c r="B94" s="9">
        <f t="shared" ca="1" si="16"/>
        <v>1.3688010422787809</v>
      </c>
      <c r="C94" s="9">
        <f t="shared" ca="1" si="17"/>
        <v>1.4302253195777233</v>
      </c>
      <c r="D94" s="9">
        <f t="shared" ca="1" si="18"/>
        <v>1.3658535323380281</v>
      </c>
      <c r="E94" s="9">
        <f t="shared" ca="1" si="19"/>
        <v>1.4264169632901569</v>
      </c>
      <c r="F94" s="9">
        <f t="shared" ca="1" si="20"/>
        <v>1.3951713553577572</v>
      </c>
      <c r="G94" s="9">
        <f t="shared" ca="1" si="21"/>
        <v>1.3794569072422675</v>
      </c>
      <c r="H94" s="9">
        <f t="shared" ca="1" si="22"/>
        <v>1.3993801002693207</v>
      </c>
      <c r="I94" s="9">
        <f t="shared" ca="1" si="23"/>
        <v>1.3809616552253487</v>
      </c>
      <c r="J94" s="9">
        <f t="shared" ca="1" si="24"/>
        <v>1.3188119863846841</v>
      </c>
      <c r="K94" s="9">
        <f t="shared" ca="1" si="25"/>
        <v>1.2994049379408572</v>
      </c>
      <c r="L94" s="9">
        <f t="shared" ca="1" si="26"/>
        <v>1.3254792601409786</v>
      </c>
      <c r="M94" s="9">
        <f t="shared" ca="1" si="27"/>
        <v>1.2156366139170318</v>
      </c>
      <c r="N94" s="9">
        <f t="shared" ca="1" si="28"/>
        <v>1.2480670289864524</v>
      </c>
      <c r="O94" s="9">
        <f t="shared" ca="1" si="29"/>
        <v>1.2822332047647722</v>
      </c>
      <c r="P94" s="9">
        <f t="shared" ca="1" si="30"/>
        <v>1.3855919071182881</v>
      </c>
      <c r="Q94" s="9">
        <f t="shared" ca="1" si="31"/>
        <v>1.2432594454102848</v>
      </c>
      <c r="R94" s="9">
        <f t="shared" ca="1" si="32"/>
        <v>1.332835291574195</v>
      </c>
      <c r="S94" s="9">
        <f t="shared" ca="1" si="33"/>
        <v>1.4324669740659404</v>
      </c>
      <c r="T94" s="9">
        <f t="shared" ca="1" si="34"/>
        <v>1.5678932701118733</v>
      </c>
      <c r="U94" s="9">
        <f t="shared" ca="1" si="35"/>
        <v>1.4616686770465508</v>
      </c>
      <c r="V94" s="9">
        <f t="shared" ca="1" si="36"/>
        <v>1.5282309713768021</v>
      </c>
      <c r="W94" s="9">
        <f t="shared" ca="1" si="37"/>
        <v>1.4893246016645423</v>
      </c>
      <c r="X94" s="9">
        <f t="shared" ca="1" si="38"/>
        <v>1.3229680852635077</v>
      </c>
      <c r="Y94" s="9">
        <f t="shared" ca="1" si="39"/>
        <v>1.274735033261077</v>
      </c>
      <c r="Z94" s="9">
        <f t="shared" ca="1" si="40"/>
        <v>1.410048226126895</v>
      </c>
      <c r="AA94" s="9">
        <f t="shared" ca="1" si="41"/>
        <v>1.4039592146635169</v>
      </c>
      <c r="AB94" s="9">
        <f t="shared" ca="1" si="42"/>
        <v>1.2927890558039943</v>
      </c>
      <c r="AC94" s="9">
        <f t="shared" ca="1" si="43"/>
        <v>1.316872555026251</v>
      </c>
      <c r="AD94" s="9">
        <f t="shared" ca="1" si="44"/>
        <v>1.3787702482791777</v>
      </c>
      <c r="AE94" s="9">
        <f t="shared" ca="1" si="45"/>
        <v>1.6010599506111387</v>
      </c>
      <c r="AF94" s="9">
        <f t="shared" ca="1" si="46"/>
        <v>1.3155436211827911</v>
      </c>
      <c r="AG94" s="9">
        <f t="shared" ca="1" si="46"/>
        <v>1.3729162072487833</v>
      </c>
      <c r="AH94" s="9">
        <f t="shared" ca="1" si="46"/>
        <v>1.3614698876749725</v>
      </c>
    </row>
    <row r="95" spans="1:46" x14ac:dyDescent="0.3">
      <c r="A95" s="41" t="str">
        <f t="shared" si="15"/>
        <v>CHE</v>
      </c>
      <c r="B95" s="9">
        <f t="shared" ca="1" si="16"/>
        <v>1.1617485148057285</v>
      </c>
      <c r="C95" s="9">
        <f t="shared" ca="1" si="17"/>
        <v>1.0300656670835044</v>
      </c>
      <c r="D95" s="9">
        <f t="shared" ca="1" si="18"/>
        <v>1.0828120562854728</v>
      </c>
      <c r="E95" s="9">
        <f t="shared" ca="1" si="19"/>
        <v>1.0091346068616938</v>
      </c>
      <c r="F95" s="9">
        <f t="shared" ca="1" si="20"/>
        <v>1.0653294541132421</v>
      </c>
      <c r="G95" s="9">
        <f t="shared" ca="1" si="21"/>
        <v>1.037254742327655</v>
      </c>
      <c r="H95" s="9">
        <f t="shared" ca="1" si="22"/>
        <v>0.92095939853922149</v>
      </c>
      <c r="I95" s="9">
        <f t="shared" ca="1" si="23"/>
        <v>1.1600816073380458</v>
      </c>
      <c r="J95" s="9">
        <f t="shared" ca="1" si="24"/>
        <v>1.0611272700672256</v>
      </c>
      <c r="K95" s="9">
        <f t="shared" ca="1" si="25"/>
        <v>1.0990404419066506</v>
      </c>
      <c r="L95" s="9">
        <f t="shared" ca="1" si="26"/>
        <v>1.1340027537209469</v>
      </c>
      <c r="M95" s="9">
        <f t="shared" ca="1" si="27"/>
        <v>1.0508512909525776</v>
      </c>
      <c r="N95" s="9">
        <f t="shared" ca="1" si="28"/>
        <v>1.1630406076548609</v>
      </c>
      <c r="O95" s="9">
        <f t="shared" ca="1" si="29"/>
        <v>0.94544798515768635</v>
      </c>
      <c r="P95" s="9">
        <f t="shared" ca="1" si="30"/>
        <v>1.0099428671847601</v>
      </c>
      <c r="Q95" s="9">
        <f t="shared" ca="1" si="31"/>
        <v>1.0717226647355445</v>
      </c>
      <c r="R95" s="9">
        <f t="shared" ca="1" si="32"/>
        <v>0.97730071488672454</v>
      </c>
      <c r="S95" s="9">
        <f t="shared" ca="1" si="33"/>
        <v>1.0184407905541522</v>
      </c>
      <c r="T95" s="9">
        <f t="shared" ca="1" si="34"/>
        <v>0.94227318765318058</v>
      </c>
      <c r="U95" s="9">
        <f t="shared" ca="1" si="35"/>
        <v>1.0525824194473177</v>
      </c>
      <c r="V95" s="9">
        <f t="shared" ca="1" si="36"/>
        <v>1.0341910755696031</v>
      </c>
      <c r="W95" s="9">
        <f t="shared" ca="1" si="37"/>
        <v>0.97530887934221722</v>
      </c>
      <c r="X95" s="9">
        <f t="shared" ca="1" si="38"/>
        <v>1.0110799594513113</v>
      </c>
      <c r="Y95" s="9">
        <f t="shared" ca="1" si="39"/>
        <v>1.0092020362542786</v>
      </c>
      <c r="Z95" s="9">
        <f t="shared" ca="1" si="40"/>
        <v>1.0810411235980755</v>
      </c>
      <c r="AA95" s="9">
        <f t="shared" ca="1" si="41"/>
        <v>1.0656318287538171</v>
      </c>
      <c r="AB95" s="9">
        <f t="shared" ca="1" si="42"/>
        <v>1.0839366526611827</v>
      </c>
      <c r="AC95" s="9">
        <f t="shared" ca="1" si="43"/>
        <v>1.0712492047477504</v>
      </c>
      <c r="AD95" s="9">
        <f t="shared" ca="1" si="44"/>
        <v>1.0561839583667521</v>
      </c>
      <c r="AE95" s="9">
        <f t="shared" ca="1" si="45"/>
        <v>1.0971161067614377</v>
      </c>
      <c r="AF95" s="9">
        <f t="shared" ca="1" si="46"/>
        <v>1.0093999848305584</v>
      </c>
      <c r="AG95" s="9">
        <f t="shared" ca="1" si="46"/>
        <v>1.0757840405354209</v>
      </c>
      <c r="AH95" s="9">
        <f t="shared" ca="1" si="46"/>
        <v>1.0253927061646393</v>
      </c>
    </row>
    <row r="96" spans="1:46" x14ac:dyDescent="0.3">
      <c r="A96" s="41" t="str">
        <f t="shared" si="15"/>
        <v>CRY</v>
      </c>
      <c r="B96" s="9">
        <f t="shared" ca="1" si="16"/>
        <v>1.4477241207596683</v>
      </c>
      <c r="C96" s="9">
        <f t="shared" ca="1" si="17"/>
        <v>1.4085349155815898</v>
      </c>
      <c r="D96" s="9">
        <f t="shared" ca="1" si="18"/>
        <v>1.4220793522474864</v>
      </c>
      <c r="E96" s="9">
        <f t="shared" ca="1" si="19"/>
        <v>1.4016096589997893</v>
      </c>
      <c r="F96" s="9">
        <f t="shared" ca="1" si="20"/>
        <v>1.4814332197306124</v>
      </c>
      <c r="G96" s="9">
        <f t="shared" ca="1" si="21"/>
        <v>1.4411501643354914</v>
      </c>
      <c r="H96" s="9">
        <f t="shared" ca="1" si="22"/>
        <v>1.6200795914638819</v>
      </c>
      <c r="I96" s="9">
        <f t="shared" ca="1" si="23"/>
        <v>1.7491120927508914</v>
      </c>
      <c r="J96" s="9">
        <f t="shared" ca="1" si="24"/>
        <v>1.7290227633550499</v>
      </c>
      <c r="K96" s="9">
        <f t="shared" ca="1" si="25"/>
        <v>1.5359053862541441</v>
      </c>
      <c r="L96" s="9">
        <f t="shared" ca="1" si="26"/>
        <v>1.5262133005891163</v>
      </c>
      <c r="M96" s="9">
        <f t="shared" ca="1" si="27"/>
        <v>1.4663451617656331</v>
      </c>
      <c r="N96" s="9">
        <f t="shared" ca="1" si="28"/>
        <v>1.2890854991466665</v>
      </c>
      <c r="O96" s="9">
        <f t="shared" ca="1" si="29"/>
        <v>1.181281973740316</v>
      </c>
      <c r="P96" s="9">
        <f t="shared" ca="1" si="30"/>
        <v>1.2477313944679613</v>
      </c>
      <c r="Q96" s="9">
        <f t="shared" ca="1" si="31"/>
        <v>1.3371827521164084</v>
      </c>
      <c r="R96" s="9">
        <f t="shared" ca="1" si="32"/>
        <v>1.2604015654608824</v>
      </c>
      <c r="S96" s="9">
        <f t="shared" ca="1" si="33"/>
        <v>1.5812993652964191</v>
      </c>
      <c r="T96" s="9">
        <f t="shared" ca="1" si="34"/>
        <v>1.5918534373919762</v>
      </c>
      <c r="U96" s="9">
        <f t="shared" ca="1" si="35"/>
        <v>1.582786500450343</v>
      </c>
      <c r="V96" s="9">
        <f t="shared" ca="1" si="36"/>
        <v>1.5632558874517217</v>
      </c>
      <c r="W96" s="9">
        <f t="shared" ca="1" si="37"/>
        <v>1.4643820457606902</v>
      </c>
      <c r="X96" s="9">
        <f t="shared" ca="1" si="38"/>
        <v>1.5539391594186682</v>
      </c>
      <c r="Y96" s="9">
        <f t="shared" ca="1" si="39"/>
        <v>1.2244888795236388</v>
      </c>
      <c r="Z96" s="9">
        <f t="shared" ca="1" si="40"/>
        <v>1.2280103700102143</v>
      </c>
      <c r="AA96" s="9">
        <f t="shared" ca="1" si="41"/>
        <v>1.4845520306192557</v>
      </c>
      <c r="AB96" s="9">
        <f t="shared" ca="1" si="42"/>
        <v>1.3578394340985405</v>
      </c>
      <c r="AC96" s="9">
        <f t="shared" ca="1" si="43"/>
        <v>1.5810582979886958</v>
      </c>
      <c r="AD96" s="9">
        <f t="shared" ca="1" si="44"/>
        <v>1.5659335129637235</v>
      </c>
      <c r="AE96" s="9">
        <f t="shared" ca="1" si="45"/>
        <v>1.6688283954703296</v>
      </c>
      <c r="AF96" s="9">
        <f t="shared" ca="1" si="46"/>
        <v>1.6961426012587688</v>
      </c>
      <c r="AG96" s="9">
        <f t="shared" ca="1" si="46"/>
        <v>1.5632025592156202</v>
      </c>
      <c r="AH96" s="9">
        <f t="shared" ca="1" si="46"/>
        <v>1.5872667549801476</v>
      </c>
    </row>
    <row r="97" spans="1:39" x14ac:dyDescent="0.3">
      <c r="A97" s="41" t="str">
        <f t="shared" si="15"/>
        <v>EVE</v>
      </c>
      <c r="B97" s="9">
        <f t="shared" ca="1" si="16"/>
        <v>1.0536022219908345</v>
      </c>
      <c r="C97" s="9">
        <f t="shared" ca="1" si="17"/>
        <v>1.1801946928548834</v>
      </c>
      <c r="D97" s="9">
        <f t="shared" ca="1" si="18"/>
        <v>1.2441333376308445</v>
      </c>
      <c r="E97" s="9">
        <f t="shared" ca="1" si="19"/>
        <v>1.15934176518777</v>
      </c>
      <c r="F97" s="9">
        <f t="shared" ca="1" si="20"/>
        <v>1.2215828205738335</v>
      </c>
      <c r="G97" s="9">
        <f t="shared" ca="1" si="21"/>
        <v>1.2005441367279184</v>
      </c>
      <c r="H97" s="9">
        <f t="shared" ca="1" si="22"/>
        <v>1.3252138286650588</v>
      </c>
      <c r="I97" s="9">
        <f t="shared" ca="1" si="23"/>
        <v>1.1673641797480312</v>
      </c>
      <c r="J97" s="9">
        <f t="shared" ca="1" si="24"/>
        <v>1.2664253557169098</v>
      </c>
      <c r="K97" s="9">
        <f t="shared" ca="1" si="25"/>
        <v>1.4839086526004441</v>
      </c>
      <c r="L97" s="9">
        <f t="shared" ca="1" si="26"/>
        <v>1.4706168381349534</v>
      </c>
      <c r="M97" s="9">
        <f t="shared" ca="1" si="27"/>
        <v>1.6184698023183257</v>
      </c>
      <c r="N97" s="9">
        <f t="shared" ca="1" si="28"/>
        <v>1.501836532365755</v>
      </c>
      <c r="O97" s="9">
        <f t="shared" ca="1" si="29"/>
        <v>1.5086743318345579</v>
      </c>
      <c r="P97" s="9">
        <f t="shared" ca="1" si="30"/>
        <v>1.3693063610445251</v>
      </c>
      <c r="Q97" s="9">
        <f t="shared" ca="1" si="31"/>
        <v>1.4357138174036865</v>
      </c>
      <c r="R97" s="9">
        <f t="shared" ca="1" si="32"/>
        <v>1.3721161387226992</v>
      </c>
      <c r="S97" s="9">
        <f t="shared" ca="1" si="33"/>
        <v>1.2908936124699211</v>
      </c>
      <c r="T97" s="9">
        <f t="shared" ca="1" si="34"/>
        <v>1.2520246322455026</v>
      </c>
      <c r="U97" s="9">
        <f t="shared" ca="1" si="35"/>
        <v>1.3313874634170018</v>
      </c>
      <c r="V97" s="9">
        <f t="shared" ca="1" si="36"/>
        <v>1.2709752856971275</v>
      </c>
      <c r="W97" s="9">
        <f t="shared" ca="1" si="37"/>
        <v>1.0631464269737438</v>
      </c>
      <c r="X97" s="9">
        <f t="shared" ca="1" si="38"/>
        <v>1.1156360189103394</v>
      </c>
      <c r="Y97" s="9">
        <f t="shared" ca="1" si="39"/>
        <v>1.2134521068430109</v>
      </c>
      <c r="Z97" s="9">
        <f t="shared" ca="1" si="40"/>
        <v>1.3469916126170327</v>
      </c>
      <c r="AA97" s="9">
        <f t="shared" ca="1" si="41"/>
        <v>1.3275378816868806</v>
      </c>
      <c r="AB97" s="9">
        <f t="shared" ca="1" si="42"/>
        <v>1.4244469432028737</v>
      </c>
      <c r="AC97" s="9">
        <f t="shared" ca="1" si="43"/>
        <v>1.4382814462443383</v>
      </c>
      <c r="AD97" s="9">
        <f t="shared" ca="1" si="44"/>
        <v>1.4111827236426626</v>
      </c>
      <c r="AE97" s="9">
        <f t="shared" ca="1" si="45"/>
        <v>1.3380610180699544</v>
      </c>
      <c r="AF97" s="9">
        <f t="shared" ca="1" si="46"/>
        <v>1.249234326502374</v>
      </c>
      <c r="AG97" s="9">
        <f t="shared" ca="1" si="46"/>
        <v>1.2652005351719218</v>
      </c>
      <c r="AH97" s="9">
        <f t="shared" ca="1" si="46"/>
        <v>1.180185195374615</v>
      </c>
    </row>
    <row r="98" spans="1:39" x14ac:dyDescent="0.3">
      <c r="A98" s="41" t="str">
        <f t="shared" si="15"/>
        <v>LEI</v>
      </c>
      <c r="B98" s="9">
        <f t="shared" ca="1" si="16"/>
        <v>1.2585855568644044</v>
      </c>
      <c r="C98" s="9">
        <f t="shared" ca="1" si="17"/>
        <v>1.2055578446650188</v>
      </c>
      <c r="D98" s="9">
        <f t="shared" ca="1" si="18"/>
        <v>1.2474452983340509</v>
      </c>
      <c r="E98" s="9">
        <f t="shared" ca="1" si="19"/>
        <v>1.1747293049632097</v>
      </c>
      <c r="F98" s="9">
        <f t="shared" ca="1" si="20"/>
        <v>1.3158209267809093</v>
      </c>
      <c r="G98" s="9">
        <f t="shared" ca="1" si="21"/>
        <v>1.1772596011222449</v>
      </c>
      <c r="H98" s="9">
        <f t="shared" ca="1" si="22"/>
        <v>1.1683841041355905</v>
      </c>
      <c r="I98" s="9">
        <f t="shared" ca="1" si="23"/>
        <v>1.2810612627202584</v>
      </c>
      <c r="J98" s="9">
        <f t="shared" ca="1" si="24"/>
        <v>1.0877600197896751</v>
      </c>
      <c r="K98" s="9">
        <f t="shared" ca="1" si="25"/>
        <v>1.0936874354531414</v>
      </c>
      <c r="L98" s="9">
        <f t="shared" ca="1" si="26"/>
        <v>1.0631061089845559</v>
      </c>
      <c r="M98" s="9">
        <f t="shared" ca="1" si="27"/>
        <v>1.0331504253146442</v>
      </c>
      <c r="N98" s="9">
        <f t="shared" ca="1" si="28"/>
        <v>1.305155000971582</v>
      </c>
      <c r="O98" s="9">
        <f t="shared" ca="1" si="29"/>
        <v>1.3204569960271686</v>
      </c>
      <c r="P98" s="9">
        <f t="shared" ca="1" si="30"/>
        <v>1.3781275886708741</v>
      </c>
      <c r="Q98" s="9">
        <f t="shared" ca="1" si="31"/>
        <v>1.4007754496064058</v>
      </c>
      <c r="R98" s="9">
        <f t="shared" ca="1" si="32"/>
        <v>1.3456522160641364</v>
      </c>
      <c r="S98" s="9">
        <f t="shared" ca="1" si="33"/>
        <v>1.4194090682648286</v>
      </c>
      <c r="T98" s="9">
        <f t="shared" ca="1" si="34"/>
        <v>1.1473390308949403</v>
      </c>
      <c r="U98" s="9">
        <f t="shared" ca="1" si="35"/>
        <v>1.1192986693479023</v>
      </c>
      <c r="V98" s="9">
        <f t="shared" ca="1" si="36"/>
        <v>1.1429648206922467</v>
      </c>
      <c r="W98" s="9">
        <f t="shared" ca="1" si="37"/>
        <v>1.2591135234880644</v>
      </c>
      <c r="X98" s="9">
        <f t="shared" ca="1" si="38"/>
        <v>1.2790640069754133</v>
      </c>
      <c r="Y98" s="9">
        <f t="shared" ca="1" si="39"/>
        <v>1.228852549439585</v>
      </c>
      <c r="Z98" s="9">
        <f t="shared" ca="1" si="40"/>
        <v>1.2935845101243719</v>
      </c>
      <c r="AA98" s="9">
        <f t="shared" ca="1" si="41"/>
        <v>1.2326349278722788</v>
      </c>
      <c r="AB98" s="9">
        <f t="shared" ca="1" si="42"/>
        <v>1.2315650466381043</v>
      </c>
      <c r="AC98" s="9">
        <f t="shared" ca="1" si="43"/>
        <v>1.0575196238466507</v>
      </c>
      <c r="AD98" s="9">
        <f t="shared" ca="1" si="44"/>
        <v>1.0843261845424037</v>
      </c>
      <c r="AE98" s="9">
        <f t="shared" ca="1" si="45"/>
        <v>1.1077638443437265</v>
      </c>
      <c r="AF98" s="9">
        <f t="shared" ca="1" si="46"/>
        <v>1.0353955459836137</v>
      </c>
      <c r="AG98" s="9">
        <f t="shared" ca="1" si="46"/>
        <v>1.1197446864445653</v>
      </c>
      <c r="AH98" s="9">
        <f t="shared" ca="1" si="46"/>
        <v>1.0764595396875209</v>
      </c>
    </row>
    <row r="99" spans="1:39" x14ac:dyDescent="0.3">
      <c r="A99" s="41" t="str">
        <f t="shared" si="15"/>
        <v>LIV</v>
      </c>
      <c r="B99" s="9">
        <f t="shared" ca="1" si="16"/>
        <v>0.87489639899965932</v>
      </c>
      <c r="C99" s="9">
        <f t="shared" ca="1" si="17"/>
        <v>0.93449042300561136</v>
      </c>
      <c r="D99" s="9">
        <f t="shared" ca="1" si="18"/>
        <v>0.88967133756223493</v>
      </c>
      <c r="E99" s="9">
        <f t="shared" ca="1" si="19"/>
        <v>1.0028705668849616</v>
      </c>
      <c r="F99" s="9">
        <f t="shared" ca="1" si="20"/>
        <v>0.96758400859478499</v>
      </c>
      <c r="G99" s="9">
        <f t="shared" ca="1" si="21"/>
        <v>1.0566310710025495</v>
      </c>
      <c r="H99" s="9">
        <f t="shared" ca="1" si="22"/>
        <v>1.031714676215459</v>
      </c>
      <c r="I99" s="9">
        <f t="shared" ca="1" si="23"/>
        <v>0.99464115779486784</v>
      </c>
      <c r="J99" s="9">
        <f t="shared" ca="1" si="24"/>
        <v>0.95673417775843506</v>
      </c>
      <c r="K99" s="9">
        <f t="shared" ca="1" si="25"/>
        <v>0.85485769426413449</v>
      </c>
      <c r="L99" s="9">
        <f t="shared" ca="1" si="26"/>
        <v>0.87001586997204738</v>
      </c>
      <c r="M99" s="9">
        <f t="shared" ca="1" si="27"/>
        <v>0.8048654521758779</v>
      </c>
      <c r="N99" s="9">
        <f t="shared" ca="1" si="28"/>
        <v>0.75930626689325864</v>
      </c>
      <c r="O99" s="9">
        <f t="shared" ca="1" si="29"/>
        <v>0.86360838040416432</v>
      </c>
      <c r="P99" s="9">
        <f t="shared" ca="1" si="30"/>
        <v>0.8741624433410381</v>
      </c>
      <c r="Q99" s="9">
        <f t="shared" ca="1" si="31"/>
        <v>0.85704953034259246</v>
      </c>
      <c r="R99" s="9">
        <f t="shared" ca="1" si="32"/>
        <v>0.89993911177182273</v>
      </c>
      <c r="S99" s="9">
        <f t="shared" ca="1" si="33"/>
        <v>0.94317258620511479</v>
      </c>
      <c r="T99" s="9">
        <f t="shared" ca="1" si="34"/>
        <v>0.96096465863474956</v>
      </c>
      <c r="U99" s="9">
        <f t="shared" ca="1" si="35"/>
        <v>0.86723390360535768</v>
      </c>
      <c r="V99" s="9">
        <f t="shared" ca="1" si="36"/>
        <v>0.88997238081382635</v>
      </c>
      <c r="W99" s="9">
        <f t="shared" ca="1" si="37"/>
        <v>0.89571333425571387</v>
      </c>
      <c r="X99" s="9">
        <f t="shared" ca="1" si="38"/>
        <v>0.87960892201649232</v>
      </c>
      <c r="Y99" s="9">
        <f t="shared" ca="1" si="39"/>
        <v>0.8184448797783187</v>
      </c>
      <c r="Z99" s="9">
        <f t="shared" ca="1" si="40"/>
        <v>0.81764054940230724</v>
      </c>
      <c r="AA99" s="9">
        <f t="shared" ca="1" si="41"/>
        <v>0.76743156864570394</v>
      </c>
      <c r="AB99" s="9">
        <f t="shared" ca="1" si="42"/>
        <v>0.93732333873867202</v>
      </c>
      <c r="AC99" s="9">
        <f t="shared" ca="1" si="43"/>
        <v>0.94158298040783583</v>
      </c>
      <c r="AD99" s="9">
        <f t="shared" ca="1" si="44"/>
        <v>0.94967237184953068</v>
      </c>
      <c r="AE99" s="9">
        <f t="shared" ca="1" si="45"/>
        <v>0.96314674366079789</v>
      </c>
      <c r="AF99" s="9">
        <f t="shared" ca="1" si="46"/>
        <v>0.94623251841092715</v>
      </c>
      <c r="AG99" s="9">
        <f t="shared" ca="1" si="46"/>
        <v>1.0239691493545864</v>
      </c>
      <c r="AH99" s="9">
        <f t="shared" ca="1" si="46"/>
        <v>0.83239615439418024</v>
      </c>
    </row>
    <row r="100" spans="1:39" x14ac:dyDescent="0.3">
      <c r="A100" s="41" t="str">
        <f t="shared" si="15"/>
        <v>MCI</v>
      </c>
      <c r="B100" s="9">
        <f t="shared" ca="1" si="16"/>
        <v>0.96912089463036633</v>
      </c>
      <c r="C100" s="9">
        <f t="shared" ca="1" si="17"/>
        <v>0.99022141431117383</v>
      </c>
      <c r="D100" s="9">
        <f t="shared" ca="1" si="18"/>
        <v>0.9966662326565342</v>
      </c>
      <c r="E100" s="9">
        <f t="shared" ca="1" si="19"/>
        <v>0.98076598138287341</v>
      </c>
      <c r="F100" s="9">
        <f t="shared" ca="1" si="20"/>
        <v>0.98437218924542613</v>
      </c>
      <c r="G100" s="9">
        <f t="shared" ca="1" si="21"/>
        <v>0.96574231947426548</v>
      </c>
      <c r="H100" s="9">
        <f t="shared" ca="1" si="22"/>
        <v>1.1654147560432226</v>
      </c>
      <c r="I100" s="9">
        <f t="shared" ca="1" si="23"/>
        <v>1.1349357377906437</v>
      </c>
      <c r="J100" s="9">
        <f t="shared" ca="1" si="24"/>
        <v>1.1362489537412437</v>
      </c>
      <c r="K100" s="9">
        <f t="shared" ca="1" si="25"/>
        <v>1.1771507226668214</v>
      </c>
      <c r="L100" s="9">
        <f t="shared" ca="1" si="26"/>
        <v>1.2205186788041926</v>
      </c>
      <c r="M100" s="9">
        <f t="shared" ca="1" si="27"/>
        <v>1.2641806604583192</v>
      </c>
      <c r="N100" s="9">
        <f t="shared" ca="1" si="28"/>
        <v>1.1183188346431201</v>
      </c>
      <c r="O100" s="9">
        <f t="shared" ca="1" si="29"/>
        <v>1.1497969137994573</v>
      </c>
      <c r="P100" s="9">
        <f t="shared" ca="1" si="30"/>
        <v>1.1265589101674784</v>
      </c>
      <c r="Q100" s="9">
        <f t="shared" ca="1" si="31"/>
        <v>1.0885054075779113</v>
      </c>
      <c r="R100" s="9">
        <f t="shared" ca="1" si="32"/>
        <v>1.1157285013423295</v>
      </c>
      <c r="S100" s="9">
        <f t="shared" ca="1" si="33"/>
        <v>1.0097018108726472</v>
      </c>
      <c r="T100" s="9">
        <f t="shared" ca="1" si="34"/>
        <v>1.0182587365085933</v>
      </c>
      <c r="U100" s="9">
        <f t="shared" ca="1" si="35"/>
        <v>1.0086312918198452</v>
      </c>
      <c r="V100" s="9">
        <f t="shared" ca="1" si="36"/>
        <v>1.0157621453908947</v>
      </c>
      <c r="W100" s="9">
        <f t="shared" ca="1" si="37"/>
        <v>1.1424678122344414</v>
      </c>
      <c r="X100" s="9">
        <f t="shared" ca="1" si="38"/>
        <v>1.0666469785653965</v>
      </c>
      <c r="Y100" s="9">
        <f t="shared" ca="1" si="39"/>
        <v>1.2452702928432251</v>
      </c>
      <c r="Z100" s="9">
        <f t="shared" ca="1" si="40"/>
        <v>1.1773677035331274</v>
      </c>
      <c r="AA100" s="9">
        <f t="shared" ca="1" si="41"/>
        <v>1.2524334734745393</v>
      </c>
      <c r="AB100" s="9">
        <f t="shared" ca="1" si="42"/>
        <v>1.3372174704367088</v>
      </c>
      <c r="AC100" s="9">
        <f t="shared" ca="1" si="43"/>
        <v>1.3008256331421175</v>
      </c>
      <c r="AD100" s="9">
        <f t="shared" ca="1" si="44"/>
        <v>1.2660408732648232</v>
      </c>
      <c r="AE100" s="9">
        <f t="shared" ca="1" si="45"/>
        <v>1.1958695912402453</v>
      </c>
      <c r="AF100" s="9">
        <f t="shared" ca="1" si="46"/>
        <v>1.1791330381013589</v>
      </c>
      <c r="AG100" s="9">
        <f t="shared" ca="1" si="46"/>
        <v>1.0840639347958725</v>
      </c>
      <c r="AH100" s="9">
        <f t="shared" ca="1" si="46"/>
        <v>0.98258403276203365</v>
      </c>
    </row>
    <row r="101" spans="1:39" x14ac:dyDescent="0.3">
      <c r="A101" s="41" t="str">
        <f t="shared" si="15"/>
        <v>MUN</v>
      </c>
      <c r="B101" s="9">
        <f t="shared" ca="1" si="16"/>
        <v>1.1317035231530905</v>
      </c>
      <c r="C101" s="9">
        <f t="shared" ca="1" si="17"/>
        <v>1.0744864425173615</v>
      </c>
      <c r="D101" s="9">
        <f t="shared" ca="1" si="18"/>
        <v>1.0021856926090222</v>
      </c>
      <c r="E101" s="9">
        <f t="shared" ca="1" si="19"/>
        <v>1.1221558536015048</v>
      </c>
      <c r="F101" s="9">
        <f t="shared" ca="1" si="20"/>
        <v>1.0621405174991543</v>
      </c>
      <c r="G101" s="9">
        <f t="shared" ca="1" si="21"/>
        <v>1.0410360298629393</v>
      </c>
      <c r="H101" s="9">
        <f t="shared" ca="1" si="22"/>
        <v>0.9762390987763071</v>
      </c>
      <c r="I101" s="9">
        <f t="shared" ca="1" si="23"/>
        <v>1.032211171262492</v>
      </c>
      <c r="J101" s="9">
        <f t="shared" ca="1" si="24"/>
        <v>1.0216391167862053</v>
      </c>
      <c r="K101" s="9">
        <f t="shared" ca="1" si="25"/>
        <v>0.94692980070654509</v>
      </c>
      <c r="L101" s="9">
        <f t="shared" ca="1" si="26"/>
        <v>1.1531888448302645</v>
      </c>
      <c r="M101" s="9">
        <f t="shared" ca="1" si="27"/>
        <v>1.1404315165934593</v>
      </c>
      <c r="N101" s="9">
        <f t="shared" ca="1" si="28"/>
        <v>1.1978672716920935</v>
      </c>
      <c r="O101" s="9">
        <f t="shared" ca="1" si="29"/>
        <v>1.1078957269790448</v>
      </c>
      <c r="P101" s="9">
        <f t="shared" ca="1" si="30"/>
        <v>1.1537249387865345</v>
      </c>
      <c r="Q101" s="9">
        <f t="shared" ca="1" si="31"/>
        <v>1.2120971656743114</v>
      </c>
      <c r="R101" s="9">
        <f t="shared" ca="1" si="32"/>
        <v>0.9474532771368237</v>
      </c>
      <c r="S101" s="9">
        <f t="shared" ca="1" si="33"/>
        <v>1.123883997129278</v>
      </c>
      <c r="T101" s="9">
        <f t="shared" ca="1" si="34"/>
        <v>1.0544637458471122</v>
      </c>
      <c r="U101" s="9">
        <f t="shared" ca="1" si="35"/>
        <v>1.1028634214055872</v>
      </c>
      <c r="V101" s="9">
        <f t="shared" ca="1" si="36"/>
        <v>1.2038680282271466</v>
      </c>
      <c r="W101" s="9">
        <f t="shared" ca="1" si="37"/>
        <v>1.13240744268997</v>
      </c>
      <c r="X101" s="9">
        <f t="shared" ca="1" si="38"/>
        <v>1.2357941918204178</v>
      </c>
      <c r="Y101" s="9">
        <f t="shared" ca="1" si="39"/>
        <v>1.1673124659764778</v>
      </c>
      <c r="Z101" s="9">
        <f t="shared" ca="1" si="40"/>
        <v>1.2562844628954009</v>
      </c>
      <c r="AA101" s="9">
        <f t="shared" ca="1" si="41"/>
        <v>1.2348546409710155</v>
      </c>
      <c r="AB101" s="9">
        <f t="shared" ca="1" si="42"/>
        <v>1.1517528000532511</v>
      </c>
      <c r="AC101" s="9">
        <f t="shared" ca="1" si="43"/>
        <v>1.1299839893921655</v>
      </c>
      <c r="AD101" s="9">
        <f t="shared" ca="1" si="44"/>
        <v>1.1170851044089531</v>
      </c>
      <c r="AE101" s="9">
        <f t="shared" ca="1" si="45"/>
        <v>1.0191864238326651</v>
      </c>
      <c r="AF101" s="9">
        <f t="shared" ca="1" si="46"/>
        <v>0.95157454439499178</v>
      </c>
      <c r="AG101" s="9">
        <f t="shared" ca="1" si="46"/>
        <v>0.95854441449896755</v>
      </c>
      <c r="AH101" s="9">
        <f t="shared" ca="1" si="46"/>
        <v>1.0272924349463537</v>
      </c>
    </row>
    <row r="102" spans="1:39" x14ac:dyDescent="0.3">
      <c r="A102" s="41" t="str">
        <f t="shared" si="15"/>
        <v>NEW</v>
      </c>
      <c r="B102" s="9">
        <f t="shared" ca="1" si="16"/>
        <v>1.6906441084805357</v>
      </c>
      <c r="C102" s="9">
        <f t="shared" ca="1" si="17"/>
        <v>1.8992696547226859</v>
      </c>
      <c r="D102" s="9">
        <f t="shared" ca="1" si="18"/>
        <v>1.9076007809693245</v>
      </c>
      <c r="E102" s="9">
        <f t="shared" ca="1" si="19"/>
        <v>2.0188508548559079</v>
      </c>
      <c r="F102" s="9">
        <f t="shared" ca="1" si="20"/>
        <v>2.0482477232851242</v>
      </c>
      <c r="G102" s="9">
        <f t="shared" ca="1" si="21"/>
        <v>1.8605441230445747</v>
      </c>
      <c r="H102" s="9">
        <f t="shared" ca="1" si="22"/>
        <v>1.817568295158386</v>
      </c>
      <c r="I102" s="9">
        <f t="shared" ca="1" si="23"/>
        <v>1.7213118534282803</v>
      </c>
      <c r="J102" s="9">
        <f t="shared" ca="1" si="24"/>
        <v>1.8338109873752002</v>
      </c>
      <c r="K102" s="9">
        <f t="shared" ca="1" si="25"/>
        <v>1.68828975289117</v>
      </c>
      <c r="L102" s="9">
        <f t="shared" ca="1" si="26"/>
        <v>1.7025375205333024</v>
      </c>
      <c r="M102" s="9">
        <f t="shared" ca="1" si="27"/>
        <v>1.6791219508911512</v>
      </c>
      <c r="N102" s="9">
        <f t="shared" ca="1" si="28"/>
        <v>1.6633472184879039</v>
      </c>
      <c r="O102" s="9">
        <f t="shared" ca="1" si="29"/>
        <v>1.7593596948245771</v>
      </c>
      <c r="P102" s="9">
        <f t="shared" ca="1" si="30"/>
        <v>1.5956803798419072</v>
      </c>
      <c r="Q102" s="9">
        <f t="shared" ca="1" si="31"/>
        <v>1.5829987193462651</v>
      </c>
      <c r="R102" s="9">
        <f t="shared" ca="1" si="32"/>
        <v>1.6803243021873877</v>
      </c>
      <c r="S102" s="9">
        <f t="shared" ca="1" si="33"/>
        <v>1.6898406117557514</v>
      </c>
      <c r="T102" s="9">
        <f t="shared" ca="1" si="34"/>
        <v>1.8781122125970076</v>
      </c>
      <c r="U102" s="9">
        <f t="shared" ca="1" si="35"/>
        <v>1.6448961269567806</v>
      </c>
      <c r="V102" s="9">
        <f t="shared" ca="1" si="36"/>
        <v>1.7248436395208628</v>
      </c>
      <c r="W102" s="9">
        <f t="shared" ca="1" si="37"/>
        <v>1.6692789133376535</v>
      </c>
      <c r="X102" s="9">
        <f t="shared" ca="1" si="38"/>
        <v>1.5201055540745194</v>
      </c>
      <c r="Y102" s="9">
        <f t="shared" ca="1" si="39"/>
        <v>1.5880408611365675</v>
      </c>
      <c r="Z102" s="9">
        <f t="shared" ca="1" si="40"/>
        <v>1.4454548579894186</v>
      </c>
      <c r="AA102" s="9">
        <f t="shared" ca="1" si="41"/>
        <v>1.4780400836617256</v>
      </c>
      <c r="AB102" s="9">
        <f t="shared" ca="1" si="42"/>
        <v>1.4174360653402722</v>
      </c>
      <c r="AC102" s="9">
        <f t="shared" ca="1" si="43"/>
        <v>1.4007233456674788</v>
      </c>
      <c r="AD102" s="9">
        <f t="shared" ca="1" si="44"/>
        <v>1.7929246683619031</v>
      </c>
      <c r="AE102" s="9">
        <f t="shared" ca="1" si="45"/>
        <v>1.7277271255886533</v>
      </c>
      <c r="AF102" s="9">
        <f t="shared" ca="1" si="46"/>
        <v>1.750668976897688</v>
      </c>
      <c r="AG102" s="9">
        <f t="shared" ca="1" si="46"/>
        <v>1.8473035637834363</v>
      </c>
      <c r="AH102" s="9">
        <f t="shared" ca="1" si="46"/>
        <v>1.9326789436986751</v>
      </c>
    </row>
    <row r="103" spans="1:39" x14ac:dyDescent="0.3">
      <c r="A103" s="41" t="str">
        <f t="shared" si="15"/>
        <v>NOR</v>
      </c>
      <c r="B103" s="9">
        <f t="shared" ca="1" si="16"/>
        <v>2.0042753000202498</v>
      </c>
      <c r="C103" s="9">
        <f t="shared" ca="1" si="17"/>
        <v>1.7192137932029408</v>
      </c>
      <c r="D103" s="9">
        <f t="shared" ca="1" si="18"/>
        <v>1.7814246263288169</v>
      </c>
      <c r="E103" s="9">
        <f t="shared" ca="1" si="19"/>
        <v>1.7325716906947821</v>
      </c>
      <c r="F103" s="9">
        <f t="shared" ca="1" si="20"/>
        <v>1.7025357351086159</v>
      </c>
      <c r="G103" s="9">
        <f t="shared" ca="1" si="21"/>
        <v>1.6184688752599705</v>
      </c>
      <c r="H103" s="9">
        <f t="shared" ca="1" si="22"/>
        <v>1.529508329361722</v>
      </c>
      <c r="I103" s="9">
        <f t="shared" ca="1" si="23"/>
        <v>1.6504673727806436</v>
      </c>
      <c r="J103" s="9">
        <f t="shared" ca="1" si="24"/>
        <v>1.642336598927036</v>
      </c>
      <c r="K103" s="9">
        <f t="shared" ca="1" si="25"/>
        <v>1.7624560176265904</v>
      </c>
      <c r="L103" s="9">
        <f t="shared" ca="1" si="26"/>
        <v>1.6757194271764426</v>
      </c>
      <c r="M103" s="9">
        <f t="shared" ca="1" si="27"/>
        <v>1.7850710369849079</v>
      </c>
      <c r="N103" s="9">
        <f t="shared" ca="1" si="28"/>
        <v>1.8159093671064837</v>
      </c>
      <c r="O103" s="9">
        <f t="shared" ca="1" si="29"/>
        <v>1.795392211434663</v>
      </c>
      <c r="P103" s="9">
        <f t="shared" ca="1" si="30"/>
        <v>1.8082775912378519</v>
      </c>
      <c r="Q103" s="9">
        <f t="shared" ca="1" si="31"/>
        <v>1.5868935963192827</v>
      </c>
      <c r="R103" s="9">
        <f t="shared" ca="1" si="32"/>
        <v>1.8166744849627987</v>
      </c>
      <c r="S103" s="9">
        <f t="shared" ca="1" si="33"/>
        <v>1.5552601376180075</v>
      </c>
      <c r="T103" s="9">
        <f t="shared" ca="1" si="34"/>
        <v>1.6573365934514117</v>
      </c>
      <c r="U103" s="9">
        <f t="shared" ca="1" si="35"/>
        <v>1.564404361251029</v>
      </c>
      <c r="V103" s="9">
        <f t="shared" ca="1" si="36"/>
        <v>1.683238095340182</v>
      </c>
      <c r="W103" s="9">
        <f t="shared" ca="1" si="37"/>
        <v>1.8822947515931634</v>
      </c>
      <c r="X103" s="9">
        <f t="shared" ca="1" si="38"/>
        <v>1.7394217771841978</v>
      </c>
      <c r="Y103" s="9">
        <f t="shared" ca="1" si="39"/>
        <v>1.8710107217835501</v>
      </c>
      <c r="Z103" s="9">
        <f t="shared" ca="1" si="40"/>
        <v>1.7838806662138857</v>
      </c>
      <c r="AA103" s="9">
        <f t="shared" ca="1" si="41"/>
        <v>1.7807992261505587</v>
      </c>
      <c r="AB103" s="9">
        <f t="shared" ca="1" si="42"/>
        <v>1.7548132124284015</v>
      </c>
      <c r="AC103" s="9">
        <f t="shared" ca="1" si="43"/>
        <v>1.6173879227067107</v>
      </c>
      <c r="AD103" s="9">
        <f t="shared" ca="1" si="44"/>
        <v>1.6355437599987175</v>
      </c>
      <c r="AE103" s="9">
        <f t="shared" ca="1" si="45"/>
        <v>1.5464187236087124</v>
      </c>
      <c r="AF103" s="9">
        <f t="shared" ca="1" si="46"/>
        <v>1.7502539483981847</v>
      </c>
      <c r="AG103" s="9">
        <f t="shared" ca="1" si="46"/>
        <v>1.7118500167112971</v>
      </c>
      <c r="AH103" s="9">
        <f t="shared" ca="1" si="46"/>
        <v>2.0010111146705287</v>
      </c>
    </row>
    <row r="104" spans="1:39" x14ac:dyDescent="0.3">
      <c r="A104" s="41" t="str">
        <f t="shared" si="15"/>
        <v>SHU</v>
      </c>
      <c r="B104" s="9">
        <f t="shared" ca="1" si="16"/>
        <v>1.1764438457488346</v>
      </c>
      <c r="C104" s="9">
        <f t="shared" ca="1" si="17"/>
        <v>1.2362634336252432</v>
      </c>
      <c r="D104" s="9">
        <f t="shared" ca="1" si="18"/>
        <v>1.3384473792495486</v>
      </c>
      <c r="E104" s="9">
        <f t="shared" ca="1" si="19"/>
        <v>1.2878685390867344</v>
      </c>
      <c r="F104" s="9">
        <f t="shared" ca="1" si="20"/>
        <v>1.1969682457273119</v>
      </c>
      <c r="G104" s="9">
        <f t="shared" ca="1" si="21"/>
        <v>1.160640294730759</v>
      </c>
      <c r="H104" s="9">
        <f t="shared" ca="1" si="22"/>
        <v>1.1516804891497152</v>
      </c>
      <c r="I104" s="9">
        <f t="shared" ca="1" si="23"/>
        <v>1.1141677710665134</v>
      </c>
      <c r="J104" s="9">
        <f t="shared" ca="1" si="24"/>
        <v>1.1449366864490422</v>
      </c>
      <c r="K104" s="9">
        <f t="shared" ca="1" si="25"/>
        <v>1.108815821470132</v>
      </c>
      <c r="L104" s="9">
        <f t="shared" ca="1" si="26"/>
        <v>1.0829170328983608</v>
      </c>
      <c r="M104" s="9">
        <f t="shared" ca="1" si="27"/>
        <v>1.0993940248359235</v>
      </c>
      <c r="N104" s="9">
        <f t="shared" ca="1" si="28"/>
        <v>1.0890561497725839</v>
      </c>
      <c r="O104" s="9">
        <f t="shared" ca="1" si="29"/>
        <v>1.0332930683613191</v>
      </c>
      <c r="P104" s="9">
        <f t="shared" ca="1" si="30"/>
        <v>1.2035743910252525</v>
      </c>
      <c r="Q104" s="9">
        <f t="shared" ca="1" si="31"/>
        <v>1.4417385689543025</v>
      </c>
      <c r="R104" s="9">
        <f t="shared" ca="1" si="32"/>
        <v>1.3970480151603917</v>
      </c>
      <c r="S104" s="9">
        <f t="shared" ca="1" si="33"/>
        <v>1.462238040799221</v>
      </c>
      <c r="T104" s="9">
        <f t="shared" ca="1" si="34"/>
        <v>1.5183875298096918</v>
      </c>
      <c r="U104" s="9">
        <f t="shared" ca="1" si="35"/>
        <v>1.5353327512293802</v>
      </c>
      <c r="V104" s="9">
        <f t="shared" ca="1" si="36"/>
        <v>1.2431513791790092</v>
      </c>
      <c r="W104" s="9">
        <f t="shared" ca="1" si="37"/>
        <v>1.0427940047330777</v>
      </c>
      <c r="X104" s="9">
        <f t="shared" ca="1" si="38"/>
        <v>1.1215906421000048</v>
      </c>
      <c r="Y104" s="9">
        <f t="shared" ca="1" si="39"/>
        <v>1.0335692712594042</v>
      </c>
      <c r="Z104" s="9">
        <f t="shared" ca="1" si="40"/>
        <v>0.92094295235439805</v>
      </c>
      <c r="AA104" s="9">
        <f t="shared" ca="1" si="41"/>
        <v>1.0553021976657038</v>
      </c>
      <c r="AB104" s="9">
        <f t="shared" ca="1" si="42"/>
        <v>1.0923342756288494</v>
      </c>
      <c r="AC104" s="9">
        <f t="shared" ca="1" si="43"/>
        <v>1.1447677199238302</v>
      </c>
      <c r="AD104" s="9">
        <f t="shared" ca="1" si="44"/>
        <v>1.0813332612348963</v>
      </c>
      <c r="AE104" s="9">
        <f t="shared" ca="1" si="45"/>
        <v>1.1595210764119761</v>
      </c>
      <c r="AF104" s="9">
        <f t="shared" ca="1" si="46"/>
        <v>1.2890354507594901</v>
      </c>
      <c r="AG104" s="9">
        <f t="shared" ca="1" si="46"/>
        <v>1.15763387553445</v>
      </c>
      <c r="AH104" s="9">
        <f t="shared" ca="1" si="46"/>
        <v>1.2574146040096124</v>
      </c>
    </row>
    <row r="105" spans="1:39" x14ac:dyDescent="0.3">
      <c r="A105" s="41" t="str">
        <f t="shared" si="15"/>
        <v>SOU</v>
      </c>
      <c r="B105" s="9">
        <f t="shared" ca="1" si="16"/>
        <v>1.404348562072838</v>
      </c>
      <c r="C105" s="9">
        <f t="shared" ca="1" si="17"/>
        <v>1.4400509571498876</v>
      </c>
      <c r="D105" s="9">
        <f t="shared" ca="1" si="18"/>
        <v>1.4069847236639061</v>
      </c>
      <c r="E105" s="9">
        <f t="shared" ca="1" si="19"/>
        <v>1.4317146173725324</v>
      </c>
      <c r="F105" s="9">
        <f t="shared" ca="1" si="20"/>
        <v>1.431853777313165</v>
      </c>
      <c r="G105" s="9">
        <f t="shared" ca="1" si="21"/>
        <v>1.6802958944535566</v>
      </c>
      <c r="H105" s="9">
        <f t="shared" ca="1" si="22"/>
        <v>1.7326253937332758</v>
      </c>
      <c r="I105" s="9">
        <f t="shared" ca="1" si="23"/>
        <v>1.7169905281692845</v>
      </c>
      <c r="J105" s="9">
        <f t="shared" ca="1" si="24"/>
        <v>1.6366224152203701</v>
      </c>
      <c r="K105" s="9">
        <f t="shared" ca="1" si="25"/>
        <v>1.5017853853263212</v>
      </c>
      <c r="L105" s="9">
        <f t="shared" ca="1" si="26"/>
        <v>1.4605389545765746</v>
      </c>
      <c r="M105" s="9">
        <f t="shared" ca="1" si="27"/>
        <v>1.1397038838475093</v>
      </c>
      <c r="N105" s="9">
        <f t="shared" ca="1" si="28"/>
        <v>1.2176922202522096</v>
      </c>
      <c r="O105" s="9">
        <f t="shared" ca="1" si="29"/>
        <v>1.3281223559344342</v>
      </c>
      <c r="P105" s="9">
        <f t="shared" ca="1" si="30"/>
        <v>1.2865555950408318</v>
      </c>
      <c r="Q105" s="9">
        <f t="shared" ca="1" si="31"/>
        <v>1.3181831866472178</v>
      </c>
      <c r="R105" s="9">
        <f t="shared" ca="1" si="32"/>
        <v>1.4756879037084347</v>
      </c>
      <c r="S105" s="9">
        <f t="shared" ca="1" si="33"/>
        <v>1.4943701203991386</v>
      </c>
      <c r="T105" s="9">
        <f t="shared" ca="1" si="34"/>
        <v>1.4127849091884979</v>
      </c>
      <c r="U105" s="9">
        <f t="shared" ca="1" si="35"/>
        <v>1.4621801468650879</v>
      </c>
      <c r="V105" s="9">
        <f t="shared" ca="1" si="36"/>
        <v>1.4967570795438201</v>
      </c>
      <c r="W105" s="9">
        <f t="shared" ca="1" si="37"/>
        <v>1.4928950898966651</v>
      </c>
      <c r="X105" s="9">
        <f t="shared" ca="1" si="38"/>
        <v>1.4008947336970794</v>
      </c>
      <c r="Y105" s="9">
        <f t="shared" ca="1" si="39"/>
        <v>1.3383624903138787</v>
      </c>
      <c r="Z105" s="9">
        <f t="shared" ca="1" si="40"/>
        <v>1.3784706911903593</v>
      </c>
      <c r="AA105" s="9">
        <f t="shared" ca="1" si="41"/>
        <v>1.1327622514851603</v>
      </c>
      <c r="AB105" s="9">
        <f t="shared" ca="1" si="42"/>
        <v>1.2224530190121998</v>
      </c>
      <c r="AC105" s="9">
        <f t="shared" ca="1" si="43"/>
        <v>1.3730789380742889</v>
      </c>
      <c r="AD105" s="9">
        <f t="shared" ca="1" si="44"/>
        <v>1.3997252971849516</v>
      </c>
      <c r="AE105" s="9">
        <f t="shared" ca="1" si="45"/>
        <v>1.6212127445971103</v>
      </c>
      <c r="AF105" s="9">
        <f t="shared" ca="1" si="46"/>
        <v>1.5689912676275017</v>
      </c>
      <c r="AG105" s="9">
        <f t="shared" ca="1" si="46"/>
        <v>1.6032341499602614</v>
      </c>
      <c r="AH105" s="9">
        <f t="shared" ca="1" si="46"/>
        <v>1.5178947706321997</v>
      </c>
    </row>
    <row r="106" spans="1:39" x14ac:dyDescent="0.3">
      <c r="A106" s="41" t="str">
        <f t="shared" si="15"/>
        <v>TOT</v>
      </c>
      <c r="B106" s="9">
        <f t="shared" ca="1" si="16"/>
        <v>1.3956934144197966</v>
      </c>
      <c r="C106" s="9">
        <f t="shared" ca="1" si="17"/>
        <v>1.417536123573188</v>
      </c>
      <c r="D106" s="9">
        <f t="shared" ca="1" si="18"/>
        <v>1.2077941448655329</v>
      </c>
      <c r="E106" s="9">
        <f t="shared" ca="1" si="19"/>
        <v>1.2417088901608297</v>
      </c>
      <c r="F106" s="9">
        <f t="shared" ca="1" si="20"/>
        <v>1.3863178305854309</v>
      </c>
      <c r="G106" s="9">
        <f t="shared" ca="1" si="21"/>
        <v>1.5314690176941828</v>
      </c>
      <c r="H106" s="9">
        <f t="shared" ca="1" si="22"/>
        <v>1.3624080535794489</v>
      </c>
      <c r="I106" s="9">
        <f t="shared" ca="1" si="23"/>
        <v>1.4121918878305646</v>
      </c>
      <c r="J106" s="9">
        <f t="shared" ca="1" si="24"/>
        <v>1.3004364159228681</v>
      </c>
      <c r="K106" s="9">
        <f t="shared" ca="1" si="25"/>
        <v>1.466922047704841</v>
      </c>
      <c r="L106" s="9">
        <f t="shared" ca="1" si="26"/>
        <v>1.2324520125570528</v>
      </c>
      <c r="M106" s="9">
        <f t="shared" ca="1" si="27"/>
        <v>1.2335935393395394</v>
      </c>
      <c r="N106" s="9">
        <f t="shared" ca="1" si="28"/>
        <v>1.3086973192981255</v>
      </c>
      <c r="O106" s="9">
        <f t="shared" ca="1" si="29"/>
        <v>1.2329503235339743</v>
      </c>
      <c r="P106" s="9">
        <f t="shared" ca="1" si="30"/>
        <v>1.3133329145478907</v>
      </c>
      <c r="Q106" s="9">
        <f t="shared" ca="1" si="31"/>
        <v>1.2719396980262891</v>
      </c>
      <c r="R106" s="9">
        <f t="shared" ca="1" si="32"/>
        <v>1.3808986945337693</v>
      </c>
      <c r="S106" s="9">
        <f t="shared" ca="1" si="33"/>
        <v>1.3470425736446627</v>
      </c>
      <c r="T106" s="9">
        <f t="shared" ca="1" si="34"/>
        <v>1.261009767815132</v>
      </c>
      <c r="U106" s="9">
        <f t="shared" ca="1" si="35"/>
        <v>1.4014155552144711</v>
      </c>
      <c r="V106" s="9">
        <f t="shared" ca="1" si="36"/>
        <v>1.4389436797566084</v>
      </c>
      <c r="W106" s="9">
        <f t="shared" ca="1" si="37"/>
        <v>1.4973044650640126</v>
      </c>
      <c r="X106" s="9">
        <f t="shared" ca="1" si="38"/>
        <v>1.4173338336913279</v>
      </c>
      <c r="Y106" s="9">
        <f t="shared" ca="1" si="39"/>
        <v>1.4078863474037646</v>
      </c>
      <c r="Z106" s="9">
        <f t="shared" ca="1" si="40"/>
        <v>1.4825606980956916</v>
      </c>
      <c r="AA106" s="9">
        <f t="shared" ca="1" si="41"/>
        <v>1.3402299677878744</v>
      </c>
      <c r="AB106" s="9">
        <f t="shared" ca="1" si="42"/>
        <v>1.3190279189294944</v>
      </c>
      <c r="AC106" s="9">
        <f t="shared" ca="1" si="43"/>
        <v>1.1574745706149108</v>
      </c>
      <c r="AD106" s="9">
        <f t="shared" ca="1" si="44"/>
        <v>1.1716236033546379</v>
      </c>
      <c r="AE106" s="9">
        <f t="shared" ca="1" si="45"/>
        <v>1.1120741410575821</v>
      </c>
      <c r="AF106" s="9">
        <f t="shared" ca="1" si="46"/>
        <v>1.0748805543915427</v>
      </c>
      <c r="AG106" s="9">
        <f t="shared" ca="1" si="46"/>
        <v>1.1306040783872466</v>
      </c>
      <c r="AH106" s="9">
        <f t="shared" ca="1" si="46"/>
        <v>1.0779883679027391</v>
      </c>
    </row>
    <row r="107" spans="1:39" x14ac:dyDescent="0.3">
      <c r="A107" s="41" t="str">
        <f t="shared" si="15"/>
        <v>WAT</v>
      </c>
      <c r="B107" s="9">
        <f t="shared" ca="1" si="16"/>
        <v>1.6046769227589071</v>
      </c>
      <c r="C107" s="9">
        <f t="shared" ca="1" si="17"/>
        <v>1.7241807289491902</v>
      </c>
      <c r="D107" s="9">
        <f t="shared" ca="1" si="18"/>
        <v>1.5941093463802727</v>
      </c>
      <c r="E107" s="9">
        <f t="shared" ca="1" si="19"/>
        <v>1.7028749006691095</v>
      </c>
      <c r="F107" s="9">
        <f t="shared" ca="1" si="20"/>
        <v>1.6441724731703877</v>
      </c>
      <c r="G107" s="9">
        <f t="shared" ca="1" si="21"/>
        <v>1.723314242461554</v>
      </c>
      <c r="H107" s="9">
        <f t="shared" ca="1" si="22"/>
        <v>1.4380199648981751</v>
      </c>
      <c r="I107" s="9">
        <f t="shared" ca="1" si="23"/>
        <v>1.3019393913948865</v>
      </c>
      <c r="J107" s="9">
        <f t="shared" ca="1" si="24"/>
        <v>1.4527771169822128</v>
      </c>
      <c r="K107" s="9">
        <f t="shared" ca="1" si="25"/>
        <v>1.5344089116581028</v>
      </c>
      <c r="L107" s="9">
        <f t="shared" ca="1" si="26"/>
        <v>1.5200187106000957</v>
      </c>
      <c r="M107" s="9">
        <f t="shared" ca="1" si="27"/>
        <v>1.7039271040759429</v>
      </c>
      <c r="N107" s="9">
        <f t="shared" ca="1" si="28"/>
        <v>1.7115270163067262</v>
      </c>
      <c r="O107" s="9">
        <f t="shared" ca="1" si="29"/>
        <v>1.8033284705858124</v>
      </c>
      <c r="P107" s="9">
        <f t="shared" ca="1" si="30"/>
        <v>1.6692844516968741</v>
      </c>
      <c r="Q107" s="9">
        <f t="shared" ca="1" si="31"/>
        <v>1.4988878814894189</v>
      </c>
      <c r="R107" s="9">
        <f t="shared" ca="1" si="32"/>
        <v>1.5869466537497929</v>
      </c>
      <c r="S107" s="9">
        <f t="shared" ca="1" si="33"/>
        <v>1.3351015023297228</v>
      </c>
      <c r="T107" s="9">
        <f t="shared" ca="1" si="34"/>
        <v>1.3719059839104848</v>
      </c>
      <c r="U107" s="9">
        <f t="shared" ca="1" si="35"/>
        <v>1.3135002460861287</v>
      </c>
      <c r="V107" s="9">
        <f t="shared" ca="1" si="36"/>
        <v>1.4016533189177853</v>
      </c>
      <c r="W107" s="9">
        <f t="shared" ca="1" si="37"/>
        <v>1.5718273363127457</v>
      </c>
      <c r="X107" s="9">
        <f t="shared" ca="1" si="38"/>
        <v>1.6497094106946291</v>
      </c>
      <c r="Y107" s="9">
        <f t="shared" ca="1" si="39"/>
        <v>1.6536676183651542</v>
      </c>
      <c r="Z107" s="9">
        <f t="shared" ca="1" si="40"/>
        <v>1.6170121184192026</v>
      </c>
      <c r="AA107" s="9">
        <f t="shared" ca="1" si="41"/>
        <v>1.6684588587221645</v>
      </c>
      <c r="AB107" s="9">
        <f t="shared" ca="1" si="42"/>
        <v>1.6061507294093129</v>
      </c>
      <c r="AC107" s="9">
        <f t="shared" ca="1" si="43"/>
        <v>1.6262272617588927</v>
      </c>
      <c r="AD107" s="9">
        <f t="shared" ca="1" si="44"/>
        <v>1.4890306882341147</v>
      </c>
      <c r="AE107" s="9">
        <f t="shared" ca="1" si="45"/>
        <v>1.4268399320353868</v>
      </c>
      <c r="AF107" s="9">
        <f t="shared" ca="1" si="46"/>
        <v>1.4528099494754798</v>
      </c>
      <c r="AG107" s="9">
        <f t="shared" ca="1" si="46"/>
        <v>1.5506765662189164</v>
      </c>
      <c r="AH107" s="9">
        <f t="shared" ca="1" si="46"/>
        <v>1.6097057351104123</v>
      </c>
    </row>
    <row r="108" spans="1:39" x14ac:dyDescent="0.3">
      <c r="A108" s="41" t="str">
        <f t="shared" si="15"/>
        <v>WHU</v>
      </c>
      <c r="B108" s="9">
        <f t="shared" ca="1" si="16"/>
        <v>2.0425133779665035</v>
      </c>
      <c r="C108" s="9">
        <f t="shared" ca="1" si="17"/>
        <v>1.8752530815120529</v>
      </c>
      <c r="D108" s="9">
        <f t="shared" ca="1" si="18"/>
        <v>1.6889951415568305</v>
      </c>
      <c r="E108" s="9">
        <f t="shared" ca="1" si="19"/>
        <v>1.7381678914146879</v>
      </c>
      <c r="F108" s="9">
        <f t="shared" ca="1" si="20"/>
        <v>1.7545951242756717</v>
      </c>
      <c r="G108" s="9">
        <f t="shared" ca="1" si="21"/>
        <v>1.5646386101058016</v>
      </c>
      <c r="H108" s="9">
        <f t="shared" ca="1" si="22"/>
        <v>1.5706835510065591</v>
      </c>
      <c r="I108" s="9">
        <f t="shared" ca="1" si="23"/>
        <v>1.5383479057781493</v>
      </c>
      <c r="J108" s="9">
        <f t="shared" ca="1" si="24"/>
        <v>1.870623235120253</v>
      </c>
      <c r="K108" s="9">
        <f t="shared" ca="1" si="25"/>
        <v>1.8723390446072454</v>
      </c>
      <c r="L108" s="9">
        <f t="shared" ca="1" si="26"/>
        <v>1.8846907150873022</v>
      </c>
      <c r="M108" s="9">
        <f t="shared" ca="1" si="27"/>
        <v>2.123691673073504</v>
      </c>
      <c r="N108" s="9">
        <f t="shared" ca="1" si="28"/>
        <v>2.179688833970316</v>
      </c>
      <c r="O108" s="9">
        <f t="shared" ca="1" si="29"/>
        <v>2.18471703289761</v>
      </c>
      <c r="P108" s="9">
        <f t="shared" ca="1" si="30"/>
        <v>2.0013871915693739</v>
      </c>
      <c r="Q108" s="9">
        <f t="shared" ca="1" si="31"/>
        <v>1.7997772933906344</v>
      </c>
      <c r="R108" s="9">
        <f t="shared" ca="1" si="32"/>
        <v>1.898125245887784</v>
      </c>
      <c r="S108" s="9">
        <f t="shared" ca="1" si="33"/>
        <v>1.7430182599534436</v>
      </c>
      <c r="T108" s="9">
        <f t="shared" ca="1" si="34"/>
        <v>1.8392743039385842</v>
      </c>
      <c r="U108" s="9">
        <f t="shared" ca="1" si="35"/>
        <v>1.8228004962508875</v>
      </c>
      <c r="V108" s="9">
        <f t="shared" ca="1" si="36"/>
        <v>2.1753725482371169</v>
      </c>
      <c r="W108" s="9">
        <f t="shared" ca="1" si="37"/>
        <v>2.5565441990249744</v>
      </c>
      <c r="X108" s="9">
        <f t="shared" ca="1" si="38"/>
        <v>2.5000093983939702</v>
      </c>
      <c r="Y108" s="9">
        <f t="shared" ca="1" si="39"/>
        <v>2.5926547624048095</v>
      </c>
      <c r="Z108" s="9">
        <f t="shared" ca="1" si="40"/>
        <v>2.3761962228714162</v>
      </c>
      <c r="AA108" s="9">
        <f t="shared" ca="1" si="41"/>
        <v>2.5114701680530485</v>
      </c>
      <c r="AB108" s="9">
        <f t="shared" ca="1" si="42"/>
        <v>2.1757815620805343</v>
      </c>
      <c r="AC108" s="9">
        <f t="shared" ca="1" si="43"/>
        <v>1.869180905931642</v>
      </c>
      <c r="AD108" s="9">
        <f t="shared" ca="1" si="44"/>
        <v>1.8090982846503405</v>
      </c>
      <c r="AE108" s="9">
        <f t="shared" ca="1" si="45"/>
        <v>1.7661075771902677</v>
      </c>
      <c r="AF108" s="9">
        <f t="shared" ca="1" si="46"/>
        <v>1.7320416820916493</v>
      </c>
      <c r="AG108" s="9">
        <f t="shared" ca="1" si="46"/>
        <v>1.8354576462558176</v>
      </c>
      <c r="AH108" s="9">
        <f t="shared" ca="1" si="46"/>
        <v>1.7439038500807513</v>
      </c>
    </row>
    <row r="109" spans="1:39" x14ac:dyDescent="0.3">
      <c r="A109" s="41" t="str">
        <f t="shared" si="15"/>
        <v>WOL</v>
      </c>
      <c r="B109" s="9">
        <f t="shared" ca="1" si="16"/>
        <v>1.1370917156652911</v>
      </c>
      <c r="C109" s="9">
        <f t="shared" ca="1" si="17"/>
        <v>0.99456753885752336</v>
      </c>
      <c r="D109" s="9">
        <f t="shared" ca="1" si="18"/>
        <v>1.1952546092226044</v>
      </c>
      <c r="E109" s="9">
        <f t="shared" ca="1" si="19"/>
        <v>1.2294358105539183</v>
      </c>
      <c r="F109" s="9">
        <f t="shared" ca="1" si="20"/>
        <v>1.1581390891737804</v>
      </c>
      <c r="G109" s="9">
        <f t="shared" ca="1" si="21"/>
        <v>1.1673915445619021</v>
      </c>
      <c r="H109" s="9">
        <f t="shared" ca="1" si="22"/>
        <v>1.1615429764063741</v>
      </c>
      <c r="I109" s="9">
        <f t="shared" ca="1" si="23"/>
        <v>1.1930221397979011</v>
      </c>
      <c r="J109" s="9">
        <f t="shared" ca="1" si="24"/>
        <v>0.93782587693057928</v>
      </c>
      <c r="K109" s="9">
        <f t="shared" ca="1" si="25"/>
        <v>0.91397851154803622</v>
      </c>
      <c r="L109" s="9">
        <f t="shared" ca="1" si="26"/>
        <v>0.96711792184295309</v>
      </c>
      <c r="M109" s="9">
        <f t="shared" ca="1" si="27"/>
        <v>0.90876821917868211</v>
      </c>
      <c r="N109" s="9">
        <f t="shared" ca="1" si="28"/>
        <v>0.94564837584278394</v>
      </c>
      <c r="O109" s="9">
        <f t="shared" ca="1" si="29"/>
        <v>1.0408033099305893</v>
      </c>
      <c r="P109" s="9">
        <f t="shared" ca="1" si="30"/>
        <v>1.2379340607731877</v>
      </c>
      <c r="Q109" s="9">
        <f t="shared" ca="1" si="31"/>
        <v>1.2969936887568607</v>
      </c>
      <c r="R109" s="9">
        <f t="shared" ca="1" si="32"/>
        <v>1.1941902050083486</v>
      </c>
      <c r="S109" s="9">
        <f t="shared" ca="1" si="33"/>
        <v>1.2880745303125283</v>
      </c>
      <c r="T109" s="9">
        <f t="shared" ca="1" si="34"/>
        <v>1.3288628706834316</v>
      </c>
      <c r="U109" s="9">
        <f t="shared" ca="1" si="35"/>
        <v>1.3445921132160337</v>
      </c>
      <c r="V109" s="9">
        <f t="shared" ca="1" si="36"/>
        <v>1.2020782224828039</v>
      </c>
      <c r="W109" s="9">
        <f t="shared" ca="1" si="37"/>
        <v>1.126705906941724</v>
      </c>
      <c r="X109" s="9">
        <f t="shared" ca="1" si="38"/>
        <v>1.2392363634256789</v>
      </c>
      <c r="Y109" s="9">
        <f t="shared" ca="1" si="39"/>
        <v>1.1388405935630621</v>
      </c>
      <c r="Z109" s="9">
        <f t="shared" ca="1" si="40"/>
        <v>1.1224205889260637</v>
      </c>
      <c r="AA109" s="9">
        <f t="shared" ca="1" si="41"/>
        <v>0.95829683823335854</v>
      </c>
      <c r="AB109" s="9">
        <f t="shared" ca="1" si="42"/>
        <v>0.98478741858096386</v>
      </c>
      <c r="AC109" s="9">
        <f t="shared" ca="1" si="43"/>
        <v>1.0011598315718842</v>
      </c>
      <c r="AD109" s="9">
        <f t="shared" ca="1" si="44"/>
        <v>0.97856620227707403</v>
      </c>
      <c r="AE109" s="9">
        <f t="shared" ca="1" si="45"/>
        <v>0.99072109647461859</v>
      </c>
      <c r="AF109" s="9">
        <f t="shared" ca="1" si="46"/>
        <v>0.97528413166225736</v>
      </c>
      <c r="AG109" s="9">
        <f t="shared" ca="1" si="46"/>
        <v>0.96488447054980708</v>
      </c>
      <c r="AH109" s="9">
        <f t="shared" ca="1" si="46"/>
        <v>1.042690841347848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ca="1">AVERAGE(B68:G68)</f>
        <v>96.023235560602188</v>
      </c>
      <c r="C112" s="9">
        <f t="shared" ref="C112:AH112" ca="1" si="47">AVERAGE(C68:H68)</f>
        <v>106.05191587791931</v>
      </c>
      <c r="D112" s="9">
        <f t="shared" ca="1" si="47"/>
        <v>104.4049495444081</v>
      </c>
      <c r="E112" s="9">
        <f t="shared" ca="1" si="47"/>
        <v>93.350056073686076</v>
      </c>
      <c r="F112" s="9">
        <f t="shared" ca="1" si="47"/>
        <v>88.793274704264874</v>
      </c>
      <c r="G112" s="9">
        <f t="shared" ca="1" si="47"/>
        <v>87.845199084350895</v>
      </c>
      <c r="H112" s="9">
        <f t="shared" ca="1" si="47"/>
        <v>96.20039738124062</v>
      </c>
      <c r="I112" s="9">
        <f t="shared" ca="1" si="47"/>
        <v>89.739635896623554</v>
      </c>
      <c r="J112" s="9">
        <f t="shared" ca="1" si="47"/>
        <v>93.429566756058577</v>
      </c>
      <c r="K112" s="9">
        <f t="shared" ca="1" si="47"/>
        <v>91.442760611272206</v>
      </c>
      <c r="L112" s="9">
        <f t="shared" ca="1" si="47"/>
        <v>98.188185006248091</v>
      </c>
      <c r="M112" s="9">
        <f t="shared" ca="1" si="47"/>
        <v>108.99048495815208</v>
      </c>
      <c r="N112" s="9">
        <f t="shared" ca="1" si="47"/>
        <v>104.82374924842911</v>
      </c>
      <c r="O112" s="9">
        <f t="shared" ca="1" si="47"/>
        <v>102.14711256887226</v>
      </c>
      <c r="P112" s="9">
        <f t="shared" ca="1" si="47"/>
        <v>106.91147117045405</v>
      </c>
      <c r="Q112" s="9">
        <f t="shared" ca="1" si="47"/>
        <v>111.53398011902345</v>
      </c>
      <c r="R112" s="9">
        <f t="shared" ca="1" si="47"/>
        <v>106.96875556221836</v>
      </c>
      <c r="S112" s="9">
        <f t="shared" ca="1" si="47"/>
        <v>94.008939251900415</v>
      </c>
      <c r="T112" s="9">
        <f t="shared" ca="1" si="47"/>
        <v>99.358043511643658</v>
      </c>
      <c r="U112" s="9">
        <f t="shared" ca="1" si="47"/>
        <v>101.37100236371295</v>
      </c>
      <c r="V112" s="9">
        <f t="shared" ca="1" si="47"/>
        <v>92.187482050124416</v>
      </c>
      <c r="W112" s="9">
        <f t="shared" ca="1" si="47"/>
        <v>88.789178618845369</v>
      </c>
      <c r="X112" s="9">
        <f t="shared" ca="1" si="47"/>
        <v>108.33652806740396</v>
      </c>
      <c r="Y112" s="9">
        <f t="shared" ca="1" si="47"/>
        <v>109.03824219355995</v>
      </c>
      <c r="Z112" s="9">
        <f t="shared" ca="1" si="47"/>
        <v>102.19288674601741</v>
      </c>
      <c r="AA112" s="9">
        <f t="shared" ca="1" si="47"/>
        <v>106.40054682607939</v>
      </c>
      <c r="AB112" s="9">
        <f t="shared" ca="1" si="47"/>
        <v>108.17457150392021</v>
      </c>
      <c r="AC112" s="9">
        <f t="shared" ca="1" si="47"/>
        <v>111.57413656947773</v>
      </c>
      <c r="AD112" s="9">
        <f t="shared" ca="1" si="47"/>
        <v>98.380907850457348</v>
      </c>
      <c r="AE112" s="9">
        <f t="shared" ca="1" si="47"/>
        <v>102.39532341184788</v>
      </c>
      <c r="AF112" s="9">
        <f t="shared" ca="1" si="47"/>
        <v>107.52565666359794</v>
      </c>
      <c r="AG112" s="9">
        <f t="shared" ca="1" si="47"/>
        <v>105.22643290634875</v>
      </c>
      <c r="AH112" s="9">
        <f t="shared" ca="1" si="47"/>
        <v>106.37328422261321</v>
      </c>
    </row>
    <row r="113" spans="1:34" x14ac:dyDescent="0.3">
      <c r="A113" s="41" t="str">
        <f t="shared" ref="A113:A131" si="48">$A91</f>
        <v>AVL</v>
      </c>
      <c r="B113" s="9">
        <f t="shared" ref="B113:B131" ca="1" si="49">AVERAGE(B69:G69)</f>
        <v>85.455751728124326</v>
      </c>
      <c r="C113" s="9">
        <f t="shared" ref="C113:C131" ca="1" si="50">AVERAGE(C69:H69)</f>
        <v>80.400542328658744</v>
      </c>
      <c r="D113" s="9">
        <f t="shared" ref="D113:D131" ca="1" si="51">AVERAGE(D69:I69)</f>
        <v>84.090473188093753</v>
      </c>
      <c r="E113" s="9">
        <f t="shared" ref="E113:E131" ca="1" si="52">AVERAGE(E69:J69)</f>
        <v>82.866267670803424</v>
      </c>
      <c r="F113" s="9">
        <f t="shared" ref="F113:F131" ca="1" si="53">AVERAGE(F69:K69)</f>
        <v>102.41361711936202</v>
      </c>
      <c r="G113" s="9">
        <f t="shared" ref="G113:G131" ca="1" si="54">AVERAGE(G69:L69)</f>
        <v>110.75681583288765</v>
      </c>
      <c r="H113" s="9">
        <f t="shared" ref="H113:H131" ca="1" si="55">AVERAGE(H69:M69)</f>
        <v>112.52877755148246</v>
      </c>
      <c r="I113" s="9">
        <f t="shared" ref="I113:I131" ca="1" si="56">AVERAGE(I69:N69)</f>
        <v>110.15258036539956</v>
      </c>
      <c r="J113" s="9">
        <f t="shared" ref="J113:J131" ca="1" si="57">AVERAGE(J69:O69)</f>
        <v>118.01300829868899</v>
      </c>
      <c r="K113" s="9">
        <f t="shared" ref="K113:K131" ca="1" si="58">AVERAGE(K69:P69)</f>
        <v>127.90544528474781</v>
      </c>
      <c r="L113" s="9">
        <f t="shared" ref="L113:L131" ca="1" si="59">AVERAGE(L69:Q69)</f>
        <v>114.71221656572742</v>
      </c>
      <c r="M113" s="9">
        <f t="shared" ref="M113:M131" ca="1" si="60">AVERAGE(M69:R69)</f>
        <v>108.5216079202475</v>
      </c>
      <c r="N113" s="9">
        <f t="shared" ref="N113:N131" ca="1" si="61">AVERAGE(N69:S69)</f>
        <v>106.13389055066136</v>
      </c>
      <c r="O113" s="9">
        <f t="shared" ref="O113:O131" ca="1" si="62">AVERAGE(O69:T69)</f>
        <v>107.90791522850219</v>
      </c>
      <c r="P113" s="9">
        <f t="shared" ref="P113:P131" ca="1" si="63">AVERAGE(P69:U69)</f>
        <v>101.44919445953595</v>
      </c>
      <c r="Q113" s="9">
        <f t="shared" ref="Q113:Q131" ca="1" si="64">AVERAGE(Q69:V69)</f>
        <v>93.129132859251342</v>
      </c>
      <c r="R113" s="9">
        <f t="shared" ref="R113:R131" ca="1" si="65">AVERAGE(R69:W69)</f>
        <v>100.58809820399934</v>
      </c>
      <c r="S113" s="9">
        <f t="shared" ref="S113:S131" ca="1" si="66">AVERAGE(S69:X69)</f>
        <v>101.64837359772923</v>
      </c>
      <c r="T113" s="9">
        <f t="shared" ref="T113:T131" ca="1" si="67">AVERAGE(T69:Y69)</f>
        <v>98.750421431155402</v>
      </c>
      <c r="U113" s="9">
        <f t="shared" ref="U113:U131" ca="1" si="68">AVERAGE(U69:Z69)</f>
        <v>100.11858823443681</v>
      </c>
      <c r="V113" s="9">
        <f t="shared" ref="V113:V131" ca="1" si="69">AVERAGE(V69:AA69)</f>
        <v>98.536308023390987</v>
      </c>
      <c r="W113" s="9">
        <f t="shared" ref="W113:W131" ca="1" si="70">AVERAGE(W69:AB69)</f>
        <v>102.74396810345297</v>
      </c>
      <c r="X113" s="9">
        <f t="shared" ref="X113:X131" ca="1" si="71">AVERAGE(X69:AC69)</f>
        <v>89.784151793134996</v>
      </c>
      <c r="Y113" s="9">
        <f t="shared" ref="Y113:Y131" ca="1" si="72">AVERAGE(Y69:AD69)</f>
        <v>95.447138690657297</v>
      </c>
      <c r="Z113" s="9">
        <f t="shared" ref="Z113:Z131" ca="1" si="73">AVERAGE(Z69:AE69)</f>
        <v>101.70978301014055</v>
      </c>
      <c r="AA113" s="9">
        <f t="shared" ref="AA113:AA131" ca="1" si="74">AVERAGE(AA69:AF69)</f>
        <v>100.81850085699735</v>
      </c>
      <c r="AB113" s="9">
        <f t="shared" ref="AB113:AB131" ca="1" si="75">AVERAGE(AB69:AG69)</f>
        <v>101.45270544812922</v>
      </c>
      <c r="AC113" s="9">
        <f t="shared" ref="AC113:AC131" ca="1" si="76">AVERAGE(AC69:AH69)</f>
        <v>108.71436959780141</v>
      </c>
      <c r="AD113" s="9">
        <f t="shared" ref="AD113:AD131" ca="1" si="77">AVERAGE(AD69:AI69)</f>
        <v>114.20437659578617</v>
      </c>
      <c r="AE113" s="9">
        <f t="shared" ref="AE113:AE131" ca="1" si="78">AVERAGE(AE69:AJ69)</f>
        <v>101.59334050819321</v>
      </c>
      <c r="AF113" s="9">
        <f t="shared" ref="AF113:AH131" ca="1" si="79">AVERAGE(AF69:AK69)</f>
        <v>100.53592786833757</v>
      </c>
      <c r="AG113" s="9">
        <f t="shared" ca="1" si="79"/>
        <v>101.70802493610599</v>
      </c>
      <c r="AH113" s="9">
        <f t="shared" ca="1" si="79"/>
        <v>103.26246337052885</v>
      </c>
    </row>
    <row r="114" spans="1:34" x14ac:dyDescent="0.3">
      <c r="A114" s="41" t="str">
        <f t="shared" si="48"/>
        <v>BOU</v>
      </c>
      <c r="B114" s="9">
        <f t="shared" ca="1" si="49"/>
        <v>112.69114287917763</v>
      </c>
      <c r="C114" s="9">
        <f t="shared" ca="1" si="50"/>
        <v>113.39285700533361</v>
      </c>
      <c r="D114" s="9">
        <f t="shared" ca="1" si="51"/>
        <v>112.7638541609997</v>
      </c>
      <c r="E114" s="9">
        <f t="shared" ca="1" si="52"/>
        <v>98.862785630520591</v>
      </c>
      <c r="F114" s="9">
        <f t="shared" ca="1" si="53"/>
        <v>92.390811123394656</v>
      </c>
      <c r="G114" s="9">
        <f t="shared" ca="1" si="54"/>
        <v>95.789114554673731</v>
      </c>
      <c r="H114" s="9">
        <f t="shared" ca="1" si="55"/>
        <v>88.677213469399263</v>
      </c>
      <c r="I114" s="9">
        <f t="shared" ca="1" si="56"/>
        <v>90.133015701657257</v>
      </c>
      <c r="J114" s="9">
        <f t="shared" ca="1" si="57"/>
        <v>91.129838475535351</v>
      </c>
      <c r="K114" s="9">
        <f t="shared" ca="1" si="58"/>
        <v>91.217820931728241</v>
      </c>
      <c r="L114" s="9">
        <f t="shared" ca="1" si="59"/>
        <v>97.157141793081948</v>
      </c>
      <c r="M114" s="9">
        <f t="shared" ca="1" si="60"/>
        <v>102.42706983057133</v>
      </c>
      <c r="N114" s="9">
        <f t="shared" ca="1" si="61"/>
        <v>102.55235768867517</v>
      </c>
      <c r="O114" s="9">
        <f t="shared" ca="1" si="62"/>
        <v>101.10257082800672</v>
      </c>
      <c r="P114" s="9">
        <f t="shared" ca="1" si="63"/>
        <v>100.30102072839179</v>
      </c>
      <c r="Q114" s="9">
        <f t="shared" ca="1" si="64"/>
        <v>104.86624528519688</v>
      </c>
      <c r="R114" s="9">
        <f t="shared" ca="1" si="65"/>
        <v>96.026931541618524</v>
      </c>
      <c r="S114" s="9">
        <f t="shared" ca="1" si="66"/>
        <v>86.970881320149104</v>
      </c>
      <c r="T114" s="9">
        <f t="shared" ca="1" si="67"/>
        <v>88.177459081483505</v>
      </c>
      <c r="U114" s="9">
        <f t="shared" ca="1" si="68"/>
        <v>88.692097772302148</v>
      </c>
      <c r="V114" s="9">
        <f t="shared" ca="1" si="69"/>
        <v>87.631822378572267</v>
      </c>
      <c r="W114" s="9">
        <f t="shared" ca="1" si="70"/>
        <v>86.359741020925</v>
      </c>
      <c r="X114" s="9">
        <f t="shared" ca="1" si="71"/>
        <v>92.622385340408258</v>
      </c>
      <c r="Y114" s="9">
        <f t="shared" ca="1" si="72"/>
        <v>104.82769819132723</v>
      </c>
      <c r="Z114" s="9">
        <f t="shared" ca="1" si="73"/>
        <v>100.92673053977279</v>
      </c>
      <c r="AA114" s="9">
        <f t="shared" ca="1" si="74"/>
        <v>105.19563098347187</v>
      </c>
      <c r="AB114" s="9">
        <f t="shared" ca="1" si="75"/>
        <v>99.62604989126821</v>
      </c>
      <c r="AC114" s="9">
        <f t="shared" ca="1" si="76"/>
        <v>106.75048920337287</v>
      </c>
      <c r="AD114" s="9">
        <f t="shared" ca="1" si="77"/>
        <v>101.80555755506846</v>
      </c>
      <c r="AE114" s="9">
        <f t="shared" ca="1" si="78"/>
        <v>93.397210855714675</v>
      </c>
      <c r="AF114" s="9">
        <f t="shared" ca="1" si="79"/>
        <v>115.12476014244412</v>
      </c>
      <c r="AG114" s="9">
        <f t="shared" ca="1" si="79"/>
        <v>112.73704277285798</v>
      </c>
      <c r="AH114" s="9">
        <f t="shared" ca="1" si="79"/>
        <v>120.86315044659085</v>
      </c>
    </row>
    <row r="115" spans="1:34" x14ac:dyDescent="0.3">
      <c r="A115" s="41" t="str">
        <f t="shared" si="48"/>
        <v>BRI</v>
      </c>
      <c r="B115" s="9">
        <f t="shared" ca="1" si="49"/>
        <v>101.86770301325565</v>
      </c>
      <c r="C115" s="9">
        <f t="shared" ca="1" si="50"/>
        <v>109.52204607040187</v>
      </c>
      <c r="D115" s="9">
        <f t="shared" ca="1" si="51"/>
        <v>110.34364371152799</v>
      </c>
      <c r="E115" s="9">
        <f t="shared" ca="1" si="52"/>
        <v>111.58840220685319</v>
      </c>
      <c r="F115" s="9">
        <f t="shared" ca="1" si="53"/>
        <v>94.986026088968558</v>
      </c>
      <c r="G115" s="9">
        <f t="shared" ca="1" si="54"/>
        <v>94.383853580726438</v>
      </c>
      <c r="H115" s="9">
        <f t="shared" ca="1" si="55"/>
        <v>104.41253389804355</v>
      </c>
      <c r="I115" s="9">
        <f t="shared" ca="1" si="56"/>
        <v>99.153449828139358</v>
      </c>
      <c r="J115" s="9">
        <f t="shared" ca="1" si="57"/>
        <v>111.53933572578096</v>
      </c>
      <c r="K115" s="9">
        <f t="shared" ca="1" si="58"/>
        <v>110.91033288144706</v>
      </c>
      <c r="L115" s="9">
        <f t="shared" ca="1" si="59"/>
        <v>110.97614567315536</v>
      </c>
      <c r="M115" s="9">
        <f t="shared" ca="1" si="60"/>
        <v>111.06412812934825</v>
      </c>
      <c r="N115" s="9">
        <f t="shared" ca="1" si="61"/>
        <v>101.49981538205402</v>
      </c>
      <c r="O115" s="9">
        <f t="shared" ca="1" si="62"/>
        <v>100.7150941040306</v>
      </c>
      <c r="P115" s="9">
        <f t="shared" ca="1" si="63"/>
        <v>84.819850393676617</v>
      </c>
      <c r="Q115" s="9">
        <f t="shared" ca="1" si="64"/>
        <v>87.568786895594712</v>
      </c>
      <c r="R115" s="9">
        <f t="shared" ca="1" si="65"/>
        <v>90.822101312911627</v>
      </c>
      <c r="S115" s="9">
        <f t="shared" ca="1" si="66"/>
        <v>92.897739265444045</v>
      </c>
      <c r="T115" s="9">
        <f t="shared" ca="1" si="67"/>
        <v>93.32465384856431</v>
      </c>
      <c r="U115" s="9">
        <f t="shared" ca="1" si="68"/>
        <v>92.320478953854604</v>
      </c>
      <c r="V115" s="9">
        <f t="shared" ca="1" si="69"/>
        <v>94.51212409538816</v>
      </c>
      <c r="W115" s="9">
        <f t="shared" ca="1" si="70"/>
        <v>90.898184874003334</v>
      </c>
      <c r="X115" s="9">
        <f t="shared" ca="1" si="71"/>
        <v>82.453884496133369</v>
      </c>
      <c r="Y115" s="9">
        <f t="shared" ca="1" si="72"/>
        <v>86.722784939832465</v>
      </c>
      <c r="Z115" s="9">
        <f t="shared" ca="1" si="73"/>
        <v>87.003599854457676</v>
      </c>
      <c r="AA115" s="9">
        <f t="shared" ca="1" si="74"/>
        <v>92.869211547074769</v>
      </c>
      <c r="AB115" s="9">
        <f t="shared" ca="1" si="75"/>
        <v>98.153619448956249</v>
      </c>
      <c r="AC115" s="9">
        <f t="shared" ca="1" si="76"/>
        <v>97.00320006875927</v>
      </c>
      <c r="AD115" s="9">
        <f t="shared" ca="1" si="77"/>
        <v>109.08158251057996</v>
      </c>
      <c r="AE115" s="9">
        <f t="shared" ca="1" si="78"/>
        <v>116.55013018863472</v>
      </c>
      <c r="AF115" s="9">
        <f t="shared" ca="1" si="79"/>
        <v>122.48993420614073</v>
      </c>
      <c r="AG115" s="9">
        <f t="shared" ca="1" si="79"/>
        <v>110.19709082268487</v>
      </c>
      <c r="AH115" s="9">
        <f t="shared" ca="1" si="79"/>
        <v>107.14695725988965</v>
      </c>
    </row>
    <row r="116" spans="1:34" x14ac:dyDescent="0.3">
      <c r="A116" s="41" t="str">
        <f t="shared" si="48"/>
        <v>BUR</v>
      </c>
      <c r="B116" s="9">
        <f t="shared" ca="1" si="49"/>
        <v>101.39858025950709</v>
      </c>
      <c r="C116" s="9">
        <f t="shared" ca="1" si="50"/>
        <v>102.6433387548323</v>
      </c>
      <c r="D116" s="9">
        <f t="shared" ca="1" si="51"/>
        <v>101.01573540786956</v>
      </c>
      <c r="E116" s="9">
        <f t="shared" ca="1" si="52"/>
        <v>105.10203326106019</v>
      </c>
      <c r="F116" s="9">
        <f t="shared" ca="1" si="53"/>
        <v>102.5253638369651</v>
      </c>
      <c r="G116" s="9">
        <f t="shared" ca="1" si="54"/>
        <v>101.46508844323522</v>
      </c>
      <c r="H116" s="9">
        <f t="shared" ca="1" si="55"/>
        <v>103.10805478955238</v>
      </c>
      <c r="I116" s="9">
        <f t="shared" ca="1" si="56"/>
        <v>101.86533700987798</v>
      </c>
      <c r="J116" s="9">
        <f t="shared" ca="1" si="57"/>
        <v>96.740163841033208</v>
      </c>
      <c r="K116" s="9">
        <f t="shared" ca="1" si="58"/>
        <v>100.1224136658973</v>
      </c>
      <c r="L116" s="9">
        <f t="shared" ca="1" si="59"/>
        <v>98.370299937857283</v>
      </c>
      <c r="M116" s="9">
        <f t="shared" ca="1" si="60"/>
        <v>92.800718845653591</v>
      </c>
      <c r="N116" s="9">
        <f t="shared" ca="1" si="61"/>
        <v>92.525919302617879</v>
      </c>
      <c r="O116" s="9">
        <f t="shared" ca="1" si="62"/>
        <v>94.831158100020801</v>
      </c>
      <c r="P116" s="9">
        <f t="shared" ca="1" si="63"/>
        <v>103.35463470014464</v>
      </c>
      <c r="Q116" s="9">
        <f t="shared" ca="1" si="64"/>
        <v>91.617186578390829</v>
      </c>
      <c r="R116" s="9">
        <f t="shared" ca="1" si="65"/>
        <v>97.660991926318459</v>
      </c>
      <c r="S116" s="9">
        <f t="shared" ca="1" si="66"/>
        <v>105.8771197898904</v>
      </c>
      <c r="T116" s="9">
        <f t="shared" ca="1" si="67"/>
        <v>115.01451795406433</v>
      </c>
      <c r="U116" s="9">
        <f t="shared" ca="1" si="68"/>
        <v>110.31141667607893</v>
      </c>
      <c r="V116" s="9">
        <f t="shared" ca="1" si="69"/>
        <v>111.46894319334571</v>
      </c>
      <c r="W116" s="9">
        <f t="shared" ca="1" si="70"/>
        <v>108.26052895935129</v>
      </c>
      <c r="X116" s="9">
        <f t="shared" ca="1" si="71"/>
        <v>97.036226353854204</v>
      </c>
      <c r="Y116" s="9">
        <f t="shared" ca="1" si="72"/>
        <v>93.058687155566361</v>
      </c>
      <c r="Z116" s="9">
        <f t="shared" ca="1" si="73"/>
        <v>102.1884540928625</v>
      </c>
      <c r="AA116" s="9">
        <f t="shared" ca="1" si="74"/>
        <v>101.68632369122031</v>
      </c>
      <c r="AB116" s="9">
        <f t="shared" ca="1" si="75"/>
        <v>94.185520412000486</v>
      </c>
      <c r="AC116" s="9">
        <f t="shared" ca="1" si="76"/>
        <v>96.171566457430757</v>
      </c>
      <c r="AD116" s="9">
        <f t="shared" ca="1" si="77"/>
        <v>100.34788882029051</v>
      </c>
      <c r="AE116" s="9">
        <f t="shared" ca="1" si="78"/>
        <v>112.73377471793212</v>
      </c>
      <c r="AF116" s="9">
        <f t="shared" ca="1" si="79"/>
        <v>96.197211391755744</v>
      </c>
      <c r="AG116" s="9">
        <f t="shared" ca="1" si="79"/>
        <v>97.695497109657197</v>
      </c>
      <c r="AH116" s="9">
        <f t="shared" ca="1" si="79"/>
        <v>99.416264923040828</v>
      </c>
    </row>
    <row r="117" spans="1:34" x14ac:dyDescent="0.3">
      <c r="A117" s="41" t="str">
        <f t="shared" si="48"/>
        <v>CHE</v>
      </c>
      <c r="B117" s="9">
        <f t="shared" ca="1" si="49"/>
        <v>108.37144324225999</v>
      </c>
      <c r="C117" s="9">
        <f t="shared" ca="1" si="50"/>
        <v>99.67462854438115</v>
      </c>
      <c r="D117" s="9">
        <f t="shared" ca="1" si="51"/>
        <v>100.82131109406272</v>
      </c>
      <c r="E117" s="9">
        <f t="shared" ca="1" si="52"/>
        <v>96.402149382055995</v>
      </c>
      <c r="F117" s="9">
        <f t="shared" ca="1" si="53"/>
        <v>98.842022817245535</v>
      </c>
      <c r="G117" s="9">
        <f t="shared" ca="1" si="54"/>
        <v>96.456346163310272</v>
      </c>
      <c r="H117" s="9">
        <f t="shared" ca="1" si="55"/>
        <v>84.37796372148955</v>
      </c>
      <c r="I117" s="9">
        <f t="shared" ca="1" si="56"/>
        <v>102.20454535666454</v>
      </c>
      <c r="J117" s="9">
        <f t="shared" ca="1" si="57"/>
        <v>96.258725967568992</v>
      </c>
      <c r="K117" s="9">
        <f t="shared" ca="1" si="58"/>
        <v>100.19637105413513</v>
      </c>
      <c r="L117" s="9">
        <f t="shared" ca="1" si="59"/>
        <v>103.16732839467647</v>
      </c>
      <c r="M117" s="9">
        <f t="shared" ca="1" si="60"/>
        <v>98.075690370918252</v>
      </c>
      <c r="N117" s="9">
        <f t="shared" ca="1" si="61"/>
        <v>105.82528966060384</v>
      </c>
      <c r="O117" s="9">
        <f t="shared" ca="1" si="62"/>
        <v>90.234761238690623</v>
      </c>
      <c r="P117" s="9">
        <f t="shared" ca="1" si="63"/>
        <v>93.252354026203079</v>
      </c>
      <c r="Q117" s="9">
        <f t="shared" ca="1" si="64"/>
        <v>95.944565425570502</v>
      </c>
      <c r="R117" s="9">
        <f t="shared" ca="1" si="65"/>
        <v>90.194654937920561</v>
      </c>
      <c r="S117" s="9">
        <f t="shared" ca="1" si="66"/>
        <v>91.716333413327916</v>
      </c>
      <c r="T117" s="9">
        <f t="shared" ca="1" si="67"/>
        <v>87.707933223526894</v>
      </c>
      <c r="U117" s="9">
        <f t="shared" ca="1" si="68"/>
        <v>94.18194844630365</v>
      </c>
      <c r="V117" s="9">
        <f t="shared" ca="1" si="69"/>
        <v>95.952648530619982</v>
      </c>
      <c r="W117" s="9">
        <f t="shared" ca="1" si="70"/>
        <v>93.561380709970521</v>
      </c>
      <c r="X117" s="9">
        <f t="shared" ca="1" si="71"/>
        <v>94.327375005009841</v>
      </c>
      <c r="Y117" s="9">
        <f t="shared" ca="1" si="72"/>
        <v>96.883446141738446</v>
      </c>
      <c r="Z117" s="9">
        <f t="shared" ca="1" si="73"/>
        <v>100.52402640199529</v>
      </c>
      <c r="AA117" s="9">
        <f t="shared" ca="1" si="74"/>
        <v>103.90627622685936</v>
      </c>
      <c r="AB117" s="9">
        <f t="shared" ca="1" si="75"/>
        <v>102.12822402171143</v>
      </c>
      <c r="AC117" s="9">
        <f t="shared" ca="1" si="76"/>
        <v>100.81051135053258</v>
      </c>
      <c r="AD117" s="9">
        <f t="shared" ca="1" si="77"/>
        <v>99.530327003444043</v>
      </c>
      <c r="AE117" s="9">
        <f t="shared" ca="1" si="78"/>
        <v>100.29292763094007</v>
      </c>
      <c r="AF117" s="9">
        <f t="shared" ca="1" si="79"/>
        <v>95.003365652776566</v>
      </c>
      <c r="AG117" s="9">
        <f t="shared" ca="1" si="79"/>
        <v>95.952747007382314</v>
      </c>
      <c r="AH117" s="9">
        <f t="shared" ca="1" si="79"/>
        <v>94.398308572959493</v>
      </c>
    </row>
    <row r="118" spans="1:34" x14ac:dyDescent="0.3">
      <c r="A118" s="41" t="str">
        <f t="shared" si="48"/>
        <v>CRY</v>
      </c>
      <c r="B118" s="9">
        <f t="shared" ca="1" si="49"/>
        <v>99.672547986172489</v>
      </c>
      <c r="C118" s="9">
        <f t="shared" ca="1" si="50"/>
        <v>96.639592199305625</v>
      </c>
      <c r="D118" s="9">
        <f t="shared" ca="1" si="51"/>
        <v>97.497242797940714</v>
      </c>
      <c r="E118" s="9">
        <f t="shared" ca="1" si="52"/>
        <v>100.89274636096447</v>
      </c>
      <c r="F118" s="9">
        <f t="shared" ca="1" si="53"/>
        <v>103.38968508606877</v>
      </c>
      <c r="G118" s="9">
        <f t="shared" ca="1" si="54"/>
        <v>104.17440636409221</v>
      </c>
      <c r="H118" s="9">
        <f t="shared" ca="1" si="55"/>
        <v>112.77682504115239</v>
      </c>
      <c r="I118" s="9">
        <f t="shared" ca="1" si="56"/>
        <v>122.76299010099517</v>
      </c>
      <c r="J118" s="9">
        <f t="shared" ca="1" si="57"/>
        <v>121.49090874334792</v>
      </c>
      <c r="K118" s="9">
        <f t="shared" ca="1" si="58"/>
        <v>106.54504638759967</v>
      </c>
      <c r="L118" s="9">
        <f t="shared" ca="1" si="59"/>
        <v>105.93133145225919</v>
      </c>
      <c r="M118" s="9">
        <f t="shared" ca="1" si="60"/>
        <v>101.29797853610459</v>
      </c>
      <c r="N118" s="9">
        <f t="shared" ca="1" si="61"/>
        <v>90.073675930607521</v>
      </c>
      <c r="O118" s="9">
        <f t="shared" ca="1" si="62"/>
        <v>81.730477217081855</v>
      </c>
      <c r="P118" s="9">
        <f t="shared" ca="1" si="63"/>
        <v>85.938137297143854</v>
      </c>
      <c r="Q118" s="9">
        <f t="shared" ca="1" si="64"/>
        <v>89.628068156578863</v>
      </c>
      <c r="R118" s="9">
        <f t="shared" ca="1" si="65"/>
        <v>87.230205675996402</v>
      </c>
      <c r="S118" s="9">
        <f t="shared" ca="1" si="66"/>
        <v>105.05678731117139</v>
      </c>
      <c r="T118" s="9">
        <f t="shared" ca="1" si="67"/>
        <v>108.62470614387142</v>
      </c>
      <c r="U118" s="9">
        <f t="shared" ca="1" si="68"/>
        <v>107.92299201771544</v>
      </c>
      <c r="V118" s="9">
        <f t="shared" ca="1" si="69"/>
        <v>106.68628927819481</v>
      </c>
      <c r="W118" s="9">
        <f t="shared" ca="1" si="70"/>
        <v>102.26712756618811</v>
      </c>
      <c r="X118" s="9">
        <f t="shared" ca="1" si="71"/>
        <v>105.47397765637419</v>
      </c>
      <c r="Y118" s="9">
        <f t="shared" ca="1" si="72"/>
        <v>86.985497067887124</v>
      </c>
      <c r="Z118" s="9">
        <f t="shared" ca="1" si="73"/>
        <v>84.308860388330274</v>
      </c>
      <c r="AA118" s="9">
        <f t="shared" ca="1" si="74"/>
        <v>98.218058053254012</v>
      </c>
      <c r="AB118" s="9">
        <f t="shared" ca="1" si="75"/>
        <v>92.468147565604056</v>
      </c>
      <c r="AC118" s="9">
        <f t="shared" ca="1" si="76"/>
        <v>104.76099094905992</v>
      </c>
      <c r="AD118" s="9">
        <f t="shared" ca="1" si="77"/>
        <v>107.31465477671487</v>
      </c>
      <c r="AE118" s="9">
        <f t="shared" ca="1" si="78"/>
        <v>111.45736543861392</v>
      </c>
      <c r="AF118" s="9">
        <f t="shared" ca="1" si="79"/>
        <v>116.52045785347842</v>
      </c>
      <c r="AG118" s="9">
        <f t="shared" ca="1" si="79"/>
        <v>108.10252882081794</v>
      </c>
      <c r="AH118" s="9">
        <f t="shared" ca="1" si="79"/>
        <v>109.9649203000191</v>
      </c>
    </row>
    <row r="119" spans="1:34" x14ac:dyDescent="0.3">
      <c r="A119" s="41" t="str">
        <f t="shared" si="48"/>
        <v>EVE</v>
      </c>
      <c r="B119" s="9">
        <f t="shared" ca="1" si="49"/>
        <v>83.351283275117808</v>
      </c>
      <c r="C119" s="9">
        <f t="shared" ca="1" si="50"/>
        <v>97.164369349404055</v>
      </c>
      <c r="D119" s="9">
        <f t="shared" ca="1" si="51"/>
        <v>99.39864368849031</v>
      </c>
      <c r="E119" s="9">
        <f t="shared" ca="1" si="52"/>
        <v>95.752048056643957</v>
      </c>
      <c r="F119" s="9">
        <f t="shared" ca="1" si="53"/>
        <v>97.50911128616157</v>
      </c>
      <c r="G119" s="9">
        <f t="shared" ca="1" si="54"/>
        <v>98.605508470323414</v>
      </c>
      <c r="H119" s="9">
        <f t="shared" ca="1" si="55"/>
        <v>105.25304198557495</v>
      </c>
      <c r="I119" s="9">
        <f t="shared" ca="1" si="56"/>
        <v>91.35197345509583</v>
      </c>
      <c r="J119" s="9">
        <f t="shared" ca="1" si="57"/>
        <v>98.489666505360148</v>
      </c>
      <c r="K119" s="9">
        <f t="shared" ca="1" si="58"/>
        <v>111.69715004412791</v>
      </c>
      <c r="L119" s="9">
        <f t="shared" ca="1" si="59"/>
        <v>114.25081387178285</v>
      </c>
      <c r="M119" s="9">
        <f t="shared" ca="1" si="60"/>
        <v>122.29181485179492</v>
      </c>
      <c r="N119" s="9">
        <f t="shared" ca="1" si="61"/>
        <v>116.35201083428889</v>
      </c>
      <c r="O119" s="9">
        <f t="shared" ca="1" si="62"/>
        <v>116.95418334253101</v>
      </c>
      <c r="P119" s="9">
        <f t="shared" ca="1" si="63"/>
        <v>106.91224928705419</v>
      </c>
      <c r="Q119" s="9">
        <f t="shared" ca="1" si="64"/>
        <v>111.69713130672083</v>
      </c>
      <c r="R119" s="9">
        <f t="shared" ca="1" si="65"/>
        <v>106.09638594054964</v>
      </c>
      <c r="S119" s="9">
        <f t="shared" ca="1" si="66"/>
        <v>100.24402798609226</v>
      </c>
      <c r="T119" s="9">
        <f t="shared" ca="1" si="67"/>
        <v>96.821021590344799</v>
      </c>
      <c r="U119" s="9">
        <f t="shared" ca="1" si="68"/>
        <v>100.26569328059178</v>
      </c>
      <c r="V119" s="9">
        <f t="shared" ca="1" si="69"/>
        <v>97.696591248475613</v>
      </c>
      <c r="W119" s="9">
        <f t="shared" ca="1" si="70"/>
        <v>82.721818477553725</v>
      </c>
      <c r="X119" s="9">
        <f t="shared" ca="1" si="71"/>
        <v>87.344327426123129</v>
      </c>
      <c r="Y119" s="9">
        <f t="shared" ca="1" si="72"/>
        <v>94.392307668760466</v>
      </c>
      <c r="Z119" s="9">
        <f t="shared" ca="1" si="73"/>
        <v>106.15249740644408</v>
      </c>
      <c r="AA119" s="9">
        <f t="shared" ca="1" si="74"/>
        <v>104.75079024212089</v>
      </c>
      <c r="AB119" s="9">
        <f t="shared" ca="1" si="75"/>
        <v>113.2851108098299</v>
      </c>
      <c r="AC119" s="9">
        <f t="shared" ca="1" si="76"/>
        <v>114.281933583708</v>
      </c>
      <c r="AD119" s="9">
        <f t="shared" ca="1" si="77"/>
        <v>111.89547784840035</v>
      </c>
      <c r="AE119" s="9">
        <f t="shared" ca="1" si="78"/>
        <v>106.62681144518943</v>
      </c>
      <c r="AF119" s="9">
        <f t="shared" ca="1" si="79"/>
        <v>98.80426679407195</v>
      </c>
      <c r="AG119" s="9">
        <f t="shared" ca="1" si="79"/>
        <v>99.954686174268929</v>
      </c>
      <c r="AH119" s="9">
        <f t="shared" ca="1" si="79"/>
        <v>92.467789163268677</v>
      </c>
    </row>
    <row r="120" spans="1:34" x14ac:dyDescent="0.3">
      <c r="A120" s="41" t="str">
        <f t="shared" si="48"/>
        <v>LEI</v>
      </c>
      <c r="B120" s="9">
        <f t="shared" ca="1" si="49"/>
        <v>101.93954730068209</v>
      </c>
      <c r="C120" s="9">
        <f t="shared" ca="1" si="50"/>
        <v>97.066754044266148</v>
      </c>
      <c r="D120" s="9">
        <f t="shared" ca="1" si="51"/>
        <v>100.21601667371571</v>
      </c>
      <c r="E120" s="9">
        <f t="shared" ca="1" si="52"/>
        <v>97.022632767594942</v>
      </c>
      <c r="F120" s="9">
        <f t="shared" ca="1" si="53"/>
        <v>105.65621232827677</v>
      </c>
      <c r="G120" s="9">
        <f t="shared" ca="1" si="54"/>
        <v>95.238629817014285</v>
      </c>
      <c r="H120" s="9">
        <f t="shared" ca="1" si="55"/>
        <v>94.423047547477665</v>
      </c>
      <c r="I120" s="9">
        <f t="shared" ca="1" si="56"/>
        <v>101.05290403341125</v>
      </c>
      <c r="J120" s="9">
        <f t="shared" ca="1" si="57"/>
        <v>89.235409935193218</v>
      </c>
      <c r="K120" s="9">
        <f t="shared" ca="1" si="58"/>
        <v>89.780088743215558</v>
      </c>
      <c r="L120" s="9">
        <f t="shared" ca="1" si="59"/>
        <v>87.480864985966363</v>
      </c>
      <c r="M120" s="9">
        <f t="shared" ca="1" si="60"/>
        <v>87.392882529773473</v>
      </c>
      <c r="N120" s="9">
        <f t="shared" ca="1" si="61"/>
        <v>105.37923271661832</v>
      </c>
      <c r="O120" s="9">
        <f t="shared" ca="1" si="62"/>
        <v>110.50956596836834</v>
      </c>
      <c r="P120" s="9">
        <f t="shared" ca="1" si="63"/>
        <v>112.12981719449949</v>
      </c>
      <c r="Q120" s="9">
        <f t="shared" ca="1" si="64"/>
        <v>111.45985052837328</v>
      </c>
      <c r="R120" s="9">
        <f t="shared" ca="1" si="65"/>
        <v>110.21509203304804</v>
      </c>
      <c r="S120" s="9">
        <f t="shared" ca="1" si="66"/>
        <v>113.59621768839874</v>
      </c>
      <c r="T120" s="9">
        <f t="shared" ca="1" si="67"/>
        <v>95.603852129964409</v>
      </c>
      <c r="U120" s="9">
        <f t="shared" ca="1" si="68"/>
        <v>93.027182705869293</v>
      </c>
      <c r="V120" s="9">
        <f t="shared" ca="1" si="69"/>
        <v>94.80649654529573</v>
      </c>
      <c r="W120" s="9">
        <f t="shared" ca="1" si="70"/>
        <v>108.23068042563661</v>
      </c>
      <c r="X120" s="9">
        <f t="shared" ca="1" si="71"/>
        <v>106.83101397696423</v>
      </c>
      <c r="Y120" s="9">
        <f t="shared" ca="1" si="72"/>
        <v>105.61350873033882</v>
      </c>
      <c r="Z120" s="9">
        <f t="shared" ca="1" si="73"/>
        <v>108.01738658251078</v>
      </c>
      <c r="AA120" s="9">
        <f t="shared" ca="1" si="74"/>
        <v>102.41664121633964</v>
      </c>
      <c r="AB120" s="9">
        <f t="shared" ca="1" si="75"/>
        <v>102.33620335980727</v>
      </c>
      <c r="AC120" s="9">
        <f t="shared" ca="1" si="76"/>
        <v>86.342917447350217</v>
      </c>
      <c r="AD120" s="9">
        <f t="shared" ca="1" si="77"/>
        <v>88.358339547013941</v>
      </c>
      <c r="AE120" s="9">
        <f t="shared" ca="1" si="78"/>
        <v>87.562885941570059</v>
      </c>
      <c r="AF120" s="9">
        <f t="shared" ca="1" si="79"/>
        <v>84.457293963242094</v>
      </c>
      <c r="AG120" s="9">
        <f t="shared" ca="1" si="79"/>
        <v>88.305925601373261</v>
      </c>
      <c r="AH120" s="9">
        <f t="shared" ca="1" si="79"/>
        <v>88.385101823627124</v>
      </c>
    </row>
    <row r="121" spans="1:34" x14ac:dyDescent="0.3">
      <c r="A121" s="41" t="str">
        <f t="shared" si="48"/>
        <v>LIV</v>
      </c>
      <c r="B121" s="9">
        <f t="shared" ca="1" si="49"/>
        <v>93.964755608943804</v>
      </c>
      <c r="C121" s="9">
        <f t="shared" ca="1" si="50"/>
        <v>97.760312023306668</v>
      </c>
      <c r="D121" s="9">
        <f t="shared" ca="1" si="51"/>
        <v>96.613629473625096</v>
      </c>
      <c r="E121" s="9">
        <f t="shared" ca="1" si="52"/>
        <v>105.4702127231738</v>
      </c>
      <c r="F121" s="9">
        <f t="shared" ca="1" si="53"/>
        <v>104.55365105526637</v>
      </c>
      <c r="G121" s="9">
        <f t="shared" ca="1" si="54"/>
        <v>111.6172377112707</v>
      </c>
      <c r="H121" s="9">
        <f t="shared" ca="1" si="55"/>
        <v>113.81711898611452</v>
      </c>
      <c r="I121" s="9">
        <f t="shared" ca="1" si="56"/>
        <v>110.10954502794453</v>
      </c>
      <c r="J121" s="9">
        <f t="shared" ca="1" si="57"/>
        <v>105.47619211178994</v>
      </c>
      <c r="K121" s="9">
        <f t="shared" ca="1" si="58"/>
        <v>98.003582931201422</v>
      </c>
      <c r="L121" s="9">
        <f t="shared" ca="1" si="59"/>
        <v>96.907185747039577</v>
      </c>
      <c r="M121" s="9">
        <f t="shared" ca="1" si="60"/>
        <v>92.764475085140518</v>
      </c>
      <c r="N121" s="9">
        <f t="shared" ca="1" si="61"/>
        <v>83.516613567659348</v>
      </c>
      <c r="O121" s="9">
        <f t="shared" ca="1" si="62"/>
        <v>93.94744981708152</v>
      </c>
      <c r="P121" s="9">
        <f t="shared" ca="1" si="63"/>
        <v>95.237468126080145</v>
      </c>
      <c r="Q121" s="9">
        <f t="shared" ca="1" si="64"/>
        <v>93.145764559374427</v>
      </c>
      <c r="R121" s="9">
        <f t="shared" ca="1" si="65"/>
        <v>97.434979663800689</v>
      </c>
      <c r="S121" s="9">
        <f t="shared" ca="1" si="66"/>
        <v>102.71938756568217</v>
      </c>
      <c r="T121" s="9">
        <f t="shared" ca="1" si="67"/>
        <v>104.49870140510859</v>
      </c>
      <c r="U121" s="9">
        <f t="shared" ca="1" si="68"/>
        <v>98.024686182331834</v>
      </c>
      <c r="V121" s="9">
        <f t="shared" ca="1" si="69"/>
        <v>97.571054637922586</v>
      </c>
      <c r="W121" s="9">
        <f t="shared" ca="1" si="70"/>
        <v>98.272768764078592</v>
      </c>
      <c r="X121" s="9">
        <f t="shared" ca="1" si="71"/>
        <v>96.662231054860015</v>
      </c>
      <c r="Y121" s="9">
        <f t="shared" ca="1" si="72"/>
        <v>89.186178011444994</v>
      </c>
      <c r="Z121" s="9">
        <f t="shared" ca="1" si="73"/>
        <v>89.105740154912652</v>
      </c>
      <c r="AA121" s="9">
        <f t="shared" ca="1" si="74"/>
        <v>82.968719290096445</v>
      </c>
      <c r="AB121" s="9">
        <f t="shared" ca="1" si="75"/>
        <v>99.958914160682056</v>
      </c>
      <c r="AC121" s="9">
        <f t="shared" ca="1" si="76"/>
        <v>100.47956822309021</v>
      </c>
      <c r="AD121" s="9">
        <f t="shared" ca="1" si="77"/>
        <v>101.28855583269383</v>
      </c>
      <c r="AE121" s="9">
        <f t="shared" ca="1" si="78"/>
        <v>102.93552216620508</v>
      </c>
      <c r="AF121" s="9">
        <f t="shared" ca="1" si="79"/>
        <v>101.24399830414261</v>
      </c>
      <c r="AG121" s="9">
        <f t="shared" ca="1" si="79"/>
        <v>110.74571132186823</v>
      </c>
      <c r="AH121" s="9">
        <f t="shared" ca="1" si="79"/>
        <v>91.587264067254964</v>
      </c>
    </row>
    <row r="122" spans="1:34" x14ac:dyDescent="0.3">
      <c r="A122" s="41" t="str">
        <f t="shared" si="48"/>
        <v>MCI</v>
      </c>
      <c r="B122" s="9">
        <f t="shared" ca="1" si="49"/>
        <v>85.505376346208791</v>
      </c>
      <c r="C122" s="9">
        <f t="shared" ca="1" si="50"/>
        <v>87.204252329102871</v>
      </c>
      <c r="D122" s="9">
        <f t="shared" ca="1" si="51"/>
        <v>87.838456920234748</v>
      </c>
      <c r="E122" s="9">
        <f t="shared" ca="1" si="52"/>
        <v>86.558272573146198</v>
      </c>
      <c r="F122" s="9">
        <f t="shared" ca="1" si="53"/>
        <v>86.913142712294984</v>
      </c>
      <c r="G122" s="9">
        <f t="shared" ca="1" si="54"/>
        <v>88.312809160967376</v>
      </c>
      <c r="H122" s="9">
        <f t="shared" ca="1" si="55"/>
        <v>102.01640772978782</v>
      </c>
      <c r="I122" s="9">
        <f t="shared" ca="1" si="56"/>
        <v>103.07382036964346</v>
      </c>
      <c r="J122" s="9">
        <f t="shared" ca="1" si="57"/>
        <v>100.45193644120656</v>
      </c>
      <c r="K122" s="9">
        <f t="shared" ca="1" si="58"/>
        <v>103.74507964036435</v>
      </c>
      <c r="L122" s="9">
        <f t="shared" ca="1" si="59"/>
        <v>108.01271844978497</v>
      </c>
      <c r="M122" s="9">
        <f t="shared" ca="1" si="60"/>
        <v>108.62847410077632</v>
      </c>
      <c r="N122" s="9">
        <f t="shared" ca="1" si="61"/>
        <v>100.22012740142253</v>
      </c>
      <c r="O122" s="9">
        <f t="shared" ca="1" si="62"/>
        <v>99.243152618099245</v>
      </c>
      <c r="P122" s="9">
        <f t="shared" ca="1" si="63"/>
        <v>99.707520188122146</v>
      </c>
      <c r="Q122" s="9">
        <f t="shared" ca="1" si="64"/>
        <v>99.359350319638295</v>
      </c>
      <c r="R122" s="9">
        <f t="shared" ca="1" si="65"/>
        <v>98.217653079655875</v>
      </c>
      <c r="S122" s="9">
        <f t="shared" ca="1" si="66"/>
        <v>91.46487656384835</v>
      </c>
      <c r="T122" s="9">
        <f t="shared" ca="1" si="67"/>
        <v>88.818329792480128</v>
      </c>
      <c r="U122" s="9">
        <f t="shared" ca="1" si="68"/>
        <v>88.043190847763412</v>
      </c>
      <c r="V122" s="9">
        <f t="shared" ca="1" si="69"/>
        <v>88.744904973919404</v>
      </c>
      <c r="W122" s="9">
        <f t="shared" ca="1" si="70"/>
        <v>96.230767892667586</v>
      </c>
      <c r="X122" s="9">
        <f t="shared" ca="1" si="71"/>
        <v>92.590187632410746</v>
      </c>
      <c r="Y122" s="9">
        <f t="shared" ca="1" si="72"/>
        <v>105.18796998184403</v>
      </c>
      <c r="Z122" s="9">
        <f t="shared" ca="1" si="73"/>
        <v>101.99458607572326</v>
      </c>
      <c r="AA122" s="9">
        <f t="shared" ca="1" si="74"/>
        <v>108.03839142365091</v>
      </c>
      <c r="AB122" s="9">
        <f t="shared" ca="1" si="75"/>
        <v>116.38159013717654</v>
      </c>
      <c r="AC122" s="9">
        <f t="shared" ca="1" si="76"/>
        <v>113.45155716697418</v>
      </c>
      <c r="AD122" s="9">
        <f t="shared" ca="1" si="77"/>
        <v>110.02855077122672</v>
      </c>
      <c r="AE122" s="9">
        <f t="shared" ca="1" si="78"/>
        <v>104.37881761186412</v>
      </c>
      <c r="AF122" s="9">
        <f t="shared" ca="1" si="79"/>
        <v>102.73185127835289</v>
      </c>
      <c r="AG122" s="9">
        <f t="shared" ca="1" si="79"/>
        <v>95.077508221206685</v>
      </c>
      <c r="AH122" s="9">
        <f t="shared" ca="1" si="79"/>
        <v>85.091343161363866</v>
      </c>
    </row>
    <row r="123" spans="1:34" x14ac:dyDescent="0.3">
      <c r="A123" s="41" t="str">
        <f t="shared" si="48"/>
        <v>MUN</v>
      </c>
      <c r="B123" s="9">
        <f t="shared" ca="1" si="49"/>
        <v>101.85259496281522</v>
      </c>
      <c r="C123" s="9">
        <f t="shared" ca="1" si="50"/>
        <v>96.092081044974165</v>
      </c>
      <c r="D123" s="9">
        <f t="shared" ca="1" si="51"/>
        <v>90.136444842688022</v>
      </c>
      <c r="E123" s="9">
        <f t="shared" ca="1" si="52"/>
        <v>102.21482728450873</v>
      </c>
      <c r="F123" s="9">
        <f t="shared" ca="1" si="53"/>
        <v>97.271178583261943</v>
      </c>
      <c r="G123" s="9">
        <f t="shared" ca="1" si="54"/>
        <v>92.197242200812255</v>
      </c>
      <c r="H123" s="9">
        <f t="shared" ca="1" si="55"/>
        <v>89.352785457390794</v>
      </c>
      <c r="I123" s="9">
        <f t="shared" ca="1" si="56"/>
        <v>91.499360153847007</v>
      </c>
      <c r="J123" s="9">
        <f t="shared" ca="1" si="57"/>
        <v>93.186095912434084</v>
      </c>
      <c r="K123" s="9">
        <f t="shared" ca="1" si="58"/>
        <v>85.66449484003455</v>
      </c>
      <c r="L123" s="9">
        <f t="shared" ca="1" si="59"/>
        <v>102.65468971062016</v>
      </c>
      <c r="M123" s="9">
        <f t="shared" ca="1" si="60"/>
        <v>104.31947869420559</v>
      </c>
      <c r="N123" s="9">
        <f t="shared" ca="1" si="61"/>
        <v>106.55757262311819</v>
      </c>
      <c r="O123" s="9">
        <f t="shared" ca="1" si="62"/>
        <v>100.9879915309145</v>
      </c>
      <c r="P123" s="9">
        <f t="shared" ca="1" si="63"/>
        <v>102.20549677753989</v>
      </c>
      <c r="Q123" s="9">
        <f t="shared" ca="1" si="64"/>
        <v>104.40149192392619</v>
      </c>
      <c r="R123" s="9">
        <f t="shared" ca="1" si="65"/>
        <v>84.766160019174706</v>
      </c>
      <c r="S123" s="9">
        <f t="shared" ca="1" si="66"/>
        <v>96.583654117392726</v>
      </c>
      <c r="T123" s="9">
        <f t="shared" ca="1" si="67"/>
        <v>93.13898242714572</v>
      </c>
      <c r="U123" s="9">
        <f t="shared" ca="1" si="68"/>
        <v>98.01177568356168</v>
      </c>
      <c r="V123" s="9">
        <f t="shared" ca="1" si="69"/>
        <v>106.3318372838463</v>
      </c>
      <c r="W123" s="9">
        <f t="shared" ca="1" si="70"/>
        <v>102.81812946628115</v>
      </c>
      <c r="X123" s="9">
        <f t="shared" ca="1" si="71"/>
        <v>109.1702124621732</v>
      </c>
      <c r="Y123" s="9">
        <f t="shared" ca="1" si="72"/>
        <v>108.22083110756745</v>
      </c>
      <c r="Z123" s="9">
        <f t="shared" ca="1" si="73"/>
        <v>113.27604050703302</v>
      </c>
      <c r="AA123" s="9">
        <f t="shared" ca="1" si="74"/>
        <v>111.11852414861904</v>
      </c>
      <c r="AB123" s="9">
        <f t="shared" ca="1" si="75"/>
        <v>104.27316870107649</v>
      </c>
      <c r="AC123" s="9">
        <f t="shared" ca="1" si="76"/>
        <v>102.08152355954292</v>
      </c>
      <c r="AD123" s="9">
        <f t="shared" ca="1" si="77"/>
        <v>101.01900254181437</v>
      </c>
      <c r="AE123" s="9">
        <f t="shared" ca="1" si="78"/>
        <v>91.162737494173527</v>
      </c>
      <c r="AF123" s="9">
        <f t="shared" ca="1" si="79"/>
        <v>85.593338042658729</v>
      </c>
      <c r="AG123" s="9">
        <f t="shared" ca="1" si="79"/>
        <v>86.295052168814721</v>
      </c>
      <c r="AH123" s="9">
        <f t="shared" ca="1" si="79"/>
        <v>91.958039066337008</v>
      </c>
    </row>
    <row r="124" spans="1:34" x14ac:dyDescent="0.3">
      <c r="A124" s="41" t="str">
        <f t="shared" si="48"/>
        <v>NEW</v>
      </c>
      <c r="B124" s="9">
        <f t="shared" ca="1" si="49"/>
        <v>99.176252053185351</v>
      </c>
      <c r="C124" s="9">
        <f t="shared" ca="1" si="50"/>
        <v>108.04608904089373</v>
      </c>
      <c r="D124" s="9">
        <f t="shared" ca="1" si="51"/>
        <v>111.83221122487377</v>
      </c>
      <c r="E124" s="9">
        <f t="shared" ca="1" si="52"/>
        <v>117.87601657280136</v>
      </c>
      <c r="F124" s="9">
        <f t="shared" ca="1" si="53"/>
        <v>119.82793383511209</v>
      </c>
      <c r="G124" s="9">
        <f t="shared" ca="1" si="54"/>
        <v>109.63069096302517</v>
      </c>
      <c r="H124" s="9">
        <f t="shared" ca="1" si="55"/>
        <v>106.77714686817951</v>
      </c>
      <c r="I124" s="9">
        <f t="shared" ca="1" si="56"/>
        <v>101.54789014072799</v>
      </c>
      <c r="J124" s="9">
        <f t="shared" ca="1" si="57"/>
        <v>109.01769945306118</v>
      </c>
      <c r="K124" s="9">
        <f t="shared" ca="1" si="58"/>
        <v>101.11206861178874</v>
      </c>
      <c r="L124" s="9">
        <f t="shared" ca="1" si="59"/>
        <v>102.05810351605187</v>
      </c>
      <c r="M124" s="9">
        <f t="shared" ca="1" si="60"/>
        <v>100.78602215840461</v>
      </c>
      <c r="N124" s="9">
        <f t="shared" ca="1" si="61"/>
        <v>99.738598601695799</v>
      </c>
      <c r="O124" s="9">
        <f t="shared" ca="1" si="62"/>
        <v>104.95460159098768</v>
      </c>
      <c r="P124" s="9">
        <f t="shared" ca="1" si="63"/>
        <v>94.086488847375406</v>
      </c>
      <c r="Q124" s="9">
        <f t="shared" ca="1" si="64"/>
        <v>96.733035618743642</v>
      </c>
      <c r="R124" s="9">
        <f t="shared" ca="1" si="65"/>
        <v>99.120752988329755</v>
      </c>
      <c r="S124" s="9">
        <f t="shared" ca="1" si="66"/>
        <v>103.14912296872677</v>
      </c>
      <c r="T124" s="9">
        <f t="shared" ca="1" si="67"/>
        <v>111.59342334659675</v>
      </c>
      <c r="U124" s="9">
        <f t="shared" ca="1" si="68"/>
        <v>101.08785837914138</v>
      </c>
      <c r="V124" s="9">
        <f t="shared" ca="1" si="69"/>
        <v>102.71546172610412</v>
      </c>
      <c r="W124" s="9">
        <f t="shared" ca="1" si="70"/>
        <v>96.361340996565886</v>
      </c>
      <c r="X124" s="9">
        <f t="shared" ca="1" si="71"/>
        <v>90.530992652383603</v>
      </c>
      <c r="Y124" s="9">
        <f t="shared" ca="1" si="72"/>
        <v>90.710282752048599</v>
      </c>
      <c r="Z124" s="9">
        <f t="shared" ca="1" si="73"/>
        <v>85.299451976317698</v>
      </c>
      <c r="AA124" s="9">
        <f t="shared" ca="1" si="74"/>
        <v>87.463072385043006</v>
      </c>
      <c r="AB124" s="9">
        <f t="shared" ca="1" si="75"/>
        <v>84.170680054494838</v>
      </c>
      <c r="AC124" s="9">
        <f t="shared" ca="1" si="76"/>
        <v>85.7256639446191</v>
      </c>
      <c r="AD124" s="9">
        <f t="shared" ca="1" si="77"/>
        <v>104.75882334112849</v>
      </c>
      <c r="AE124" s="9">
        <f t="shared" ca="1" si="78"/>
        <v>101.2168818042049</v>
      </c>
      <c r="AF124" s="9">
        <f t="shared" ca="1" si="79"/>
        <v>102.74019357148705</v>
      </c>
      <c r="AG124" s="9">
        <f t="shared" ca="1" si="79"/>
        <v>105.43240497085448</v>
      </c>
      <c r="AH124" s="9">
        <f t="shared" ca="1" si="79"/>
        <v>114.05040322741586</v>
      </c>
    </row>
    <row r="125" spans="1:34" x14ac:dyDescent="0.3">
      <c r="A125" s="41" t="str">
        <f t="shared" si="48"/>
        <v>NOR</v>
      </c>
      <c r="B125" s="9">
        <f t="shared" ca="1" si="49"/>
        <v>113.84002196429883</v>
      </c>
      <c r="C125" s="9">
        <f t="shared" ca="1" si="50"/>
        <v>99.077554535406819</v>
      </c>
      <c r="D125" s="9">
        <f t="shared" ca="1" si="51"/>
        <v>103.01519962197295</v>
      </c>
      <c r="E125" s="9">
        <f t="shared" ca="1" si="52"/>
        <v>96.973870789506691</v>
      </c>
      <c r="F125" s="9">
        <f t="shared" ca="1" si="53"/>
        <v>98.751922994654635</v>
      </c>
      <c r="G125" s="9">
        <f t="shared" ca="1" si="54"/>
        <v>89.706686272268271</v>
      </c>
      <c r="H125" s="9">
        <f t="shared" ca="1" si="55"/>
        <v>87.472411933182002</v>
      </c>
      <c r="I125" s="9">
        <f t="shared" ca="1" si="56"/>
        <v>93.736512472881159</v>
      </c>
      <c r="J125" s="9">
        <f t="shared" ca="1" si="57"/>
        <v>93.221873782062517</v>
      </c>
      <c r="K125" s="9">
        <f t="shared" ca="1" si="58"/>
        <v>99.44249271419379</v>
      </c>
      <c r="L125" s="9">
        <f t="shared" ca="1" si="59"/>
        <v>93.952485716209026</v>
      </c>
      <c r="M125" s="9">
        <f t="shared" ca="1" si="60"/>
        <v>99.615472613731299</v>
      </c>
      <c r="N125" s="9">
        <f t="shared" ca="1" si="61"/>
        <v>101.56738987604199</v>
      </c>
      <c r="O125" s="9">
        <f t="shared" ca="1" si="62"/>
        <v>100.50486885831344</v>
      </c>
      <c r="P125" s="9">
        <f t="shared" ca="1" si="63"/>
        <v>101.32045112785006</v>
      </c>
      <c r="Q125" s="9">
        <f t="shared" ca="1" si="64"/>
        <v>91.639448010459446</v>
      </c>
      <c r="R125" s="9">
        <f t="shared" ca="1" si="65"/>
        <v>101.20376075775364</v>
      </c>
      <c r="S125" s="9">
        <f t="shared" ca="1" si="66"/>
        <v>89.640148226869499</v>
      </c>
      <c r="T125" s="9">
        <f t="shared" ca="1" si="67"/>
        <v>92.198761556002069</v>
      </c>
      <c r="U125" s="9">
        <f t="shared" ca="1" si="68"/>
        <v>87.386084227976781</v>
      </c>
      <c r="V125" s="9">
        <f t="shared" ca="1" si="69"/>
        <v>94.907685300376315</v>
      </c>
      <c r="W125" s="9">
        <f t="shared" ca="1" si="70"/>
        <v>103.43242353477861</v>
      </c>
      <c r="X125" s="9">
        <f t="shared" ca="1" si="71"/>
        <v>99.368961753054393</v>
      </c>
      <c r="Y125" s="9">
        <f t="shared" ca="1" si="72"/>
        <v>104.20931199268637</v>
      </c>
      <c r="Z125" s="9">
        <f t="shared" ca="1" si="73"/>
        <v>102.59673356781695</v>
      </c>
      <c r="AA125" s="9">
        <f t="shared" ca="1" si="74"/>
        <v>105.15280470454557</v>
      </c>
      <c r="AB125" s="9">
        <f t="shared" ca="1" si="75"/>
        <v>99.827198778532377</v>
      </c>
      <c r="AC125" s="9">
        <f t="shared" ca="1" si="76"/>
        <v>95.203428195684481</v>
      </c>
      <c r="AD125" s="9">
        <f t="shared" ca="1" si="77"/>
        <v>92.808169208442493</v>
      </c>
      <c r="AE125" s="9">
        <f t="shared" ca="1" si="78"/>
        <v>90.655579140396767</v>
      </c>
      <c r="AF125" s="9">
        <f t="shared" ca="1" si="79"/>
        <v>98.311962913193796</v>
      </c>
      <c r="AG125" s="9">
        <f t="shared" ca="1" si="79"/>
        <v>95.881179634569051</v>
      </c>
      <c r="AH125" s="9">
        <f t="shared" ca="1" si="79"/>
        <v>110.85595240549098</v>
      </c>
    </row>
    <row r="126" spans="1:34" x14ac:dyDescent="0.3">
      <c r="A126" s="41" t="str">
        <f t="shared" si="48"/>
        <v>SHU</v>
      </c>
      <c r="B126" s="9">
        <f t="shared" ca="1" si="49"/>
        <v>99.234826263879526</v>
      </c>
      <c r="C126" s="9">
        <f t="shared" ca="1" si="50"/>
        <v>107.85282452044089</v>
      </c>
      <c r="D126" s="9">
        <f t="shared" ca="1" si="51"/>
        <v>113.99188610090795</v>
      </c>
      <c r="E126" s="9">
        <f t="shared" ca="1" si="52"/>
        <v>109.19876463308348</v>
      </c>
      <c r="F126" s="9">
        <f t="shared" ca="1" si="53"/>
        <v>102.15078439044613</v>
      </c>
      <c r="G126" s="9">
        <f t="shared" ca="1" si="54"/>
        <v>98.708153415849964</v>
      </c>
      <c r="H126" s="9">
        <f t="shared" ca="1" si="55"/>
        <v>98.013452327665618</v>
      </c>
      <c r="I126" s="9">
        <f t="shared" ca="1" si="56"/>
        <v>94.458546485968725</v>
      </c>
      <c r="J126" s="9">
        <f t="shared" ca="1" si="57"/>
        <v>96.844223139904003</v>
      </c>
      <c r="K126" s="9">
        <f t="shared" ca="1" si="58"/>
        <v>93.421216744156524</v>
      </c>
      <c r="L126" s="9">
        <f t="shared" ca="1" si="59"/>
        <v>91.41314676532447</v>
      </c>
      <c r="M126" s="9">
        <f t="shared" ca="1" si="60"/>
        <v>92.974594665807658</v>
      </c>
      <c r="N126" s="9">
        <f t="shared" ca="1" si="61"/>
        <v>92.173044566192729</v>
      </c>
      <c r="O126" s="9">
        <f t="shared" ca="1" si="62"/>
        <v>86.88863666431125</v>
      </c>
      <c r="P126" s="9">
        <f t="shared" ca="1" si="63"/>
        <v>100.09144771663834</v>
      </c>
      <c r="Q126" s="9">
        <f t="shared" ca="1" si="64"/>
        <v>116.71592227956404</v>
      </c>
      <c r="R126" s="9">
        <f t="shared" ca="1" si="65"/>
        <v>115.71375159171531</v>
      </c>
      <c r="S126" s="9">
        <f t="shared" ca="1" si="66"/>
        <v>118.21069031681959</v>
      </c>
      <c r="T126" s="9">
        <f t="shared" ca="1" si="67"/>
        <v>127.25592703920596</v>
      </c>
      <c r="U126" s="9">
        <f t="shared" ca="1" si="68"/>
        <v>126.19705817913443</v>
      </c>
      <c r="V126" s="9">
        <f t="shared" ca="1" si="69"/>
        <v>105.51693244911381</v>
      </c>
      <c r="W126" s="9">
        <f t="shared" ca="1" si="70"/>
        <v>92.475232833605432</v>
      </c>
      <c r="X126" s="9">
        <f t="shared" ca="1" si="71"/>
        <v>96.12182846545177</v>
      </c>
      <c r="Y126" s="9">
        <f t="shared" ca="1" si="72"/>
        <v>91.461269331622177</v>
      </c>
      <c r="Z126" s="9">
        <f t="shared" ca="1" si="73"/>
        <v>78.037085451281271</v>
      </c>
      <c r="AA126" s="9">
        <f t="shared" ca="1" si="74"/>
        <v>88.454667962543738</v>
      </c>
      <c r="AB126" s="9">
        <f t="shared" ca="1" si="75"/>
        <v>91.964025775256161</v>
      </c>
      <c r="AC126" s="9">
        <f t="shared" ca="1" si="76"/>
        <v>93.536401161030327</v>
      </c>
      <c r="AD126" s="9">
        <f t="shared" ca="1" si="77"/>
        <v>91.345607761441968</v>
      </c>
      <c r="AE126" s="9">
        <f t="shared" ca="1" si="78"/>
        <v>98.755103397189671</v>
      </c>
      <c r="AF126" s="9">
        <f t="shared" ca="1" si="79"/>
        <v>108.79703745266647</v>
      </c>
      <c r="AG126" s="9">
        <f t="shared" ca="1" si="79"/>
        <v>101.32442827207797</v>
      </c>
      <c r="AH126" s="9">
        <f t="shared" ca="1" si="79"/>
        <v>106.44865002004737</v>
      </c>
    </row>
    <row r="127" spans="1:34" x14ac:dyDescent="0.3">
      <c r="A127" s="41" t="str">
        <f t="shared" si="48"/>
        <v>SOU</v>
      </c>
      <c r="B127" s="9">
        <f t="shared" ca="1" si="49"/>
        <v>98.823844253005191</v>
      </c>
      <c r="C127" s="9">
        <f t="shared" ca="1" si="50"/>
        <v>101.10010050536216</v>
      </c>
      <c r="D127" s="9">
        <f t="shared" ca="1" si="51"/>
        <v>98.523431081267077</v>
      </c>
      <c r="E127" s="9">
        <f t="shared" ca="1" si="52"/>
        <v>100.10012012559872</v>
      </c>
      <c r="F127" s="9">
        <f t="shared" ca="1" si="53"/>
        <v>100.11096409318391</v>
      </c>
      <c r="G127" s="9">
        <f t="shared" ca="1" si="54"/>
        <v>115.95073958357254</v>
      </c>
      <c r="H127" s="9">
        <f t="shared" ca="1" si="55"/>
        <v>120.02848919570852</v>
      </c>
      <c r="I127" s="9">
        <f t="shared" ca="1" si="56"/>
        <v>119.03166642183039</v>
      </c>
      <c r="J127" s="9">
        <f t="shared" ca="1" si="57"/>
        <v>112.76902210234717</v>
      </c>
      <c r="K127" s="9">
        <f t="shared" ca="1" si="58"/>
        <v>106.33650124992278</v>
      </c>
      <c r="L127" s="9">
        <f t="shared" ca="1" si="59"/>
        <v>100.37128271432988</v>
      </c>
      <c r="M127" s="9">
        <f t="shared" ca="1" si="60"/>
        <v>82.378917155895536</v>
      </c>
      <c r="N127" s="9">
        <f t="shared" ca="1" si="61"/>
        <v>84.635523347192191</v>
      </c>
      <c r="O127" s="9">
        <f t="shared" ca="1" si="62"/>
        <v>91.676151468997901</v>
      </c>
      <c r="P127" s="9">
        <f t="shared" ca="1" si="63"/>
        <v>88.437082770755538</v>
      </c>
      <c r="Q127" s="9">
        <f t="shared" ca="1" si="64"/>
        <v>90.901646758198822</v>
      </c>
      <c r="R127" s="9">
        <f t="shared" ca="1" si="65"/>
        <v>100.94358081367562</v>
      </c>
      <c r="S127" s="9">
        <f t="shared" ca="1" si="66"/>
        <v>102.39938304593362</v>
      </c>
      <c r="T127" s="9">
        <f t="shared" ca="1" si="67"/>
        <v>97.197803523962989</v>
      </c>
      <c r="U127" s="9">
        <f t="shared" ca="1" si="68"/>
        <v>100.34706615341257</v>
      </c>
      <c r="V127" s="9">
        <f t="shared" ca="1" si="69"/>
        <v>103.04145604363259</v>
      </c>
      <c r="W127" s="9">
        <f t="shared" ca="1" si="70"/>
        <v>102.74051246491462</v>
      </c>
      <c r="X127" s="9">
        <f t="shared" ca="1" si="71"/>
        <v>96.874900772297565</v>
      </c>
      <c r="Y127" s="9">
        <f t="shared" ca="1" si="72"/>
        <v>92.002107515881605</v>
      </c>
      <c r="Z127" s="9">
        <f t="shared" ca="1" si="73"/>
        <v>94.559262093854613</v>
      </c>
      <c r="AA127" s="9">
        <f t="shared" ca="1" si="74"/>
        <v>81.357793926676393</v>
      </c>
      <c r="AB127" s="9">
        <f t="shared" ca="1" si="75"/>
        <v>84.802465616923399</v>
      </c>
      <c r="AC127" s="9">
        <f t="shared" ca="1" si="76"/>
        <v>96.539913738677214</v>
      </c>
      <c r="AD127" s="9">
        <f t="shared" ca="1" si="77"/>
        <v>98.238789721571308</v>
      </c>
      <c r="AE127" s="9">
        <f t="shared" ca="1" si="78"/>
        <v>110.51837936686746</v>
      </c>
      <c r="AF127" s="9">
        <f t="shared" ca="1" si="79"/>
        <v>109.6819926022781</v>
      </c>
      <c r="AG127" s="9">
        <f t="shared" ca="1" si="79"/>
        <v>109.40117768765286</v>
      </c>
      <c r="AH127" s="9">
        <f t="shared" ca="1" si="79"/>
        <v>106.2955857093249</v>
      </c>
    </row>
    <row r="128" spans="1:34" x14ac:dyDescent="0.3">
      <c r="A128" s="41" t="str">
        <f t="shared" si="48"/>
        <v>TOT</v>
      </c>
      <c r="B128" s="9">
        <f t="shared" ca="1" si="49"/>
        <v>104.53078801558199</v>
      </c>
      <c r="C128" s="9">
        <f t="shared" ca="1" si="50"/>
        <v>106.41197108969494</v>
      </c>
      <c r="D128" s="9">
        <f t="shared" ca="1" si="51"/>
        <v>91.632470993036193</v>
      </c>
      <c r="E128" s="9">
        <f t="shared" ca="1" si="52"/>
        <v>94.553346987141467</v>
      </c>
      <c r="F128" s="9">
        <f t="shared" ca="1" si="53"/>
        <v>104.74323773839673</v>
      </c>
      <c r="G128" s="9">
        <f t="shared" ca="1" si="54"/>
        <v>113.18753811626671</v>
      </c>
      <c r="H128" s="9">
        <f t="shared" ca="1" si="55"/>
        <v>103.60997163081284</v>
      </c>
      <c r="I128" s="9">
        <f t="shared" ca="1" si="56"/>
        <v>104.21837516097253</v>
      </c>
      <c r="J128" s="9">
        <f t="shared" ca="1" si="57"/>
        <v>98.317749527610658</v>
      </c>
      <c r="K128" s="9">
        <f t="shared" ca="1" si="58"/>
        <v>107.67646317880157</v>
      </c>
      <c r="L128" s="9">
        <f t="shared" ca="1" si="59"/>
        <v>93.428185801958804</v>
      </c>
      <c r="M128" s="9">
        <f t="shared" ca="1" si="60"/>
        <v>93.50862365849116</v>
      </c>
      <c r="N128" s="9">
        <f t="shared" ca="1" si="61"/>
        <v>99.976867074077688</v>
      </c>
      <c r="O128" s="9">
        <f t="shared" ca="1" si="62"/>
        <v>97.132410330656228</v>
      </c>
      <c r="P128" s="9">
        <f t="shared" ca="1" si="63"/>
        <v>100.82234119009122</v>
      </c>
      <c r="Q128" s="9">
        <f t="shared" ca="1" si="64"/>
        <v>97.905561958048565</v>
      </c>
      <c r="R128" s="9">
        <f t="shared" ca="1" si="65"/>
        <v>107.28955450964925</v>
      </c>
      <c r="S128" s="9">
        <f t="shared" ca="1" si="66"/>
        <v>104.90387785571397</v>
      </c>
      <c r="T128" s="9">
        <f t="shared" ca="1" si="67"/>
        <v>97.494382219966283</v>
      </c>
      <c r="U128" s="9">
        <f t="shared" ca="1" si="68"/>
        <v>109.58670048086888</v>
      </c>
      <c r="V128" s="9">
        <f t="shared" ca="1" si="69"/>
        <v>112.23112542486649</v>
      </c>
      <c r="W128" s="9">
        <f t="shared" ca="1" si="70"/>
        <v>116.3435269450891</v>
      </c>
      <c r="X128" s="9">
        <f t="shared" ca="1" si="71"/>
        <v>109.45613046382145</v>
      </c>
      <c r="Y128" s="9">
        <f t="shared" ca="1" si="72"/>
        <v>108.79041192068303</v>
      </c>
      <c r="Z128" s="9">
        <f t="shared" ca="1" si="73"/>
        <v>115.22167113882894</v>
      </c>
      <c r="AA128" s="9">
        <f t="shared" ca="1" si="74"/>
        <v>102.96356895466698</v>
      </c>
      <c r="AB128" s="9">
        <f t="shared" ca="1" si="75"/>
        <v>101.46956339086636</v>
      </c>
      <c r="AC128" s="9">
        <f t="shared" ca="1" si="76"/>
        <v>92.801331922097873</v>
      </c>
      <c r="AD128" s="9">
        <f t="shared" ca="1" si="77"/>
        <v>91.070730146804181</v>
      </c>
      <c r="AE128" s="9">
        <f t="shared" ca="1" si="78"/>
        <v>89.33858620936013</v>
      </c>
      <c r="AF128" s="9">
        <f t="shared" ca="1" si="79"/>
        <v>83.384211641352451</v>
      </c>
      <c r="AG128" s="9">
        <f t="shared" ca="1" si="79"/>
        <v>88.183348480766426</v>
      </c>
      <c r="AH128" s="9">
        <f t="shared" ca="1" si="79"/>
        <v>84.475774522596438</v>
      </c>
    </row>
    <row r="129" spans="1:34" x14ac:dyDescent="0.3">
      <c r="A129" s="41" t="str">
        <f t="shared" si="48"/>
        <v>WAT</v>
      </c>
      <c r="B129" s="9">
        <f t="shared" ca="1" si="49"/>
        <v>102.98369780706138</v>
      </c>
      <c r="C129" s="9">
        <f t="shared" ca="1" si="50"/>
        <v>107.60746838990927</v>
      </c>
      <c r="D129" s="9">
        <f t="shared" ca="1" si="51"/>
        <v>102.19663761417836</v>
      </c>
      <c r="E129" s="9">
        <f t="shared" ca="1" si="52"/>
        <v>106.21105317556891</v>
      </c>
      <c r="F129" s="9">
        <f t="shared" ca="1" si="53"/>
        <v>104.68937470016157</v>
      </c>
      <c r="G129" s="9">
        <f t="shared" ca="1" si="54"/>
        <v>110.44988861800259</v>
      </c>
      <c r="H129" s="9">
        <f t="shared" ca="1" si="55"/>
        <v>93.459693747416978</v>
      </c>
      <c r="I129" s="9">
        <f t="shared" ca="1" si="56"/>
        <v>87.629345403234694</v>
      </c>
      <c r="J129" s="9">
        <f t="shared" ca="1" si="57"/>
        <v>94.276878918486219</v>
      </c>
      <c r="K129" s="9">
        <f t="shared" ca="1" si="58"/>
        <v>99.138315716393592</v>
      </c>
      <c r="L129" s="9">
        <f t="shared" ca="1" si="59"/>
        <v>98.090892159684756</v>
      </c>
      <c r="M129" s="9">
        <f t="shared" ca="1" si="60"/>
        <v>105.53184640902197</v>
      </c>
      <c r="N129" s="9">
        <f t="shared" ca="1" si="61"/>
        <v>109.31796859300198</v>
      </c>
      <c r="O129" s="9">
        <f t="shared" ca="1" si="62"/>
        <v>112.51135249912274</v>
      </c>
      <c r="P129" s="9">
        <f t="shared" ca="1" si="63"/>
        <v>107.08618717243536</v>
      </c>
      <c r="Q129" s="9">
        <f t="shared" ca="1" si="64"/>
        <v>99.666137045395473</v>
      </c>
      <c r="R129" s="9">
        <f t="shared" ca="1" si="65"/>
        <v>103.12652123065482</v>
      </c>
      <c r="S129" s="9">
        <f t="shared" ca="1" si="66"/>
        <v>90.740635333013202</v>
      </c>
      <c r="T129" s="9">
        <f t="shared" ca="1" si="67"/>
        <v>89.598938093030782</v>
      </c>
      <c r="U129" s="9">
        <f t="shared" ca="1" si="68"/>
        <v>88.836337465534754</v>
      </c>
      <c r="V129" s="9">
        <f t="shared" ca="1" si="69"/>
        <v>91.528548864902191</v>
      </c>
      <c r="W129" s="9">
        <f t="shared" ca="1" si="70"/>
        <v>98.93534525378243</v>
      </c>
      <c r="X129" s="9">
        <f t="shared" ca="1" si="71"/>
        <v>107.55334351034382</v>
      </c>
      <c r="Y129" s="9">
        <f t="shared" ca="1" si="72"/>
        <v>105.1767619790934</v>
      </c>
      <c r="Z129" s="9">
        <f t="shared" ca="1" si="73"/>
        <v>106.32930318666102</v>
      </c>
      <c r="AA129" s="9">
        <f t="shared" ca="1" si="74"/>
        <v>106.67747305514489</v>
      </c>
      <c r="AB129" s="9">
        <f t="shared" ca="1" si="75"/>
        <v>105.8664447298904</v>
      </c>
      <c r="AC129" s="9">
        <f t="shared" ca="1" si="76"/>
        <v>107.06206701807037</v>
      </c>
      <c r="AD129" s="9">
        <f t="shared" ca="1" si="77"/>
        <v>97.075901958227561</v>
      </c>
      <c r="AE129" s="9">
        <f t="shared" ca="1" si="78"/>
        <v>95.213894824193858</v>
      </c>
      <c r="AF129" s="9">
        <f t="shared" ca="1" si="79"/>
        <v>93.424998651460712</v>
      </c>
      <c r="AG129" s="9">
        <f t="shared" ca="1" si="79"/>
        <v>103.94494152658912</v>
      </c>
      <c r="AH129" s="9">
        <f t="shared" ca="1" si="79"/>
        <v>104.56069717758044</v>
      </c>
    </row>
    <row r="130" spans="1:34" x14ac:dyDescent="0.3">
      <c r="A130" s="41" t="str">
        <f t="shared" si="48"/>
        <v>WHU</v>
      </c>
      <c r="B130" s="9">
        <f t="shared" ca="1" si="49"/>
        <v>105.94326565584966</v>
      </c>
      <c r="C130" s="9">
        <f t="shared" ca="1" si="50"/>
        <v>93.410363928651961</v>
      </c>
      <c r="D130" s="9">
        <f t="shared" ca="1" si="51"/>
        <v>86.462314738581298</v>
      </c>
      <c r="E130" s="9">
        <f t="shared" ca="1" si="52"/>
        <v>88.767553535984234</v>
      </c>
      <c r="F130" s="9">
        <f t="shared" ca="1" si="53"/>
        <v>89.708805756145409</v>
      </c>
      <c r="G130" s="9">
        <f t="shared" ca="1" si="54"/>
        <v>82.645219100141091</v>
      </c>
      <c r="H130" s="9">
        <f t="shared" ca="1" si="55"/>
        <v>79.595085537345867</v>
      </c>
      <c r="I130" s="9">
        <f t="shared" ca="1" si="56"/>
        <v>80.691482721507725</v>
      </c>
      <c r="J130" s="9">
        <f t="shared" ca="1" si="57"/>
        <v>94.484887359120947</v>
      </c>
      <c r="K130" s="9">
        <f t="shared" ca="1" si="58"/>
        <v>94.565325215653289</v>
      </c>
      <c r="L130" s="9">
        <f t="shared" ca="1" si="59"/>
        <v>95.273054713398793</v>
      </c>
      <c r="M130" s="9">
        <f t="shared" ca="1" si="60"/>
        <v>104.63586512665229</v>
      </c>
      <c r="N130" s="9">
        <f t="shared" ca="1" si="61"/>
        <v>111.24090453114441</v>
      </c>
      <c r="O130" s="9">
        <f t="shared" ca="1" si="62"/>
        <v>108.864322999894</v>
      </c>
      <c r="P130" s="9">
        <f t="shared" ca="1" si="63"/>
        <v>103.60523892998981</v>
      </c>
      <c r="Q130" s="9">
        <f t="shared" ca="1" si="64"/>
        <v>96.127924252296296</v>
      </c>
      <c r="R130" s="9">
        <f t="shared" ca="1" si="65"/>
        <v>98.274498948752509</v>
      </c>
      <c r="S130" s="9">
        <f t="shared" ca="1" si="66"/>
        <v>93.718669000206674</v>
      </c>
      <c r="T130" s="9">
        <f t="shared" ca="1" si="67"/>
        <v>94.251322645978917</v>
      </c>
      <c r="U130" s="9">
        <f t="shared" ca="1" si="68"/>
        <v>95.972090459362519</v>
      </c>
      <c r="V130" s="9">
        <f t="shared" ca="1" si="69"/>
        <v>109.1653191783829</v>
      </c>
      <c r="W130" s="9">
        <f t="shared" ca="1" si="70"/>
        <v>125.06056288873691</v>
      </c>
      <c r="X130" s="9">
        <f t="shared" ca="1" si="71"/>
        <v>125.30980995721232</v>
      </c>
      <c r="Y130" s="9">
        <f t="shared" ca="1" si="72"/>
        <v>126.93741330417508</v>
      </c>
      <c r="Z130" s="9">
        <f t="shared" ca="1" si="73"/>
        <v>119.51736317713517</v>
      </c>
      <c r="AA130" s="9">
        <f t="shared" ca="1" si="74"/>
        <v>123.36599481526633</v>
      </c>
      <c r="AB130" s="9">
        <f t="shared" ca="1" si="75"/>
        <v>111.14015854626255</v>
      </c>
      <c r="AC130" s="9">
        <f t="shared" ca="1" si="76"/>
        <v>96.766593311315887</v>
      </c>
      <c r="AD130" s="9">
        <f t="shared" ca="1" si="77"/>
        <v>93.323962336719717</v>
      </c>
      <c r="AE130" s="9">
        <f t="shared" ca="1" si="78"/>
        <v>91.308540237056022</v>
      </c>
      <c r="AF130" s="9">
        <f t="shared" ca="1" si="79"/>
        <v>89.356622974745335</v>
      </c>
      <c r="AG130" s="9">
        <f t="shared" ca="1" si="79"/>
        <v>94.204806034493004</v>
      </c>
      <c r="AH130" s="9">
        <f t="shared" ca="1" si="79"/>
        <v>88.958930807470622</v>
      </c>
    </row>
    <row r="131" spans="1:34" x14ac:dyDescent="0.3">
      <c r="A131" s="41" t="str">
        <f t="shared" si="48"/>
        <v>WOL</v>
      </c>
      <c r="B131" s="9">
        <f t="shared" ca="1" si="49"/>
        <v>102.82051144231498</v>
      </c>
      <c r="C131" s="9">
        <f t="shared" ca="1" si="50"/>
        <v>93.44854405296438</v>
      </c>
      <c r="D131" s="9">
        <f t="shared" ca="1" si="51"/>
        <v>106.65261673956995</v>
      </c>
      <c r="E131" s="9">
        <f t="shared" ca="1" si="52"/>
        <v>110.09524771416612</v>
      </c>
      <c r="F131" s="9">
        <f t="shared" ca="1" si="53"/>
        <v>104.22004936841232</v>
      </c>
      <c r="G131" s="9">
        <f t="shared" ca="1" si="54"/>
        <v>101.4711128664942</v>
      </c>
      <c r="H131" s="9">
        <f t="shared" ca="1" si="55"/>
        <v>103.54675081902663</v>
      </c>
      <c r="I131" s="9">
        <f t="shared" ca="1" si="56"/>
        <v>103.76806630604359</v>
      </c>
      <c r="J131" s="9">
        <f t="shared" ca="1" si="57"/>
        <v>85.073986621453273</v>
      </c>
      <c r="K131" s="9">
        <f t="shared" ca="1" si="58"/>
        <v>82.672149484932135</v>
      </c>
      <c r="L131" s="9">
        <f t="shared" ca="1" si="59"/>
        <v>87.051096642886648</v>
      </c>
      <c r="M131" s="9">
        <f t="shared" ca="1" si="60"/>
        <v>84.855101496500325</v>
      </c>
      <c r="N131" s="9">
        <f t="shared" ca="1" si="61"/>
        <v>85.33661812194093</v>
      </c>
      <c r="O131" s="9">
        <f t="shared" ca="1" si="62"/>
        <v>97.869519849138612</v>
      </c>
      <c r="P131" s="9">
        <f t="shared" ca="1" si="63"/>
        <v>111.77871751406234</v>
      </c>
      <c r="Q131" s="9">
        <f t="shared" ca="1" si="64"/>
        <v>114.18259536623431</v>
      </c>
      <c r="R131" s="9">
        <f t="shared" ca="1" si="65"/>
        <v>107.55273888030074</v>
      </c>
      <c r="S131" s="9">
        <f t="shared" ca="1" si="66"/>
        <v>112.67696062827015</v>
      </c>
      <c r="T131" s="9">
        <f t="shared" ca="1" si="67"/>
        <v>120.01798865394706</v>
      </c>
      <c r="U131" s="9">
        <f t="shared" ca="1" si="68"/>
        <v>116.62248509092326</v>
      </c>
      <c r="V131" s="9">
        <f t="shared" ca="1" si="69"/>
        <v>108.21413839156952</v>
      </c>
      <c r="W131" s="9">
        <f t="shared" ca="1" si="70"/>
        <v>104.16729419308041</v>
      </c>
      <c r="X131" s="9">
        <f t="shared" ca="1" si="71"/>
        <v>111.5987007786289</v>
      </c>
      <c r="Y131" s="9">
        <f t="shared" ca="1" si="72"/>
        <v>105.81866531279275</v>
      </c>
      <c r="Z131" s="9">
        <f t="shared" ca="1" si="73"/>
        <v>100.48570726594791</v>
      </c>
      <c r="AA131" s="9">
        <f t="shared" ca="1" si="74"/>
        <v>88.935348473223428</v>
      </c>
      <c r="AB131" s="9">
        <f t="shared" ca="1" si="75"/>
        <v>87.782807265655819</v>
      </c>
      <c r="AC131" s="9">
        <f t="shared" ca="1" si="76"/>
        <v>89.43178898356247</v>
      </c>
      <c r="AD131" s="9">
        <f t="shared" ca="1" si="77"/>
        <v>87.569963490217674</v>
      </c>
      <c r="AE131" s="9">
        <f t="shared" ca="1" si="78"/>
        <v>88.794169007508003</v>
      </c>
      <c r="AF131" s="9">
        <f t="shared" ca="1" si="79"/>
        <v>87.522087649860723</v>
      </c>
      <c r="AG131" s="9">
        <f t="shared" ca="1" si="79"/>
        <v>86.474664093151929</v>
      </c>
      <c r="AH131" s="9">
        <f t="shared" ca="1" si="79"/>
        <v>92.886289370623743</v>
      </c>
    </row>
  </sheetData>
  <sortState ref="AY24:BA43">
    <sortCondition ref="BA24:BA43"/>
  </sortState>
  <conditionalFormatting sqref="B90">
    <cfRule type="cellIs" dxfId="155" priority="87" operator="lessThan">
      <formula>1.15</formula>
    </cfRule>
    <cfRule type="cellIs" dxfId="154" priority="88" operator="greaterThanOrEqual">
      <formula>1.6</formula>
    </cfRule>
  </conditionalFormatting>
  <conditionalFormatting sqref="B112">
    <cfRule type="cellIs" dxfId="153" priority="79" operator="greaterThanOrEqual">
      <formula>105</formula>
    </cfRule>
    <cfRule type="cellIs" dxfId="152" priority="80" operator="lessThanOrEqual">
      <formula>95</formula>
    </cfRule>
  </conditionalFormatting>
  <conditionalFormatting sqref="C90:AA90">
    <cfRule type="cellIs" dxfId="151" priority="71" operator="lessThan">
      <formula>1.15</formula>
    </cfRule>
    <cfRule type="cellIs" dxfId="150" priority="72" operator="greaterThanOrEqual">
      <formula>1.6</formula>
    </cfRule>
  </conditionalFormatting>
  <conditionalFormatting sqref="B91:B109">
    <cfRule type="cellIs" dxfId="149" priority="69" operator="lessThan">
      <formula>1.15</formula>
    </cfRule>
    <cfRule type="cellIs" dxfId="148" priority="70" operator="greaterThanOrEqual">
      <formula>1.6</formula>
    </cfRule>
  </conditionalFormatting>
  <conditionalFormatting sqref="C91:AA109">
    <cfRule type="cellIs" dxfId="147" priority="67" operator="lessThan">
      <formula>1.15</formula>
    </cfRule>
    <cfRule type="cellIs" dxfId="146" priority="68" operator="greaterThanOrEqual">
      <formula>1.6</formula>
    </cfRule>
  </conditionalFormatting>
  <conditionalFormatting sqref="C112:AA112">
    <cfRule type="cellIs" dxfId="145" priority="65" operator="greaterThanOrEqual">
      <formula>105</formula>
    </cfRule>
    <cfRule type="cellIs" dxfId="144" priority="66" operator="lessThanOrEqual">
      <formula>95</formula>
    </cfRule>
  </conditionalFormatting>
  <conditionalFormatting sqref="B113:B131">
    <cfRule type="cellIs" dxfId="143" priority="63" operator="greaterThanOrEqual">
      <formula>105</formula>
    </cfRule>
    <cfRule type="cellIs" dxfId="142" priority="64" operator="lessThanOrEqual">
      <formula>95</formula>
    </cfRule>
  </conditionalFormatting>
  <conditionalFormatting sqref="C113:AA131">
    <cfRule type="cellIs" dxfId="141" priority="61" operator="greaterThanOrEqual">
      <formula>105</formula>
    </cfRule>
    <cfRule type="cellIs" dxfId="140" priority="62" operator="lessThanOrEqual">
      <formula>95</formula>
    </cfRule>
  </conditionalFormatting>
  <conditionalFormatting sqref="AB112:AF112">
    <cfRule type="cellIs" dxfId="139" priority="23" operator="greaterThanOrEqual">
      <formula>105</formula>
    </cfRule>
    <cfRule type="cellIs" dxfId="138" priority="24" operator="lessThanOrEqual">
      <formula>95</formula>
    </cfRule>
  </conditionalFormatting>
  <conditionalFormatting sqref="AB113:AF131">
    <cfRule type="cellIs" dxfId="137" priority="21" operator="greaterThanOrEqual">
      <formula>105</formula>
    </cfRule>
    <cfRule type="cellIs" dxfId="136" priority="22" operator="lessThanOrEqual">
      <formula>95</formula>
    </cfRule>
  </conditionalFormatting>
  <conditionalFormatting sqref="AB90:AF90">
    <cfRule type="cellIs" dxfId="135" priority="19" operator="lessThan">
      <formula>1.15</formula>
    </cfRule>
    <cfRule type="cellIs" dxfId="134" priority="20" operator="greaterThanOrEqual">
      <formula>1.6</formula>
    </cfRule>
  </conditionalFormatting>
  <conditionalFormatting sqref="AB91:AF109">
    <cfRule type="cellIs" dxfId="133" priority="17" operator="lessThan">
      <formula>1.15</formula>
    </cfRule>
    <cfRule type="cellIs" dxfId="132" priority="18" operator="greaterThanOrEqual">
      <formula>1.6</formula>
    </cfRule>
  </conditionalFormatting>
  <conditionalFormatting sqref="AG90">
    <cfRule type="cellIs" dxfId="131" priority="15" operator="lessThan">
      <formula>1.15</formula>
    </cfRule>
    <cfRule type="cellIs" dxfId="130" priority="16" operator="greaterThanOrEqual">
      <formula>1.6</formula>
    </cfRule>
  </conditionalFormatting>
  <conditionalFormatting sqref="AG91:AG109">
    <cfRule type="cellIs" dxfId="129" priority="13" operator="lessThan">
      <formula>1.15</formula>
    </cfRule>
    <cfRule type="cellIs" dxfId="128" priority="14" operator="greaterThanOrEqual">
      <formula>1.6</formula>
    </cfRule>
  </conditionalFormatting>
  <conditionalFormatting sqref="AH90">
    <cfRule type="cellIs" dxfId="127" priority="11" operator="lessThan">
      <formula>1.15</formula>
    </cfRule>
    <cfRule type="cellIs" dxfId="126" priority="12" operator="greaterThanOrEqual">
      <formula>1.6</formula>
    </cfRule>
  </conditionalFormatting>
  <conditionalFormatting sqref="AH91:AH109">
    <cfRule type="cellIs" dxfId="125" priority="9" operator="lessThan">
      <formula>1.15</formula>
    </cfRule>
    <cfRule type="cellIs" dxfId="124" priority="10" operator="greaterThanOrEqual">
      <formula>1.6</formula>
    </cfRule>
  </conditionalFormatting>
  <conditionalFormatting sqref="AG112">
    <cfRule type="cellIs" dxfId="123" priority="7" operator="greaterThanOrEqual">
      <formula>105</formula>
    </cfRule>
    <cfRule type="cellIs" dxfId="122" priority="8" operator="lessThanOrEqual">
      <formula>95</formula>
    </cfRule>
  </conditionalFormatting>
  <conditionalFormatting sqref="AG113:AG131">
    <cfRule type="cellIs" dxfId="121" priority="5" operator="greaterThanOrEqual">
      <formula>105</formula>
    </cfRule>
    <cfRule type="cellIs" dxfId="120" priority="6" operator="lessThanOrEqual">
      <formula>95</formula>
    </cfRule>
  </conditionalFormatting>
  <conditionalFormatting sqref="AH112">
    <cfRule type="cellIs" dxfId="119" priority="3" operator="greaterThanOrEqual">
      <formula>105</formula>
    </cfRule>
    <cfRule type="cellIs" dxfId="118" priority="4" operator="lessThanOrEqual">
      <formula>95</formula>
    </cfRule>
  </conditionalFormatting>
  <conditionalFormatting sqref="AH113:AH131">
    <cfRule type="cellIs" dxfId="117" priority="1" operator="greaterThanOrEqual">
      <formula>105</formula>
    </cfRule>
    <cfRule type="cellIs" dxfId="11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21"/>
  <sheetViews>
    <sheetView workbookViewId="0">
      <selection activeCell="P13" sqref="P13"/>
    </sheetView>
  </sheetViews>
  <sheetFormatPr defaultColWidth="9.109375" defaultRowHeight="10.199999999999999" x14ac:dyDescent="0.2"/>
  <cols>
    <col min="1" max="1" width="4.88671875" style="24" bestFit="1" customWidth="1"/>
    <col min="2" max="2" width="6.109375" style="24" customWidth="1"/>
    <col min="3" max="3" width="5.6640625" style="24" customWidth="1"/>
    <col min="4" max="4" width="6.109375" style="24" customWidth="1"/>
    <col min="5" max="5" width="5.6640625" style="24" customWidth="1"/>
    <col min="6" max="6" width="6.109375" style="24" bestFit="1" customWidth="1"/>
    <col min="7" max="7" width="5.6640625" style="24" bestFit="1" customWidth="1"/>
    <col min="8" max="8" width="5.5546875" style="24" bestFit="1" customWidth="1"/>
    <col min="9" max="9" width="6.109375" style="24" bestFit="1" customWidth="1"/>
    <col min="10" max="10" width="5.6640625" style="24" bestFit="1" customWidth="1"/>
    <col min="11" max="11" width="6.109375" style="24" bestFit="1" customWidth="1"/>
    <col min="12" max="12" width="5.6640625" style="24" bestFit="1" customWidth="1"/>
    <col min="13" max="14" width="6.109375" style="24" bestFit="1" customWidth="1"/>
    <col min="15" max="16" width="5.6640625" style="24" bestFit="1" customWidth="1"/>
    <col min="17" max="17" width="6.109375" style="24" bestFit="1" customWidth="1"/>
    <col min="18" max="18" width="5.6640625" style="24" bestFit="1" customWidth="1"/>
    <col min="19" max="20" width="6.109375" style="24" customWidth="1"/>
    <col min="21" max="22" width="5.6640625" style="24" customWidth="1"/>
    <col min="23" max="23" width="6.109375" style="24" customWidth="1"/>
    <col min="24" max="24" width="5.6640625" style="24" customWidth="1"/>
    <col min="25" max="25" width="6.109375" style="24" customWidth="1"/>
    <col min="26" max="26" width="5.6640625" style="24" customWidth="1"/>
    <col min="27" max="28" width="6.109375" style="24" customWidth="1"/>
    <col min="29" max="29" width="5.6640625" style="24" customWidth="1"/>
    <col min="30" max="30" width="6.109375" style="24" customWidth="1"/>
    <col min="31" max="31" width="5.6640625" style="24" customWidth="1"/>
    <col min="32" max="32" width="6.109375" style="24" customWidth="1"/>
    <col min="33" max="33" width="5.6640625" style="24" customWidth="1"/>
    <col min="34" max="34" width="6.109375" style="24" customWidth="1"/>
    <col min="35" max="35" width="5.6640625" style="24" customWidth="1"/>
    <col min="36" max="36" width="6.109375" style="24" customWidth="1"/>
    <col min="37" max="37" width="5.6640625" style="24" customWidth="1"/>
    <col min="38" max="38" width="6.109375" style="24" customWidth="1"/>
    <col min="39" max="39" width="5.5546875" style="24" customWidth="1"/>
    <col min="40" max="40" width="9.109375" style="24" customWidth="1"/>
    <col min="41" max="16384" width="9.109375" style="24"/>
  </cols>
  <sheetData>
    <row r="1" spans="1:39" x14ac:dyDescent="0.2">
      <c r="A1" s="23" t="s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</row>
    <row r="2" spans="1:39" x14ac:dyDescent="0.2">
      <c r="A2" s="23" t="s">
        <v>5</v>
      </c>
      <c r="B2" s="25" t="s">
        <v>81</v>
      </c>
      <c r="C2" s="25" t="s">
        <v>61</v>
      </c>
      <c r="D2" s="25" t="s">
        <v>22</v>
      </c>
      <c r="E2" s="25" t="s">
        <v>3</v>
      </c>
      <c r="F2" s="25" t="s">
        <v>70</v>
      </c>
      <c r="G2" s="25" t="s">
        <v>111</v>
      </c>
      <c r="H2" s="25" t="s">
        <v>72</v>
      </c>
      <c r="I2" s="25" t="s">
        <v>73</v>
      </c>
      <c r="J2" s="25" t="s">
        <v>114</v>
      </c>
      <c r="K2" s="25" t="s">
        <v>53</v>
      </c>
      <c r="L2" s="25" t="s">
        <v>89</v>
      </c>
      <c r="M2" s="25" t="s">
        <v>60</v>
      </c>
      <c r="N2" s="25" t="s">
        <v>10</v>
      </c>
      <c r="O2" s="25" t="s">
        <v>115</v>
      </c>
      <c r="P2" s="25" t="s">
        <v>121</v>
      </c>
      <c r="Q2" s="25" t="s">
        <v>80</v>
      </c>
      <c r="R2" s="25" t="s">
        <v>1</v>
      </c>
      <c r="S2" s="25" t="s">
        <v>23</v>
      </c>
      <c r="T2" s="25" t="s">
        <v>74</v>
      </c>
      <c r="U2" s="25" t="s">
        <v>7</v>
      </c>
      <c r="V2" s="25" t="s">
        <v>6</v>
      </c>
      <c r="W2" s="25" t="s">
        <v>55</v>
      </c>
      <c r="X2" s="25" t="s">
        <v>112</v>
      </c>
      <c r="Y2" s="25" t="s">
        <v>24</v>
      </c>
      <c r="Z2" s="25" t="s">
        <v>76</v>
      </c>
      <c r="AA2" s="25" t="s">
        <v>2</v>
      </c>
      <c r="AB2" s="25" t="s">
        <v>4</v>
      </c>
      <c r="AC2" s="25" t="s">
        <v>75</v>
      </c>
      <c r="AD2" s="25" t="s">
        <v>63</v>
      </c>
      <c r="AE2" s="25" t="s">
        <v>122</v>
      </c>
      <c r="AF2" s="25" t="s">
        <v>54</v>
      </c>
      <c r="AG2" s="25" t="s">
        <v>113</v>
      </c>
      <c r="AH2" s="25" t="s">
        <v>90</v>
      </c>
      <c r="AI2" s="25" t="s">
        <v>62</v>
      </c>
      <c r="AJ2" s="25" t="s">
        <v>25</v>
      </c>
      <c r="AK2" s="25" t="s">
        <v>8</v>
      </c>
      <c r="AL2" s="25" t="s">
        <v>116</v>
      </c>
      <c r="AM2" s="25" t="s">
        <v>71</v>
      </c>
    </row>
    <row r="3" spans="1:39" x14ac:dyDescent="0.2">
      <c r="A3" s="23" t="s">
        <v>111</v>
      </c>
      <c r="B3" s="25" t="s">
        <v>25</v>
      </c>
      <c r="C3" s="25" t="s">
        <v>73</v>
      </c>
      <c r="D3" s="25" t="s">
        <v>4</v>
      </c>
      <c r="E3" s="25" t="s">
        <v>55</v>
      </c>
      <c r="F3" s="25" t="s">
        <v>63</v>
      </c>
      <c r="G3" s="25" t="s">
        <v>26</v>
      </c>
      <c r="H3" s="25" t="s">
        <v>61</v>
      </c>
      <c r="I3" s="25" t="s">
        <v>115</v>
      </c>
      <c r="J3" s="25" t="s">
        <v>121</v>
      </c>
      <c r="K3" s="25" t="s">
        <v>75</v>
      </c>
      <c r="L3" s="25" t="s">
        <v>8</v>
      </c>
      <c r="M3" s="25" t="s">
        <v>90</v>
      </c>
      <c r="N3" s="25" t="s">
        <v>2</v>
      </c>
      <c r="O3" s="25" t="s">
        <v>72</v>
      </c>
      <c r="P3" s="25" t="s">
        <v>24</v>
      </c>
      <c r="Q3" s="25" t="s">
        <v>62</v>
      </c>
      <c r="R3" s="25" t="s">
        <v>114</v>
      </c>
      <c r="S3" s="25" t="s">
        <v>10</v>
      </c>
      <c r="T3" s="25" t="s">
        <v>113</v>
      </c>
      <c r="U3" s="25" t="s">
        <v>70</v>
      </c>
      <c r="V3" s="25" t="s">
        <v>76</v>
      </c>
      <c r="W3" s="25" t="s">
        <v>1</v>
      </c>
      <c r="X3" s="25" t="s">
        <v>122</v>
      </c>
      <c r="Y3" s="25" t="s">
        <v>71</v>
      </c>
      <c r="Z3" s="25" t="s">
        <v>74</v>
      </c>
      <c r="AA3" s="25" t="s">
        <v>3</v>
      </c>
      <c r="AB3" s="25" t="s">
        <v>54</v>
      </c>
      <c r="AC3" s="25" t="s">
        <v>112</v>
      </c>
      <c r="AD3" s="25" t="s">
        <v>60</v>
      </c>
      <c r="AE3" s="25" t="s">
        <v>7</v>
      </c>
      <c r="AF3" s="25" t="s">
        <v>81</v>
      </c>
      <c r="AG3" s="25" t="s">
        <v>89</v>
      </c>
      <c r="AH3" s="25" t="s">
        <v>22</v>
      </c>
      <c r="AI3" s="25" t="s">
        <v>6</v>
      </c>
      <c r="AJ3" s="25" t="s">
        <v>53</v>
      </c>
      <c r="AK3" s="25" t="s">
        <v>23</v>
      </c>
      <c r="AL3" s="25" t="s">
        <v>5</v>
      </c>
      <c r="AM3" s="25" t="s">
        <v>80</v>
      </c>
    </row>
    <row r="4" spans="1:39" x14ac:dyDescent="0.2">
      <c r="A4" s="23" t="s">
        <v>73</v>
      </c>
      <c r="B4" s="25" t="s">
        <v>112</v>
      </c>
      <c r="C4" s="25" t="s">
        <v>116</v>
      </c>
      <c r="D4" s="25" t="s">
        <v>1</v>
      </c>
      <c r="E4" s="25" t="s">
        <v>60</v>
      </c>
      <c r="F4" s="25" t="s">
        <v>4</v>
      </c>
      <c r="G4" s="25" t="s">
        <v>54</v>
      </c>
      <c r="H4" s="25" t="s">
        <v>63</v>
      </c>
      <c r="I4" s="25" t="s">
        <v>26</v>
      </c>
      <c r="J4" s="25" t="s">
        <v>113</v>
      </c>
      <c r="K4" s="25" t="s">
        <v>70</v>
      </c>
      <c r="L4" s="25" t="s">
        <v>6</v>
      </c>
      <c r="M4" s="25" t="s">
        <v>81</v>
      </c>
      <c r="N4" s="25" t="s">
        <v>89</v>
      </c>
      <c r="O4" s="25" t="s">
        <v>25</v>
      </c>
      <c r="P4" s="25" t="s">
        <v>55</v>
      </c>
      <c r="Q4" s="25" t="s">
        <v>8</v>
      </c>
      <c r="R4" s="25" t="s">
        <v>24</v>
      </c>
      <c r="S4" s="25" t="s">
        <v>61</v>
      </c>
      <c r="T4" s="25" t="s">
        <v>5</v>
      </c>
      <c r="U4" s="25" t="s">
        <v>122</v>
      </c>
      <c r="V4" s="25" t="s">
        <v>80</v>
      </c>
      <c r="W4" s="25" t="s">
        <v>71</v>
      </c>
      <c r="X4" s="25" t="s">
        <v>115</v>
      </c>
      <c r="Y4" s="25" t="s">
        <v>121</v>
      </c>
      <c r="Z4" s="25" t="s">
        <v>111</v>
      </c>
      <c r="AA4" s="25" t="s">
        <v>114</v>
      </c>
      <c r="AB4" s="25" t="s">
        <v>76</v>
      </c>
      <c r="AC4" s="25" t="s">
        <v>7</v>
      </c>
      <c r="AD4" s="25" t="s">
        <v>22</v>
      </c>
      <c r="AE4" s="25" t="s">
        <v>53</v>
      </c>
      <c r="AF4" s="25" t="s">
        <v>90</v>
      </c>
      <c r="AG4" s="25" t="s">
        <v>2</v>
      </c>
      <c r="AH4" s="25" t="s">
        <v>72</v>
      </c>
      <c r="AI4" s="25" t="s">
        <v>3</v>
      </c>
      <c r="AJ4" s="25" t="s">
        <v>62</v>
      </c>
      <c r="AK4" s="25" t="s">
        <v>75</v>
      </c>
      <c r="AL4" s="25" t="s">
        <v>10</v>
      </c>
      <c r="AM4" s="25" t="s">
        <v>23</v>
      </c>
    </row>
    <row r="5" spans="1:39" x14ac:dyDescent="0.2">
      <c r="A5" s="23" t="s">
        <v>121</v>
      </c>
      <c r="B5" s="25" t="s">
        <v>70</v>
      </c>
      <c r="C5" s="25" t="s">
        <v>63</v>
      </c>
      <c r="D5" s="25" t="s">
        <v>10</v>
      </c>
      <c r="E5" s="25" t="s">
        <v>75</v>
      </c>
      <c r="F5" s="25" t="s">
        <v>61</v>
      </c>
      <c r="G5" s="25" t="s">
        <v>81</v>
      </c>
      <c r="H5" s="25" t="s">
        <v>24</v>
      </c>
      <c r="I5" s="25" t="s">
        <v>3</v>
      </c>
      <c r="J5" s="25" t="s">
        <v>116</v>
      </c>
      <c r="K5" s="25" t="s">
        <v>4</v>
      </c>
      <c r="L5" s="25" t="s">
        <v>113</v>
      </c>
      <c r="M5" s="25" t="s">
        <v>72</v>
      </c>
      <c r="N5" s="25" t="s">
        <v>62</v>
      </c>
      <c r="O5" s="25" t="s">
        <v>22</v>
      </c>
      <c r="P5" s="25" t="s">
        <v>26</v>
      </c>
      <c r="Q5" s="25" t="s">
        <v>89</v>
      </c>
      <c r="R5" s="25" t="s">
        <v>55</v>
      </c>
      <c r="S5" s="25" t="s">
        <v>112</v>
      </c>
      <c r="T5" s="25" t="s">
        <v>25</v>
      </c>
      <c r="U5" s="25" t="s">
        <v>73</v>
      </c>
      <c r="V5" s="25" t="s">
        <v>7</v>
      </c>
      <c r="W5" s="25" t="s">
        <v>23</v>
      </c>
      <c r="X5" s="25" t="s">
        <v>111</v>
      </c>
      <c r="Y5" s="25" t="s">
        <v>74</v>
      </c>
      <c r="Z5" s="25" t="s">
        <v>80</v>
      </c>
      <c r="AA5" s="25" t="s">
        <v>71</v>
      </c>
      <c r="AB5" s="25" t="s">
        <v>114</v>
      </c>
      <c r="AC5" s="25" t="s">
        <v>53</v>
      </c>
      <c r="AD5" s="25" t="s">
        <v>90</v>
      </c>
      <c r="AE5" s="25" t="s">
        <v>5</v>
      </c>
      <c r="AF5" s="25" t="s">
        <v>60</v>
      </c>
      <c r="AG5" s="25" t="s">
        <v>6</v>
      </c>
      <c r="AH5" s="25" t="s">
        <v>115</v>
      </c>
      <c r="AI5" s="25" t="s">
        <v>8</v>
      </c>
      <c r="AJ5" s="25" t="s">
        <v>1</v>
      </c>
      <c r="AK5" s="25" t="s">
        <v>54</v>
      </c>
      <c r="AL5" s="25" t="s">
        <v>2</v>
      </c>
      <c r="AM5" s="25" t="s">
        <v>76</v>
      </c>
    </row>
    <row r="6" spans="1:39" x14ac:dyDescent="0.2">
      <c r="A6" s="23" t="s">
        <v>61</v>
      </c>
      <c r="B6" s="25" t="s">
        <v>10</v>
      </c>
      <c r="C6" s="25" t="s">
        <v>26</v>
      </c>
      <c r="D6" s="25" t="s">
        <v>90</v>
      </c>
      <c r="E6" s="25" t="s">
        <v>8</v>
      </c>
      <c r="F6" s="25" t="s">
        <v>122</v>
      </c>
      <c r="G6" s="25" t="s">
        <v>113</v>
      </c>
      <c r="H6" s="25" t="s">
        <v>116</v>
      </c>
      <c r="I6" s="25" t="s">
        <v>4</v>
      </c>
      <c r="J6" s="25" t="s">
        <v>60</v>
      </c>
      <c r="K6" s="25" t="s">
        <v>7</v>
      </c>
      <c r="L6" s="25" t="s">
        <v>114</v>
      </c>
      <c r="M6" s="25" t="s">
        <v>63</v>
      </c>
      <c r="N6" s="25" t="s">
        <v>70</v>
      </c>
      <c r="O6" s="25" t="s">
        <v>53</v>
      </c>
      <c r="P6" s="25" t="s">
        <v>1</v>
      </c>
      <c r="Q6" s="25" t="s">
        <v>25</v>
      </c>
      <c r="R6" s="25" t="s">
        <v>2</v>
      </c>
      <c r="S6" s="25" t="s">
        <v>74</v>
      </c>
      <c r="T6" s="25" t="s">
        <v>23</v>
      </c>
      <c r="U6" s="25" t="s">
        <v>6</v>
      </c>
      <c r="V6" s="25" t="s">
        <v>111</v>
      </c>
      <c r="W6" s="25" t="s">
        <v>24</v>
      </c>
      <c r="X6" s="25" t="s">
        <v>62</v>
      </c>
      <c r="Y6" s="25" t="s">
        <v>72</v>
      </c>
      <c r="Z6" s="25" t="s">
        <v>5</v>
      </c>
      <c r="AA6" s="25" t="s">
        <v>54</v>
      </c>
      <c r="AB6" s="25" t="s">
        <v>73</v>
      </c>
      <c r="AC6" s="25" t="s">
        <v>81</v>
      </c>
      <c r="AD6" s="25" t="s">
        <v>3</v>
      </c>
      <c r="AE6" s="25" t="s">
        <v>75</v>
      </c>
      <c r="AF6" s="25" t="s">
        <v>71</v>
      </c>
      <c r="AG6" s="25" t="s">
        <v>55</v>
      </c>
      <c r="AH6" s="25" t="s">
        <v>112</v>
      </c>
      <c r="AI6" s="25" t="s">
        <v>80</v>
      </c>
      <c r="AJ6" s="25" t="s">
        <v>22</v>
      </c>
      <c r="AK6" s="25" t="s">
        <v>89</v>
      </c>
      <c r="AL6" s="25" t="s">
        <v>115</v>
      </c>
      <c r="AM6" s="25" t="s">
        <v>121</v>
      </c>
    </row>
    <row r="7" spans="1:39" x14ac:dyDescent="0.2">
      <c r="A7" s="23" t="s">
        <v>7</v>
      </c>
      <c r="B7" s="25" t="s">
        <v>72</v>
      </c>
      <c r="C7" s="25" t="s">
        <v>62</v>
      </c>
      <c r="D7" s="25" t="s">
        <v>115</v>
      </c>
      <c r="E7" s="25" t="s">
        <v>112</v>
      </c>
      <c r="F7" s="25" t="s">
        <v>90</v>
      </c>
      <c r="G7" s="25" t="s">
        <v>8</v>
      </c>
      <c r="H7" s="25" t="s">
        <v>121</v>
      </c>
      <c r="I7" s="25" t="s">
        <v>54</v>
      </c>
      <c r="J7" s="25" t="s">
        <v>2</v>
      </c>
      <c r="K7" s="25" t="s">
        <v>76</v>
      </c>
      <c r="L7" s="25" t="s">
        <v>70</v>
      </c>
      <c r="M7" s="25" t="s">
        <v>53</v>
      </c>
      <c r="N7" s="25" t="s">
        <v>75</v>
      </c>
      <c r="O7" s="25" t="s">
        <v>63</v>
      </c>
      <c r="P7" s="25" t="s">
        <v>111</v>
      </c>
      <c r="Q7" s="25" t="s">
        <v>23</v>
      </c>
      <c r="R7" s="25" t="s">
        <v>73</v>
      </c>
      <c r="S7" s="25" t="s">
        <v>25</v>
      </c>
      <c r="T7" s="25" t="s">
        <v>10</v>
      </c>
      <c r="U7" s="25" t="s">
        <v>26</v>
      </c>
      <c r="V7" s="25" t="s">
        <v>122</v>
      </c>
      <c r="W7" s="25" t="s">
        <v>61</v>
      </c>
      <c r="X7" s="25" t="s">
        <v>81</v>
      </c>
      <c r="Y7" s="25" t="s">
        <v>5</v>
      </c>
      <c r="Z7" s="25" t="s">
        <v>60</v>
      </c>
      <c r="AA7" s="25" t="s">
        <v>6</v>
      </c>
      <c r="AB7" s="25" t="s">
        <v>3</v>
      </c>
      <c r="AC7" s="25" t="s">
        <v>74</v>
      </c>
      <c r="AD7" s="25" t="s">
        <v>4</v>
      </c>
      <c r="AE7" s="25" t="s">
        <v>116</v>
      </c>
      <c r="AF7" s="25" t="s">
        <v>1</v>
      </c>
      <c r="AG7" s="25" t="s">
        <v>80</v>
      </c>
      <c r="AH7" s="25" t="s">
        <v>71</v>
      </c>
      <c r="AI7" s="25" t="s">
        <v>55</v>
      </c>
      <c r="AJ7" s="25" t="s">
        <v>114</v>
      </c>
      <c r="AK7" s="25" t="s">
        <v>113</v>
      </c>
      <c r="AL7" s="25" t="s">
        <v>22</v>
      </c>
      <c r="AM7" s="25" t="s">
        <v>89</v>
      </c>
    </row>
    <row r="8" spans="1:39" x14ac:dyDescent="0.2">
      <c r="A8" s="23" t="s">
        <v>53</v>
      </c>
      <c r="B8" s="25" t="s">
        <v>4</v>
      </c>
      <c r="C8" s="25" t="s">
        <v>114</v>
      </c>
      <c r="D8" s="25" t="s">
        <v>72</v>
      </c>
      <c r="E8" s="25" t="s">
        <v>111</v>
      </c>
      <c r="F8" s="25" t="s">
        <v>25</v>
      </c>
      <c r="G8" s="25" t="s">
        <v>89</v>
      </c>
      <c r="H8" s="25" t="s">
        <v>113</v>
      </c>
      <c r="I8" s="25" t="s">
        <v>80</v>
      </c>
      <c r="J8" s="25" t="s">
        <v>1</v>
      </c>
      <c r="K8" s="25" t="s">
        <v>26</v>
      </c>
      <c r="L8" s="25" t="s">
        <v>62</v>
      </c>
      <c r="M8" s="25" t="s">
        <v>24</v>
      </c>
      <c r="N8" s="25" t="s">
        <v>8</v>
      </c>
      <c r="O8" s="25" t="s">
        <v>76</v>
      </c>
      <c r="P8" s="25" t="s">
        <v>73</v>
      </c>
      <c r="Q8" s="25" t="s">
        <v>70</v>
      </c>
      <c r="R8" s="25" t="s">
        <v>121</v>
      </c>
      <c r="S8" s="25" t="s">
        <v>81</v>
      </c>
      <c r="T8" s="25" t="s">
        <v>63</v>
      </c>
      <c r="U8" s="25" t="s">
        <v>54</v>
      </c>
      <c r="V8" s="25" t="s">
        <v>115</v>
      </c>
      <c r="W8" s="25" t="s">
        <v>5</v>
      </c>
      <c r="X8" s="25" t="s">
        <v>75</v>
      </c>
      <c r="Y8" s="25" t="s">
        <v>10</v>
      </c>
      <c r="Z8" s="25" t="s">
        <v>112</v>
      </c>
      <c r="AA8" s="25" t="s">
        <v>23</v>
      </c>
      <c r="AB8" s="25" t="s">
        <v>2</v>
      </c>
      <c r="AC8" s="25" t="s">
        <v>122</v>
      </c>
      <c r="AD8" s="25" t="s">
        <v>71</v>
      </c>
      <c r="AE8" s="25" t="s">
        <v>74</v>
      </c>
      <c r="AF8" s="25" t="s">
        <v>22</v>
      </c>
      <c r="AG8" s="25" t="s">
        <v>61</v>
      </c>
      <c r="AH8" s="25" t="s">
        <v>60</v>
      </c>
      <c r="AI8" s="25" t="s">
        <v>7</v>
      </c>
      <c r="AJ8" s="25" t="s">
        <v>116</v>
      </c>
      <c r="AK8" s="25" t="s">
        <v>6</v>
      </c>
      <c r="AL8" s="25" t="s">
        <v>90</v>
      </c>
      <c r="AM8" s="25" t="s">
        <v>3</v>
      </c>
    </row>
    <row r="9" spans="1:39" x14ac:dyDescent="0.2">
      <c r="A9" s="23" t="s">
        <v>4</v>
      </c>
      <c r="B9" s="25" t="s">
        <v>55</v>
      </c>
      <c r="C9" s="25" t="s">
        <v>71</v>
      </c>
      <c r="D9" s="25" t="s">
        <v>116</v>
      </c>
      <c r="E9" s="25" t="s">
        <v>89</v>
      </c>
      <c r="F9" s="25" t="s">
        <v>74</v>
      </c>
      <c r="G9" s="25" t="s">
        <v>112</v>
      </c>
      <c r="H9" s="25" t="s">
        <v>1</v>
      </c>
      <c r="I9" s="25" t="s">
        <v>76</v>
      </c>
      <c r="J9" s="25" t="s">
        <v>63</v>
      </c>
      <c r="K9" s="25" t="s">
        <v>122</v>
      </c>
      <c r="L9" s="25" t="s">
        <v>3</v>
      </c>
      <c r="M9" s="25" t="s">
        <v>54</v>
      </c>
      <c r="N9" s="25" t="s">
        <v>113</v>
      </c>
      <c r="O9" s="25" t="s">
        <v>60</v>
      </c>
      <c r="P9" s="25" t="s">
        <v>22</v>
      </c>
      <c r="Q9" s="25" t="s">
        <v>7</v>
      </c>
      <c r="R9" s="25" t="s">
        <v>72</v>
      </c>
      <c r="S9" s="25" t="s">
        <v>5</v>
      </c>
      <c r="T9" s="25" t="s">
        <v>61</v>
      </c>
      <c r="U9" s="25" t="s">
        <v>81</v>
      </c>
      <c r="V9" s="25" t="s">
        <v>75</v>
      </c>
      <c r="W9" s="25" t="s">
        <v>121</v>
      </c>
      <c r="X9" s="25" t="s">
        <v>80</v>
      </c>
      <c r="Y9" s="25" t="s">
        <v>2</v>
      </c>
      <c r="Z9" s="25" t="s">
        <v>70</v>
      </c>
      <c r="AA9" s="25" t="s">
        <v>53</v>
      </c>
      <c r="AB9" s="25" t="s">
        <v>26</v>
      </c>
      <c r="AC9" s="25" t="s">
        <v>6</v>
      </c>
      <c r="AD9" s="25" t="s">
        <v>24</v>
      </c>
      <c r="AE9" s="25" t="s">
        <v>8</v>
      </c>
      <c r="AF9" s="25" t="s">
        <v>115</v>
      </c>
      <c r="AG9" s="25" t="s">
        <v>62</v>
      </c>
      <c r="AH9" s="25" t="s">
        <v>25</v>
      </c>
      <c r="AI9" s="25" t="s">
        <v>10</v>
      </c>
      <c r="AJ9" s="25" t="s">
        <v>90</v>
      </c>
      <c r="AK9" s="25" t="s">
        <v>111</v>
      </c>
      <c r="AL9" s="25" t="s">
        <v>114</v>
      </c>
      <c r="AM9" s="25" t="s">
        <v>73</v>
      </c>
    </row>
    <row r="10" spans="1:39" x14ac:dyDescent="0.2">
      <c r="A10" s="23" t="s">
        <v>62</v>
      </c>
      <c r="B10" s="25" t="s">
        <v>89</v>
      </c>
      <c r="C10" s="25" t="s">
        <v>24</v>
      </c>
      <c r="D10" s="25" t="s">
        <v>114</v>
      </c>
      <c r="E10" s="25" t="s">
        <v>73</v>
      </c>
      <c r="F10" s="25" t="s">
        <v>72</v>
      </c>
      <c r="G10" s="25" t="s">
        <v>3</v>
      </c>
      <c r="H10" s="25" t="s">
        <v>2</v>
      </c>
      <c r="I10" s="25" t="s">
        <v>22</v>
      </c>
      <c r="J10" s="25" t="s">
        <v>61</v>
      </c>
      <c r="K10" s="25" t="s">
        <v>54</v>
      </c>
      <c r="L10" s="25" t="s">
        <v>55</v>
      </c>
      <c r="M10" s="25" t="s">
        <v>5</v>
      </c>
      <c r="N10" s="25" t="s">
        <v>122</v>
      </c>
      <c r="O10" s="25" t="s">
        <v>4</v>
      </c>
      <c r="P10" s="25" t="s">
        <v>71</v>
      </c>
      <c r="Q10" s="25" t="s">
        <v>116</v>
      </c>
      <c r="R10" s="25" t="s">
        <v>113</v>
      </c>
      <c r="S10" s="25" t="s">
        <v>75</v>
      </c>
      <c r="T10" s="25" t="s">
        <v>8</v>
      </c>
      <c r="U10" s="25" t="s">
        <v>80</v>
      </c>
      <c r="V10" s="25" t="s">
        <v>81</v>
      </c>
      <c r="W10" s="25" t="s">
        <v>10</v>
      </c>
      <c r="X10" s="25" t="s">
        <v>76</v>
      </c>
      <c r="Y10" s="25" t="s">
        <v>63</v>
      </c>
      <c r="Z10" s="25" t="s">
        <v>7</v>
      </c>
      <c r="AA10" s="25" t="s">
        <v>90</v>
      </c>
      <c r="AB10" s="25" t="s">
        <v>1</v>
      </c>
      <c r="AC10" s="25" t="s">
        <v>115</v>
      </c>
      <c r="AD10" s="25" t="s">
        <v>111</v>
      </c>
      <c r="AE10" s="25" t="s">
        <v>70</v>
      </c>
      <c r="AF10" s="25" t="s">
        <v>121</v>
      </c>
      <c r="AG10" s="25" t="s">
        <v>23</v>
      </c>
      <c r="AH10" s="25" t="s">
        <v>53</v>
      </c>
      <c r="AI10" s="25" t="s">
        <v>26</v>
      </c>
      <c r="AJ10" s="25" t="s">
        <v>74</v>
      </c>
      <c r="AK10" s="25" t="s">
        <v>112</v>
      </c>
      <c r="AL10" s="25" t="s">
        <v>25</v>
      </c>
      <c r="AM10" s="25" t="s">
        <v>6</v>
      </c>
    </row>
    <row r="11" spans="1:39" x14ac:dyDescent="0.2">
      <c r="A11" s="23" t="s">
        <v>8</v>
      </c>
      <c r="B11" s="25" t="s">
        <v>113</v>
      </c>
      <c r="C11" s="25" t="s">
        <v>54</v>
      </c>
      <c r="D11" s="25" t="s">
        <v>5</v>
      </c>
      <c r="E11" s="25" t="s">
        <v>76</v>
      </c>
      <c r="F11" s="25" t="s">
        <v>2</v>
      </c>
      <c r="G11" s="25" t="s">
        <v>24</v>
      </c>
      <c r="H11" s="25" t="s">
        <v>114</v>
      </c>
      <c r="I11" s="25" t="s">
        <v>62</v>
      </c>
      <c r="J11" s="25" t="s">
        <v>72</v>
      </c>
      <c r="K11" s="25" t="s">
        <v>3</v>
      </c>
      <c r="L11" s="25" t="s">
        <v>116</v>
      </c>
      <c r="M11" s="25" t="s">
        <v>1</v>
      </c>
      <c r="N11" s="25" t="s">
        <v>55</v>
      </c>
      <c r="O11" s="25" t="s">
        <v>121</v>
      </c>
      <c r="P11" s="25" t="s">
        <v>4</v>
      </c>
      <c r="Q11" s="25" t="s">
        <v>74</v>
      </c>
      <c r="R11" s="25" t="s">
        <v>71</v>
      </c>
      <c r="S11" s="25" t="s">
        <v>80</v>
      </c>
      <c r="T11" s="25" t="s">
        <v>60</v>
      </c>
      <c r="U11" s="25" t="s">
        <v>89</v>
      </c>
      <c r="V11" s="25" t="s">
        <v>112</v>
      </c>
      <c r="W11" s="25" t="s">
        <v>25</v>
      </c>
      <c r="X11" s="25" t="s">
        <v>6</v>
      </c>
      <c r="Y11" s="25" t="s">
        <v>90</v>
      </c>
      <c r="Z11" s="25" t="s">
        <v>10</v>
      </c>
      <c r="AA11" s="25" t="s">
        <v>115</v>
      </c>
      <c r="AB11" s="25" t="s">
        <v>63</v>
      </c>
      <c r="AC11" s="25" t="s">
        <v>70</v>
      </c>
      <c r="AD11" s="25" t="s">
        <v>73</v>
      </c>
      <c r="AE11" s="25" t="s">
        <v>23</v>
      </c>
      <c r="AF11" s="25" t="s">
        <v>53</v>
      </c>
      <c r="AG11" s="25" t="s">
        <v>75</v>
      </c>
      <c r="AH11" s="25" t="s">
        <v>111</v>
      </c>
      <c r="AI11" s="25" t="s">
        <v>122</v>
      </c>
      <c r="AJ11" s="25" t="s">
        <v>61</v>
      </c>
      <c r="AK11" s="25" t="s">
        <v>26</v>
      </c>
      <c r="AL11" s="25" t="s">
        <v>7</v>
      </c>
      <c r="AM11" s="25" t="s">
        <v>81</v>
      </c>
    </row>
    <row r="12" spans="1:39" x14ac:dyDescent="0.2">
      <c r="A12" s="23" t="s">
        <v>1</v>
      </c>
      <c r="B12" s="25" t="s">
        <v>80</v>
      </c>
      <c r="C12" s="25" t="s">
        <v>3</v>
      </c>
      <c r="D12" s="25" t="s">
        <v>74</v>
      </c>
      <c r="E12" s="25" t="s">
        <v>121</v>
      </c>
      <c r="F12" s="25" t="s">
        <v>115</v>
      </c>
      <c r="G12" s="25" t="s">
        <v>71</v>
      </c>
      <c r="H12" s="25" t="s">
        <v>23</v>
      </c>
      <c r="I12" s="25" t="s">
        <v>89</v>
      </c>
      <c r="J12" s="25" t="s">
        <v>55</v>
      </c>
      <c r="K12" s="25" t="s">
        <v>111</v>
      </c>
      <c r="L12" s="25" t="s">
        <v>10</v>
      </c>
      <c r="M12" s="25" t="s">
        <v>22</v>
      </c>
      <c r="N12" s="25" t="s">
        <v>7</v>
      </c>
      <c r="O12" s="25" t="s">
        <v>81</v>
      </c>
      <c r="P12" s="25" t="s">
        <v>76</v>
      </c>
      <c r="Q12" s="25" t="s">
        <v>6</v>
      </c>
      <c r="R12" s="25" t="s">
        <v>26</v>
      </c>
      <c r="S12" s="25" t="s">
        <v>62</v>
      </c>
      <c r="T12" s="25" t="s">
        <v>90</v>
      </c>
      <c r="U12" s="25" t="s">
        <v>112</v>
      </c>
      <c r="V12" s="25" t="s">
        <v>4</v>
      </c>
      <c r="W12" s="25" t="s">
        <v>116</v>
      </c>
      <c r="X12" s="25" t="s">
        <v>53</v>
      </c>
      <c r="Y12" s="25" t="s">
        <v>114</v>
      </c>
      <c r="Z12" s="25" t="s">
        <v>25</v>
      </c>
      <c r="AA12" s="25" t="s">
        <v>63</v>
      </c>
      <c r="AB12" s="25" t="s">
        <v>60</v>
      </c>
      <c r="AC12" s="25" t="s">
        <v>5</v>
      </c>
      <c r="AD12" s="25" t="s">
        <v>72</v>
      </c>
      <c r="AE12" s="25" t="s">
        <v>61</v>
      </c>
      <c r="AF12" s="25" t="s">
        <v>24</v>
      </c>
      <c r="AG12" s="25" t="s">
        <v>8</v>
      </c>
      <c r="AH12" s="25" t="s">
        <v>54</v>
      </c>
      <c r="AI12" s="25" t="s">
        <v>2</v>
      </c>
      <c r="AJ12" s="25" t="s">
        <v>122</v>
      </c>
      <c r="AK12" s="25" t="s">
        <v>73</v>
      </c>
      <c r="AL12" s="25" t="s">
        <v>70</v>
      </c>
      <c r="AM12" s="25" t="s">
        <v>113</v>
      </c>
    </row>
    <row r="13" spans="1:39" x14ac:dyDescent="0.2">
      <c r="A13" s="23" t="s">
        <v>6</v>
      </c>
      <c r="B13" s="25" t="s">
        <v>7</v>
      </c>
      <c r="C13" s="25" t="s">
        <v>90</v>
      </c>
      <c r="D13" s="25" t="s">
        <v>53</v>
      </c>
      <c r="E13" s="25" t="s">
        <v>54</v>
      </c>
      <c r="F13" s="25" t="s">
        <v>62</v>
      </c>
      <c r="G13" s="25" t="s">
        <v>80</v>
      </c>
      <c r="H13" s="25" t="s">
        <v>5</v>
      </c>
      <c r="I13" s="25" t="s">
        <v>81</v>
      </c>
      <c r="J13" s="25" t="s">
        <v>8</v>
      </c>
      <c r="K13" s="25" t="s">
        <v>115</v>
      </c>
      <c r="L13" s="25" t="s">
        <v>74</v>
      </c>
      <c r="M13" s="25" t="s">
        <v>121</v>
      </c>
      <c r="N13" s="25" t="s">
        <v>114</v>
      </c>
      <c r="O13" s="25" t="s">
        <v>111</v>
      </c>
      <c r="P13" s="25" t="s">
        <v>3</v>
      </c>
      <c r="Q13" s="25" t="s">
        <v>75</v>
      </c>
      <c r="R13" s="25" t="s">
        <v>4</v>
      </c>
      <c r="S13" s="25" t="s">
        <v>70</v>
      </c>
      <c r="T13" s="25" t="s">
        <v>2</v>
      </c>
      <c r="U13" s="25" t="s">
        <v>76</v>
      </c>
      <c r="V13" s="25" t="s">
        <v>26</v>
      </c>
      <c r="W13" s="25" t="s">
        <v>113</v>
      </c>
      <c r="X13" s="25" t="s">
        <v>22</v>
      </c>
      <c r="Y13" s="25" t="s">
        <v>61</v>
      </c>
      <c r="Z13" s="25" t="s">
        <v>89</v>
      </c>
      <c r="AA13" s="25" t="s">
        <v>24</v>
      </c>
      <c r="AB13" s="25" t="s">
        <v>71</v>
      </c>
      <c r="AC13" s="25" t="s">
        <v>23</v>
      </c>
      <c r="AD13" s="25" t="s">
        <v>1</v>
      </c>
      <c r="AE13" s="25" t="s">
        <v>25</v>
      </c>
      <c r="AF13" s="25" t="s">
        <v>112</v>
      </c>
      <c r="AG13" s="25" t="s">
        <v>122</v>
      </c>
      <c r="AH13" s="25" t="s">
        <v>73</v>
      </c>
      <c r="AI13" s="25" t="s">
        <v>116</v>
      </c>
      <c r="AJ13" s="25" t="s">
        <v>10</v>
      </c>
      <c r="AK13" s="25" t="s">
        <v>55</v>
      </c>
      <c r="AL13" s="25" t="s">
        <v>63</v>
      </c>
      <c r="AM13" s="25" t="s">
        <v>60</v>
      </c>
    </row>
    <row r="14" spans="1:39" x14ac:dyDescent="0.2">
      <c r="A14" s="23" t="s">
        <v>2</v>
      </c>
      <c r="B14" s="25" t="s">
        <v>5</v>
      </c>
      <c r="C14" s="25" t="s">
        <v>115</v>
      </c>
      <c r="D14" s="25" t="s">
        <v>25</v>
      </c>
      <c r="E14" s="25" t="s">
        <v>71</v>
      </c>
      <c r="F14" s="25" t="s">
        <v>22</v>
      </c>
      <c r="G14" s="25" t="s">
        <v>121</v>
      </c>
      <c r="H14" s="25" t="s">
        <v>60</v>
      </c>
      <c r="I14" s="25" t="s">
        <v>6</v>
      </c>
      <c r="J14" s="25" t="s">
        <v>24</v>
      </c>
      <c r="K14" s="25" t="s">
        <v>89</v>
      </c>
      <c r="L14" s="25" t="s">
        <v>80</v>
      </c>
      <c r="M14" s="25" t="s">
        <v>73</v>
      </c>
      <c r="N14" s="25" t="s">
        <v>116</v>
      </c>
      <c r="O14" s="25" t="s">
        <v>1</v>
      </c>
      <c r="P14" s="25" t="s">
        <v>114</v>
      </c>
      <c r="Q14" s="25" t="s">
        <v>10</v>
      </c>
      <c r="R14" s="25" t="s">
        <v>76</v>
      </c>
      <c r="S14" s="25" t="s">
        <v>53</v>
      </c>
      <c r="T14" s="25" t="s">
        <v>72</v>
      </c>
      <c r="U14" s="25" t="s">
        <v>4</v>
      </c>
      <c r="V14" s="25" t="s">
        <v>62</v>
      </c>
      <c r="W14" s="25" t="s">
        <v>90</v>
      </c>
      <c r="X14" s="25" t="s">
        <v>7</v>
      </c>
      <c r="Y14" s="25" t="s">
        <v>23</v>
      </c>
      <c r="Z14" s="25" t="s">
        <v>113</v>
      </c>
      <c r="AA14" s="25" t="s">
        <v>26</v>
      </c>
      <c r="AB14" s="25" t="s">
        <v>55</v>
      </c>
      <c r="AC14" s="25" t="s">
        <v>61</v>
      </c>
      <c r="AD14" s="25" t="s">
        <v>54</v>
      </c>
      <c r="AE14" s="25" t="s">
        <v>112</v>
      </c>
      <c r="AF14" s="25" t="s">
        <v>111</v>
      </c>
      <c r="AG14" s="25" t="s">
        <v>74</v>
      </c>
      <c r="AH14" s="25" t="s">
        <v>63</v>
      </c>
      <c r="AI14" s="25" t="s">
        <v>75</v>
      </c>
      <c r="AJ14" s="25" t="s">
        <v>70</v>
      </c>
      <c r="AK14" s="25" t="s">
        <v>3</v>
      </c>
      <c r="AL14" s="25" t="s">
        <v>122</v>
      </c>
      <c r="AM14" s="25" t="s">
        <v>8</v>
      </c>
    </row>
    <row r="15" spans="1:39" x14ac:dyDescent="0.2">
      <c r="A15" s="23" t="s">
        <v>113</v>
      </c>
      <c r="B15" s="25" t="s">
        <v>22</v>
      </c>
      <c r="C15" s="25" t="s">
        <v>2</v>
      </c>
      <c r="D15" s="25" t="s">
        <v>7</v>
      </c>
      <c r="E15" s="25" t="s">
        <v>80</v>
      </c>
      <c r="F15" s="25" t="s">
        <v>1</v>
      </c>
      <c r="G15" s="25" t="s">
        <v>76</v>
      </c>
      <c r="H15" s="25" t="s">
        <v>55</v>
      </c>
      <c r="I15" s="25" t="s">
        <v>111</v>
      </c>
      <c r="J15" s="25" t="s">
        <v>74</v>
      </c>
      <c r="K15" s="25" t="s">
        <v>6</v>
      </c>
      <c r="L15" s="25" t="s">
        <v>122</v>
      </c>
      <c r="M15" s="25" t="s">
        <v>71</v>
      </c>
      <c r="N15" s="25" t="s">
        <v>23</v>
      </c>
      <c r="O15" s="25" t="s">
        <v>5</v>
      </c>
      <c r="P15" s="25" t="s">
        <v>54</v>
      </c>
      <c r="Q15" s="25" t="s">
        <v>112</v>
      </c>
      <c r="R15" s="25" t="s">
        <v>60</v>
      </c>
      <c r="S15" s="25" t="s">
        <v>89</v>
      </c>
      <c r="T15" s="25" t="s">
        <v>116</v>
      </c>
      <c r="U15" s="25" t="s">
        <v>3</v>
      </c>
      <c r="V15" s="25" t="s">
        <v>53</v>
      </c>
      <c r="W15" s="25" t="s">
        <v>72</v>
      </c>
      <c r="X15" s="25" t="s">
        <v>73</v>
      </c>
      <c r="Y15" s="25" t="s">
        <v>25</v>
      </c>
      <c r="Z15" s="25" t="s">
        <v>81</v>
      </c>
      <c r="AA15" s="25" t="s">
        <v>8</v>
      </c>
      <c r="AB15" s="25" t="s">
        <v>90</v>
      </c>
      <c r="AC15" s="25" t="s">
        <v>62</v>
      </c>
      <c r="AD15" s="25" t="s">
        <v>114</v>
      </c>
      <c r="AE15" s="25" t="s">
        <v>10</v>
      </c>
      <c r="AF15" s="25" t="s">
        <v>4</v>
      </c>
      <c r="AG15" s="25" t="s">
        <v>26</v>
      </c>
      <c r="AH15" s="25" t="s">
        <v>121</v>
      </c>
      <c r="AI15" s="25" t="s">
        <v>70</v>
      </c>
      <c r="AJ15" s="25" t="s">
        <v>63</v>
      </c>
      <c r="AK15" s="25" t="s">
        <v>24</v>
      </c>
      <c r="AL15" s="25" t="s">
        <v>61</v>
      </c>
      <c r="AM15" s="25" t="s">
        <v>75</v>
      </c>
    </row>
    <row r="16" spans="1:39" x14ac:dyDescent="0.2">
      <c r="A16" s="23" t="s">
        <v>112</v>
      </c>
      <c r="B16" s="25" t="s">
        <v>74</v>
      </c>
      <c r="C16" s="25" t="s">
        <v>53</v>
      </c>
      <c r="D16" s="25" t="s">
        <v>62</v>
      </c>
      <c r="E16" s="25" t="s">
        <v>24</v>
      </c>
      <c r="F16" s="25" t="s">
        <v>10</v>
      </c>
      <c r="G16" s="25" t="s">
        <v>23</v>
      </c>
      <c r="H16" s="25" t="s">
        <v>8</v>
      </c>
      <c r="I16" s="25" t="s">
        <v>70</v>
      </c>
      <c r="J16" s="25" t="s">
        <v>5</v>
      </c>
      <c r="K16" s="25" t="s">
        <v>80</v>
      </c>
      <c r="L16" s="25" t="s">
        <v>61</v>
      </c>
      <c r="M16" s="25" t="s">
        <v>25</v>
      </c>
      <c r="N16" s="25" t="s">
        <v>6</v>
      </c>
      <c r="O16" s="25" t="s">
        <v>90</v>
      </c>
      <c r="P16" s="25" t="s">
        <v>2</v>
      </c>
      <c r="Q16" s="25" t="s">
        <v>115</v>
      </c>
      <c r="R16" s="25" t="s">
        <v>111</v>
      </c>
      <c r="S16" s="25" t="s">
        <v>122</v>
      </c>
      <c r="T16" s="25" t="s">
        <v>71</v>
      </c>
      <c r="U16" s="25" t="s">
        <v>75</v>
      </c>
      <c r="V16" s="25" t="s">
        <v>22</v>
      </c>
      <c r="W16" s="25" t="s">
        <v>63</v>
      </c>
      <c r="X16" s="25" t="s">
        <v>26</v>
      </c>
      <c r="Y16" s="25" t="s">
        <v>1</v>
      </c>
      <c r="Z16" s="25" t="s">
        <v>55</v>
      </c>
      <c r="AA16" s="25" t="s">
        <v>73</v>
      </c>
      <c r="AB16" s="25" t="s">
        <v>121</v>
      </c>
      <c r="AC16" s="25" t="s">
        <v>116</v>
      </c>
      <c r="AD16" s="25" t="s">
        <v>113</v>
      </c>
      <c r="AE16" s="25" t="s">
        <v>81</v>
      </c>
      <c r="AF16" s="25" t="s">
        <v>72</v>
      </c>
      <c r="AG16" s="25" t="s">
        <v>3</v>
      </c>
      <c r="AH16" s="25" t="s">
        <v>76</v>
      </c>
      <c r="AI16" s="25" t="s">
        <v>89</v>
      </c>
      <c r="AJ16" s="25" t="s">
        <v>7</v>
      </c>
      <c r="AK16" s="25" t="s">
        <v>60</v>
      </c>
      <c r="AL16" s="25" t="s">
        <v>4</v>
      </c>
      <c r="AM16" s="25" t="s">
        <v>54</v>
      </c>
    </row>
    <row r="17" spans="1:39" x14ac:dyDescent="0.2">
      <c r="A17" s="23" t="s">
        <v>10</v>
      </c>
      <c r="B17" s="25" t="s">
        <v>76</v>
      </c>
      <c r="C17" s="25" t="s">
        <v>8</v>
      </c>
      <c r="D17" s="25" t="s">
        <v>122</v>
      </c>
      <c r="E17" s="25" t="s">
        <v>6</v>
      </c>
      <c r="F17" s="25" t="s">
        <v>114</v>
      </c>
      <c r="G17" s="25" t="s">
        <v>73</v>
      </c>
      <c r="H17" s="25" t="s">
        <v>25</v>
      </c>
      <c r="I17" s="25" t="s">
        <v>7</v>
      </c>
      <c r="J17" s="25" t="s">
        <v>90</v>
      </c>
      <c r="K17" s="25" t="s">
        <v>62</v>
      </c>
      <c r="L17" s="25" t="s">
        <v>75</v>
      </c>
      <c r="M17" s="25" t="s">
        <v>4</v>
      </c>
      <c r="N17" s="25" t="s">
        <v>26</v>
      </c>
      <c r="O17" s="25" t="s">
        <v>71</v>
      </c>
      <c r="P17" s="25" t="s">
        <v>113</v>
      </c>
      <c r="Q17" s="25" t="s">
        <v>81</v>
      </c>
      <c r="R17" s="25" t="s">
        <v>63</v>
      </c>
      <c r="S17" s="25" t="s">
        <v>116</v>
      </c>
      <c r="T17" s="25" t="s">
        <v>24</v>
      </c>
      <c r="U17" s="25" t="s">
        <v>53</v>
      </c>
      <c r="V17" s="25" t="s">
        <v>3</v>
      </c>
      <c r="W17" s="25" t="s">
        <v>60</v>
      </c>
      <c r="X17" s="25" t="s">
        <v>89</v>
      </c>
      <c r="Y17" s="25" t="s">
        <v>55</v>
      </c>
      <c r="Z17" s="25" t="s">
        <v>22</v>
      </c>
      <c r="AA17" s="25" t="s">
        <v>61</v>
      </c>
      <c r="AB17" s="25" t="s">
        <v>111</v>
      </c>
      <c r="AC17" s="25" t="s">
        <v>80</v>
      </c>
      <c r="AD17" s="25" t="s">
        <v>2</v>
      </c>
      <c r="AE17" s="25" t="s">
        <v>115</v>
      </c>
      <c r="AF17" s="25" t="s">
        <v>5</v>
      </c>
      <c r="AG17" s="25" t="s">
        <v>70</v>
      </c>
      <c r="AH17" s="25" t="s">
        <v>1</v>
      </c>
      <c r="AI17" s="25" t="s">
        <v>23</v>
      </c>
      <c r="AJ17" s="25" t="s">
        <v>72</v>
      </c>
      <c r="AK17" s="25" t="s">
        <v>121</v>
      </c>
      <c r="AL17" s="25" t="s">
        <v>74</v>
      </c>
      <c r="AM17" s="25" t="s">
        <v>112</v>
      </c>
    </row>
    <row r="18" spans="1:39" x14ac:dyDescent="0.2">
      <c r="A18" s="23" t="s">
        <v>3</v>
      </c>
      <c r="B18" s="25" t="s">
        <v>111</v>
      </c>
      <c r="C18" s="25" t="s">
        <v>75</v>
      </c>
      <c r="D18" s="25" t="s">
        <v>2</v>
      </c>
      <c r="E18" s="25" t="s">
        <v>26</v>
      </c>
      <c r="F18" s="25" t="s">
        <v>53</v>
      </c>
      <c r="G18" s="25" t="s">
        <v>60</v>
      </c>
      <c r="H18" s="25" t="s">
        <v>10</v>
      </c>
      <c r="I18" s="25" t="s">
        <v>122</v>
      </c>
      <c r="J18" s="25" t="s">
        <v>71</v>
      </c>
      <c r="K18" s="25" t="s">
        <v>22</v>
      </c>
      <c r="L18" s="25" t="s">
        <v>23</v>
      </c>
      <c r="M18" s="25" t="s">
        <v>112</v>
      </c>
      <c r="N18" s="25" t="s">
        <v>80</v>
      </c>
      <c r="O18" s="25" t="s">
        <v>73</v>
      </c>
      <c r="P18" s="25" t="s">
        <v>72</v>
      </c>
      <c r="Q18" s="25" t="s">
        <v>61</v>
      </c>
      <c r="R18" s="25" t="s">
        <v>90</v>
      </c>
      <c r="S18" s="25" t="s">
        <v>7</v>
      </c>
      <c r="T18" s="25" t="s">
        <v>121</v>
      </c>
      <c r="U18" s="25" t="s">
        <v>115</v>
      </c>
      <c r="V18" s="25" t="s">
        <v>54</v>
      </c>
      <c r="W18" s="25" t="s">
        <v>8</v>
      </c>
      <c r="X18" s="25" t="s">
        <v>70</v>
      </c>
      <c r="Y18" s="25" t="s">
        <v>113</v>
      </c>
      <c r="Z18" s="25" t="s">
        <v>1</v>
      </c>
      <c r="AA18" s="25" t="s">
        <v>116</v>
      </c>
      <c r="AB18" s="25" t="s">
        <v>24</v>
      </c>
      <c r="AC18" s="25" t="s">
        <v>89</v>
      </c>
      <c r="AD18" s="25" t="s">
        <v>76</v>
      </c>
      <c r="AE18" s="25" t="s">
        <v>6</v>
      </c>
      <c r="AF18" s="25" t="s">
        <v>63</v>
      </c>
      <c r="AG18" s="25" t="s">
        <v>114</v>
      </c>
      <c r="AH18" s="25" t="s">
        <v>4</v>
      </c>
      <c r="AI18" s="25" t="s">
        <v>74</v>
      </c>
      <c r="AJ18" s="25" t="s">
        <v>5</v>
      </c>
      <c r="AK18" s="25" t="s">
        <v>81</v>
      </c>
      <c r="AL18" s="25" t="s">
        <v>62</v>
      </c>
      <c r="AM18" s="25" t="s">
        <v>55</v>
      </c>
    </row>
    <row r="19" spans="1:39" x14ac:dyDescent="0.2">
      <c r="A19" s="23" t="s">
        <v>71</v>
      </c>
      <c r="B19" s="25" t="s">
        <v>121</v>
      </c>
      <c r="C19" s="25" t="s">
        <v>23</v>
      </c>
      <c r="D19" s="25" t="s">
        <v>63</v>
      </c>
      <c r="E19" s="25" t="s">
        <v>81</v>
      </c>
      <c r="F19" s="25" t="s">
        <v>5</v>
      </c>
      <c r="G19" s="25" t="s">
        <v>75</v>
      </c>
      <c r="H19" s="25" t="s">
        <v>90</v>
      </c>
      <c r="I19" s="25" t="s">
        <v>112</v>
      </c>
      <c r="J19" s="25" t="s">
        <v>25</v>
      </c>
      <c r="K19" s="25" t="s">
        <v>73</v>
      </c>
      <c r="L19" s="25" t="s">
        <v>7</v>
      </c>
      <c r="M19" s="25" t="s">
        <v>115</v>
      </c>
      <c r="N19" s="25" t="s">
        <v>61</v>
      </c>
      <c r="O19" s="25" t="s">
        <v>54</v>
      </c>
      <c r="P19" s="25" t="s">
        <v>60</v>
      </c>
      <c r="Q19" s="25" t="s">
        <v>53</v>
      </c>
      <c r="R19" s="25" t="s">
        <v>22</v>
      </c>
      <c r="S19" s="25" t="s">
        <v>6</v>
      </c>
      <c r="T19" s="25" t="s">
        <v>114</v>
      </c>
      <c r="U19" s="25" t="s">
        <v>111</v>
      </c>
      <c r="V19" s="25" t="s">
        <v>89</v>
      </c>
      <c r="W19" s="25" t="s">
        <v>74</v>
      </c>
      <c r="X19" s="25" t="s">
        <v>3</v>
      </c>
      <c r="Y19" s="25" t="s">
        <v>116</v>
      </c>
      <c r="Z19" s="25" t="s">
        <v>4</v>
      </c>
      <c r="AA19" s="25" t="s">
        <v>122</v>
      </c>
      <c r="AB19" s="25" t="s">
        <v>72</v>
      </c>
      <c r="AC19" s="25" t="s">
        <v>8</v>
      </c>
      <c r="AD19" s="25" t="s">
        <v>55</v>
      </c>
      <c r="AE19" s="25" t="s">
        <v>62</v>
      </c>
      <c r="AF19" s="25" t="s">
        <v>76</v>
      </c>
      <c r="AG19" s="25" t="s">
        <v>10</v>
      </c>
      <c r="AH19" s="25" t="s">
        <v>24</v>
      </c>
      <c r="AI19" s="25" t="s">
        <v>113</v>
      </c>
      <c r="AJ19" s="25" t="s">
        <v>2</v>
      </c>
      <c r="AK19" s="25" t="s">
        <v>80</v>
      </c>
      <c r="AL19" s="25" t="s">
        <v>1</v>
      </c>
      <c r="AM19" s="25" t="s">
        <v>26</v>
      </c>
    </row>
    <row r="20" spans="1:39" x14ac:dyDescent="0.2">
      <c r="A20" s="23" t="s">
        <v>63</v>
      </c>
      <c r="B20" s="25" t="s">
        <v>1</v>
      </c>
      <c r="C20" s="25" t="s">
        <v>122</v>
      </c>
      <c r="D20" s="25" t="s">
        <v>70</v>
      </c>
      <c r="E20" s="25" t="s">
        <v>113</v>
      </c>
      <c r="F20" s="25" t="s">
        <v>116</v>
      </c>
      <c r="G20" s="25" t="s">
        <v>6</v>
      </c>
      <c r="H20" s="25" t="s">
        <v>74</v>
      </c>
      <c r="I20" s="25" t="s">
        <v>53</v>
      </c>
      <c r="J20" s="25" t="s">
        <v>23</v>
      </c>
      <c r="K20" s="25" t="s">
        <v>112</v>
      </c>
      <c r="L20" s="25" t="s">
        <v>2</v>
      </c>
      <c r="M20" s="25" t="s">
        <v>76</v>
      </c>
      <c r="N20" s="25" t="s">
        <v>3</v>
      </c>
      <c r="O20" s="25" t="s">
        <v>24</v>
      </c>
      <c r="P20" s="25" t="s">
        <v>90</v>
      </c>
      <c r="Q20" s="25" t="s">
        <v>5</v>
      </c>
      <c r="R20" s="25" t="s">
        <v>54</v>
      </c>
      <c r="S20" s="25" t="s">
        <v>8</v>
      </c>
      <c r="T20" s="25" t="s">
        <v>55</v>
      </c>
      <c r="U20" s="25" t="s">
        <v>62</v>
      </c>
      <c r="V20" s="25" t="s">
        <v>73</v>
      </c>
      <c r="W20" s="25" t="s">
        <v>114</v>
      </c>
      <c r="X20" s="25" t="s">
        <v>4</v>
      </c>
      <c r="Y20" s="25" t="s">
        <v>60</v>
      </c>
      <c r="Z20" s="25" t="s">
        <v>121</v>
      </c>
      <c r="AA20" s="25" t="s">
        <v>75</v>
      </c>
      <c r="AB20" s="25" t="s">
        <v>22</v>
      </c>
      <c r="AC20" s="25" t="s">
        <v>10</v>
      </c>
      <c r="AD20" s="25" t="s">
        <v>26</v>
      </c>
      <c r="AE20" s="25" t="s">
        <v>89</v>
      </c>
      <c r="AF20" s="25" t="s">
        <v>25</v>
      </c>
      <c r="AG20" s="25" t="s">
        <v>7</v>
      </c>
      <c r="AH20" s="25" t="s">
        <v>81</v>
      </c>
      <c r="AI20" s="25" t="s">
        <v>61</v>
      </c>
      <c r="AJ20" s="25" t="s">
        <v>115</v>
      </c>
      <c r="AK20" s="25" t="s">
        <v>71</v>
      </c>
      <c r="AL20" s="25" t="s">
        <v>72</v>
      </c>
      <c r="AM20" s="25" t="s">
        <v>111</v>
      </c>
    </row>
    <row r="21" spans="1:39" x14ac:dyDescent="0.2">
      <c r="A21" s="23" t="s">
        <v>89</v>
      </c>
      <c r="B21" s="25" t="s">
        <v>60</v>
      </c>
      <c r="C21" s="25" t="s">
        <v>6</v>
      </c>
      <c r="D21" s="25" t="s">
        <v>61</v>
      </c>
      <c r="E21" s="25" t="s">
        <v>23</v>
      </c>
      <c r="F21" s="25" t="s">
        <v>7</v>
      </c>
      <c r="G21" s="25" t="s">
        <v>55</v>
      </c>
      <c r="H21" s="25" t="s">
        <v>71</v>
      </c>
      <c r="I21" s="25" t="s">
        <v>75</v>
      </c>
      <c r="J21" s="25" t="s">
        <v>10</v>
      </c>
      <c r="K21" s="25" t="s">
        <v>81</v>
      </c>
      <c r="L21" s="25" t="s">
        <v>26</v>
      </c>
      <c r="M21" s="25" t="s">
        <v>111</v>
      </c>
      <c r="N21" s="25" t="s">
        <v>74</v>
      </c>
      <c r="O21" s="25" t="s">
        <v>112</v>
      </c>
      <c r="P21" s="25" t="s">
        <v>63</v>
      </c>
      <c r="Q21" s="25" t="s">
        <v>122</v>
      </c>
      <c r="R21" s="25" t="s">
        <v>3</v>
      </c>
      <c r="S21" s="25" t="s">
        <v>115</v>
      </c>
      <c r="T21" s="25" t="s">
        <v>1</v>
      </c>
      <c r="U21" s="25" t="s">
        <v>22</v>
      </c>
      <c r="V21" s="25" t="s">
        <v>70</v>
      </c>
      <c r="W21" s="25" t="s">
        <v>2</v>
      </c>
      <c r="X21" s="25" t="s">
        <v>54</v>
      </c>
      <c r="Y21" s="25" t="s">
        <v>8</v>
      </c>
      <c r="Z21" s="25" t="s">
        <v>72</v>
      </c>
      <c r="AA21" s="25" t="s">
        <v>62</v>
      </c>
      <c r="AB21" s="25" t="s">
        <v>113</v>
      </c>
      <c r="AC21" s="25" t="s">
        <v>25</v>
      </c>
      <c r="AD21" s="25" t="s">
        <v>121</v>
      </c>
      <c r="AE21" s="25" t="s">
        <v>80</v>
      </c>
      <c r="AF21" s="25" t="s">
        <v>73</v>
      </c>
      <c r="AG21" s="25" t="s">
        <v>116</v>
      </c>
      <c r="AH21" s="25" t="s">
        <v>5</v>
      </c>
      <c r="AI21" s="25" t="s">
        <v>114</v>
      </c>
      <c r="AJ21" s="25" t="s">
        <v>4</v>
      </c>
      <c r="AK21" s="25" t="s">
        <v>76</v>
      </c>
      <c r="AL21" s="25" t="s">
        <v>53</v>
      </c>
      <c r="AM21" s="25" t="s">
        <v>24</v>
      </c>
    </row>
  </sheetData>
  <conditionalFormatting sqref="A7 A5 A15 A9:A12">
    <cfRule type="cellIs" dxfId="115" priority="1" stopIfTrue="1" operator="equal">
      <formula>"W"</formula>
    </cfRule>
    <cfRule type="cellIs" dxfId="114" priority="2" stopIfTrue="1" operator="equal">
      <formula>"D"</formula>
    </cfRule>
    <cfRule type="cellIs" dxfId="113" priority="3" stopIfTrue="1" operator="equal">
      <formula>"L"</formula>
    </cfRule>
  </conditionalFormatting>
  <conditionalFormatting sqref="A1">
    <cfRule type="cellIs" dxfId="112" priority="4" stopIfTrue="1" operator="equal">
      <formula>"W"</formula>
    </cfRule>
    <cfRule type="cellIs" dxfId="111" priority="5" stopIfTrue="1" operator="equal">
      <formula>"D"</formula>
    </cfRule>
    <cfRule type="cellIs" dxfId="110" priority="6" stopIfTrue="1" operator="equal">
      <formula>"L"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44"/>
  <sheetViews>
    <sheetView topLeftCell="A96" workbookViewId="0">
      <pane xSplit="1" topLeftCell="B1" activePane="topRight" state="frozen"/>
      <selection pane="topRight" activeCell="AA112" sqref="AA112"/>
    </sheetView>
  </sheetViews>
  <sheetFormatPr defaultColWidth="9.109375" defaultRowHeight="12" x14ac:dyDescent="0.25"/>
  <cols>
    <col min="1" max="1" width="5" style="21" bestFit="1" customWidth="1"/>
    <col min="2" max="23" width="5.6640625" style="21" hidden="1" customWidth="1"/>
    <col min="24" max="39" width="5.6640625" style="2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6" x14ac:dyDescent="0.25">
      <c r="A2" s="30" t="s">
        <v>111</v>
      </c>
      <c r="B2" s="22">
        <f ca="1">VLOOKUP($A2,'Proj GC'!$A$68:$AM$87,B$1+1,FALSE)</f>
        <v>105.36299136872537</v>
      </c>
      <c r="C2" s="22">
        <f ca="1">VLOOKUP($A2,'Proj GC'!$A$68:$AM$87,C$1+1,FALSE)</f>
        <v>65.149936970864573</v>
      </c>
      <c r="D2" s="22">
        <f ca="1">VLOOKUP($A2,'Proj GC'!$A$68:$AM$87,D$1+1,FALSE)</f>
        <v>89.616434643680364</v>
      </c>
      <c r="E2" s="22">
        <f ca="1">VLOOKUP($A2,'Proj GC'!$A$68:$AM$87,E$1+1,FALSE)</f>
        <v>71.946594659636602</v>
      </c>
      <c r="F2" s="22">
        <f>VLOOKUP($A2,'Proj GC'!$A$68:$AM$87,F$1+1,FALSE)</f>
        <v>81.276498000382162</v>
      </c>
      <c r="G2" s="22">
        <f ca="1">VLOOKUP($A2,'Proj GC'!$A$68:$AM$87,G$1+1,FALSE)</f>
        <v>99.38205472545684</v>
      </c>
      <c r="H2" s="22">
        <f ca="1">VLOOKUP($A2,'Proj GC'!$A$68:$AM$87,H$1+1,FALSE)</f>
        <v>75.031734971931925</v>
      </c>
      <c r="I2" s="22">
        <f ca="1">VLOOKUP($A2,'Proj GC'!$A$68:$AM$87,I$1+1,FALSE)</f>
        <v>87.28952212747464</v>
      </c>
      <c r="J2" s="22">
        <f ca="1">VLOOKUP($A2,'Proj GC'!$A$68:$AM$87,J$1+1,FALSE)</f>
        <v>82.271201539938346</v>
      </c>
      <c r="K2" s="22">
        <f ca="1">VLOOKUP($A2,'Proj GC'!$A$68:$AM$87,K$1+1,FALSE)</f>
        <v>189.23069135098825</v>
      </c>
      <c r="L2" s="22">
        <f>VLOOKUP($A2,'Proj GC'!$A$68:$AM$87,L$1+1,FALSE)</f>
        <v>131.33569028153607</v>
      </c>
      <c r="M2" s="22">
        <f ca="1">VLOOKUP($A2,'Proj GC'!$A$68:$AM$87,M$1+1,FALSE)</f>
        <v>110.01382503702564</v>
      </c>
      <c r="N2" s="22">
        <f ca="1">VLOOKUP($A2,'Proj GC'!$A$68:$AM$87,N$1+1,FALSE)</f>
        <v>60.774551855434368</v>
      </c>
      <c r="O2" s="22">
        <f ca="1">VLOOKUP($A2,'Proj GC'!$A$68:$AM$87,O$1+1,FALSE)</f>
        <v>134.45208972721142</v>
      </c>
      <c r="P2" s="22">
        <f ca="1">VLOOKUP($A2,'Proj GC'!$A$68:$AM$87,P$1+1,FALSE)</f>
        <v>141.62582345629113</v>
      </c>
      <c r="Q2" s="22">
        <f ca="1">VLOOKUP($A2,'Proj GC'!$A$68:$AM$87,Q$1+1,FALSE)</f>
        <v>110.07131903686596</v>
      </c>
      <c r="R2" s="22">
        <f ca="1">VLOOKUP($A2,'Proj GC'!$A$68:$AM$87,R$1+1,FALSE)</f>
        <v>94.192038408656487</v>
      </c>
      <c r="S2" s="22">
        <f ca="1">VLOOKUP($A2,'Proj GC'!$A$68:$AM$87,S$1+1,FALSE)</f>
        <v>95.687520819508933</v>
      </c>
      <c r="T2" s="22">
        <f ca="1">VLOOKUP($A2,'Proj GC'!$A$68:$AM$87,T$1+1,FALSE)</f>
        <v>71.418699922479249</v>
      </c>
      <c r="U2" s="22">
        <f ca="1">VLOOKUP($A2,'Proj GC'!$A$68:$AM$87,U$1+1,FALSE)</f>
        <v>95.699765113413946</v>
      </c>
      <c r="V2" s="22">
        <f ca="1">VLOOKUP($A2,'Proj GC'!$A$68:$AM$87,V$1+1,FALSE)</f>
        <v>91.705453854583467</v>
      </c>
      <c r="W2" s="22">
        <f ca="1">VLOOKUP($A2,'Proj GC'!$A$68:$AM$87,W$1+1,FALSE)</f>
        <v>154.82511110535401</v>
      </c>
      <c r="X2" s="22">
        <f ca="1">VLOOKUP($A2,'Proj GC'!$A$68:$AM$87,X$1+1,FALSE)</f>
        <v>100.55369077103576</v>
      </c>
      <c r="Y2" s="22">
        <f ca="1">VLOOKUP($A2,'Proj GC'!$A$68:$AM$87,Y$1+1,FALSE)</f>
        <v>78.299807820065951</v>
      </c>
      <c r="Z2" s="22">
        <f ca="1">VLOOKUP($A2,'Proj GC'!$A$68:$AM$87,Z$1+1,FALSE)</f>
        <v>79.627700742167818</v>
      </c>
      <c r="AA2" s="22">
        <f ca="1">VLOOKUP($A2,'Proj GC'!$A$68:$AM$87,AA$1+1,FALSE)</f>
        <v>86.206083847138942</v>
      </c>
      <c r="AB2" s="22">
        <f ca="1">VLOOKUP($A2,'Proj GC'!$A$68:$AM$87,AB$1+1,FALSE)</f>
        <v>116.95141433495537</v>
      </c>
      <c r="AC2" s="22">
        <f ca="1">VLOOKUP($A2,'Proj GC'!$A$68:$AM$87,AC$1+1,FALSE)</f>
        <v>77.066213243446214</v>
      </c>
      <c r="AD2" s="22">
        <f ca="1">VLOOKUP($A2,'Proj GC'!$A$68:$AM$87,AD$1+1,FALSE)</f>
        <v>134.5316121561695</v>
      </c>
      <c r="AE2" s="22">
        <f ca="1">VLOOKUP($A2,'Proj GC'!$A$68:$AM$87,AE$1+1,FALSE)</f>
        <v>115.87567373696545</v>
      </c>
      <c r="AF2" s="22">
        <f ca="1">VLOOKUP($A2,'Proj GC'!$A$68:$AM$87,AF$1+1,FALSE)</f>
        <v>74.280007823308679</v>
      </c>
      <c r="AG2" s="22">
        <f ca="1">VLOOKUP($A2,'Proj GC'!$A$68:$AM$87,AG$1+1,FALSE)</f>
        <v>90.011311393930058</v>
      </c>
      <c r="AH2" s="22">
        <f>VLOOKUP($A2,'Proj GC'!$A$68:$AM$87,AH$1+1,FALSE)</f>
        <v>160.52139923298856</v>
      </c>
      <c r="AI2" s="22">
        <f ca="1">VLOOKUP($A2,'Proj GC'!$A$68:$AM$87,AI$1+1,FALSE)</f>
        <v>110.0062552313548</v>
      </c>
      <c r="AJ2" s="22">
        <f ca="1">VLOOKUP($A2,'Proj GC'!$A$68:$AM$87,AJ$1+1,FALSE)</f>
        <v>58.865395630611765</v>
      </c>
      <c r="AK2" s="22">
        <f ca="1">VLOOKUP($A2,'Proj GC'!$A$68:$AM$87,AK$1+1,FALSE)</f>
        <v>109.53119789783156</v>
      </c>
      <c r="AL2" s="22">
        <f ca="1">VLOOKUP($A2,'Proj GC'!$A$68:$AM$87,AL$1+1,FALSE)</f>
        <v>81.312590229919223</v>
      </c>
      <c r="AM2" s="22">
        <f>VLOOKUP($A2,'Proj GC'!$A$68:$AM$87,AM$1+1,FALSE)</f>
        <v>99.337942000467095</v>
      </c>
      <c r="AN2" s="22">
        <f ca="1">AVERAGE(OFFSET($A2,0,Fixtures!$D$6,1,3))</f>
        <v>81.377864136457561</v>
      </c>
      <c r="AO2" s="22">
        <f ca="1">AVERAGE(OFFSET($A2,0,Fixtures!$D$6,1,6))</f>
        <v>95.447138690657297</v>
      </c>
      <c r="AP2" s="22">
        <f ca="1">AVERAGE(OFFSET($A2,0,Fixtures!$D$6,1,9))</f>
        <v>94.761091677571997</v>
      </c>
      <c r="AQ2" s="22">
        <f ca="1">AVERAGE(OFFSET($A2,0,Fixtures!$D$6,1,12))</f>
        <v>98.520239599425267</v>
      </c>
      <c r="AR2" s="22">
        <f ca="1">IF(OR(Fixtures!$D$6&lt;=0,Fixtures!$D$6&gt;39),AVERAGE(A2:AM2),AVERAGE(OFFSET($A2,0,Fixtures!$D$6,1,39-Fixtures!$D$6)))</f>
        <v>98.161640354754738</v>
      </c>
    </row>
    <row r="3" spans="1:46" x14ac:dyDescent="0.25">
      <c r="A3" s="30" t="s">
        <v>121</v>
      </c>
      <c r="B3" s="22">
        <f ca="1">VLOOKUP($A3,'Proj GC'!$A$68:$AM$87,B$1+1,FALSE)</f>
        <v>95.699765113413946</v>
      </c>
      <c r="C3" s="22">
        <f>VLOOKUP($A3,'Proj GC'!$A$68:$AM$87,C$1+1,FALSE)</f>
        <v>81.276498000382162</v>
      </c>
      <c r="D3" s="22">
        <f ca="1">VLOOKUP($A3,'Proj GC'!$A$68:$AM$87,D$1+1,FALSE)</f>
        <v>95.687520819508933</v>
      </c>
      <c r="E3" s="22">
        <f ca="1">VLOOKUP($A3,'Proj GC'!$A$68:$AM$87,E$1+1,FALSE)</f>
        <v>189.23069135098825</v>
      </c>
      <c r="F3" s="22">
        <f ca="1">VLOOKUP($A3,'Proj GC'!$A$68:$AM$87,F$1+1,FALSE)</f>
        <v>75.031734971931925</v>
      </c>
      <c r="G3" s="22">
        <f ca="1">VLOOKUP($A3,'Proj GC'!$A$68:$AM$87,G$1+1,FALSE)</f>
        <v>74.280007823308679</v>
      </c>
      <c r="H3" s="22">
        <f ca="1">VLOOKUP($A3,'Proj GC'!$A$68:$AM$87,H$1+1,FALSE)</f>
        <v>141.62582345629113</v>
      </c>
      <c r="I3" s="22">
        <f ca="1">VLOOKUP($A3,'Proj GC'!$A$68:$AM$87,I$1+1,FALSE)</f>
        <v>86.206083847138942</v>
      </c>
      <c r="J3" s="22">
        <f ca="1">VLOOKUP($A3,'Proj GC'!$A$68:$AM$87,J$1+1,FALSE)</f>
        <v>103.15607179146026</v>
      </c>
      <c r="K3" s="22">
        <f ca="1">VLOOKUP($A3,'Proj GC'!$A$68:$AM$87,K$1+1,FALSE)</f>
        <v>89.616434643680364</v>
      </c>
      <c r="L3" s="22">
        <f ca="1">VLOOKUP($A3,'Proj GC'!$A$68:$AM$87,L$1+1,FALSE)</f>
        <v>71.418699922479249</v>
      </c>
      <c r="M3" s="22">
        <f ca="1">VLOOKUP($A3,'Proj GC'!$A$68:$AM$87,M$1+1,FALSE)</f>
        <v>134.45208972721142</v>
      </c>
      <c r="N3" s="22">
        <f ca="1">VLOOKUP($A3,'Proj GC'!$A$68:$AM$87,N$1+1,FALSE)</f>
        <v>110.07131903686596</v>
      </c>
      <c r="O3" s="22">
        <f>VLOOKUP($A3,'Proj GC'!$A$68:$AM$87,O$1+1,FALSE)</f>
        <v>160.52139923298856</v>
      </c>
      <c r="P3" s="22">
        <f ca="1">VLOOKUP($A3,'Proj GC'!$A$68:$AM$87,P$1+1,FALSE)</f>
        <v>99.38205472545684</v>
      </c>
      <c r="Q3" s="22">
        <f ca="1">VLOOKUP($A3,'Proj GC'!$A$68:$AM$87,Q$1+1,FALSE)</f>
        <v>90.011311393930058</v>
      </c>
      <c r="R3" s="22">
        <f ca="1">VLOOKUP($A3,'Proj GC'!$A$68:$AM$87,R$1+1,FALSE)</f>
        <v>71.946594659636602</v>
      </c>
      <c r="S3" s="22">
        <f ca="1">VLOOKUP($A3,'Proj GC'!$A$68:$AM$87,S$1+1,FALSE)</f>
        <v>77.066213243446214</v>
      </c>
      <c r="T3" s="22">
        <f ca="1">VLOOKUP($A3,'Proj GC'!$A$68:$AM$87,T$1+1,FALSE)</f>
        <v>105.36299136872537</v>
      </c>
      <c r="U3" s="22">
        <f ca="1">VLOOKUP($A3,'Proj GC'!$A$68:$AM$87,U$1+1,FALSE)</f>
        <v>65.149936970864573</v>
      </c>
      <c r="V3" s="22">
        <f ca="1">VLOOKUP($A3,'Proj GC'!$A$68:$AM$87,V$1+1,FALSE)</f>
        <v>115.87567373696545</v>
      </c>
      <c r="W3" s="22">
        <f ca="1">VLOOKUP($A3,'Proj GC'!$A$68:$AM$87,W$1+1,FALSE)</f>
        <v>109.53119789783156</v>
      </c>
      <c r="X3" s="22">
        <f ca="1">VLOOKUP($A3,'Proj GC'!$A$68:$AM$87,X$1+1,FALSE)</f>
        <v>84.400422374831123</v>
      </c>
      <c r="Y3" s="22">
        <f ca="1">VLOOKUP($A3,'Proj GC'!$A$68:$AM$87,Y$1+1,FALSE)</f>
        <v>79.627700742167818</v>
      </c>
      <c r="Z3" s="22">
        <f>VLOOKUP($A3,'Proj GC'!$A$68:$AM$87,Z$1+1,FALSE)</f>
        <v>99.337942000467095</v>
      </c>
      <c r="AA3" s="22">
        <f ca="1">VLOOKUP($A3,'Proj GC'!$A$68:$AM$87,AA$1+1,FALSE)</f>
        <v>78.299807820065951</v>
      </c>
      <c r="AB3" s="22">
        <f ca="1">VLOOKUP($A3,'Proj GC'!$A$68:$AM$87,AB$1+1,FALSE)</f>
        <v>94.192038408656487</v>
      </c>
      <c r="AC3" s="22">
        <f ca="1">VLOOKUP($A3,'Proj GC'!$A$68:$AM$87,AC$1+1,FALSE)</f>
        <v>58.865395630611765</v>
      </c>
      <c r="AD3" s="22">
        <f ca="1">VLOOKUP($A3,'Proj GC'!$A$68:$AM$87,AD$1+1,FALSE)</f>
        <v>110.01382503702564</v>
      </c>
      <c r="AE3" s="22">
        <f ca="1">VLOOKUP($A3,'Proj GC'!$A$68:$AM$87,AE$1+1,FALSE)</f>
        <v>81.312590229919223</v>
      </c>
      <c r="AF3" s="22">
        <f ca="1">VLOOKUP($A3,'Proj GC'!$A$68:$AM$87,AF$1+1,FALSE)</f>
        <v>134.5316121561695</v>
      </c>
      <c r="AG3" s="22">
        <f ca="1">VLOOKUP($A3,'Proj GC'!$A$68:$AM$87,AG$1+1,FALSE)</f>
        <v>110.0062552313548</v>
      </c>
      <c r="AH3" s="22">
        <f ca="1">VLOOKUP($A3,'Proj GC'!$A$68:$AM$87,AH$1+1,FALSE)</f>
        <v>87.28952212747464</v>
      </c>
      <c r="AI3" s="22">
        <f>VLOOKUP($A3,'Proj GC'!$A$68:$AM$87,AI$1+1,FALSE)</f>
        <v>131.33569028153607</v>
      </c>
      <c r="AJ3" s="22">
        <f ca="1">VLOOKUP($A3,'Proj GC'!$A$68:$AM$87,AJ$1+1,FALSE)</f>
        <v>154.82511110535401</v>
      </c>
      <c r="AK3" s="22">
        <f ca="1">VLOOKUP($A3,'Proj GC'!$A$68:$AM$87,AK$1+1,FALSE)</f>
        <v>116.95141433495537</v>
      </c>
      <c r="AL3" s="22">
        <f ca="1">VLOOKUP($A3,'Proj GC'!$A$68:$AM$87,AL$1+1,FALSE)</f>
        <v>60.774551855434368</v>
      </c>
      <c r="AM3" s="22">
        <f ca="1">VLOOKUP($A3,'Proj GC'!$A$68:$AM$87,AM$1+1,FALSE)</f>
        <v>91.705453854583467</v>
      </c>
      <c r="AN3" s="22">
        <f ca="1">AVERAGE(OFFSET($A3,0,Fixtures!$D$6,1,3))</f>
        <v>85.75515018756694</v>
      </c>
      <c r="AO3" s="22">
        <f ca="1">AVERAGE(OFFSET($A3,0,Fixtures!$D$6,1,6))</f>
        <v>86.722784939832465</v>
      </c>
      <c r="AP3" s="22">
        <f ca="1">AVERAGE(OFFSET($A3,0,Fixtures!$D$6,1,9))</f>
        <v>94.02079636182647</v>
      </c>
      <c r="AQ3" s="22">
        <f ca="1">AVERAGE(OFFSET($A3,0,Fixtures!$D$6,1,12))</f>
        <v>101.63645756423357</v>
      </c>
      <c r="AR3" s="22">
        <f ca="1">IF(OR(Fixtures!$D$6&lt;=0,Fixtures!$D$6&gt;39),AVERAGE(A3:AM3),AVERAGE(OFFSET($A3,0,Fixtures!$D$6,1,39-Fixtures!$D$6)))</f>
        <v>99.271260721051732</v>
      </c>
    </row>
    <row r="4" spans="1:46" x14ac:dyDescent="0.25">
      <c r="A4" s="30" t="s">
        <v>73</v>
      </c>
      <c r="B4" s="22">
        <f ca="1">VLOOKUP($A4,'Proj GC'!$A$68:$AM$87,B$1+1,FALSE)</f>
        <v>77.066213243446214</v>
      </c>
      <c r="C4" s="22">
        <f ca="1">VLOOKUP($A4,'Proj GC'!$A$68:$AM$87,C$1+1,FALSE)</f>
        <v>103.15607179146026</v>
      </c>
      <c r="D4" s="22">
        <f ca="1">VLOOKUP($A4,'Proj GC'!$A$68:$AM$87,D$1+1,FALSE)</f>
        <v>154.82511110535401</v>
      </c>
      <c r="E4" s="22">
        <f ca="1">VLOOKUP($A4,'Proj GC'!$A$68:$AM$87,E$1+1,FALSE)</f>
        <v>134.5316121561695</v>
      </c>
      <c r="F4" s="22">
        <f ca="1">VLOOKUP($A4,'Proj GC'!$A$68:$AM$87,F$1+1,FALSE)</f>
        <v>89.616434643680364</v>
      </c>
      <c r="G4" s="22">
        <f ca="1">VLOOKUP($A4,'Proj GC'!$A$68:$AM$87,G$1+1,FALSE)</f>
        <v>116.95141433495537</v>
      </c>
      <c r="H4" s="22">
        <f>VLOOKUP($A4,'Proj GC'!$A$68:$AM$87,H$1+1,FALSE)</f>
        <v>81.276498000382162</v>
      </c>
      <c r="I4" s="22">
        <f ca="1">VLOOKUP($A4,'Proj GC'!$A$68:$AM$87,I$1+1,FALSE)</f>
        <v>99.38205472545684</v>
      </c>
      <c r="J4" s="22">
        <f ca="1">VLOOKUP($A4,'Proj GC'!$A$68:$AM$87,J$1+1,FALSE)</f>
        <v>71.418699922479249</v>
      </c>
      <c r="K4" s="22">
        <f ca="1">VLOOKUP($A4,'Proj GC'!$A$68:$AM$87,K$1+1,FALSE)</f>
        <v>95.699765113413946</v>
      </c>
      <c r="L4" s="22">
        <f ca="1">VLOOKUP($A4,'Proj GC'!$A$68:$AM$87,L$1+1,FALSE)</f>
        <v>110.0062552313548</v>
      </c>
      <c r="M4" s="22">
        <f ca="1">VLOOKUP($A4,'Proj GC'!$A$68:$AM$87,M$1+1,FALSE)</f>
        <v>74.280007823308679</v>
      </c>
      <c r="N4" s="22">
        <f ca="1">VLOOKUP($A4,'Proj GC'!$A$68:$AM$87,N$1+1,FALSE)</f>
        <v>90.011311393930058</v>
      </c>
      <c r="O4" s="22">
        <f ca="1">VLOOKUP($A4,'Proj GC'!$A$68:$AM$87,O$1+1,FALSE)</f>
        <v>105.36299136872537</v>
      </c>
      <c r="P4" s="22">
        <f ca="1">VLOOKUP($A4,'Proj GC'!$A$68:$AM$87,P$1+1,FALSE)</f>
        <v>71.946594659636602</v>
      </c>
      <c r="Q4" s="22">
        <f>VLOOKUP($A4,'Proj GC'!$A$68:$AM$87,Q$1+1,FALSE)</f>
        <v>131.33569028153607</v>
      </c>
      <c r="R4" s="22">
        <f ca="1">VLOOKUP($A4,'Proj GC'!$A$68:$AM$87,R$1+1,FALSE)</f>
        <v>141.62582345629113</v>
      </c>
      <c r="S4" s="22">
        <f ca="1">VLOOKUP($A4,'Proj GC'!$A$68:$AM$87,S$1+1,FALSE)</f>
        <v>75.031734971931925</v>
      </c>
      <c r="T4" s="22">
        <f ca="1">VLOOKUP($A4,'Proj GC'!$A$68:$AM$87,T$1+1,FALSE)</f>
        <v>81.312590229919223</v>
      </c>
      <c r="U4" s="22">
        <f ca="1">VLOOKUP($A4,'Proj GC'!$A$68:$AM$87,U$1+1,FALSE)</f>
        <v>100.55369077103576</v>
      </c>
      <c r="V4" s="22">
        <f>VLOOKUP($A4,'Proj GC'!$A$68:$AM$87,V$1+1,FALSE)</f>
        <v>99.337942000467095</v>
      </c>
      <c r="W4" s="22">
        <f ca="1">VLOOKUP($A4,'Proj GC'!$A$68:$AM$87,W$1+1,FALSE)</f>
        <v>78.299807820065951</v>
      </c>
      <c r="X4" s="22">
        <f ca="1">VLOOKUP($A4,'Proj GC'!$A$68:$AM$87,X$1+1,FALSE)</f>
        <v>87.28952212747464</v>
      </c>
      <c r="Y4" s="22">
        <f ca="1">VLOOKUP($A4,'Proj GC'!$A$68:$AM$87,Y$1+1,FALSE)</f>
        <v>82.271201539938346</v>
      </c>
      <c r="Z4" s="22">
        <f ca="1">VLOOKUP($A4,'Proj GC'!$A$68:$AM$87,Z$1+1,FALSE)</f>
        <v>84.400422374831123</v>
      </c>
      <c r="AA4" s="22">
        <f ca="1">VLOOKUP($A4,'Proj GC'!$A$68:$AM$87,AA$1+1,FALSE)</f>
        <v>94.192038408656487</v>
      </c>
      <c r="AB4" s="22">
        <f ca="1">VLOOKUP($A4,'Proj GC'!$A$68:$AM$87,AB$1+1,FALSE)</f>
        <v>91.705453854583467</v>
      </c>
      <c r="AC4" s="22">
        <f ca="1">VLOOKUP($A4,'Proj GC'!$A$68:$AM$87,AC$1+1,FALSE)</f>
        <v>115.87567373696545</v>
      </c>
      <c r="AD4" s="22">
        <f>VLOOKUP($A4,'Proj GC'!$A$68:$AM$87,AD$1+1,FALSE)</f>
        <v>160.52139923298856</v>
      </c>
      <c r="AE4" s="22">
        <f ca="1">VLOOKUP($A4,'Proj GC'!$A$68:$AM$87,AE$1+1,FALSE)</f>
        <v>58.865395630611765</v>
      </c>
      <c r="AF4" s="22">
        <f ca="1">VLOOKUP($A4,'Proj GC'!$A$68:$AM$87,AF$1+1,FALSE)</f>
        <v>110.01382503702564</v>
      </c>
      <c r="AG4" s="22">
        <f ca="1">VLOOKUP($A4,'Proj GC'!$A$68:$AM$87,AG$1+1,FALSE)</f>
        <v>60.774551855434368</v>
      </c>
      <c r="AH4" s="22">
        <f ca="1">VLOOKUP($A4,'Proj GC'!$A$68:$AM$87,AH$1+1,FALSE)</f>
        <v>134.45208972721142</v>
      </c>
      <c r="AI4" s="22">
        <f ca="1">VLOOKUP($A4,'Proj GC'!$A$68:$AM$87,AI$1+1,FALSE)</f>
        <v>86.206083847138942</v>
      </c>
      <c r="AJ4" s="22">
        <f ca="1">VLOOKUP($A4,'Proj GC'!$A$68:$AM$87,AJ$1+1,FALSE)</f>
        <v>110.07131903686596</v>
      </c>
      <c r="AK4" s="22">
        <f ca="1">VLOOKUP($A4,'Proj GC'!$A$68:$AM$87,AK$1+1,FALSE)</f>
        <v>189.23069135098825</v>
      </c>
      <c r="AL4" s="22">
        <f ca="1">VLOOKUP($A4,'Proj GC'!$A$68:$AM$87,AL$1+1,FALSE)</f>
        <v>95.687520819508933</v>
      </c>
      <c r="AM4" s="22">
        <f ca="1">VLOOKUP($A4,'Proj GC'!$A$68:$AM$87,AM$1+1,FALSE)</f>
        <v>109.53119789783156</v>
      </c>
      <c r="AN4" s="22">
        <f ca="1">AVERAGE(OFFSET($A4,0,Fixtures!$D$6,1,3))</f>
        <v>86.954554107808647</v>
      </c>
      <c r="AO4" s="22">
        <f ca="1">AVERAGE(OFFSET($A4,0,Fixtures!$D$6,1,6))</f>
        <v>104.82769819132723</v>
      </c>
      <c r="AP4" s="22">
        <f ca="1">AVERAGE(OFFSET($A4,0,Fixtures!$D$6,1,9))</f>
        <v>95.402217963448336</v>
      </c>
      <c r="AQ4" s="22">
        <f ca="1">AVERAGE(OFFSET($A4,0,Fixtures!$D$6,1,12))</f>
        <v>99.112454523520952</v>
      </c>
      <c r="AR4" s="22">
        <f ca="1">IF(OR(Fixtures!$D$6&lt;=0,Fixtures!$D$6&gt;39),AVERAGE(A4:AM4),AVERAGE(OFFSET($A4,0,Fixtures!$D$6,1,39-Fixtures!$D$6)))</f>
        <v>105.58659095670535</v>
      </c>
    </row>
    <row r="5" spans="1:46" x14ac:dyDescent="0.25">
      <c r="A5" s="30" t="s">
        <v>61</v>
      </c>
      <c r="B5" s="22">
        <f ca="1">VLOOKUP($A5,'Proj GC'!$A$68:$AM$87,B$1+1,FALSE)</f>
        <v>95.687520819508933</v>
      </c>
      <c r="C5" s="22">
        <f ca="1">VLOOKUP($A5,'Proj GC'!$A$68:$AM$87,C$1+1,FALSE)</f>
        <v>99.38205472545684</v>
      </c>
      <c r="D5" s="22">
        <f ca="1">VLOOKUP($A5,'Proj GC'!$A$68:$AM$87,D$1+1,FALSE)</f>
        <v>110.01382503702564</v>
      </c>
      <c r="E5" s="22">
        <f>VLOOKUP($A5,'Proj GC'!$A$68:$AM$87,E$1+1,FALSE)</f>
        <v>131.33569028153607</v>
      </c>
      <c r="F5" s="22">
        <f ca="1">VLOOKUP($A5,'Proj GC'!$A$68:$AM$87,F$1+1,FALSE)</f>
        <v>100.55369077103576</v>
      </c>
      <c r="G5" s="22">
        <f ca="1">VLOOKUP($A5,'Proj GC'!$A$68:$AM$87,G$1+1,FALSE)</f>
        <v>71.418699922479249</v>
      </c>
      <c r="H5" s="22">
        <f ca="1">VLOOKUP($A5,'Proj GC'!$A$68:$AM$87,H$1+1,FALSE)</f>
        <v>103.15607179146026</v>
      </c>
      <c r="I5" s="22">
        <f ca="1">VLOOKUP($A5,'Proj GC'!$A$68:$AM$87,I$1+1,FALSE)</f>
        <v>89.616434643680364</v>
      </c>
      <c r="J5" s="22">
        <f ca="1">VLOOKUP($A5,'Proj GC'!$A$68:$AM$87,J$1+1,FALSE)</f>
        <v>134.5316121561695</v>
      </c>
      <c r="K5" s="22">
        <f ca="1">VLOOKUP($A5,'Proj GC'!$A$68:$AM$87,K$1+1,FALSE)</f>
        <v>115.87567373696545</v>
      </c>
      <c r="L5" s="22">
        <f ca="1">VLOOKUP($A5,'Proj GC'!$A$68:$AM$87,L$1+1,FALSE)</f>
        <v>94.192038408656487</v>
      </c>
      <c r="M5" s="22">
        <f>VLOOKUP($A5,'Proj GC'!$A$68:$AM$87,M$1+1,FALSE)</f>
        <v>81.276498000382162</v>
      </c>
      <c r="N5" s="22">
        <f ca="1">VLOOKUP($A5,'Proj GC'!$A$68:$AM$87,N$1+1,FALSE)</f>
        <v>95.699765113413946</v>
      </c>
      <c r="O5" s="22">
        <f ca="1">VLOOKUP($A5,'Proj GC'!$A$68:$AM$87,O$1+1,FALSE)</f>
        <v>58.865395630611765</v>
      </c>
      <c r="P5" s="22">
        <f ca="1">VLOOKUP($A5,'Proj GC'!$A$68:$AM$87,P$1+1,FALSE)</f>
        <v>154.82511110535401</v>
      </c>
      <c r="Q5" s="22">
        <f ca="1">VLOOKUP($A5,'Proj GC'!$A$68:$AM$87,Q$1+1,FALSE)</f>
        <v>105.36299136872537</v>
      </c>
      <c r="R5" s="22">
        <f ca="1">VLOOKUP($A5,'Proj GC'!$A$68:$AM$87,R$1+1,FALSE)</f>
        <v>60.774551855434368</v>
      </c>
      <c r="S5" s="22">
        <f ca="1">VLOOKUP($A5,'Proj GC'!$A$68:$AM$87,S$1+1,FALSE)</f>
        <v>79.627700742167818</v>
      </c>
      <c r="T5" s="22">
        <f ca="1">VLOOKUP($A5,'Proj GC'!$A$68:$AM$87,T$1+1,FALSE)</f>
        <v>109.53119789783156</v>
      </c>
      <c r="U5" s="22">
        <f ca="1">VLOOKUP($A5,'Proj GC'!$A$68:$AM$87,U$1+1,FALSE)</f>
        <v>110.0062552313548</v>
      </c>
      <c r="V5" s="22">
        <f ca="1">VLOOKUP($A5,'Proj GC'!$A$68:$AM$87,V$1+1,FALSE)</f>
        <v>84.400422374831123</v>
      </c>
      <c r="W5" s="22">
        <f ca="1">VLOOKUP($A5,'Proj GC'!$A$68:$AM$87,W$1+1,FALSE)</f>
        <v>141.62582345629113</v>
      </c>
      <c r="X5" s="22">
        <f ca="1">VLOOKUP($A5,'Proj GC'!$A$68:$AM$87,X$1+1,FALSE)</f>
        <v>110.07131903686596</v>
      </c>
      <c r="Y5" s="22">
        <f ca="1">VLOOKUP($A5,'Proj GC'!$A$68:$AM$87,Y$1+1,FALSE)</f>
        <v>134.45208972721142</v>
      </c>
      <c r="Z5" s="22">
        <f ca="1">VLOOKUP($A5,'Proj GC'!$A$68:$AM$87,Z$1+1,FALSE)</f>
        <v>81.312590229919223</v>
      </c>
      <c r="AA5" s="22">
        <f ca="1">VLOOKUP($A5,'Proj GC'!$A$68:$AM$87,AA$1+1,FALSE)</f>
        <v>116.95141433495537</v>
      </c>
      <c r="AB5" s="22">
        <f ca="1">VLOOKUP($A5,'Proj GC'!$A$68:$AM$87,AB$1+1,FALSE)</f>
        <v>65.149936970864573</v>
      </c>
      <c r="AC5" s="22">
        <f ca="1">VLOOKUP($A5,'Proj GC'!$A$68:$AM$87,AC$1+1,FALSE)</f>
        <v>74.280007823308679</v>
      </c>
      <c r="AD5" s="22">
        <f ca="1">VLOOKUP($A5,'Proj GC'!$A$68:$AM$87,AD$1+1,FALSE)</f>
        <v>86.206083847138942</v>
      </c>
      <c r="AE5" s="22">
        <f ca="1">VLOOKUP($A5,'Proj GC'!$A$68:$AM$87,AE$1+1,FALSE)</f>
        <v>189.23069135098825</v>
      </c>
      <c r="AF5" s="22">
        <f ca="1">VLOOKUP($A5,'Proj GC'!$A$68:$AM$87,AF$1+1,FALSE)</f>
        <v>78.299807820065951</v>
      </c>
      <c r="AG5" s="22">
        <f ca="1">VLOOKUP($A5,'Proj GC'!$A$68:$AM$87,AG$1+1,FALSE)</f>
        <v>71.946594659636602</v>
      </c>
      <c r="AH5" s="22">
        <f ca="1">VLOOKUP($A5,'Proj GC'!$A$68:$AM$87,AH$1+1,FALSE)</f>
        <v>77.066213243446214</v>
      </c>
      <c r="AI5" s="22">
        <f>VLOOKUP($A5,'Proj GC'!$A$68:$AM$87,AI$1+1,FALSE)</f>
        <v>99.337942000467095</v>
      </c>
      <c r="AJ5" s="22">
        <f>VLOOKUP($A5,'Proj GC'!$A$68:$AM$87,AJ$1+1,FALSE)</f>
        <v>160.52139923298856</v>
      </c>
      <c r="AK5" s="22">
        <f ca="1">VLOOKUP($A5,'Proj GC'!$A$68:$AM$87,AK$1+1,FALSE)</f>
        <v>90.011311393930058</v>
      </c>
      <c r="AL5" s="22">
        <f ca="1">VLOOKUP($A5,'Proj GC'!$A$68:$AM$87,AL$1+1,FALSE)</f>
        <v>87.28952212747464</v>
      </c>
      <c r="AM5" s="22">
        <f ca="1">VLOOKUP($A5,'Proj GC'!$A$68:$AM$87,AM$1+1,FALSE)</f>
        <v>82.271201539938346</v>
      </c>
      <c r="AN5" s="22">
        <f ca="1">AVERAGE(OFFSET($A5,0,Fixtures!$D$6,1,3))</f>
        <v>110.90536476402866</v>
      </c>
      <c r="AO5" s="22">
        <f ca="1">AVERAGE(OFFSET($A5,0,Fixtures!$D$6,1,6))</f>
        <v>93.058687155566361</v>
      </c>
      <c r="AP5" s="22">
        <f ca="1">AVERAGE(OFFSET($A5,0,Fixtures!$D$6,1,9))</f>
        <v>99.758801862676549</v>
      </c>
      <c r="AQ5" s="22">
        <f ca="1">AVERAGE(OFFSET($A5,0,Fixtures!$D$6,1,12))</f>
        <v>102.89623093674925</v>
      </c>
      <c r="AR5" s="22">
        <f ca="1">IF(OR(Fixtures!$D$6&lt;=0,Fixtures!$D$6&gt;39),AVERAGE(A5:AM5),AVERAGE(OFFSET($A5,0,Fixtures!$D$6,1,39-Fixtures!$D$6)))</f>
        <v>99.621787086822266</v>
      </c>
    </row>
    <row r="6" spans="1:46" x14ac:dyDescent="0.25">
      <c r="A6" s="30" t="s">
        <v>53</v>
      </c>
      <c r="B6" s="22">
        <f ca="1">VLOOKUP($A6,'Proj GC'!$A$68:$AM$87,B$1+1,FALSE)</f>
        <v>89.616434643680364</v>
      </c>
      <c r="C6" s="22">
        <f ca="1">VLOOKUP($A6,'Proj GC'!$A$68:$AM$87,C$1+1,FALSE)</f>
        <v>94.192038408656487</v>
      </c>
      <c r="D6" s="22">
        <f ca="1">VLOOKUP($A6,'Proj GC'!$A$68:$AM$87,D$1+1,FALSE)</f>
        <v>134.45208972721142</v>
      </c>
      <c r="E6" s="22">
        <f ca="1">VLOOKUP($A6,'Proj GC'!$A$68:$AM$87,E$1+1,FALSE)</f>
        <v>84.400422374831123</v>
      </c>
      <c r="F6" s="22">
        <f ca="1">VLOOKUP($A6,'Proj GC'!$A$68:$AM$87,F$1+1,FALSE)</f>
        <v>105.36299136872537</v>
      </c>
      <c r="G6" s="22">
        <f ca="1">VLOOKUP($A6,'Proj GC'!$A$68:$AM$87,G$1+1,FALSE)</f>
        <v>90.011311393930058</v>
      </c>
      <c r="H6" s="22">
        <f ca="1">VLOOKUP($A6,'Proj GC'!$A$68:$AM$87,H$1+1,FALSE)</f>
        <v>71.418699922479249</v>
      </c>
      <c r="I6" s="22">
        <f>VLOOKUP($A6,'Proj GC'!$A$68:$AM$87,I$1+1,FALSE)</f>
        <v>99.337942000467095</v>
      </c>
      <c r="J6" s="22">
        <f ca="1">VLOOKUP($A6,'Proj GC'!$A$68:$AM$87,J$1+1,FALSE)</f>
        <v>154.82511110535401</v>
      </c>
      <c r="K6" s="22">
        <f ca="1">VLOOKUP($A6,'Proj GC'!$A$68:$AM$87,K$1+1,FALSE)</f>
        <v>99.38205472545684</v>
      </c>
      <c r="L6" s="22">
        <f ca="1">VLOOKUP($A6,'Proj GC'!$A$68:$AM$87,L$1+1,FALSE)</f>
        <v>110.07131903686596</v>
      </c>
      <c r="M6" s="22">
        <f ca="1">VLOOKUP($A6,'Proj GC'!$A$68:$AM$87,M$1+1,FALSE)</f>
        <v>141.62582345629113</v>
      </c>
      <c r="N6" s="22">
        <f>VLOOKUP($A6,'Proj GC'!$A$68:$AM$87,N$1+1,FALSE)</f>
        <v>131.33569028153607</v>
      </c>
      <c r="O6" s="22">
        <f ca="1">VLOOKUP($A6,'Proj GC'!$A$68:$AM$87,O$1+1,FALSE)</f>
        <v>91.705453854583467</v>
      </c>
      <c r="P6" s="22">
        <f ca="1">VLOOKUP($A6,'Proj GC'!$A$68:$AM$87,P$1+1,FALSE)</f>
        <v>65.149936970864573</v>
      </c>
      <c r="Q6" s="22">
        <f ca="1">VLOOKUP($A6,'Proj GC'!$A$68:$AM$87,Q$1+1,FALSE)</f>
        <v>95.699765113413946</v>
      </c>
      <c r="R6" s="22">
        <f ca="1">VLOOKUP($A6,'Proj GC'!$A$68:$AM$87,R$1+1,FALSE)</f>
        <v>82.271201539938346</v>
      </c>
      <c r="S6" s="22">
        <f ca="1">VLOOKUP($A6,'Proj GC'!$A$68:$AM$87,S$1+1,FALSE)</f>
        <v>74.280007823308679</v>
      </c>
      <c r="T6" s="22">
        <f>VLOOKUP($A6,'Proj GC'!$A$68:$AM$87,T$1+1,FALSE)</f>
        <v>81.276498000382162</v>
      </c>
      <c r="U6" s="22">
        <f ca="1">VLOOKUP($A6,'Proj GC'!$A$68:$AM$87,U$1+1,FALSE)</f>
        <v>116.95141433495537</v>
      </c>
      <c r="V6" s="22">
        <f ca="1">VLOOKUP($A6,'Proj GC'!$A$68:$AM$87,V$1+1,FALSE)</f>
        <v>87.28952212747464</v>
      </c>
      <c r="W6" s="22">
        <f ca="1">VLOOKUP($A6,'Proj GC'!$A$68:$AM$87,W$1+1,FALSE)</f>
        <v>81.312590229919223</v>
      </c>
      <c r="X6" s="22">
        <f ca="1">VLOOKUP($A6,'Proj GC'!$A$68:$AM$87,X$1+1,FALSE)</f>
        <v>189.23069135098825</v>
      </c>
      <c r="Y6" s="22">
        <f ca="1">VLOOKUP($A6,'Proj GC'!$A$68:$AM$87,Y$1+1,FALSE)</f>
        <v>95.687520819508933</v>
      </c>
      <c r="Z6" s="22">
        <f ca="1">VLOOKUP($A6,'Proj GC'!$A$68:$AM$87,Z$1+1,FALSE)</f>
        <v>77.066213243446214</v>
      </c>
      <c r="AA6" s="22">
        <f ca="1">VLOOKUP($A6,'Proj GC'!$A$68:$AM$87,AA$1+1,FALSE)</f>
        <v>109.53119789783156</v>
      </c>
      <c r="AB6" s="22">
        <f ca="1">VLOOKUP($A6,'Proj GC'!$A$68:$AM$87,AB$1+1,FALSE)</f>
        <v>60.774551855434368</v>
      </c>
      <c r="AC6" s="22">
        <f ca="1">VLOOKUP($A6,'Proj GC'!$A$68:$AM$87,AC$1+1,FALSE)</f>
        <v>100.55369077103576</v>
      </c>
      <c r="AD6" s="22">
        <f ca="1">VLOOKUP($A6,'Proj GC'!$A$68:$AM$87,AD$1+1,FALSE)</f>
        <v>78.299807820065951</v>
      </c>
      <c r="AE6" s="22">
        <f ca="1">VLOOKUP($A6,'Proj GC'!$A$68:$AM$87,AE$1+1,FALSE)</f>
        <v>79.627700742167818</v>
      </c>
      <c r="AF6" s="22">
        <f>VLOOKUP($A6,'Proj GC'!$A$68:$AM$87,AF$1+1,FALSE)</f>
        <v>160.52139923298856</v>
      </c>
      <c r="AG6" s="22">
        <f ca="1">VLOOKUP($A6,'Proj GC'!$A$68:$AM$87,AG$1+1,FALSE)</f>
        <v>75.031734971931925</v>
      </c>
      <c r="AH6" s="22">
        <f ca="1">VLOOKUP($A6,'Proj GC'!$A$68:$AM$87,AH$1+1,FALSE)</f>
        <v>134.5316121561695</v>
      </c>
      <c r="AI6" s="22">
        <f ca="1">VLOOKUP($A6,'Proj GC'!$A$68:$AM$87,AI$1+1,FALSE)</f>
        <v>115.87567373696545</v>
      </c>
      <c r="AJ6" s="22">
        <f ca="1">VLOOKUP($A6,'Proj GC'!$A$68:$AM$87,AJ$1+1,FALSE)</f>
        <v>103.15607179146026</v>
      </c>
      <c r="AK6" s="22">
        <f ca="1">VLOOKUP($A6,'Proj GC'!$A$68:$AM$87,AK$1+1,FALSE)</f>
        <v>110.0062552313548</v>
      </c>
      <c r="AL6" s="22">
        <f ca="1">VLOOKUP($A6,'Proj GC'!$A$68:$AM$87,AL$1+1,FALSE)</f>
        <v>110.01382503702564</v>
      </c>
      <c r="AM6" s="22">
        <f ca="1">VLOOKUP($A6,'Proj GC'!$A$68:$AM$87,AM$1+1,FALSE)</f>
        <v>86.206083847138942</v>
      </c>
      <c r="AN6" s="22">
        <f ca="1">AVERAGE(OFFSET($A6,0,Fixtures!$D$6,1,3))</f>
        <v>94.094977320262231</v>
      </c>
      <c r="AO6" s="22">
        <f ca="1">AVERAGE(OFFSET($A6,0,Fixtures!$D$6,1,6))</f>
        <v>86.985497067887124</v>
      </c>
      <c r="AP6" s="22">
        <f ca="1">AVERAGE(OFFSET($A6,0,Fixtures!$D$6,1,9))</f>
        <v>93.01042415049011</v>
      </c>
      <c r="AQ6" s="22">
        <f ca="1">AVERAGE(OFFSET($A6,0,Fixtures!$D$6,1,12))</f>
        <v>99.221431253250515</v>
      </c>
      <c r="AR6" s="22">
        <f ca="1">IF(OR(Fixtures!$D$6&lt;=0,Fixtures!$D$6&gt;39),AVERAGE(A6:AM6),AVERAGE(OFFSET($A6,0,Fixtures!$D$6,1,39-Fixtures!$D$6)))</f>
        <v>99.792222610301692</v>
      </c>
    </row>
    <row r="7" spans="1:46" x14ac:dyDescent="0.25">
      <c r="A7" s="30" t="s">
        <v>2</v>
      </c>
      <c r="B7" s="22">
        <f ca="1">VLOOKUP($A7,'Proj GC'!$A$68:$AM$87,B$1+1,FALSE)</f>
        <v>81.312590229919223</v>
      </c>
      <c r="C7" s="22">
        <f ca="1">VLOOKUP($A7,'Proj GC'!$A$68:$AM$87,C$1+1,FALSE)</f>
        <v>87.28952212747464</v>
      </c>
      <c r="D7" s="22">
        <f ca="1">VLOOKUP($A7,'Proj GC'!$A$68:$AM$87,D$1+1,FALSE)</f>
        <v>105.36299136872537</v>
      </c>
      <c r="E7" s="22">
        <f ca="1">VLOOKUP($A7,'Proj GC'!$A$68:$AM$87,E$1+1,FALSE)</f>
        <v>78.299807820065951</v>
      </c>
      <c r="F7" s="22">
        <f>VLOOKUP($A7,'Proj GC'!$A$68:$AM$87,F$1+1,FALSE)</f>
        <v>160.52139923298856</v>
      </c>
      <c r="G7" s="22">
        <f ca="1">VLOOKUP($A7,'Proj GC'!$A$68:$AM$87,G$1+1,FALSE)</f>
        <v>82.271201539938346</v>
      </c>
      <c r="H7" s="22">
        <f ca="1">VLOOKUP($A7,'Proj GC'!$A$68:$AM$87,H$1+1,FALSE)</f>
        <v>134.5316121561695</v>
      </c>
      <c r="I7" s="22">
        <f ca="1">VLOOKUP($A7,'Proj GC'!$A$68:$AM$87,I$1+1,FALSE)</f>
        <v>110.0062552313548</v>
      </c>
      <c r="J7" s="22">
        <f ca="1">VLOOKUP($A7,'Proj GC'!$A$68:$AM$87,J$1+1,FALSE)</f>
        <v>141.62582345629113</v>
      </c>
      <c r="K7" s="22">
        <f ca="1">VLOOKUP($A7,'Proj GC'!$A$68:$AM$87,K$1+1,FALSE)</f>
        <v>90.011311393930058</v>
      </c>
      <c r="L7" s="22">
        <f>VLOOKUP($A7,'Proj GC'!$A$68:$AM$87,L$1+1,FALSE)</f>
        <v>99.337942000467095</v>
      </c>
      <c r="M7" s="22">
        <f ca="1">VLOOKUP($A7,'Proj GC'!$A$68:$AM$87,M$1+1,FALSE)</f>
        <v>65.149936970864573</v>
      </c>
      <c r="N7" s="22">
        <f ca="1">VLOOKUP($A7,'Proj GC'!$A$68:$AM$87,N$1+1,FALSE)</f>
        <v>103.15607179146026</v>
      </c>
      <c r="O7" s="22">
        <f ca="1">VLOOKUP($A7,'Proj GC'!$A$68:$AM$87,O$1+1,FALSE)</f>
        <v>154.82511110535401</v>
      </c>
      <c r="P7" s="22">
        <f ca="1">VLOOKUP($A7,'Proj GC'!$A$68:$AM$87,P$1+1,FALSE)</f>
        <v>94.192038408656487</v>
      </c>
      <c r="Q7" s="22">
        <f ca="1">VLOOKUP($A7,'Proj GC'!$A$68:$AM$87,Q$1+1,FALSE)</f>
        <v>95.687520819508933</v>
      </c>
      <c r="R7" s="22">
        <f ca="1">VLOOKUP($A7,'Proj GC'!$A$68:$AM$87,R$1+1,FALSE)</f>
        <v>91.705453854583467</v>
      </c>
      <c r="S7" s="22">
        <f ca="1">VLOOKUP($A7,'Proj GC'!$A$68:$AM$87,S$1+1,FALSE)</f>
        <v>58.865395630611765</v>
      </c>
      <c r="T7" s="22">
        <f ca="1">VLOOKUP($A7,'Proj GC'!$A$68:$AM$87,T$1+1,FALSE)</f>
        <v>134.45208972721142</v>
      </c>
      <c r="U7" s="22">
        <f ca="1">VLOOKUP($A7,'Proj GC'!$A$68:$AM$87,U$1+1,FALSE)</f>
        <v>89.616434643680364</v>
      </c>
      <c r="V7" s="22">
        <f ca="1">VLOOKUP($A7,'Proj GC'!$A$68:$AM$87,V$1+1,FALSE)</f>
        <v>110.07131903686596</v>
      </c>
      <c r="W7" s="22">
        <f ca="1">VLOOKUP($A7,'Proj GC'!$A$68:$AM$87,W$1+1,FALSE)</f>
        <v>110.01382503702564</v>
      </c>
      <c r="X7" s="22">
        <f ca="1">VLOOKUP($A7,'Proj GC'!$A$68:$AM$87,X$1+1,FALSE)</f>
        <v>115.87567373696545</v>
      </c>
      <c r="Y7" s="22">
        <f ca="1">VLOOKUP($A7,'Proj GC'!$A$68:$AM$87,Y$1+1,FALSE)</f>
        <v>109.53119789783156</v>
      </c>
      <c r="Z7" s="22">
        <f ca="1">VLOOKUP($A7,'Proj GC'!$A$68:$AM$87,Z$1+1,FALSE)</f>
        <v>71.418699922479249</v>
      </c>
      <c r="AA7" s="22">
        <f ca="1">VLOOKUP($A7,'Proj GC'!$A$68:$AM$87,AA$1+1,FALSE)</f>
        <v>99.38205472545684</v>
      </c>
      <c r="AB7" s="22">
        <f ca="1">VLOOKUP($A7,'Proj GC'!$A$68:$AM$87,AB$1+1,FALSE)</f>
        <v>71.946594659636602</v>
      </c>
      <c r="AC7" s="22">
        <f ca="1">VLOOKUP($A7,'Proj GC'!$A$68:$AM$87,AC$1+1,FALSE)</f>
        <v>75.031734971931925</v>
      </c>
      <c r="AD7" s="22">
        <f ca="1">VLOOKUP($A7,'Proj GC'!$A$68:$AM$87,AD$1+1,FALSE)</f>
        <v>116.95141433495537</v>
      </c>
      <c r="AE7" s="22">
        <f ca="1">VLOOKUP($A7,'Proj GC'!$A$68:$AM$87,AE$1+1,FALSE)</f>
        <v>77.066213243446214</v>
      </c>
      <c r="AF7" s="22">
        <f ca="1">VLOOKUP($A7,'Proj GC'!$A$68:$AM$87,AF$1+1,FALSE)</f>
        <v>84.400422374831123</v>
      </c>
      <c r="AG7" s="22">
        <f ca="1">VLOOKUP($A7,'Proj GC'!$A$68:$AM$87,AG$1+1,FALSE)</f>
        <v>79.627700742167818</v>
      </c>
      <c r="AH7" s="22">
        <f>VLOOKUP($A7,'Proj GC'!$A$68:$AM$87,AH$1+1,FALSE)</f>
        <v>81.276498000382162</v>
      </c>
      <c r="AI7" s="22">
        <f ca="1">VLOOKUP($A7,'Proj GC'!$A$68:$AM$87,AI$1+1,FALSE)</f>
        <v>189.23069135098825</v>
      </c>
      <c r="AJ7" s="22">
        <f ca="1">VLOOKUP($A7,'Proj GC'!$A$68:$AM$87,AJ$1+1,FALSE)</f>
        <v>95.699765113413946</v>
      </c>
      <c r="AK7" s="22">
        <f ca="1">VLOOKUP($A7,'Proj GC'!$A$68:$AM$87,AK$1+1,FALSE)</f>
        <v>86.206083847138942</v>
      </c>
      <c r="AL7" s="22">
        <f ca="1">VLOOKUP($A7,'Proj GC'!$A$68:$AM$87,AL$1+1,FALSE)</f>
        <v>100.55369077103576</v>
      </c>
      <c r="AM7" s="22">
        <f>VLOOKUP($A7,'Proj GC'!$A$68:$AM$87,AM$1+1,FALSE)</f>
        <v>131.33569028153607</v>
      </c>
      <c r="AN7" s="22">
        <f ca="1">AVERAGE(OFFSET($A7,0,Fixtures!$D$6,1,3))</f>
        <v>93.443984181922545</v>
      </c>
      <c r="AO7" s="22">
        <f ca="1">AVERAGE(OFFSET($A7,0,Fixtures!$D$6,1,6))</f>
        <v>90.710282752048599</v>
      </c>
      <c r="AP7" s="22">
        <f ca="1">AVERAGE(OFFSET($A7,0,Fixtures!$D$6,1,9))</f>
        <v>87.261781430304083</v>
      </c>
      <c r="AQ7" s="22">
        <f ca="1">AVERAGE(OFFSET($A7,0,Fixtures!$D$6,1,12))</f>
        <v>95.963582278126751</v>
      </c>
      <c r="AR7" s="22">
        <f ca="1">IF(OR(Fixtures!$D$6&lt;=0,Fixtures!$D$6&gt;39),AVERAGE(A7:AM7),AVERAGE(OFFSET($A7,0,Fixtures!$D$6,1,39-Fixtures!$D$6)))</f>
        <v>97.977230149148767</v>
      </c>
    </row>
    <row r="8" spans="1:46" x14ac:dyDescent="0.25">
      <c r="A8" s="30" t="s">
        <v>113</v>
      </c>
      <c r="B8" s="22">
        <f>VLOOKUP($A8,'Proj GC'!$A$68:$AM$87,B$1+1,FALSE)</f>
        <v>160.52139923298856</v>
      </c>
      <c r="C8" s="22">
        <f ca="1">VLOOKUP($A8,'Proj GC'!$A$68:$AM$87,C$1+1,FALSE)</f>
        <v>60.774551855434368</v>
      </c>
      <c r="D8" s="22">
        <f ca="1">VLOOKUP($A8,'Proj GC'!$A$68:$AM$87,D$1+1,FALSE)</f>
        <v>115.87567373696545</v>
      </c>
      <c r="E8" s="22">
        <f>VLOOKUP($A8,'Proj GC'!$A$68:$AM$87,E$1+1,FALSE)</f>
        <v>99.337942000467095</v>
      </c>
      <c r="F8" s="22">
        <f ca="1">VLOOKUP($A8,'Proj GC'!$A$68:$AM$87,F$1+1,FALSE)</f>
        <v>154.82511110535401</v>
      </c>
      <c r="G8" s="22">
        <f ca="1">VLOOKUP($A8,'Proj GC'!$A$68:$AM$87,G$1+1,FALSE)</f>
        <v>91.705453854583467</v>
      </c>
      <c r="H8" s="22">
        <f ca="1">VLOOKUP($A8,'Proj GC'!$A$68:$AM$87,H$1+1,FALSE)</f>
        <v>71.946594659636602</v>
      </c>
      <c r="I8" s="22">
        <f ca="1">VLOOKUP($A8,'Proj GC'!$A$68:$AM$87,I$1+1,FALSE)</f>
        <v>84.400422374831123</v>
      </c>
      <c r="J8" s="22">
        <f ca="1">VLOOKUP($A8,'Proj GC'!$A$68:$AM$87,J$1+1,FALSE)</f>
        <v>79.627700742167818</v>
      </c>
      <c r="K8" s="22">
        <f ca="1">VLOOKUP($A8,'Proj GC'!$A$68:$AM$87,K$1+1,FALSE)</f>
        <v>110.0062552313548</v>
      </c>
      <c r="L8" s="22">
        <f ca="1">VLOOKUP($A8,'Proj GC'!$A$68:$AM$87,L$1+1,FALSE)</f>
        <v>100.55369077103576</v>
      </c>
      <c r="M8" s="22">
        <f ca="1">VLOOKUP($A8,'Proj GC'!$A$68:$AM$87,M$1+1,FALSE)</f>
        <v>78.299807820065951</v>
      </c>
      <c r="N8" s="22">
        <f ca="1">VLOOKUP($A8,'Proj GC'!$A$68:$AM$87,N$1+1,FALSE)</f>
        <v>109.53119789783156</v>
      </c>
      <c r="O8" s="22">
        <f ca="1">VLOOKUP($A8,'Proj GC'!$A$68:$AM$87,O$1+1,FALSE)</f>
        <v>81.312590229919223</v>
      </c>
      <c r="P8" s="22">
        <f ca="1">VLOOKUP($A8,'Proj GC'!$A$68:$AM$87,P$1+1,FALSE)</f>
        <v>116.95141433495537</v>
      </c>
      <c r="Q8" s="22">
        <f ca="1">VLOOKUP($A8,'Proj GC'!$A$68:$AM$87,Q$1+1,FALSE)</f>
        <v>77.066213243446214</v>
      </c>
      <c r="R8" s="22">
        <f ca="1">VLOOKUP($A8,'Proj GC'!$A$68:$AM$87,R$1+1,FALSE)</f>
        <v>134.5316121561695</v>
      </c>
      <c r="S8" s="22">
        <f ca="1">VLOOKUP($A8,'Proj GC'!$A$68:$AM$87,S$1+1,FALSE)</f>
        <v>90.011311393930058</v>
      </c>
      <c r="T8" s="22">
        <f ca="1">VLOOKUP($A8,'Proj GC'!$A$68:$AM$87,T$1+1,FALSE)</f>
        <v>103.15607179146026</v>
      </c>
      <c r="U8" s="22">
        <f ca="1">VLOOKUP($A8,'Proj GC'!$A$68:$AM$87,U$1+1,FALSE)</f>
        <v>86.206083847138942</v>
      </c>
      <c r="V8" s="22">
        <f ca="1">VLOOKUP($A8,'Proj GC'!$A$68:$AM$87,V$1+1,FALSE)</f>
        <v>58.865395630611765</v>
      </c>
      <c r="W8" s="22">
        <f ca="1">VLOOKUP($A8,'Proj GC'!$A$68:$AM$87,W$1+1,FALSE)</f>
        <v>134.45208972721142</v>
      </c>
      <c r="X8" s="22">
        <f ca="1">VLOOKUP($A8,'Proj GC'!$A$68:$AM$87,X$1+1,FALSE)</f>
        <v>65.149936970864573</v>
      </c>
      <c r="Y8" s="22">
        <f ca="1">VLOOKUP($A8,'Proj GC'!$A$68:$AM$87,Y$1+1,FALSE)</f>
        <v>105.36299136872537</v>
      </c>
      <c r="Z8" s="22">
        <f ca="1">VLOOKUP($A8,'Proj GC'!$A$68:$AM$87,Z$1+1,FALSE)</f>
        <v>74.280007823308679</v>
      </c>
      <c r="AA8" s="22">
        <f>VLOOKUP($A8,'Proj GC'!$A$68:$AM$87,AA$1+1,FALSE)</f>
        <v>131.33569028153607</v>
      </c>
      <c r="AB8" s="22">
        <f ca="1">VLOOKUP($A8,'Proj GC'!$A$68:$AM$87,AB$1+1,FALSE)</f>
        <v>110.01382503702564</v>
      </c>
      <c r="AC8" s="22">
        <f ca="1">VLOOKUP($A8,'Proj GC'!$A$68:$AM$87,AC$1+1,FALSE)</f>
        <v>110.07131903686596</v>
      </c>
      <c r="AD8" s="22">
        <f ca="1">VLOOKUP($A8,'Proj GC'!$A$68:$AM$87,AD$1+1,FALSE)</f>
        <v>94.192038408656487</v>
      </c>
      <c r="AE8" s="22">
        <f ca="1">VLOOKUP($A8,'Proj GC'!$A$68:$AM$87,AE$1+1,FALSE)</f>
        <v>95.687520819508933</v>
      </c>
      <c r="AF8" s="22">
        <f ca="1">VLOOKUP($A8,'Proj GC'!$A$68:$AM$87,AF$1+1,FALSE)</f>
        <v>89.616434643680364</v>
      </c>
      <c r="AG8" s="22">
        <f ca="1">VLOOKUP($A8,'Proj GC'!$A$68:$AM$87,AG$1+1,FALSE)</f>
        <v>99.38205472545684</v>
      </c>
      <c r="AH8" s="22">
        <f ca="1">VLOOKUP($A8,'Proj GC'!$A$68:$AM$87,AH$1+1,FALSE)</f>
        <v>82.271201539938346</v>
      </c>
      <c r="AI8" s="22">
        <f ca="1">VLOOKUP($A8,'Proj GC'!$A$68:$AM$87,AI$1+1,FALSE)</f>
        <v>95.699765113413946</v>
      </c>
      <c r="AJ8" s="22">
        <f>VLOOKUP($A8,'Proj GC'!$A$68:$AM$87,AJ$1+1,FALSE)</f>
        <v>81.276498000382162</v>
      </c>
      <c r="AK8" s="22">
        <f ca="1">VLOOKUP($A8,'Proj GC'!$A$68:$AM$87,AK$1+1,FALSE)</f>
        <v>141.62582345629113</v>
      </c>
      <c r="AL8" s="22">
        <f ca="1">VLOOKUP($A8,'Proj GC'!$A$68:$AM$87,AL$1+1,FALSE)</f>
        <v>75.031734971931925</v>
      </c>
      <c r="AM8" s="22">
        <f ca="1">VLOOKUP($A8,'Proj GC'!$A$68:$AM$87,AM$1+1,FALSE)</f>
        <v>189.23069135098825</v>
      </c>
      <c r="AN8" s="22">
        <f ca="1">AVERAGE(OFFSET($A8,0,Fixtures!$D$6,1,3))</f>
        <v>103.65956315785671</v>
      </c>
      <c r="AO8" s="22">
        <f ca="1">AVERAGE(OFFSET($A8,0,Fixtures!$D$6,1,6))</f>
        <v>104.20931199268637</v>
      </c>
      <c r="AP8" s="22">
        <f ca="1">AVERAGE(OFFSET($A8,0,Fixtures!$D$6,1,9))</f>
        <v>101.10465357164048</v>
      </c>
      <c r="AQ8" s="22">
        <f ca="1">AVERAGE(OFFSET($A8,0,Fixtures!$D$6,1,12))</f>
        <v>97.43244556654156</v>
      </c>
      <c r="AR8" s="22">
        <f ca="1">IF(OR(Fixtures!$D$6&lt;=0,Fixtures!$D$6&gt;39),AVERAGE(A8:AM8),AVERAGE(OFFSET($A8,0,Fixtures!$D$6,1,39-Fixtures!$D$6)))</f>
        <v>105.00517310518066</v>
      </c>
    </row>
    <row r="9" spans="1:46" x14ac:dyDescent="0.25">
      <c r="A9" s="30" t="s">
        <v>112</v>
      </c>
      <c r="B9" s="22">
        <f ca="1">VLOOKUP($A9,'Proj GC'!$A$68:$AM$87,B$1+1,FALSE)</f>
        <v>79.627700742167818</v>
      </c>
      <c r="C9" s="22">
        <f ca="1">VLOOKUP($A9,'Proj GC'!$A$68:$AM$87,C$1+1,FALSE)</f>
        <v>58.865395630611765</v>
      </c>
      <c r="D9" s="22">
        <f ca="1">VLOOKUP($A9,'Proj GC'!$A$68:$AM$87,D$1+1,FALSE)</f>
        <v>110.07131903686596</v>
      </c>
      <c r="E9" s="22">
        <f ca="1">VLOOKUP($A9,'Proj GC'!$A$68:$AM$87,E$1+1,FALSE)</f>
        <v>141.62582345629113</v>
      </c>
      <c r="F9" s="22">
        <f ca="1">VLOOKUP($A9,'Proj GC'!$A$68:$AM$87,F$1+1,FALSE)</f>
        <v>95.687520819508933</v>
      </c>
      <c r="G9" s="22">
        <f ca="1">VLOOKUP($A9,'Proj GC'!$A$68:$AM$87,G$1+1,FALSE)</f>
        <v>109.53119789783156</v>
      </c>
      <c r="H9" s="22">
        <f>VLOOKUP($A9,'Proj GC'!$A$68:$AM$87,H$1+1,FALSE)</f>
        <v>131.33569028153607</v>
      </c>
      <c r="I9" s="22">
        <f ca="1">VLOOKUP($A9,'Proj GC'!$A$68:$AM$87,I$1+1,FALSE)</f>
        <v>95.699765113413946</v>
      </c>
      <c r="J9" s="22">
        <f ca="1">VLOOKUP($A9,'Proj GC'!$A$68:$AM$87,J$1+1,FALSE)</f>
        <v>81.312590229919223</v>
      </c>
      <c r="K9" s="22">
        <f>VLOOKUP($A9,'Proj GC'!$A$68:$AM$87,K$1+1,FALSE)</f>
        <v>99.337942000467095</v>
      </c>
      <c r="L9" s="22">
        <f ca="1">VLOOKUP($A9,'Proj GC'!$A$68:$AM$87,L$1+1,FALSE)</f>
        <v>75.031734971931925</v>
      </c>
      <c r="M9" s="22">
        <f ca="1">VLOOKUP($A9,'Proj GC'!$A$68:$AM$87,M$1+1,FALSE)</f>
        <v>105.36299136872537</v>
      </c>
      <c r="N9" s="22">
        <f ca="1">VLOOKUP($A9,'Proj GC'!$A$68:$AM$87,N$1+1,FALSE)</f>
        <v>110.0062552313548</v>
      </c>
      <c r="O9" s="22">
        <f ca="1">VLOOKUP($A9,'Proj GC'!$A$68:$AM$87,O$1+1,FALSE)</f>
        <v>110.01382503702564</v>
      </c>
      <c r="P9" s="22">
        <f ca="1">VLOOKUP($A9,'Proj GC'!$A$68:$AM$87,P$1+1,FALSE)</f>
        <v>60.774551855434368</v>
      </c>
      <c r="Q9" s="22">
        <f ca="1">VLOOKUP($A9,'Proj GC'!$A$68:$AM$87,Q$1+1,FALSE)</f>
        <v>87.28952212747464</v>
      </c>
      <c r="R9" s="22">
        <f ca="1">VLOOKUP($A9,'Proj GC'!$A$68:$AM$87,R$1+1,FALSE)</f>
        <v>84.400422374831123</v>
      </c>
      <c r="S9" s="22">
        <f ca="1">VLOOKUP($A9,'Proj GC'!$A$68:$AM$87,S$1+1,FALSE)</f>
        <v>100.55369077103576</v>
      </c>
      <c r="T9" s="22">
        <f ca="1">VLOOKUP($A9,'Proj GC'!$A$68:$AM$87,T$1+1,FALSE)</f>
        <v>78.299807820065951</v>
      </c>
      <c r="U9" s="22">
        <f ca="1">VLOOKUP($A9,'Proj GC'!$A$68:$AM$87,U$1+1,FALSE)</f>
        <v>189.23069135098825</v>
      </c>
      <c r="V9" s="22">
        <f>VLOOKUP($A9,'Proj GC'!$A$68:$AM$87,V$1+1,FALSE)</f>
        <v>160.52139923298856</v>
      </c>
      <c r="W9" s="22">
        <f>VLOOKUP($A9,'Proj GC'!$A$68:$AM$87,W$1+1,FALSE)</f>
        <v>81.276498000382162</v>
      </c>
      <c r="X9" s="22">
        <f ca="1">VLOOKUP($A9,'Proj GC'!$A$68:$AM$87,X$1+1,FALSE)</f>
        <v>99.38205472545684</v>
      </c>
      <c r="Y9" s="22">
        <f ca="1">VLOOKUP($A9,'Proj GC'!$A$68:$AM$87,Y$1+1,FALSE)</f>
        <v>154.82511110535401</v>
      </c>
      <c r="Z9" s="22">
        <f ca="1">VLOOKUP($A9,'Proj GC'!$A$68:$AM$87,Z$1+1,FALSE)</f>
        <v>71.946594659636602</v>
      </c>
      <c r="AA9" s="22">
        <f ca="1">VLOOKUP($A9,'Proj GC'!$A$68:$AM$87,AA$1+1,FALSE)</f>
        <v>65.149936970864573</v>
      </c>
      <c r="AB9" s="22">
        <f ca="1">VLOOKUP($A9,'Proj GC'!$A$68:$AM$87,AB$1+1,FALSE)</f>
        <v>82.271201539938346</v>
      </c>
      <c r="AC9" s="22">
        <f ca="1">VLOOKUP($A9,'Proj GC'!$A$68:$AM$87,AC$1+1,FALSE)</f>
        <v>103.15607179146026</v>
      </c>
      <c r="AD9" s="22">
        <f ca="1">VLOOKUP($A9,'Proj GC'!$A$68:$AM$87,AD$1+1,FALSE)</f>
        <v>71.418699922479249</v>
      </c>
      <c r="AE9" s="22">
        <f ca="1">VLOOKUP($A9,'Proj GC'!$A$68:$AM$87,AE$1+1,FALSE)</f>
        <v>74.280007823308679</v>
      </c>
      <c r="AF9" s="22">
        <f ca="1">VLOOKUP($A9,'Proj GC'!$A$68:$AM$87,AF$1+1,FALSE)</f>
        <v>134.45208972721142</v>
      </c>
      <c r="AG9" s="22">
        <f ca="1">VLOOKUP($A9,'Proj GC'!$A$68:$AM$87,AG$1+1,FALSE)</f>
        <v>86.206083847138942</v>
      </c>
      <c r="AH9" s="22">
        <f ca="1">VLOOKUP($A9,'Proj GC'!$A$68:$AM$87,AH$1+1,FALSE)</f>
        <v>91.705453854583467</v>
      </c>
      <c r="AI9" s="22">
        <f ca="1">VLOOKUP($A9,'Proj GC'!$A$68:$AM$87,AI$1+1,FALSE)</f>
        <v>90.011311393930058</v>
      </c>
      <c r="AJ9" s="22">
        <f ca="1">VLOOKUP($A9,'Proj GC'!$A$68:$AM$87,AJ$1+1,FALSE)</f>
        <v>115.87567373696545</v>
      </c>
      <c r="AK9" s="22">
        <f ca="1">VLOOKUP($A9,'Proj GC'!$A$68:$AM$87,AK$1+1,FALSE)</f>
        <v>134.5316121561695</v>
      </c>
      <c r="AL9" s="22">
        <f ca="1">VLOOKUP($A9,'Proj GC'!$A$68:$AM$87,AL$1+1,FALSE)</f>
        <v>89.616434643680364</v>
      </c>
      <c r="AM9" s="22">
        <f ca="1">VLOOKUP($A9,'Proj GC'!$A$68:$AM$87,AM$1+1,FALSE)</f>
        <v>116.95141433495537</v>
      </c>
      <c r="AN9" s="22">
        <f ca="1">AVERAGE(OFFSET($A9,0,Fixtures!$D$6,1,3))</f>
        <v>97.307214245285067</v>
      </c>
      <c r="AO9" s="22">
        <f ca="1">AVERAGE(OFFSET($A9,0,Fixtures!$D$6,1,6))</f>
        <v>91.461269331622177</v>
      </c>
      <c r="AP9" s="22">
        <f ca="1">AVERAGE(OFFSET($A9,0,Fixtures!$D$6,1,9))</f>
        <v>93.745088598599125</v>
      </c>
      <c r="AQ9" s="22">
        <f ca="1">AVERAGE(OFFSET($A9,0,Fixtures!$D$6,1,12))</f>
        <v>95.10818636440591</v>
      </c>
      <c r="AR9" s="22">
        <f ca="1">IF(OR(Fixtures!$D$6&lt;=0,Fixtures!$D$6&gt;39),AVERAGE(A9:AM9),AVERAGE(OFFSET($A9,0,Fixtures!$D$6,1,39-Fixtures!$D$6)))</f>
        <v>98.826513167178419</v>
      </c>
    </row>
    <row r="10" spans="1:46" x14ac:dyDescent="0.25">
      <c r="A10" s="30" t="s">
        <v>10</v>
      </c>
      <c r="B10" s="22">
        <f ca="1">VLOOKUP($A10,'Proj GC'!$A$68:$AM$87,B$1+1,FALSE)</f>
        <v>91.705453854583467</v>
      </c>
      <c r="C10" s="22">
        <f>VLOOKUP($A10,'Proj GC'!$A$68:$AM$87,C$1+1,FALSE)</f>
        <v>131.33569028153607</v>
      </c>
      <c r="D10" s="22">
        <f ca="1">VLOOKUP($A10,'Proj GC'!$A$68:$AM$87,D$1+1,FALSE)</f>
        <v>100.55369077103576</v>
      </c>
      <c r="E10" s="22">
        <f ca="1">VLOOKUP($A10,'Proj GC'!$A$68:$AM$87,E$1+1,FALSE)</f>
        <v>110.0062552313548</v>
      </c>
      <c r="F10" s="22">
        <f ca="1">VLOOKUP($A10,'Proj GC'!$A$68:$AM$87,F$1+1,FALSE)</f>
        <v>94.192038408656487</v>
      </c>
      <c r="G10" s="22">
        <f ca="1">VLOOKUP($A10,'Proj GC'!$A$68:$AM$87,G$1+1,FALSE)</f>
        <v>65.149936970864573</v>
      </c>
      <c r="H10" s="22">
        <f ca="1">VLOOKUP($A10,'Proj GC'!$A$68:$AM$87,H$1+1,FALSE)</f>
        <v>105.36299136872537</v>
      </c>
      <c r="I10" s="22">
        <f ca="1">VLOOKUP($A10,'Proj GC'!$A$68:$AM$87,I$1+1,FALSE)</f>
        <v>115.87567373696545</v>
      </c>
      <c r="J10" s="22">
        <f ca="1">VLOOKUP($A10,'Proj GC'!$A$68:$AM$87,J$1+1,FALSE)</f>
        <v>110.01382503702564</v>
      </c>
      <c r="K10" s="22">
        <f ca="1">VLOOKUP($A10,'Proj GC'!$A$68:$AM$87,K$1+1,FALSE)</f>
        <v>110.07131903686596</v>
      </c>
      <c r="L10" s="22">
        <f ca="1">VLOOKUP($A10,'Proj GC'!$A$68:$AM$87,L$1+1,FALSE)</f>
        <v>189.23069135098825</v>
      </c>
      <c r="M10" s="22">
        <f ca="1">VLOOKUP($A10,'Proj GC'!$A$68:$AM$87,M$1+1,FALSE)</f>
        <v>89.616434643680364</v>
      </c>
      <c r="N10" s="22">
        <f ca="1">VLOOKUP($A10,'Proj GC'!$A$68:$AM$87,N$1+1,FALSE)</f>
        <v>99.38205472545684</v>
      </c>
      <c r="O10" s="22">
        <f ca="1">VLOOKUP($A10,'Proj GC'!$A$68:$AM$87,O$1+1,FALSE)</f>
        <v>78.299807820065951</v>
      </c>
      <c r="P10" s="22">
        <f ca="1">VLOOKUP($A10,'Proj GC'!$A$68:$AM$87,P$1+1,FALSE)</f>
        <v>71.418699922479249</v>
      </c>
      <c r="Q10" s="22">
        <f ca="1">VLOOKUP($A10,'Proj GC'!$A$68:$AM$87,Q$1+1,FALSE)</f>
        <v>74.280007823308679</v>
      </c>
      <c r="R10" s="22">
        <f>VLOOKUP($A10,'Proj GC'!$A$68:$AM$87,R$1+1,FALSE)</f>
        <v>81.276498000382162</v>
      </c>
      <c r="S10" s="22">
        <f ca="1">VLOOKUP($A10,'Proj GC'!$A$68:$AM$87,S$1+1,FALSE)</f>
        <v>103.15607179146026</v>
      </c>
      <c r="T10" s="22">
        <f ca="1">VLOOKUP($A10,'Proj GC'!$A$68:$AM$87,T$1+1,FALSE)</f>
        <v>141.62582345629113</v>
      </c>
      <c r="U10" s="22">
        <f ca="1">VLOOKUP($A10,'Proj GC'!$A$68:$AM$87,U$1+1,FALSE)</f>
        <v>58.865395630611765</v>
      </c>
      <c r="V10" s="22">
        <f ca="1">VLOOKUP($A10,'Proj GC'!$A$68:$AM$87,V$1+1,FALSE)</f>
        <v>86.206083847138942</v>
      </c>
      <c r="W10" s="22">
        <f ca="1">VLOOKUP($A10,'Proj GC'!$A$68:$AM$87,W$1+1,FALSE)</f>
        <v>134.5316121561695</v>
      </c>
      <c r="X10" s="22">
        <f ca="1">VLOOKUP($A10,'Proj GC'!$A$68:$AM$87,X$1+1,FALSE)</f>
        <v>90.011311393930058</v>
      </c>
      <c r="Y10" s="22">
        <f ca="1">VLOOKUP($A10,'Proj GC'!$A$68:$AM$87,Y$1+1,FALSE)</f>
        <v>71.946594659636602</v>
      </c>
      <c r="Z10" s="22">
        <f>VLOOKUP($A10,'Proj GC'!$A$68:$AM$87,Z$1+1,FALSE)</f>
        <v>160.52139923298856</v>
      </c>
      <c r="AA10" s="22">
        <f ca="1">VLOOKUP($A10,'Proj GC'!$A$68:$AM$87,AA$1+1,FALSE)</f>
        <v>75.031734971931925</v>
      </c>
      <c r="AB10" s="22">
        <f ca="1">VLOOKUP($A10,'Proj GC'!$A$68:$AM$87,AB$1+1,FALSE)</f>
        <v>84.400422374831123</v>
      </c>
      <c r="AC10" s="22">
        <f>VLOOKUP($A10,'Proj GC'!$A$68:$AM$87,AC$1+1,FALSE)</f>
        <v>99.337942000467095</v>
      </c>
      <c r="AD10" s="22">
        <f ca="1">VLOOKUP($A10,'Proj GC'!$A$68:$AM$87,AD$1+1,FALSE)</f>
        <v>60.774551855434368</v>
      </c>
      <c r="AE10" s="22">
        <f ca="1">VLOOKUP($A10,'Proj GC'!$A$68:$AM$87,AE$1+1,FALSE)</f>
        <v>87.28952212747464</v>
      </c>
      <c r="AF10" s="22">
        <f ca="1">VLOOKUP($A10,'Proj GC'!$A$68:$AM$87,AF$1+1,FALSE)</f>
        <v>81.312590229919223</v>
      </c>
      <c r="AG10" s="22">
        <f ca="1">VLOOKUP($A10,'Proj GC'!$A$68:$AM$87,AG$1+1,FALSE)</f>
        <v>95.699765113413946</v>
      </c>
      <c r="AH10" s="22">
        <f ca="1">VLOOKUP($A10,'Proj GC'!$A$68:$AM$87,AH$1+1,FALSE)</f>
        <v>154.82511110535401</v>
      </c>
      <c r="AI10" s="22">
        <f ca="1">VLOOKUP($A10,'Proj GC'!$A$68:$AM$87,AI$1+1,FALSE)</f>
        <v>109.53119789783156</v>
      </c>
      <c r="AJ10" s="22">
        <f ca="1">VLOOKUP($A10,'Proj GC'!$A$68:$AM$87,AJ$1+1,FALSE)</f>
        <v>134.45208972721142</v>
      </c>
      <c r="AK10" s="22">
        <f ca="1">VLOOKUP($A10,'Proj GC'!$A$68:$AM$87,AK$1+1,FALSE)</f>
        <v>82.271201539938346</v>
      </c>
      <c r="AL10" s="22">
        <f ca="1">VLOOKUP($A10,'Proj GC'!$A$68:$AM$87,AL$1+1,FALSE)</f>
        <v>79.627700742167818</v>
      </c>
      <c r="AM10" s="22">
        <f ca="1">VLOOKUP($A10,'Proj GC'!$A$68:$AM$87,AM$1+1,FALSE)</f>
        <v>77.066213243446214</v>
      </c>
      <c r="AN10" s="22">
        <f ca="1">AVERAGE(OFFSET($A10,0,Fixtures!$D$6,1,3))</f>
        <v>102.49990962151902</v>
      </c>
      <c r="AO10" s="22">
        <f ca="1">AVERAGE(OFFSET($A10,0,Fixtures!$D$6,1,6))</f>
        <v>92.002107515881605</v>
      </c>
      <c r="AP10" s="22">
        <f ca="1">AVERAGE(OFFSET($A10,0,Fixtures!$D$6,1,9))</f>
        <v>90.701613618455269</v>
      </c>
      <c r="AQ10" s="22">
        <f ca="1">AVERAGE(OFFSET($A10,0,Fixtures!$D$6,1,12))</f>
        <v>101.26024344137453</v>
      </c>
      <c r="AR10" s="22">
        <f ca="1">IF(OR(Fixtures!$D$6&lt;=0,Fixtures!$D$6&gt;39),AVERAGE(A10:AM10),AVERAGE(OFFSET($A10,0,Fixtures!$D$6,1,39-Fixtures!$D$6)))</f>
        <v>96.939202454803123</v>
      </c>
    </row>
    <row r="11" spans="1:46" x14ac:dyDescent="0.25">
      <c r="A11" s="30" t="s">
        <v>71</v>
      </c>
      <c r="B11" s="22">
        <f ca="1">VLOOKUP($A11,'Proj GC'!$A$68:$AM$87,B$1+1,FALSE)</f>
        <v>82.271201539938346</v>
      </c>
      <c r="C11" s="22">
        <f ca="1">VLOOKUP($A11,'Proj GC'!$A$68:$AM$87,C$1+1,FALSE)</f>
        <v>109.53119789783156</v>
      </c>
      <c r="D11" s="22">
        <f>VLOOKUP($A11,'Proj GC'!$A$68:$AM$87,D$1+1,FALSE)</f>
        <v>81.276498000382162</v>
      </c>
      <c r="E11" s="22">
        <f ca="1">VLOOKUP($A11,'Proj GC'!$A$68:$AM$87,E$1+1,FALSE)</f>
        <v>74.280007823308679</v>
      </c>
      <c r="F11" s="22">
        <f ca="1">VLOOKUP($A11,'Proj GC'!$A$68:$AM$87,F$1+1,FALSE)</f>
        <v>81.312590229919223</v>
      </c>
      <c r="G11" s="22">
        <f ca="1">VLOOKUP($A11,'Proj GC'!$A$68:$AM$87,G$1+1,FALSE)</f>
        <v>189.23069135098825</v>
      </c>
      <c r="H11" s="22">
        <f ca="1">VLOOKUP($A11,'Proj GC'!$A$68:$AM$87,H$1+1,FALSE)</f>
        <v>110.01382503702564</v>
      </c>
      <c r="I11" s="22">
        <f ca="1">VLOOKUP($A11,'Proj GC'!$A$68:$AM$87,I$1+1,FALSE)</f>
        <v>77.066213243446214</v>
      </c>
      <c r="J11" s="22">
        <f ca="1">VLOOKUP($A11,'Proj GC'!$A$68:$AM$87,J$1+1,FALSE)</f>
        <v>105.36299136872537</v>
      </c>
      <c r="K11" s="22">
        <f ca="1">VLOOKUP($A11,'Proj GC'!$A$68:$AM$87,K$1+1,FALSE)</f>
        <v>65.149936970864573</v>
      </c>
      <c r="L11" s="22">
        <f ca="1">VLOOKUP($A11,'Proj GC'!$A$68:$AM$87,L$1+1,FALSE)</f>
        <v>115.87567373696545</v>
      </c>
      <c r="M11" s="22">
        <f ca="1">VLOOKUP($A11,'Proj GC'!$A$68:$AM$87,M$1+1,FALSE)</f>
        <v>87.28952212747464</v>
      </c>
      <c r="N11" s="22">
        <f ca="1">VLOOKUP($A11,'Proj GC'!$A$68:$AM$87,N$1+1,FALSE)</f>
        <v>75.031734971931925</v>
      </c>
      <c r="O11" s="22">
        <f ca="1">VLOOKUP($A11,'Proj GC'!$A$68:$AM$87,O$1+1,FALSE)</f>
        <v>116.95141433495537</v>
      </c>
      <c r="P11" s="22">
        <f ca="1">VLOOKUP($A11,'Proj GC'!$A$68:$AM$87,P$1+1,FALSE)</f>
        <v>134.5316121561695</v>
      </c>
      <c r="Q11" s="22">
        <f ca="1">VLOOKUP($A11,'Proj GC'!$A$68:$AM$87,Q$1+1,FALSE)</f>
        <v>58.865395630611765</v>
      </c>
      <c r="R11" s="22">
        <f>VLOOKUP($A11,'Proj GC'!$A$68:$AM$87,R$1+1,FALSE)</f>
        <v>160.52139923298856</v>
      </c>
      <c r="S11" s="22">
        <f ca="1">VLOOKUP($A11,'Proj GC'!$A$68:$AM$87,S$1+1,FALSE)</f>
        <v>110.0062552313548</v>
      </c>
      <c r="T11" s="22">
        <f ca="1">VLOOKUP($A11,'Proj GC'!$A$68:$AM$87,T$1+1,FALSE)</f>
        <v>94.192038408656487</v>
      </c>
      <c r="U11" s="22">
        <f ca="1">VLOOKUP($A11,'Proj GC'!$A$68:$AM$87,U$1+1,FALSE)</f>
        <v>84.400422374831123</v>
      </c>
      <c r="V11" s="22">
        <f ca="1">VLOOKUP($A11,'Proj GC'!$A$68:$AM$87,V$1+1,FALSE)</f>
        <v>90.011311393930058</v>
      </c>
      <c r="W11" s="22">
        <f ca="1">VLOOKUP($A11,'Proj GC'!$A$68:$AM$87,W$1+1,FALSE)</f>
        <v>79.627700742167818</v>
      </c>
      <c r="X11" s="22">
        <f ca="1">VLOOKUP($A11,'Proj GC'!$A$68:$AM$87,X$1+1,FALSE)</f>
        <v>86.206083847138942</v>
      </c>
      <c r="Y11" s="22">
        <f ca="1">VLOOKUP($A11,'Proj GC'!$A$68:$AM$87,Y$1+1,FALSE)</f>
        <v>103.15607179146026</v>
      </c>
      <c r="Z11" s="22">
        <f ca="1">VLOOKUP($A11,'Proj GC'!$A$68:$AM$87,Z$1+1,FALSE)</f>
        <v>89.616434643680364</v>
      </c>
      <c r="AA11" s="22">
        <f ca="1">VLOOKUP($A11,'Proj GC'!$A$68:$AM$87,AA$1+1,FALSE)</f>
        <v>100.55369077103576</v>
      </c>
      <c r="AB11" s="22">
        <f ca="1">VLOOKUP($A11,'Proj GC'!$A$68:$AM$87,AB$1+1,FALSE)</f>
        <v>134.45208972721142</v>
      </c>
      <c r="AC11" s="22">
        <f>VLOOKUP($A11,'Proj GC'!$A$68:$AM$87,AC$1+1,FALSE)</f>
        <v>131.33569028153607</v>
      </c>
      <c r="AD11" s="22">
        <f ca="1">VLOOKUP($A11,'Proj GC'!$A$68:$AM$87,AD$1+1,FALSE)</f>
        <v>71.946594659636602</v>
      </c>
      <c r="AE11" s="22">
        <f ca="1">VLOOKUP($A11,'Proj GC'!$A$68:$AM$87,AE$1+1,FALSE)</f>
        <v>110.07131903686596</v>
      </c>
      <c r="AF11" s="22">
        <f ca="1">VLOOKUP($A11,'Proj GC'!$A$68:$AM$87,AF$1+1,FALSE)</f>
        <v>91.705453854583467</v>
      </c>
      <c r="AG11" s="22">
        <f ca="1">VLOOKUP($A11,'Proj GC'!$A$68:$AM$87,AG$1+1,FALSE)</f>
        <v>95.687520819508933</v>
      </c>
      <c r="AH11" s="22">
        <f ca="1">VLOOKUP($A11,'Proj GC'!$A$68:$AM$87,AH$1+1,FALSE)</f>
        <v>141.62582345629113</v>
      </c>
      <c r="AI11" s="22">
        <f ca="1">VLOOKUP($A11,'Proj GC'!$A$68:$AM$87,AI$1+1,FALSE)</f>
        <v>71.418699922479249</v>
      </c>
      <c r="AJ11" s="22">
        <f ca="1">VLOOKUP($A11,'Proj GC'!$A$68:$AM$87,AJ$1+1,FALSE)</f>
        <v>60.774551855434368</v>
      </c>
      <c r="AK11" s="22">
        <f>VLOOKUP($A11,'Proj GC'!$A$68:$AM$87,AK$1+1,FALSE)</f>
        <v>99.337942000467095</v>
      </c>
      <c r="AL11" s="22">
        <f ca="1">VLOOKUP($A11,'Proj GC'!$A$68:$AM$87,AL$1+1,FALSE)</f>
        <v>154.82511110535401</v>
      </c>
      <c r="AM11" s="22">
        <f ca="1">VLOOKUP($A11,'Proj GC'!$A$68:$AM$87,AM$1+1,FALSE)</f>
        <v>99.38205472545684</v>
      </c>
      <c r="AN11" s="22">
        <f ca="1">AVERAGE(OFFSET($A11,0,Fixtures!$D$6,1,3))</f>
        <v>97.775399068725463</v>
      </c>
      <c r="AO11" s="22">
        <f ca="1">AVERAGE(OFFSET($A11,0,Fixtures!$D$6,1,6))</f>
        <v>105.1767619790934</v>
      </c>
      <c r="AP11" s="22">
        <f ca="1">AVERAGE(OFFSET($A11,0,Fixtures!$D$6,1,9))</f>
        <v>103.16942950950208</v>
      </c>
      <c r="AQ11" s="22">
        <f ca="1">AVERAGE(OFFSET($A11,0,Fixtures!$D$6,1,12))</f>
        <v>100.19532840164361</v>
      </c>
      <c r="AR11" s="22">
        <f ca="1">IF(OR(Fixtures!$D$6&lt;=0,Fixtures!$D$6&gt;39),AVERAGE(A11:AM11),AVERAGE(OFFSET($A11,0,Fixtures!$D$6,1,39-Fixtures!$D$6)))</f>
        <v>103.7259365767334</v>
      </c>
    </row>
    <row r="12" spans="1:46" s="1" customFormat="1" x14ac:dyDescent="0.25">
      <c r="A12" s="30" t="s">
        <v>63</v>
      </c>
      <c r="B12" s="22">
        <f ca="1">VLOOKUP($A12,'Proj GC'!$A$68:$AM$87,B$1+1,FALSE)</f>
        <v>154.82511110535401</v>
      </c>
      <c r="C12" s="22">
        <f ca="1">VLOOKUP($A12,'Proj GC'!$A$68:$AM$87,C$1+1,FALSE)</f>
        <v>100.55369077103576</v>
      </c>
      <c r="D12" s="22">
        <f ca="1">VLOOKUP($A12,'Proj GC'!$A$68:$AM$87,D$1+1,FALSE)</f>
        <v>95.699765113413946</v>
      </c>
      <c r="E12" s="22">
        <f ca="1">VLOOKUP($A12,'Proj GC'!$A$68:$AM$87,E$1+1,FALSE)</f>
        <v>71.418699922479249</v>
      </c>
      <c r="F12" s="22">
        <f ca="1">VLOOKUP($A12,'Proj GC'!$A$68:$AM$87,F$1+1,FALSE)</f>
        <v>103.15607179146026</v>
      </c>
      <c r="G12" s="22">
        <f ca="1">VLOOKUP($A12,'Proj GC'!$A$68:$AM$87,G$1+1,FALSE)</f>
        <v>110.0062552313548</v>
      </c>
      <c r="H12" s="22">
        <f ca="1">VLOOKUP($A12,'Proj GC'!$A$68:$AM$87,H$1+1,FALSE)</f>
        <v>79.627700742167818</v>
      </c>
      <c r="I12" s="22">
        <f ca="1">VLOOKUP($A12,'Proj GC'!$A$68:$AM$87,I$1+1,FALSE)</f>
        <v>58.865395630611765</v>
      </c>
      <c r="J12" s="22">
        <f ca="1">VLOOKUP($A12,'Proj GC'!$A$68:$AM$87,J$1+1,FALSE)</f>
        <v>109.53119789783156</v>
      </c>
      <c r="K12" s="22">
        <f ca="1">VLOOKUP($A12,'Proj GC'!$A$68:$AM$87,K$1+1,FALSE)</f>
        <v>77.066213243446214</v>
      </c>
      <c r="L12" s="22">
        <f ca="1">VLOOKUP($A12,'Proj GC'!$A$68:$AM$87,L$1+1,FALSE)</f>
        <v>60.774551855434368</v>
      </c>
      <c r="M12" s="22">
        <f ca="1">VLOOKUP($A12,'Proj GC'!$A$68:$AM$87,M$1+1,FALSE)</f>
        <v>91.705453854583467</v>
      </c>
      <c r="N12" s="22">
        <f ca="1">VLOOKUP($A12,'Proj GC'!$A$68:$AM$87,N$1+1,FALSE)</f>
        <v>86.206083847138942</v>
      </c>
      <c r="O12" s="22">
        <f ca="1">VLOOKUP($A12,'Proj GC'!$A$68:$AM$87,O$1+1,FALSE)</f>
        <v>141.62582345629113</v>
      </c>
      <c r="P12" s="22">
        <f ca="1">VLOOKUP($A12,'Proj GC'!$A$68:$AM$87,P$1+1,FALSE)</f>
        <v>110.01382503702564</v>
      </c>
      <c r="Q12" s="22">
        <f ca="1">VLOOKUP($A12,'Proj GC'!$A$68:$AM$87,Q$1+1,FALSE)</f>
        <v>81.312590229919223</v>
      </c>
      <c r="R12" s="22">
        <f ca="1">VLOOKUP($A12,'Proj GC'!$A$68:$AM$87,R$1+1,FALSE)</f>
        <v>116.95141433495537</v>
      </c>
      <c r="S12" s="22">
        <f>VLOOKUP($A12,'Proj GC'!$A$68:$AM$87,S$1+1,FALSE)</f>
        <v>131.33569028153607</v>
      </c>
      <c r="T12" s="22">
        <f ca="1">VLOOKUP($A12,'Proj GC'!$A$68:$AM$87,T$1+1,FALSE)</f>
        <v>71.946594659636602</v>
      </c>
      <c r="U12" s="22">
        <f ca="1">VLOOKUP($A12,'Proj GC'!$A$68:$AM$87,U$1+1,FALSE)</f>
        <v>110.07131903686596</v>
      </c>
      <c r="V12" s="22">
        <f ca="1">VLOOKUP($A12,'Proj GC'!$A$68:$AM$87,V$1+1,FALSE)</f>
        <v>65.149936970864573</v>
      </c>
      <c r="W12" s="22">
        <f ca="1">VLOOKUP($A12,'Proj GC'!$A$68:$AM$87,W$1+1,FALSE)</f>
        <v>94.192038408656487</v>
      </c>
      <c r="X12" s="22">
        <f ca="1">VLOOKUP($A12,'Proj GC'!$A$68:$AM$87,X$1+1,FALSE)</f>
        <v>89.616434643680364</v>
      </c>
      <c r="Y12" s="22">
        <f ca="1">VLOOKUP($A12,'Proj GC'!$A$68:$AM$87,Y$1+1,FALSE)</f>
        <v>134.5316121561695</v>
      </c>
      <c r="Z12" s="22">
        <f ca="1">VLOOKUP($A12,'Proj GC'!$A$68:$AM$87,Z$1+1,FALSE)</f>
        <v>82.271201539938346</v>
      </c>
      <c r="AA12" s="22">
        <f ca="1">VLOOKUP($A12,'Proj GC'!$A$68:$AM$87,AA$1+1,FALSE)</f>
        <v>189.23069135098825</v>
      </c>
      <c r="AB12" s="22">
        <f>VLOOKUP($A12,'Proj GC'!$A$68:$AM$87,AB$1+1,FALSE)</f>
        <v>160.52139923298856</v>
      </c>
      <c r="AC12" s="22">
        <f ca="1">VLOOKUP($A12,'Proj GC'!$A$68:$AM$87,AC$1+1,FALSE)</f>
        <v>95.687520819508933</v>
      </c>
      <c r="AD12" s="22">
        <f ca="1">VLOOKUP($A12,'Proj GC'!$A$68:$AM$87,AD$1+1,FALSE)</f>
        <v>99.38205472545684</v>
      </c>
      <c r="AE12" s="22">
        <f ca="1">VLOOKUP($A12,'Proj GC'!$A$68:$AM$87,AE$1+1,FALSE)</f>
        <v>90.011311393930058</v>
      </c>
      <c r="AF12" s="22">
        <f ca="1">VLOOKUP($A12,'Proj GC'!$A$68:$AM$87,AF$1+1,FALSE)</f>
        <v>105.36299136872537</v>
      </c>
      <c r="AG12" s="22">
        <f ca="1">VLOOKUP($A12,'Proj GC'!$A$68:$AM$87,AG$1+1,FALSE)</f>
        <v>115.87567373696545</v>
      </c>
      <c r="AH12" s="22">
        <f ca="1">VLOOKUP($A12,'Proj GC'!$A$68:$AM$87,AH$1+1,FALSE)</f>
        <v>74.280007823308679</v>
      </c>
      <c r="AI12" s="22">
        <f ca="1">VLOOKUP($A12,'Proj GC'!$A$68:$AM$87,AI$1+1,FALSE)</f>
        <v>75.031734971931925</v>
      </c>
      <c r="AJ12" s="22">
        <f ca="1">VLOOKUP($A12,'Proj GC'!$A$68:$AM$87,AJ$1+1,FALSE)</f>
        <v>87.28952212747464</v>
      </c>
      <c r="AK12" s="22">
        <f ca="1">VLOOKUP($A12,'Proj GC'!$A$68:$AM$87,AK$1+1,FALSE)</f>
        <v>78.299807820065951</v>
      </c>
      <c r="AL12" s="22">
        <f ca="1">VLOOKUP($A12,'Proj GC'!$A$68:$AM$87,AL$1+1,FALSE)</f>
        <v>134.45208972721142</v>
      </c>
      <c r="AM12" s="22">
        <f ca="1">VLOOKUP($A12,'Proj GC'!$A$68:$AM$87,AM$1+1,FALSE)</f>
        <v>84.400422374831123</v>
      </c>
      <c r="AN12" s="22">
        <f ca="1">AVERAGE(OFFSET($A12,0,Fixtures!$D$6,1,3))</f>
        <v>135.34450168236538</v>
      </c>
      <c r="AO12" s="22">
        <f ca="1">AVERAGE(OFFSET($A12,0,Fixtures!$D$6,1,6))</f>
        <v>126.93741330417508</v>
      </c>
      <c r="AP12" s="22">
        <f ca="1">AVERAGE(OFFSET($A12,0,Fixtures!$D$6,1,9))</f>
        <v>119.2082729249635</v>
      </c>
      <c r="AQ12" s="22">
        <f ca="1">AVERAGE(OFFSET($A12,0,Fixtures!$D$6,1,12))</f>
        <v>109.12297677061555</v>
      </c>
      <c r="AR12" s="22">
        <f ca="1">IF(OR(Fixtures!$D$6&lt;=0,Fixtures!$D$6&gt;39),AVERAGE(A12:AM12),AVERAGE(OFFSET($A12,0,Fixtures!$D$6,1,39-Fixtures!$D$6)))</f>
        <v>107.10853607796635</v>
      </c>
      <c r="AT12" s="21"/>
    </row>
    <row r="13" spans="1:46" s="1" customFormat="1" x14ac:dyDescent="0.25">
      <c r="AT13" s="21"/>
    </row>
    <row r="14" spans="1:46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6" x14ac:dyDescent="0.25">
      <c r="A15" s="30" t="s">
        <v>121</v>
      </c>
      <c r="B15" s="22">
        <f t="shared" ref="B15:AM15" ca="1" si="0">MIN(VLOOKUP($A14,$A$2:$AM$12,B$14+1,FALSE),VLOOKUP($A15,$A$2:$AM$12,B$14+1,FALSE))</f>
        <v>95.699765113413946</v>
      </c>
      <c r="C15" s="22">
        <f t="shared" ca="1" si="0"/>
        <v>65.149936970864573</v>
      </c>
      <c r="D15" s="22">
        <f t="shared" ca="1" si="0"/>
        <v>89.616434643680364</v>
      </c>
      <c r="E15" s="22">
        <f t="shared" ca="1" si="0"/>
        <v>71.946594659636602</v>
      </c>
      <c r="F15" s="22">
        <f t="shared" ca="1" si="0"/>
        <v>75.031734971931925</v>
      </c>
      <c r="G15" s="22">
        <f t="shared" ca="1" si="0"/>
        <v>74.280007823308679</v>
      </c>
      <c r="H15" s="22">
        <f t="shared" ca="1" si="0"/>
        <v>75.031734971931925</v>
      </c>
      <c r="I15" s="22">
        <f t="shared" ca="1" si="0"/>
        <v>86.206083847138942</v>
      </c>
      <c r="J15" s="22">
        <f t="shared" ca="1" si="0"/>
        <v>82.271201539938346</v>
      </c>
      <c r="K15" s="22">
        <f t="shared" ca="1" si="0"/>
        <v>89.616434643680364</v>
      </c>
      <c r="L15" s="22">
        <f t="shared" ca="1" si="0"/>
        <v>71.418699922479249</v>
      </c>
      <c r="M15" s="22">
        <f t="shared" ca="1" si="0"/>
        <v>110.01382503702564</v>
      </c>
      <c r="N15" s="22">
        <f t="shared" ca="1" si="0"/>
        <v>60.774551855434368</v>
      </c>
      <c r="O15" s="22">
        <f t="shared" ca="1" si="0"/>
        <v>134.45208972721142</v>
      </c>
      <c r="P15" s="22">
        <f t="shared" ca="1" si="0"/>
        <v>99.38205472545684</v>
      </c>
      <c r="Q15" s="22">
        <f t="shared" ca="1" si="0"/>
        <v>90.011311393930058</v>
      </c>
      <c r="R15" s="22">
        <f t="shared" ca="1" si="0"/>
        <v>71.946594659636602</v>
      </c>
      <c r="S15" s="22">
        <f t="shared" ca="1" si="0"/>
        <v>77.066213243446214</v>
      </c>
      <c r="T15" s="22">
        <f t="shared" ca="1" si="0"/>
        <v>71.418699922479249</v>
      </c>
      <c r="U15" s="22">
        <f t="shared" ca="1" si="0"/>
        <v>65.149936970864573</v>
      </c>
      <c r="V15" s="22">
        <f t="shared" ca="1" si="0"/>
        <v>91.705453854583467</v>
      </c>
      <c r="W15" s="22">
        <f t="shared" ca="1" si="0"/>
        <v>109.53119789783156</v>
      </c>
      <c r="X15" s="22">
        <f t="shared" ca="1" si="0"/>
        <v>84.400422374831123</v>
      </c>
      <c r="Y15" s="22">
        <f t="shared" ca="1" si="0"/>
        <v>78.299807820065951</v>
      </c>
      <c r="Z15" s="22">
        <f t="shared" ca="1" si="0"/>
        <v>79.627700742167818</v>
      </c>
      <c r="AA15" s="22">
        <f t="shared" ca="1" si="0"/>
        <v>78.299807820065951</v>
      </c>
      <c r="AB15" s="22">
        <f t="shared" ca="1" si="0"/>
        <v>94.192038408656487</v>
      </c>
      <c r="AC15" s="22">
        <f t="shared" ca="1" si="0"/>
        <v>58.865395630611765</v>
      </c>
      <c r="AD15" s="22">
        <f t="shared" ca="1" si="0"/>
        <v>110.01382503702564</v>
      </c>
      <c r="AE15" s="22">
        <f t="shared" ca="1" si="0"/>
        <v>81.312590229919223</v>
      </c>
      <c r="AF15" s="22">
        <f t="shared" ca="1" si="0"/>
        <v>74.280007823308679</v>
      </c>
      <c r="AG15" s="22">
        <f t="shared" ca="1" si="0"/>
        <v>90.011311393930058</v>
      </c>
      <c r="AH15" s="22">
        <f t="shared" ca="1" si="0"/>
        <v>87.28952212747464</v>
      </c>
      <c r="AI15" s="22">
        <f t="shared" ca="1" si="0"/>
        <v>110.0062552313548</v>
      </c>
      <c r="AJ15" s="22">
        <f t="shared" ca="1" si="0"/>
        <v>58.865395630611765</v>
      </c>
      <c r="AK15" s="22">
        <f t="shared" ca="1" si="0"/>
        <v>109.53119789783156</v>
      </c>
      <c r="AL15" s="22">
        <f t="shared" ca="1" si="0"/>
        <v>60.774551855434368</v>
      </c>
      <c r="AM15" s="22">
        <f t="shared" ca="1" si="0"/>
        <v>91.705453854583467</v>
      </c>
      <c r="AN15" s="22">
        <f ca="1">AVERAGE(OFFSET($A15,0,Fixtures!$D$6,1,3))</f>
        <v>78.742438794099897</v>
      </c>
      <c r="AO15" s="22">
        <f ca="1">AVERAGE(OFFSET($A15,0,Fixtures!$D$6,1,6))</f>
        <v>83.216429243098929</v>
      </c>
      <c r="AP15" s="22">
        <f ca="1">AVERAGE(OFFSET($A15,0,Fixtures!$D$6,1,9))</f>
        <v>82.766942767305721</v>
      </c>
      <c r="AQ15" s="22">
        <f ca="1">AVERAGE(OFFSET($A15,0,Fixtures!$D$6,1,12))</f>
        <v>83.421971491266063</v>
      </c>
      <c r="AR15" s="22">
        <f ca="1">IF(OR(Fixtures!$D$6&lt;=0,Fixtures!$D$6&gt;39),AVERAGE(A15:AM15),AVERAGE(OFFSET($A15,0,Fixtures!$D$6,1,39-Fixtures!$D$6)))</f>
        <v>84.204990766869471</v>
      </c>
    </row>
    <row r="16" spans="1:46" x14ac:dyDescent="0.25">
      <c r="A16" s="30" t="s">
        <v>73</v>
      </c>
      <c r="B16" s="22">
        <f ca="1">MIN(VLOOKUP($A14,$A$2:$AM$12,B$14+1,FALSE),VLOOKUP($A16,$A$2:$AM$12,B$14+1,FALSE))</f>
        <v>77.066213243446214</v>
      </c>
      <c r="C16" s="22">
        <f t="shared" ref="C16:AM16" ca="1" si="1">MIN(VLOOKUP($A14,$A$2:$AM$12,C$14+1,FALSE),VLOOKUP($A16,$A$2:$AM$12,C$14+1,FALSE))</f>
        <v>65.149936970864573</v>
      </c>
      <c r="D16" s="22">
        <f t="shared" ca="1" si="1"/>
        <v>89.616434643680364</v>
      </c>
      <c r="E16" s="22">
        <f t="shared" ca="1" si="1"/>
        <v>71.946594659636602</v>
      </c>
      <c r="F16" s="22">
        <f t="shared" ca="1" si="1"/>
        <v>81.276498000382162</v>
      </c>
      <c r="G16" s="22">
        <f t="shared" ca="1" si="1"/>
        <v>99.38205472545684</v>
      </c>
      <c r="H16" s="22">
        <f t="shared" ca="1" si="1"/>
        <v>75.031734971931925</v>
      </c>
      <c r="I16" s="22">
        <f t="shared" ca="1" si="1"/>
        <v>87.28952212747464</v>
      </c>
      <c r="J16" s="22">
        <f t="shared" ca="1" si="1"/>
        <v>71.418699922479249</v>
      </c>
      <c r="K16" s="22">
        <f t="shared" ca="1" si="1"/>
        <v>95.699765113413946</v>
      </c>
      <c r="L16" s="22">
        <f t="shared" ca="1" si="1"/>
        <v>110.0062552313548</v>
      </c>
      <c r="M16" s="22">
        <f t="shared" ca="1" si="1"/>
        <v>74.280007823308679</v>
      </c>
      <c r="N16" s="22">
        <f t="shared" ca="1" si="1"/>
        <v>60.774551855434368</v>
      </c>
      <c r="O16" s="22">
        <f t="shared" ca="1" si="1"/>
        <v>105.36299136872537</v>
      </c>
      <c r="P16" s="22">
        <f t="shared" ca="1" si="1"/>
        <v>71.946594659636602</v>
      </c>
      <c r="Q16" s="22">
        <f t="shared" ca="1" si="1"/>
        <v>110.07131903686596</v>
      </c>
      <c r="R16" s="22">
        <f t="shared" ca="1" si="1"/>
        <v>94.192038408656487</v>
      </c>
      <c r="S16" s="22">
        <f t="shared" ca="1" si="1"/>
        <v>75.031734971931925</v>
      </c>
      <c r="T16" s="22">
        <f t="shared" ca="1" si="1"/>
        <v>71.418699922479249</v>
      </c>
      <c r="U16" s="22">
        <f t="shared" ca="1" si="1"/>
        <v>95.699765113413946</v>
      </c>
      <c r="V16" s="22">
        <f t="shared" ca="1" si="1"/>
        <v>91.705453854583467</v>
      </c>
      <c r="W16" s="22">
        <f t="shared" ca="1" si="1"/>
        <v>78.299807820065951</v>
      </c>
      <c r="X16" s="22">
        <f t="shared" ca="1" si="1"/>
        <v>87.28952212747464</v>
      </c>
      <c r="Y16" s="22">
        <f t="shared" ca="1" si="1"/>
        <v>78.299807820065951</v>
      </c>
      <c r="Z16" s="22">
        <f t="shared" ca="1" si="1"/>
        <v>79.627700742167818</v>
      </c>
      <c r="AA16" s="22">
        <f t="shared" ca="1" si="1"/>
        <v>86.206083847138942</v>
      </c>
      <c r="AB16" s="22">
        <f t="shared" ca="1" si="1"/>
        <v>91.705453854583467</v>
      </c>
      <c r="AC16" s="22">
        <f t="shared" ca="1" si="1"/>
        <v>77.066213243446214</v>
      </c>
      <c r="AD16" s="22">
        <f t="shared" ca="1" si="1"/>
        <v>134.5316121561695</v>
      </c>
      <c r="AE16" s="22">
        <f t="shared" ca="1" si="1"/>
        <v>58.865395630611765</v>
      </c>
      <c r="AF16" s="22">
        <f t="shared" ca="1" si="1"/>
        <v>74.280007823308679</v>
      </c>
      <c r="AG16" s="22">
        <f t="shared" ca="1" si="1"/>
        <v>60.774551855434368</v>
      </c>
      <c r="AH16" s="22">
        <f t="shared" ca="1" si="1"/>
        <v>134.45208972721142</v>
      </c>
      <c r="AI16" s="22">
        <f t="shared" ca="1" si="1"/>
        <v>86.206083847138942</v>
      </c>
      <c r="AJ16" s="22">
        <f t="shared" ca="1" si="1"/>
        <v>58.865395630611765</v>
      </c>
      <c r="AK16" s="22">
        <f t="shared" ca="1" si="1"/>
        <v>109.53119789783156</v>
      </c>
      <c r="AL16" s="22">
        <f t="shared" ca="1" si="1"/>
        <v>81.312590229919223</v>
      </c>
      <c r="AM16" s="22">
        <f t="shared" ca="1" si="1"/>
        <v>99.337942000467095</v>
      </c>
      <c r="AN16" s="22">
        <f ca="1">AVERAGE(OFFSET($A16,0,Fixtures!$D$6,1,3))</f>
        <v>81.377864136457561</v>
      </c>
      <c r="AO16" s="22">
        <f ca="1">AVERAGE(OFFSET($A16,0,Fixtures!$D$6,1,6))</f>
        <v>91.239478610595313</v>
      </c>
      <c r="AP16" s="22">
        <f ca="1">AVERAGE(OFFSET($A16,0,Fixtures!$D$6,1,9))</f>
        <v>82.37298077476963</v>
      </c>
      <c r="AQ16" s="22">
        <f ca="1">AVERAGE(OFFSET($A16,0,Fixtures!$D$6,1,12))</f>
        <v>85.073366348157393</v>
      </c>
      <c r="AR16" s="22">
        <f ca="1">IF(OR(Fixtures!$D$6&lt;=0,Fixtures!$D$6&gt;39),AVERAGE(A16:AM16),AVERAGE(OFFSET($A16,0,Fixtures!$D$6,1,39-Fixtures!$D$6)))</f>
        <v>87.404141753740447</v>
      </c>
    </row>
    <row r="17" spans="1:46" x14ac:dyDescent="0.25">
      <c r="A17" s="30" t="s">
        <v>61</v>
      </c>
      <c r="B17" s="22">
        <f ca="1">MIN(VLOOKUP($A14,$A$2:$AM$12,B$14+1,FALSE),VLOOKUP($A17,$A$2:$AM$12,B$14+1,FALSE))</f>
        <v>95.687520819508933</v>
      </c>
      <c r="C17" s="22">
        <f t="shared" ref="C17:AM17" ca="1" si="2">MIN(VLOOKUP($A14,$A$2:$AM$12,C$14+1,FALSE),VLOOKUP($A17,$A$2:$AM$12,C$14+1,FALSE))</f>
        <v>65.149936970864573</v>
      </c>
      <c r="D17" s="22">
        <f t="shared" ca="1" si="2"/>
        <v>89.616434643680364</v>
      </c>
      <c r="E17" s="22">
        <f t="shared" ca="1" si="2"/>
        <v>71.946594659636602</v>
      </c>
      <c r="F17" s="22">
        <f t="shared" ca="1" si="2"/>
        <v>81.276498000382162</v>
      </c>
      <c r="G17" s="22">
        <f t="shared" ca="1" si="2"/>
        <v>71.418699922479249</v>
      </c>
      <c r="H17" s="22">
        <f t="shared" ca="1" si="2"/>
        <v>75.031734971931925</v>
      </c>
      <c r="I17" s="22">
        <f t="shared" ca="1" si="2"/>
        <v>87.28952212747464</v>
      </c>
      <c r="J17" s="22">
        <f t="shared" ca="1" si="2"/>
        <v>82.271201539938346</v>
      </c>
      <c r="K17" s="22">
        <f t="shared" ca="1" si="2"/>
        <v>115.87567373696545</v>
      </c>
      <c r="L17" s="22">
        <f t="shared" ca="1" si="2"/>
        <v>94.192038408656487</v>
      </c>
      <c r="M17" s="22">
        <f t="shared" ca="1" si="2"/>
        <v>81.276498000382162</v>
      </c>
      <c r="N17" s="22">
        <f t="shared" ca="1" si="2"/>
        <v>60.774551855434368</v>
      </c>
      <c r="O17" s="22">
        <f t="shared" ca="1" si="2"/>
        <v>58.865395630611765</v>
      </c>
      <c r="P17" s="22">
        <f t="shared" ca="1" si="2"/>
        <v>141.62582345629113</v>
      </c>
      <c r="Q17" s="22">
        <f t="shared" ca="1" si="2"/>
        <v>105.36299136872537</v>
      </c>
      <c r="R17" s="22">
        <f t="shared" ca="1" si="2"/>
        <v>60.774551855434368</v>
      </c>
      <c r="S17" s="22">
        <f t="shared" ca="1" si="2"/>
        <v>79.627700742167818</v>
      </c>
      <c r="T17" s="22">
        <f t="shared" ca="1" si="2"/>
        <v>71.418699922479249</v>
      </c>
      <c r="U17" s="22">
        <f t="shared" ca="1" si="2"/>
        <v>95.699765113413946</v>
      </c>
      <c r="V17" s="22">
        <f t="shared" ca="1" si="2"/>
        <v>84.400422374831123</v>
      </c>
      <c r="W17" s="22">
        <f t="shared" ca="1" si="2"/>
        <v>141.62582345629113</v>
      </c>
      <c r="X17" s="22">
        <f t="shared" ca="1" si="2"/>
        <v>100.55369077103576</v>
      </c>
      <c r="Y17" s="22">
        <f t="shared" ca="1" si="2"/>
        <v>78.299807820065951</v>
      </c>
      <c r="Z17" s="22">
        <f t="shared" ca="1" si="2"/>
        <v>79.627700742167818</v>
      </c>
      <c r="AA17" s="22">
        <f t="shared" ca="1" si="2"/>
        <v>86.206083847138942</v>
      </c>
      <c r="AB17" s="22">
        <f t="shared" ca="1" si="2"/>
        <v>65.149936970864573</v>
      </c>
      <c r="AC17" s="22">
        <f t="shared" ca="1" si="2"/>
        <v>74.280007823308679</v>
      </c>
      <c r="AD17" s="22">
        <f t="shared" ca="1" si="2"/>
        <v>86.206083847138942</v>
      </c>
      <c r="AE17" s="22">
        <f t="shared" ca="1" si="2"/>
        <v>115.87567373696545</v>
      </c>
      <c r="AF17" s="22">
        <f t="shared" ca="1" si="2"/>
        <v>74.280007823308679</v>
      </c>
      <c r="AG17" s="22">
        <f t="shared" ca="1" si="2"/>
        <v>71.946594659636602</v>
      </c>
      <c r="AH17" s="22">
        <f t="shared" ca="1" si="2"/>
        <v>77.066213243446214</v>
      </c>
      <c r="AI17" s="22">
        <f t="shared" ca="1" si="2"/>
        <v>99.337942000467095</v>
      </c>
      <c r="AJ17" s="22">
        <f t="shared" ca="1" si="2"/>
        <v>58.865395630611765</v>
      </c>
      <c r="AK17" s="22">
        <f t="shared" ca="1" si="2"/>
        <v>90.011311393930058</v>
      </c>
      <c r="AL17" s="22">
        <f t="shared" ca="1" si="2"/>
        <v>81.312590229919223</v>
      </c>
      <c r="AM17" s="22">
        <f t="shared" ca="1" si="2"/>
        <v>82.271201539938346</v>
      </c>
      <c r="AN17" s="22">
        <f ca="1">AVERAGE(OFFSET($A17,0,Fixtures!$D$6,1,3))</f>
        <v>81.377864136457561</v>
      </c>
      <c r="AO17" s="22">
        <f ca="1">AVERAGE(OFFSET($A17,0,Fixtures!$D$6,1,6))</f>
        <v>78.29493684178081</v>
      </c>
      <c r="AP17" s="22">
        <f ca="1">AVERAGE(OFFSET($A17,0,Fixtures!$D$6,1,9))</f>
        <v>81.319099696732849</v>
      </c>
      <c r="AQ17" s="22">
        <f ca="1">AVERAGE(OFFSET($A17,0,Fixtures!$D$6,1,12))</f>
        <v>80.595120678760054</v>
      </c>
      <c r="AR17" s="22">
        <f ca="1">IF(OR(Fixtures!$D$6&lt;=0,Fixtures!$D$6&gt;39),AVERAGE(A17:AM17),AVERAGE(OFFSET($A17,0,Fixtures!$D$6,1,39-Fixtures!$D$6)))</f>
        <v>81.382436753927223</v>
      </c>
    </row>
    <row r="18" spans="1:46" x14ac:dyDescent="0.25">
      <c r="A18" s="30" t="s">
        <v>53</v>
      </c>
      <c r="B18" s="22">
        <f ca="1">MIN(VLOOKUP($A14,$A$2:$AM$12,B$14+1,FALSE),VLOOKUP($A18,$A$2:$AM$12,B$14+1,FALSE))</f>
        <v>89.616434643680364</v>
      </c>
      <c r="C18" s="22">
        <f t="shared" ref="C18:AM18" ca="1" si="3">MIN(VLOOKUP($A14,$A$2:$AM$12,C$14+1,FALSE),VLOOKUP($A18,$A$2:$AM$12,C$14+1,FALSE))</f>
        <v>65.149936970864573</v>
      </c>
      <c r="D18" s="22">
        <f t="shared" ca="1" si="3"/>
        <v>89.616434643680364</v>
      </c>
      <c r="E18" s="22">
        <f t="shared" ca="1" si="3"/>
        <v>71.946594659636602</v>
      </c>
      <c r="F18" s="22">
        <f t="shared" ca="1" si="3"/>
        <v>81.276498000382162</v>
      </c>
      <c r="G18" s="22">
        <f t="shared" ca="1" si="3"/>
        <v>90.011311393930058</v>
      </c>
      <c r="H18" s="22">
        <f t="shared" ca="1" si="3"/>
        <v>71.418699922479249</v>
      </c>
      <c r="I18" s="22">
        <f t="shared" ca="1" si="3"/>
        <v>87.28952212747464</v>
      </c>
      <c r="J18" s="22">
        <f t="shared" ca="1" si="3"/>
        <v>82.271201539938346</v>
      </c>
      <c r="K18" s="22">
        <f t="shared" ca="1" si="3"/>
        <v>99.38205472545684</v>
      </c>
      <c r="L18" s="22">
        <f t="shared" ca="1" si="3"/>
        <v>110.07131903686596</v>
      </c>
      <c r="M18" s="22">
        <f t="shared" ca="1" si="3"/>
        <v>110.01382503702564</v>
      </c>
      <c r="N18" s="22">
        <f t="shared" ca="1" si="3"/>
        <v>60.774551855434368</v>
      </c>
      <c r="O18" s="22">
        <f t="shared" ca="1" si="3"/>
        <v>91.705453854583467</v>
      </c>
      <c r="P18" s="22">
        <f t="shared" ca="1" si="3"/>
        <v>65.149936970864573</v>
      </c>
      <c r="Q18" s="22">
        <f t="shared" ca="1" si="3"/>
        <v>95.699765113413946</v>
      </c>
      <c r="R18" s="22">
        <f t="shared" ca="1" si="3"/>
        <v>82.271201539938346</v>
      </c>
      <c r="S18" s="22">
        <f t="shared" ca="1" si="3"/>
        <v>74.280007823308679</v>
      </c>
      <c r="T18" s="22">
        <f t="shared" ca="1" si="3"/>
        <v>71.418699922479249</v>
      </c>
      <c r="U18" s="22">
        <f t="shared" ca="1" si="3"/>
        <v>95.699765113413946</v>
      </c>
      <c r="V18" s="22">
        <f t="shared" ca="1" si="3"/>
        <v>87.28952212747464</v>
      </c>
      <c r="W18" s="22">
        <f t="shared" ca="1" si="3"/>
        <v>81.312590229919223</v>
      </c>
      <c r="X18" s="22">
        <f t="shared" ca="1" si="3"/>
        <v>100.55369077103576</v>
      </c>
      <c r="Y18" s="22">
        <f t="shared" ca="1" si="3"/>
        <v>78.299807820065951</v>
      </c>
      <c r="Z18" s="22">
        <f t="shared" ca="1" si="3"/>
        <v>77.066213243446214</v>
      </c>
      <c r="AA18" s="22">
        <f t="shared" ca="1" si="3"/>
        <v>86.206083847138942</v>
      </c>
      <c r="AB18" s="22">
        <f t="shared" ca="1" si="3"/>
        <v>60.774551855434368</v>
      </c>
      <c r="AC18" s="22">
        <f t="shared" ca="1" si="3"/>
        <v>77.066213243446214</v>
      </c>
      <c r="AD18" s="22">
        <f t="shared" ca="1" si="3"/>
        <v>78.299807820065951</v>
      </c>
      <c r="AE18" s="22">
        <f t="shared" ca="1" si="3"/>
        <v>79.627700742167818</v>
      </c>
      <c r="AF18" s="22">
        <f t="shared" ca="1" si="3"/>
        <v>74.280007823308679</v>
      </c>
      <c r="AG18" s="22">
        <f t="shared" ca="1" si="3"/>
        <v>75.031734971931925</v>
      </c>
      <c r="AH18" s="22">
        <f t="shared" ca="1" si="3"/>
        <v>134.5316121561695</v>
      </c>
      <c r="AI18" s="22">
        <f t="shared" ca="1" si="3"/>
        <v>110.0062552313548</v>
      </c>
      <c r="AJ18" s="22">
        <f t="shared" ca="1" si="3"/>
        <v>58.865395630611765</v>
      </c>
      <c r="AK18" s="22">
        <f t="shared" ca="1" si="3"/>
        <v>109.53119789783156</v>
      </c>
      <c r="AL18" s="22">
        <f t="shared" ca="1" si="3"/>
        <v>81.312590229919223</v>
      </c>
      <c r="AM18" s="22">
        <f t="shared" ca="1" si="3"/>
        <v>86.206083847138942</v>
      </c>
      <c r="AN18" s="22">
        <f ca="1">AVERAGE(OFFSET($A18,0,Fixtures!$D$6,1,3))</f>
        <v>80.524034970217031</v>
      </c>
      <c r="AO18" s="22">
        <f ca="1">AVERAGE(OFFSET($A18,0,Fixtures!$D$6,1,6))</f>
        <v>76.285446304932933</v>
      </c>
      <c r="AP18" s="22">
        <f ca="1">AVERAGE(OFFSET($A18,0,Fixtures!$D$6,1,9))</f>
        <v>76.294680151889551</v>
      </c>
      <c r="AQ18" s="22">
        <f ca="1">AVERAGE(OFFSET($A18,0,Fixtures!$D$6,1,12))</f>
        <v>82.504615365428506</v>
      </c>
      <c r="AR18" s="22">
        <f ca="1">IF(OR(Fixtures!$D$6&lt;=0,Fixtures!$D$6&gt;39),AVERAGE(A18:AM18),AVERAGE(OFFSET($A18,0,Fixtures!$D$6,1,39-Fixtures!$D$6)))</f>
        <v>84.473683757335436</v>
      </c>
      <c r="AT18" s="1"/>
    </row>
    <row r="19" spans="1:46" x14ac:dyDescent="0.25">
      <c r="A19" s="30" t="s">
        <v>2</v>
      </c>
      <c r="B19" s="22">
        <f ca="1">MIN(VLOOKUP($A14,$A$2:$AM$12,B$14+1,FALSE),VLOOKUP($A19,$A$2:$AM$12,B$14+1,FALSE))</f>
        <v>81.312590229919223</v>
      </c>
      <c r="C19" s="22">
        <f t="shared" ref="C19:AM19" ca="1" si="4">MIN(VLOOKUP($A14,$A$2:$AM$12,C$14+1,FALSE),VLOOKUP($A19,$A$2:$AM$12,C$14+1,FALSE))</f>
        <v>65.149936970864573</v>
      </c>
      <c r="D19" s="22">
        <f t="shared" ca="1" si="4"/>
        <v>89.616434643680364</v>
      </c>
      <c r="E19" s="22">
        <f t="shared" ca="1" si="4"/>
        <v>71.946594659636602</v>
      </c>
      <c r="F19" s="22">
        <f t="shared" si="4"/>
        <v>81.276498000382162</v>
      </c>
      <c r="G19" s="22">
        <f t="shared" ca="1" si="4"/>
        <v>82.271201539938346</v>
      </c>
      <c r="H19" s="22">
        <f t="shared" ca="1" si="4"/>
        <v>75.031734971931925</v>
      </c>
      <c r="I19" s="22">
        <f t="shared" ca="1" si="4"/>
        <v>87.28952212747464</v>
      </c>
      <c r="J19" s="22">
        <f t="shared" ca="1" si="4"/>
        <v>82.271201539938346</v>
      </c>
      <c r="K19" s="22">
        <f t="shared" ca="1" si="4"/>
        <v>90.011311393930058</v>
      </c>
      <c r="L19" s="22">
        <f t="shared" si="4"/>
        <v>99.337942000467095</v>
      </c>
      <c r="M19" s="22">
        <f t="shared" ca="1" si="4"/>
        <v>65.149936970864573</v>
      </c>
      <c r="N19" s="22">
        <f t="shared" ca="1" si="4"/>
        <v>60.774551855434368</v>
      </c>
      <c r="O19" s="22">
        <f t="shared" ca="1" si="4"/>
        <v>134.45208972721142</v>
      </c>
      <c r="P19" s="22">
        <f t="shared" ca="1" si="4"/>
        <v>94.192038408656487</v>
      </c>
      <c r="Q19" s="22">
        <f t="shared" ca="1" si="4"/>
        <v>95.687520819508933</v>
      </c>
      <c r="R19" s="22">
        <f t="shared" ca="1" si="4"/>
        <v>91.705453854583467</v>
      </c>
      <c r="S19" s="22">
        <f t="shared" ca="1" si="4"/>
        <v>58.865395630611765</v>
      </c>
      <c r="T19" s="22">
        <f t="shared" ca="1" si="4"/>
        <v>71.418699922479249</v>
      </c>
      <c r="U19" s="22">
        <f t="shared" ca="1" si="4"/>
        <v>89.616434643680364</v>
      </c>
      <c r="V19" s="22">
        <f t="shared" ca="1" si="4"/>
        <v>91.705453854583467</v>
      </c>
      <c r="W19" s="22">
        <f t="shared" ca="1" si="4"/>
        <v>110.01382503702564</v>
      </c>
      <c r="X19" s="22">
        <f t="shared" ca="1" si="4"/>
        <v>100.55369077103576</v>
      </c>
      <c r="Y19" s="22">
        <f t="shared" ca="1" si="4"/>
        <v>78.299807820065951</v>
      </c>
      <c r="Z19" s="22">
        <f t="shared" ca="1" si="4"/>
        <v>71.418699922479249</v>
      </c>
      <c r="AA19" s="22">
        <f t="shared" ca="1" si="4"/>
        <v>86.206083847138942</v>
      </c>
      <c r="AB19" s="22">
        <f t="shared" ca="1" si="4"/>
        <v>71.946594659636602</v>
      </c>
      <c r="AC19" s="22">
        <f t="shared" ca="1" si="4"/>
        <v>75.031734971931925</v>
      </c>
      <c r="AD19" s="22">
        <f t="shared" ca="1" si="4"/>
        <v>116.95141433495537</v>
      </c>
      <c r="AE19" s="22">
        <f t="shared" ca="1" si="4"/>
        <v>77.066213243446214</v>
      </c>
      <c r="AF19" s="22">
        <f t="shared" ca="1" si="4"/>
        <v>74.280007823308679</v>
      </c>
      <c r="AG19" s="22">
        <f t="shared" ca="1" si="4"/>
        <v>79.627700742167818</v>
      </c>
      <c r="AH19" s="22">
        <f t="shared" si="4"/>
        <v>81.276498000382162</v>
      </c>
      <c r="AI19" s="22">
        <f t="shared" ca="1" si="4"/>
        <v>110.0062552313548</v>
      </c>
      <c r="AJ19" s="22">
        <f t="shared" ca="1" si="4"/>
        <v>58.865395630611765</v>
      </c>
      <c r="AK19" s="22">
        <f t="shared" ca="1" si="4"/>
        <v>86.206083847138942</v>
      </c>
      <c r="AL19" s="22">
        <f t="shared" ca="1" si="4"/>
        <v>81.312590229919223</v>
      </c>
      <c r="AM19" s="22">
        <f t="shared" si="4"/>
        <v>99.337942000467095</v>
      </c>
      <c r="AN19" s="22">
        <f ca="1">AVERAGE(OFFSET($A19,0,Fixtures!$D$6,1,3))</f>
        <v>78.641530529894723</v>
      </c>
      <c r="AO19" s="22">
        <f ca="1">AVERAGE(OFFSET($A19,0,Fixtures!$D$6,1,6))</f>
        <v>83.309055926034674</v>
      </c>
      <c r="AP19" s="22">
        <f ca="1">AVERAGE(OFFSET($A19,0,Fixtures!$D$6,1,9))</f>
        <v>81.203139707236744</v>
      </c>
      <c r="AQ19" s="22">
        <f ca="1">AVERAGE(OFFSET($A19,0,Fixtures!$D$6,1,12))</f>
        <v>81.74803385228995</v>
      </c>
      <c r="AR19" s="22">
        <f ca="1">IF(OR(Fixtures!$D$6&lt;=0,Fixtures!$D$6&gt;39),AVERAGE(A19:AM19),AVERAGE(OFFSET($A19,0,Fixtures!$D$6,1,39-Fixtures!$D$6)))</f>
        <v>83.188868153666974</v>
      </c>
      <c r="AT19" s="1"/>
    </row>
    <row r="20" spans="1:46" x14ac:dyDescent="0.25">
      <c r="A20" s="30" t="s">
        <v>113</v>
      </c>
      <c r="B20" s="22">
        <f ca="1">MIN(VLOOKUP($A14,$A$2:$AM$12,B$14+1,FALSE),VLOOKUP($A20,$A$2:$AM$12,B$14+1,FALSE))</f>
        <v>105.36299136872537</v>
      </c>
      <c r="C20" s="22">
        <f t="shared" ref="C20:AM20" ca="1" si="5">MIN(VLOOKUP($A14,$A$2:$AM$12,C$14+1,FALSE),VLOOKUP($A20,$A$2:$AM$12,C$14+1,FALSE))</f>
        <v>60.774551855434368</v>
      </c>
      <c r="D20" s="22">
        <f t="shared" ca="1" si="5"/>
        <v>89.616434643680364</v>
      </c>
      <c r="E20" s="22">
        <f t="shared" ca="1" si="5"/>
        <v>71.946594659636602</v>
      </c>
      <c r="F20" s="22">
        <f t="shared" ca="1" si="5"/>
        <v>81.276498000382162</v>
      </c>
      <c r="G20" s="22">
        <f t="shared" ca="1" si="5"/>
        <v>91.705453854583467</v>
      </c>
      <c r="H20" s="22">
        <f t="shared" ca="1" si="5"/>
        <v>71.946594659636602</v>
      </c>
      <c r="I20" s="22">
        <f t="shared" ca="1" si="5"/>
        <v>84.400422374831123</v>
      </c>
      <c r="J20" s="22">
        <f t="shared" ca="1" si="5"/>
        <v>79.627700742167818</v>
      </c>
      <c r="K20" s="22">
        <f t="shared" ca="1" si="5"/>
        <v>110.0062552313548</v>
      </c>
      <c r="L20" s="22">
        <f t="shared" ca="1" si="5"/>
        <v>100.55369077103576</v>
      </c>
      <c r="M20" s="22">
        <f t="shared" ca="1" si="5"/>
        <v>78.299807820065951</v>
      </c>
      <c r="N20" s="22">
        <f t="shared" ca="1" si="5"/>
        <v>60.774551855434368</v>
      </c>
      <c r="O20" s="22">
        <f t="shared" ca="1" si="5"/>
        <v>81.312590229919223</v>
      </c>
      <c r="P20" s="22">
        <f t="shared" ca="1" si="5"/>
        <v>116.95141433495537</v>
      </c>
      <c r="Q20" s="22">
        <f t="shared" ca="1" si="5"/>
        <v>77.066213243446214</v>
      </c>
      <c r="R20" s="22">
        <f t="shared" ca="1" si="5"/>
        <v>94.192038408656487</v>
      </c>
      <c r="S20" s="22">
        <f t="shared" ca="1" si="5"/>
        <v>90.011311393930058</v>
      </c>
      <c r="T20" s="22">
        <f t="shared" ca="1" si="5"/>
        <v>71.418699922479249</v>
      </c>
      <c r="U20" s="22">
        <f t="shared" ca="1" si="5"/>
        <v>86.206083847138942</v>
      </c>
      <c r="V20" s="22">
        <f t="shared" ca="1" si="5"/>
        <v>58.865395630611765</v>
      </c>
      <c r="W20" s="22">
        <f t="shared" ca="1" si="5"/>
        <v>134.45208972721142</v>
      </c>
      <c r="X20" s="22">
        <f t="shared" ca="1" si="5"/>
        <v>65.149936970864573</v>
      </c>
      <c r="Y20" s="22">
        <f t="shared" ca="1" si="5"/>
        <v>78.299807820065951</v>
      </c>
      <c r="Z20" s="22">
        <f t="shared" ca="1" si="5"/>
        <v>74.280007823308679</v>
      </c>
      <c r="AA20" s="22">
        <f t="shared" ca="1" si="5"/>
        <v>86.206083847138942</v>
      </c>
      <c r="AB20" s="22">
        <f t="shared" ca="1" si="5"/>
        <v>110.01382503702564</v>
      </c>
      <c r="AC20" s="22">
        <f t="shared" ca="1" si="5"/>
        <v>77.066213243446214</v>
      </c>
      <c r="AD20" s="22">
        <f t="shared" ca="1" si="5"/>
        <v>94.192038408656487</v>
      </c>
      <c r="AE20" s="22">
        <f t="shared" ca="1" si="5"/>
        <v>95.687520819508933</v>
      </c>
      <c r="AF20" s="22">
        <f t="shared" ca="1" si="5"/>
        <v>74.280007823308679</v>
      </c>
      <c r="AG20" s="22">
        <f t="shared" ca="1" si="5"/>
        <v>90.011311393930058</v>
      </c>
      <c r="AH20" s="22">
        <f t="shared" ca="1" si="5"/>
        <v>82.271201539938346</v>
      </c>
      <c r="AI20" s="22">
        <f t="shared" ca="1" si="5"/>
        <v>95.699765113413946</v>
      </c>
      <c r="AJ20" s="22">
        <f t="shared" ca="1" si="5"/>
        <v>58.865395630611765</v>
      </c>
      <c r="AK20" s="22">
        <f t="shared" ca="1" si="5"/>
        <v>109.53119789783156</v>
      </c>
      <c r="AL20" s="22">
        <f t="shared" ca="1" si="5"/>
        <v>75.031734971931925</v>
      </c>
      <c r="AM20" s="22">
        <f t="shared" ca="1" si="5"/>
        <v>99.337942000467095</v>
      </c>
      <c r="AN20" s="22">
        <f ca="1">AVERAGE(OFFSET($A20,0,Fixtures!$D$6,1,3))</f>
        <v>79.595299830171186</v>
      </c>
      <c r="AO20" s="22">
        <f ca="1">AVERAGE(OFFSET($A20,0,Fixtures!$D$6,1,6))</f>
        <v>86.676329363273638</v>
      </c>
      <c r="AP20" s="22">
        <f ca="1">AVERAGE(OFFSET($A20,0,Fixtures!$D$6,1,9))</f>
        <v>86.670757357376615</v>
      </c>
      <c r="AQ20" s="22">
        <f ca="1">AVERAGE(OFFSET($A20,0,Fixtures!$D$6,1,12))</f>
        <v>84.739431541696135</v>
      </c>
      <c r="AR20" s="22">
        <f ca="1">IF(OR(Fixtures!$D$6&lt;=0,Fixtures!$D$6&gt;39),AVERAGE(A20:AM20),AVERAGE(OFFSET($A20,0,Fixtures!$D$6,1,39-Fixtures!$D$6)))</f>
        <v>86.718270224705606</v>
      </c>
    </row>
    <row r="21" spans="1:46" x14ac:dyDescent="0.25">
      <c r="A21" s="30" t="s">
        <v>112</v>
      </c>
      <c r="B21" s="22">
        <f ca="1">MIN(VLOOKUP($A14,$A$2:$AM$12,B$14+1,FALSE),VLOOKUP($A21,$A$2:$AM$12,B$14+1,FALSE))</f>
        <v>79.627700742167818</v>
      </c>
      <c r="C21" s="22">
        <f t="shared" ref="C21:AM21" ca="1" si="6">MIN(VLOOKUP($A14,$A$2:$AM$12,C$14+1,FALSE),VLOOKUP($A21,$A$2:$AM$12,C$14+1,FALSE))</f>
        <v>58.865395630611765</v>
      </c>
      <c r="D21" s="22">
        <f t="shared" ca="1" si="6"/>
        <v>89.616434643680364</v>
      </c>
      <c r="E21" s="22">
        <f t="shared" ca="1" si="6"/>
        <v>71.946594659636602</v>
      </c>
      <c r="F21" s="22">
        <f t="shared" ca="1" si="6"/>
        <v>81.276498000382162</v>
      </c>
      <c r="G21" s="22">
        <f t="shared" ca="1" si="6"/>
        <v>99.38205472545684</v>
      </c>
      <c r="H21" s="22">
        <f t="shared" ca="1" si="6"/>
        <v>75.031734971931925</v>
      </c>
      <c r="I21" s="22">
        <f t="shared" ca="1" si="6"/>
        <v>87.28952212747464</v>
      </c>
      <c r="J21" s="22">
        <f t="shared" ca="1" si="6"/>
        <v>81.312590229919223</v>
      </c>
      <c r="K21" s="22">
        <f t="shared" ca="1" si="6"/>
        <v>99.337942000467095</v>
      </c>
      <c r="L21" s="22">
        <f t="shared" ca="1" si="6"/>
        <v>75.031734971931925</v>
      </c>
      <c r="M21" s="22">
        <f t="shared" ca="1" si="6"/>
        <v>105.36299136872537</v>
      </c>
      <c r="N21" s="22">
        <f t="shared" ca="1" si="6"/>
        <v>60.774551855434368</v>
      </c>
      <c r="O21" s="22">
        <f t="shared" ca="1" si="6"/>
        <v>110.01382503702564</v>
      </c>
      <c r="P21" s="22">
        <f t="shared" ca="1" si="6"/>
        <v>60.774551855434368</v>
      </c>
      <c r="Q21" s="22">
        <f t="shared" ca="1" si="6"/>
        <v>87.28952212747464</v>
      </c>
      <c r="R21" s="22">
        <f t="shared" ca="1" si="6"/>
        <v>84.400422374831123</v>
      </c>
      <c r="S21" s="22">
        <f t="shared" ca="1" si="6"/>
        <v>95.687520819508933</v>
      </c>
      <c r="T21" s="22">
        <f t="shared" ca="1" si="6"/>
        <v>71.418699922479249</v>
      </c>
      <c r="U21" s="22">
        <f t="shared" ca="1" si="6"/>
        <v>95.699765113413946</v>
      </c>
      <c r="V21" s="22">
        <f t="shared" ca="1" si="6"/>
        <v>91.705453854583467</v>
      </c>
      <c r="W21" s="22">
        <f t="shared" ca="1" si="6"/>
        <v>81.276498000382162</v>
      </c>
      <c r="X21" s="22">
        <f t="shared" ca="1" si="6"/>
        <v>99.38205472545684</v>
      </c>
      <c r="Y21" s="22">
        <f t="shared" ca="1" si="6"/>
        <v>78.299807820065951</v>
      </c>
      <c r="Z21" s="22">
        <f t="shared" ca="1" si="6"/>
        <v>71.946594659636602</v>
      </c>
      <c r="AA21" s="22">
        <f t="shared" ca="1" si="6"/>
        <v>65.149936970864573</v>
      </c>
      <c r="AB21" s="22">
        <f t="shared" ca="1" si="6"/>
        <v>82.271201539938346</v>
      </c>
      <c r="AC21" s="22">
        <f t="shared" ca="1" si="6"/>
        <v>77.066213243446214</v>
      </c>
      <c r="AD21" s="22">
        <f t="shared" ca="1" si="6"/>
        <v>71.418699922479249</v>
      </c>
      <c r="AE21" s="22">
        <f t="shared" ca="1" si="6"/>
        <v>74.280007823308679</v>
      </c>
      <c r="AF21" s="22">
        <f t="shared" ca="1" si="6"/>
        <v>74.280007823308679</v>
      </c>
      <c r="AG21" s="22">
        <f t="shared" ca="1" si="6"/>
        <v>86.206083847138942</v>
      </c>
      <c r="AH21" s="22">
        <f t="shared" ca="1" si="6"/>
        <v>91.705453854583467</v>
      </c>
      <c r="AI21" s="22">
        <f t="shared" ca="1" si="6"/>
        <v>90.011311393930058</v>
      </c>
      <c r="AJ21" s="22">
        <f t="shared" ca="1" si="6"/>
        <v>58.865395630611765</v>
      </c>
      <c r="AK21" s="22">
        <f t="shared" ca="1" si="6"/>
        <v>109.53119789783156</v>
      </c>
      <c r="AL21" s="22">
        <f t="shared" ca="1" si="6"/>
        <v>81.312590229919223</v>
      </c>
      <c r="AM21" s="22">
        <f t="shared" ca="1" si="6"/>
        <v>99.337942000467095</v>
      </c>
      <c r="AN21" s="22">
        <f ca="1">AVERAGE(OFFSET($A21,0,Fixtures!$D$6,1,3))</f>
        <v>71.798779816855713</v>
      </c>
      <c r="AO21" s="22">
        <f ca="1">AVERAGE(OFFSET($A21,0,Fixtures!$D$6,1,6))</f>
        <v>74.358742359405156</v>
      </c>
      <c r="AP21" s="22">
        <f ca="1">AVERAGE(OFFSET($A21,0,Fixtures!$D$6,1,9))</f>
        <v>75.657617072243028</v>
      </c>
      <c r="AQ21" s="22">
        <f ca="1">AVERAGE(OFFSET($A21,0,Fixtures!$D$6,1,12))</f>
        <v>76.791726210776048</v>
      </c>
      <c r="AR21" s="22">
        <f ca="1">IF(OR(Fixtures!$D$6&lt;=0,Fixtures!$D$6&gt;39),AVERAGE(A21:AM21),AVERAGE(OFFSET($A21,0,Fixtures!$D$6,1,39-Fixtures!$D$6)))</f>
        <v>80.778829643835351</v>
      </c>
    </row>
    <row r="22" spans="1:46" x14ac:dyDescent="0.25">
      <c r="A22" s="30" t="s">
        <v>10</v>
      </c>
      <c r="B22" s="22">
        <f ca="1">MIN(VLOOKUP($A14,$A$2:$AM$12,B$14+1,FALSE),VLOOKUP($A22,$A$2:$AM$12,B$14+1,FALSE))</f>
        <v>91.705453854583467</v>
      </c>
      <c r="C22" s="22">
        <f t="shared" ref="C22:AM22" ca="1" si="7">MIN(VLOOKUP($A14,$A$2:$AM$12,C$14+1,FALSE),VLOOKUP($A22,$A$2:$AM$12,C$14+1,FALSE))</f>
        <v>65.149936970864573</v>
      </c>
      <c r="D22" s="22">
        <f t="shared" ca="1" si="7"/>
        <v>89.616434643680364</v>
      </c>
      <c r="E22" s="22">
        <f t="shared" ca="1" si="7"/>
        <v>71.946594659636602</v>
      </c>
      <c r="F22" s="22">
        <f t="shared" ca="1" si="7"/>
        <v>81.276498000382162</v>
      </c>
      <c r="G22" s="22">
        <f t="shared" ca="1" si="7"/>
        <v>65.149936970864573</v>
      </c>
      <c r="H22" s="22">
        <f t="shared" ca="1" si="7"/>
        <v>75.031734971931925</v>
      </c>
      <c r="I22" s="22">
        <f t="shared" ca="1" si="7"/>
        <v>87.28952212747464</v>
      </c>
      <c r="J22" s="22">
        <f t="shared" ca="1" si="7"/>
        <v>82.271201539938346</v>
      </c>
      <c r="K22" s="22">
        <f t="shared" ca="1" si="7"/>
        <v>110.07131903686596</v>
      </c>
      <c r="L22" s="22">
        <f t="shared" ca="1" si="7"/>
        <v>131.33569028153607</v>
      </c>
      <c r="M22" s="22">
        <f t="shared" ca="1" si="7"/>
        <v>89.616434643680364</v>
      </c>
      <c r="N22" s="22">
        <f t="shared" ca="1" si="7"/>
        <v>60.774551855434368</v>
      </c>
      <c r="O22" s="22">
        <f t="shared" ca="1" si="7"/>
        <v>78.299807820065951</v>
      </c>
      <c r="P22" s="22">
        <f t="shared" ca="1" si="7"/>
        <v>71.418699922479249</v>
      </c>
      <c r="Q22" s="22">
        <f t="shared" ca="1" si="7"/>
        <v>74.280007823308679</v>
      </c>
      <c r="R22" s="22">
        <f t="shared" ca="1" si="7"/>
        <v>81.276498000382162</v>
      </c>
      <c r="S22" s="22">
        <f t="shared" ca="1" si="7"/>
        <v>95.687520819508933</v>
      </c>
      <c r="T22" s="22">
        <f t="shared" ca="1" si="7"/>
        <v>71.418699922479249</v>
      </c>
      <c r="U22" s="22">
        <f t="shared" ca="1" si="7"/>
        <v>58.865395630611765</v>
      </c>
      <c r="V22" s="22">
        <f t="shared" ca="1" si="7"/>
        <v>86.206083847138942</v>
      </c>
      <c r="W22" s="22">
        <f t="shared" ca="1" si="7"/>
        <v>134.5316121561695</v>
      </c>
      <c r="X22" s="22">
        <f t="shared" ca="1" si="7"/>
        <v>90.011311393930058</v>
      </c>
      <c r="Y22" s="22">
        <f t="shared" ca="1" si="7"/>
        <v>71.946594659636602</v>
      </c>
      <c r="Z22" s="22">
        <f t="shared" ca="1" si="7"/>
        <v>79.627700742167818</v>
      </c>
      <c r="AA22" s="22">
        <f t="shared" ca="1" si="7"/>
        <v>75.031734971931925</v>
      </c>
      <c r="AB22" s="22">
        <f t="shared" ca="1" si="7"/>
        <v>84.400422374831123</v>
      </c>
      <c r="AC22" s="22">
        <f t="shared" ca="1" si="7"/>
        <v>77.066213243446214</v>
      </c>
      <c r="AD22" s="22">
        <f t="shared" ca="1" si="7"/>
        <v>60.774551855434368</v>
      </c>
      <c r="AE22" s="22">
        <f t="shared" ca="1" si="7"/>
        <v>87.28952212747464</v>
      </c>
      <c r="AF22" s="22">
        <f t="shared" ca="1" si="7"/>
        <v>74.280007823308679</v>
      </c>
      <c r="AG22" s="22">
        <f t="shared" ca="1" si="7"/>
        <v>90.011311393930058</v>
      </c>
      <c r="AH22" s="22">
        <f t="shared" ca="1" si="7"/>
        <v>154.82511110535401</v>
      </c>
      <c r="AI22" s="22">
        <f t="shared" ca="1" si="7"/>
        <v>109.53119789783156</v>
      </c>
      <c r="AJ22" s="22">
        <f t="shared" ca="1" si="7"/>
        <v>58.865395630611765</v>
      </c>
      <c r="AK22" s="22">
        <f t="shared" ca="1" si="7"/>
        <v>82.271201539938346</v>
      </c>
      <c r="AL22" s="22">
        <f t="shared" ca="1" si="7"/>
        <v>79.627700742167818</v>
      </c>
      <c r="AM22" s="22">
        <f t="shared" ca="1" si="7"/>
        <v>77.066213243446214</v>
      </c>
      <c r="AN22" s="22">
        <f ca="1">AVERAGE(OFFSET($A22,0,Fixtures!$D$6,1,3))</f>
        <v>75.53534345791212</v>
      </c>
      <c r="AO22" s="22">
        <f ca="1">AVERAGE(OFFSET($A22,0,Fixtures!$D$6,1,6))</f>
        <v>74.807869641241339</v>
      </c>
      <c r="AP22" s="22">
        <f ca="1">AVERAGE(OFFSET($A22,0,Fixtures!$D$6,1,9))</f>
        <v>77.82533991024016</v>
      </c>
      <c r="AQ22" s="22">
        <f ca="1">AVERAGE(OFFSET($A22,0,Fixtures!$D$6,1,12))</f>
        <v>85.304146985496558</v>
      </c>
      <c r="AR22" s="22">
        <f ca="1">IF(OR(Fixtures!$D$6&lt;=0,Fixtures!$D$6&gt;39),AVERAGE(A22:AM22),AVERAGE(OFFSET($A22,0,Fixtures!$D$6,1,39-Fixtures!$D$6)))</f>
        <v>84.174325290100754</v>
      </c>
    </row>
    <row r="23" spans="1:46" x14ac:dyDescent="0.25">
      <c r="A23" s="30" t="s">
        <v>71</v>
      </c>
      <c r="B23" s="22">
        <f ca="1">MIN(VLOOKUP($A14,$A$2:$AM$12,B$14+1,FALSE),VLOOKUP($A23,$A$2:$AM$12,B$14+1,FALSE))</f>
        <v>82.271201539938346</v>
      </c>
      <c r="C23" s="22">
        <f t="shared" ref="C23:AM23" ca="1" si="8">MIN(VLOOKUP($A14,$A$2:$AM$12,C$14+1,FALSE),VLOOKUP($A23,$A$2:$AM$12,C$14+1,FALSE))</f>
        <v>65.149936970864573</v>
      </c>
      <c r="D23" s="22">
        <f t="shared" ca="1" si="8"/>
        <v>81.276498000382162</v>
      </c>
      <c r="E23" s="22">
        <f t="shared" ca="1" si="8"/>
        <v>71.946594659636602</v>
      </c>
      <c r="F23" s="22">
        <f t="shared" ca="1" si="8"/>
        <v>81.276498000382162</v>
      </c>
      <c r="G23" s="22">
        <f t="shared" ca="1" si="8"/>
        <v>99.38205472545684</v>
      </c>
      <c r="H23" s="22">
        <f t="shared" ca="1" si="8"/>
        <v>75.031734971931925</v>
      </c>
      <c r="I23" s="22">
        <f t="shared" ca="1" si="8"/>
        <v>77.066213243446214</v>
      </c>
      <c r="J23" s="22">
        <f t="shared" ca="1" si="8"/>
        <v>82.271201539938346</v>
      </c>
      <c r="K23" s="22">
        <f t="shared" ca="1" si="8"/>
        <v>65.149936970864573</v>
      </c>
      <c r="L23" s="22">
        <f t="shared" ca="1" si="8"/>
        <v>115.87567373696545</v>
      </c>
      <c r="M23" s="22">
        <f t="shared" ca="1" si="8"/>
        <v>87.28952212747464</v>
      </c>
      <c r="N23" s="22">
        <f t="shared" ca="1" si="8"/>
        <v>60.774551855434368</v>
      </c>
      <c r="O23" s="22">
        <f t="shared" ca="1" si="8"/>
        <v>116.95141433495537</v>
      </c>
      <c r="P23" s="22">
        <f t="shared" ca="1" si="8"/>
        <v>134.5316121561695</v>
      </c>
      <c r="Q23" s="22">
        <f t="shared" ca="1" si="8"/>
        <v>58.865395630611765</v>
      </c>
      <c r="R23" s="22">
        <f t="shared" ca="1" si="8"/>
        <v>94.192038408656487</v>
      </c>
      <c r="S23" s="22">
        <f t="shared" ca="1" si="8"/>
        <v>95.687520819508933</v>
      </c>
      <c r="T23" s="22">
        <f t="shared" ca="1" si="8"/>
        <v>71.418699922479249</v>
      </c>
      <c r="U23" s="22">
        <f t="shared" ca="1" si="8"/>
        <v>84.400422374831123</v>
      </c>
      <c r="V23" s="22">
        <f t="shared" ca="1" si="8"/>
        <v>90.011311393930058</v>
      </c>
      <c r="W23" s="22">
        <f t="shared" ca="1" si="8"/>
        <v>79.627700742167818</v>
      </c>
      <c r="X23" s="22">
        <f t="shared" ca="1" si="8"/>
        <v>86.206083847138942</v>
      </c>
      <c r="Y23" s="22">
        <f t="shared" ca="1" si="8"/>
        <v>78.299807820065951</v>
      </c>
      <c r="Z23" s="22">
        <f t="shared" ca="1" si="8"/>
        <v>79.627700742167818</v>
      </c>
      <c r="AA23" s="22">
        <f t="shared" ca="1" si="8"/>
        <v>86.206083847138942</v>
      </c>
      <c r="AB23" s="22">
        <f t="shared" ca="1" si="8"/>
        <v>116.95141433495537</v>
      </c>
      <c r="AC23" s="22">
        <f t="shared" ca="1" si="8"/>
        <v>77.066213243446214</v>
      </c>
      <c r="AD23" s="22">
        <f t="shared" ca="1" si="8"/>
        <v>71.946594659636602</v>
      </c>
      <c r="AE23" s="22">
        <f t="shared" ca="1" si="8"/>
        <v>110.07131903686596</v>
      </c>
      <c r="AF23" s="22">
        <f t="shared" ca="1" si="8"/>
        <v>74.280007823308679</v>
      </c>
      <c r="AG23" s="22">
        <f t="shared" ca="1" si="8"/>
        <v>90.011311393930058</v>
      </c>
      <c r="AH23" s="22">
        <f t="shared" ca="1" si="8"/>
        <v>141.62582345629113</v>
      </c>
      <c r="AI23" s="22">
        <f t="shared" ca="1" si="8"/>
        <v>71.418699922479249</v>
      </c>
      <c r="AJ23" s="22">
        <f t="shared" ca="1" si="8"/>
        <v>58.865395630611765</v>
      </c>
      <c r="AK23" s="22">
        <f t="shared" ca="1" si="8"/>
        <v>99.337942000467095</v>
      </c>
      <c r="AL23" s="22">
        <f t="shared" ca="1" si="8"/>
        <v>81.312590229919223</v>
      </c>
      <c r="AM23" s="22">
        <f t="shared" ca="1" si="8"/>
        <v>99.337942000467095</v>
      </c>
      <c r="AN23" s="22">
        <f ca="1">AVERAGE(OFFSET($A23,0,Fixtures!$D$6,1,3))</f>
        <v>81.377864136457561</v>
      </c>
      <c r="AO23" s="22">
        <f ca="1">AVERAGE(OFFSET($A23,0,Fixtures!$D$6,1,6))</f>
        <v>85.01630244123514</v>
      </c>
      <c r="AP23" s="22">
        <f ca="1">AVERAGE(OFFSET($A23,0,Fixtures!$D$6,1,9))</f>
        <v>87.162272544612847</v>
      </c>
      <c r="AQ23" s="22">
        <f ca="1">AVERAGE(OFFSET($A23,0,Fixtures!$D$6,1,12))</f>
        <v>88.030864325908155</v>
      </c>
      <c r="AR23" s="22">
        <f ca="1">IF(OR(Fixtures!$D$6&lt;=0,Fixtures!$D$6&gt;39),AVERAGE(A23:AM23),AVERAGE(OFFSET($A23,0,Fixtures!$D$6,1,39-Fixtures!$D$6)))</f>
        <v>89.090589742783408</v>
      </c>
    </row>
    <row r="24" spans="1:46" x14ac:dyDescent="0.25">
      <c r="A24" s="30" t="s">
        <v>63</v>
      </c>
      <c r="B24" s="22">
        <f ca="1">MIN(VLOOKUP($A14,$A$2:$AM$12,B$14+1,FALSE),VLOOKUP($A24,$A$2:$AM$12,B$14+1,FALSE))</f>
        <v>105.36299136872537</v>
      </c>
      <c r="C24" s="22">
        <f t="shared" ref="C24:AM24" ca="1" si="9">MIN(VLOOKUP($A14,$A$2:$AM$12,C$14+1,FALSE),VLOOKUP($A24,$A$2:$AM$12,C$14+1,FALSE))</f>
        <v>65.149936970864573</v>
      </c>
      <c r="D24" s="22">
        <f t="shared" ca="1" si="9"/>
        <v>89.616434643680364</v>
      </c>
      <c r="E24" s="22">
        <f t="shared" ca="1" si="9"/>
        <v>71.418699922479249</v>
      </c>
      <c r="F24" s="22">
        <f t="shared" ca="1" si="9"/>
        <v>81.276498000382162</v>
      </c>
      <c r="G24" s="22">
        <f t="shared" ca="1" si="9"/>
        <v>99.38205472545684</v>
      </c>
      <c r="H24" s="22">
        <f t="shared" ca="1" si="9"/>
        <v>75.031734971931925</v>
      </c>
      <c r="I24" s="22">
        <f t="shared" ca="1" si="9"/>
        <v>58.865395630611765</v>
      </c>
      <c r="J24" s="22">
        <f t="shared" ca="1" si="9"/>
        <v>82.271201539938346</v>
      </c>
      <c r="K24" s="22">
        <f t="shared" ca="1" si="9"/>
        <v>77.066213243446214</v>
      </c>
      <c r="L24" s="22">
        <f t="shared" ca="1" si="9"/>
        <v>60.774551855434368</v>
      </c>
      <c r="M24" s="22">
        <f t="shared" ca="1" si="9"/>
        <v>91.705453854583467</v>
      </c>
      <c r="N24" s="22">
        <f t="shared" ca="1" si="9"/>
        <v>60.774551855434368</v>
      </c>
      <c r="O24" s="22">
        <f t="shared" ca="1" si="9"/>
        <v>134.45208972721142</v>
      </c>
      <c r="P24" s="22">
        <f t="shared" ca="1" si="9"/>
        <v>110.01382503702564</v>
      </c>
      <c r="Q24" s="22">
        <f t="shared" ca="1" si="9"/>
        <v>81.312590229919223</v>
      </c>
      <c r="R24" s="22">
        <f t="shared" ca="1" si="9"/>
        <v>94.192038408656487</v>
      </c>
      <c r="S24" s="22">
        <f t="shared" ca="1" si="9"/>
        <v>95.687520819508933</v>
      </c>
      <c r="T24" s="22">
        <f t="shared" ca="1" si="9"/>
        <v>71.418699922479249</v>
      </c>
      <c r="U24" s="22">
        <f t="shared" ca="1" si="9"/>
        <v>95.699765113413946</v>
      </c>
      <c r="V24" s="22">
        <f t="shared" ca="1" si="9"/>
        <v>65.149936970864573</v>
      </c>
      <c r="W24" s="22">
        <f t="shared" ca="1" si="9"/>
        <v>94.192038408656487</v>
      </c>
      <c r="X24" s="22">
        <f t="shared" ca="1" si="9"/>
        <v>89.616434643680364</v>
      </c>
      <c r="Y24" s="22">
        <f t="shared" ca="1" si="9"/>
        <v>78.299807820065951</v>
      </c>
      <c r="Z24" s="22">
        <f t="shared" ca="1" si="9"/>
        <v>79.627700742167818</v>
      </c>
      <c r="AA24" s="22">
        <f t="shared" ca="1" si="9"/>
        <v>86.206083847138942</v>
      </c>
      <c r="AB24" s="22">
        <f t="shared" ca="1" si="9"/>
        <v>116.95141433495537</v>
      </c>
      <c r="AC24" s="22">
        <f t="shared" ca="1" si="9"/>
        <v>77.066213243446214</v>
      </c>
      <c r="AD24" s="22">
        <f t="shared" ca="1" si="9"/>
        <v>99.38205472545684</v>
      </c>
      <c r="AE24" s="22">
        <f t="shared" ca="1" si="9"/>
        <v>90.011311393930058</v>
      </c>
      <c r="AF24" s="22">
        <f t="shared" ca="1" si="9"/>
        <v>74.280007823308679</v>
      </c>
      <c r="AG24" s="22">
        <f t="shared" ca="1" si="9"/>
        <v>90.011311393930058</v>
      </c>
      <c r="AH24" s="22">
        <f t="shared" ca="1" si="9"/>
        <v>74.280007823308679</v>
      </c>
      <c r="AI24" s="22">
        <f t="shared" ca="1" si="9"/>
        <v>75.031734971931925</v>
      </c>
      <c r="AJ24" s="22">
        <f t="shared" ca="1" si="9"/>
        <v>58.865395630611765</v>
      </c>
      <c r="AK24" s="22">
        <f t="shared" ca="1" si="9"/>
        <v>78.299807820065951</v>
      </c>
      <c r="AL24" s="22">
        <f t="shared" ca="1" si="9"/>
        <v>81.312590229919223</v>
      </c>
      <c r="AM24" s="22">
        <f t="shared" ca="1" si="9"/>
        <v>84.400422374831123</v>
      </c>
      <c r="AN24" s="22">
        <f ca="1">AVERAGE(OFFSET($A24,0,Fixtures!$D$6,1,3))</f>
        <v>81.377864136457561</v>
      </c>
      <c r="AO24" s="22">
        <f ca="1">AVERAGE(OFFSET($A24,0,Fixtures!$D$6,1,6))</f>
        <v>89.588879118871844</v>
      </c>
      <c r="AP24" s="22">
        <f ca="1">AVERAGE(OFFSET($A24,0,Fixtures!$D$6,1,9))</f>
        <v>87.981767258266657</v>
      </c>
      <c r="AQ24" s="22">
        <f ca="1">AVERAGE(OFFSET($A24,0,Fixtures!$D$6,1,12))</f>
        <v>83.334420312521019</v>
      </c>
      <c r="AR24" s="22">
        <f ca="1">IF(OR(Fixtures!$D$6&lt;=0,Fixtures!$D$6&gt;39),AVERAGE(A24:AM24),AVERAGE(OFFSET($A24,0,Fixtures!$D$6,1,39-Fixtures!$D$6)))</f>
        <v>82.935057611671226</v>
      </c>
    </row>
    <row r="26" spans="1:46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6" x14ac:dyDescent="0.25">
      <c r="A27" s="30" t="s">
        <v>111</v>
      </c>
      <c r="B27" s="22">
        <f t="shared" ref="B27:AM27" ca="1" si="10">MIN(VLOOKUP($A26,$A$2:$AM$12,B$14+1,FALSE),VLOOKUP($A27,$A$2:$AM$12,B$14+1,FALSE))</f>
        <v>95.699765113413946</v>
      </c>
      <c r="C27" s="22">
        <f t="shared" ca="1" si="10"/>
        <v>65.149936970864573</v>
      </c>
      <c r="D27" s="22">
        <f t="shared" ca="1" si="10"/>
        <v>89.616434643680364</v>
      </c>
      <c r="E27" s="22">
        <f t="shared" ca="1" si="10"/>
        <v>71.946594659636602</v>
      </c>
      <c r="F27" s="22">
        <f t="shared" ca="1" si="10"/>
        <v>75.031734971931925</v>
      </c>
      <c r="G27" s="22">
        <f t="shared" ca="1" si="10"/>
        <v>74.280007823308679</v>
      </c>
      <c r="H27" s="22">
        <f t="shared" ca="1" si="10"/>
        <v>75.031734971931925</v>
      </c>
      <c r="I27" s="22">
        <f t="shared" ca="1" si="10"/>
        <v>86.206083847138942</v>
      </c>
      <c r="J27" s="22">
        <f t="shared" ca="1" si="10"/>
        <v>82.271201539938346</v>
      </c>
      <c r="K27" s="22">
        <f t="shared" ca="1" si="10"/>
        <v>89.616434643680364</v>
      </c>
      <c r="L27" s="22">
        <f t="shared" ca="1" si="10"/>
        <v>71.418699922479249</v>
      </c>
      <c r="M27" s="22">
        <f t="shared" ca="1" si="10"/>
        <v>110.01382503702564</v>
      </c>
      <c r="N27" s="22">
        <f t="shared" ca="1" si="10"/>
        <v>60.774551855434368</v>
      </c>
      <c r="O27" s="22">
        <f t="shared" ca="1" si="10"/>
        <v>134.45208972721142</v>
      </c>
      <c r="P27" s="22">
        <f t="shared" ca="1" si="10"/>
        <v>99.38205472545684</v>
      </c>
      <c r="Q27" s="22">
        <f t="shared" ca="1" si="10"/>
        <v>90.011311393930058</v>
      </c>
      <c r="R27" s="22">
        <f t="shared" ca="1" si="10"/>
        <v>71.946594659636602</v>
      </c>
      <c r="S27" s="22">
        <f t="shared" ca="1" si="10"/>
        <v>77.066213243446214</v>
      </c>
      <c r="T27" s="22">
        <f t="shared" ca="1" si="10"/>
        <v>71.418699922479249</v>
      </c>
      <c r="U27" s="22">
        <f t="shared" ca="1" si="10"/>
        <v>65.149936970864573</v>
      </c>
      <c r="V27" s="22">
        <f t="shared" ca="1" si="10"/>
        <v>91.705453854583467</v>
      </c>
      <c r="W27" s="22">
        <f t="shared" ca="1" si="10"/>
        <v>109.53119789783156</v>
      </c>
      <c r="X27" s="22">
        <f t="shared" ca="1" si="10"/>
        <v>84.400422374831123</v>
      </c>
      <c r="Y27" s="22">
        <f t="shared" ca="1" si="10"/>
        <v>78.299807820065951</v>
      </c>
      <c r="Z27" s="22">
        <f t="shared" ca="1" si="10"/>
        <v>79.627700742167818</v>
      </c>
      <c r="AA27" s="22">
        <f t="shared" ca="1" si="10"/>
        <v>78.299807820065951</v>
      </c>
      <c r="AB27" s="22">
        <f t="shared" ca="1" si="10"/>
        <v>94.192038408656487</v>
      </c>
      <c r="AC27" s="22">
        <f t="shared" ca="1" si="10"/>
        <v>58.865395630611765</v>
      </c>
      <c r="AD27" s="22">
        <f t="shared" ca="1" si="10"/>
        <v>110.01382503702564</v>
      </c>
      <c r="AE27" s="22">
        <f t="shared" ca="1" si="10"/>
        <v>81.312590229919223</v>
      </c>
      <c r="AF27" s="22">
        <f t="shared" ca="1" si="10"/>
        <v>74.280007823308679</v>
      </c>
      <c r="AG27" s="22">
        <f t="shared" ca="1" si="10"/>
        <v>90.011311393930058</v>
      </c>
      <c r="AH27" s="22">
        <f t="shared" ca="1" si="10"/>
        <v>87.28952212747464</v>
      </c>
      <c r="AI27" s="22">
        <f t="shared" ca="1" si="10"/>
        <v>110.0062552313548</v>
      </c>
      <c r="AJ27" s="22">
        <f t="shared" ca="1" si="10"/>
        <v>58.865395630611765</v>
      </c>
      <c r="AK27" s="22">
        <f t="shared" ca="1" si="10"/>
        <v>109.53119789783156</v>
      </c>
      <c r="AL27" s="22">
        <f t="shared" ca="1" si="10"/>
        <v>60.774551855434368</v>
      </c>
      <c r="AM27" s="22">
        <f t="shared" ca="1" si="10"/>
        <v>91.705453854583467</v>
      </c>
      <c r="AN27" s="22">
        <f ca="1">AVERAGE(OFFSET($A27,0,Fixtures!$D$6,1,3))</f>
        <v>78.742438794099897</v>
      </c>
      <c r="AO27" s="22">
        <f ca="1">AVERAGE(OFFSET($A27,0,Fixtures!$D$6,1,6))</f>
        <v>83.216429243098929</v>
      </c>
      <c r="AP27" s="22">
        <f ca="1">AVERAGE(OFFSET($A27,0,Fixtures!$D$6,1,9))</f>
        <v>82.766942767305721</v>
      </c>
      <c r="AQ27" s="22">
        <f ca="1">AVERAGE(OFFSET($A27,0,Fixtures!$D$6,1,12))</f>
        <v>83.421971491266063</v>
      </c>
      <c r="AR27" s="22">
        <f ca="1">IF(OR(Fixtures!$D$6&lt;=0,Fixtures!$D$6&gt;39),AVERAGE(A27:AM27),AVERAGE(OFFSET($A27,0,Fixtures!$D$6,1,39-Fixtures!$D$6)))</f>
        <v>84.204990766869471</v>
      </c>
    </row>
    <row r="28" spans="1:46" x14ac:dyDescent="0.25">
      <c r="A28" s="30" t="s">
        <v>73</v>
      </c>
      <c r="B28" s="22">
        <f ca="1">MIN(VLOOKUP($A26,$A$2:$AM$12,B$14+1,FALSE),VLOOKUP($A28,$A$2:$AM$12,B$14+1,FALSE))</f>
        <v>77.066213243446214</v>
      </c>
      <c r="C28" s="22">
        <f t="shared" ref="C28:AM28" ca="1" si="11">MIN(VLOOKUP($A26,$A$2:$AM$12,C$14+1,FALSE),VLOOKUP($A28,$A$2:$AM$12,C$14+1,FALSE))</f>
        <v>81.276498000382162</v>
      </c>
      <c r="D28" s="22">
        <f t="shared" ca="1" si="11"/>
        <v>95.687520819508933</v>
      </c>
      <c r="E28" s="22">
        <f t="shared" ca="1" si="11"/>
        <v>134.5316121561695</v>
      </c>
      <c r="F28" s="22">
        <f t="shared" ca="1" si="11"/>
        <v>75.031734971931925</v>
      </c>
      <c r="G28" s="22">
        <f t="shared" ca="1" si="11"/>
        <v>74.280007823308679</v>
      </c>
      <c r="H28" s="22">
        <f t="shared" ca="1" si="11"/>
        <v>81.276498000382162</v>
      </c>
      <c r="I28" s="22">
        <f t="shared" ca="1" si="11"/>
        <v>86.206083847138942</v>
      </c>
      <c r="J28" s="22">
        <f t="shared" ca="1" si="11"/>
        <v>71.418699922479249</v>
      </c>
      <c r="K28" s="22">
        <f t="shared" ca="1" si="11"/>
        <v>89.616434643680364</v>
      </c>
      <c r="L28" s="22">
        <f t="shared" ca="1" si="11"/>
        <v>71.418699922479249</v>
      </c>
      <c r="M28" s="22">
        <f t="shared" ca="1" si="11"/>
        <v>74.280007823308679</v>
      </c>
      <c r="N28" s="22">
        <f t="shared" ca="1" si="11"/>
        <v>90.011311393930058</v>
      </c>
      <c r="O28" s="22">
        <f t="shared" ca="1" si="11"/>
        <v>105.36299136872537</v>
      </c>
      <c r="P28" s="22">
        <f t="shared" ca="1" si="11"/>
        <v>71.946594659636602</v>
      </c>
      <c r="Q28" s="22">
        <f t="shared" ca="1" si="11"/>
        <v>90.011311393930058</v>
      </c>
      <c r="R28" s="22">
        <f t="shared" ca="1" si="11"/>
        <v>71.946594659636602</v>
      </c>
      <c r="S28" s="22">
        <f t="shared" ca="1" si="11"/>
        <v>75.031734971931925</v>
      </c>
      <c r="T28" s="22">
        <f t="shared" ca="1" si="11"/>
        <v>81.312590229919223</v>
      </c>
      <c r="U28" s="22">
        <f t="shared" ca="1" si="11"/>
        <v>65.149936970864573</v>
      </c>
      <c r="V28" s="22">
        <f t="shared" ca="1" si="11"/>
        <v>99.337942000467095</v>
      </c>
      <c r="W28" s="22">
        <f t="shared" ca="1" si="11"/>
        <v>78.299807820065951</v>
      </c>
      <c r="X28" s="22">
        <f t="shared" ca="1" si="11"/>
        <v>84.400422374831123</v>
      </c>
      <c r="Y28" s="22">
        <f t="shared" ca="1" si="11"/>
        <v>79.627700742167818</v>
      </c>
      <c r="Z28" s="22">
        <f t="shared" ca="1" si="11"/>
        <v>84.400422374831123</v>
      </c>
      <c r="AA28" s="22">
        <f t="shared" ca="1" si="11"/>
        <v>78.299807820065951</v>
      </c>
      <c r="AB28" s="22">
        <f t="shared" ca="1" si="11"/>
        <v>91.705453854583467</v>
      </c>
      <c r="AC28" s="22">
        <f t="shared" ca="1" si="11"/>
        <v>58.865395630611765</v>
      </c>
      <c r="AD28" s="22">
        <f t="shared" ca="1" si="11"/>
        <v>110.01382503702564</v>
      </c>
      <c r="AE28" s="22">
        <f t="shared" ca="1" si="11"/>
        <v>58.865395630611765</v>
      </c>
      <c r="AF28" s="22">
        <f t="shared" ca="1" si="11"/>
        <v>110.01382503702564</v>
      </c>
      <c r="AG28" s="22">
        <f t="shared" ca="1" si="11"/>
        <v>60.774551855434368</v>
      </c>
      <c r="AH28" s="22">
        <f t="shared" ca="1" si="11"/>
        <v>87.28952212747464</v>
      </c>
      <c r="AI28" s="22">
        <f t="shared" ca="1" si="11"/>
        <v>86.206083847138942</v>
      </c>
      <c r="AJ28" s="22">
        <f t="shared" ca="1" si="11"/>
        <v>110.07131903686596</v>
      </c>
      <c r="AK28" s="22">
        <f t="shared" ca="1" si="11"/>
        <v>116.95141433495537</v>
      </c>
      <c r="AL28" s="22">
        <f t="shared" ca="1" si="11"/>
        <v>60.774551855434368</v>
      </c>
      <c r="AM28" s="22">
        <f t="shared" ca="1" si="11"/>
        <v>91.705453854583467</v>
      </c>
      <c r="AN28" s="22">
        <f ca="1">AVERAGE(OFFSET($A28,0,Fixtures!$D$6,1,3))</f>
        <v>80.775976979021621</v>
      </c>
      <c r="AO28" s="22">
        <f ca="1">AVERAGE(OFFSET($A28,0,Fixtures!$D$6,1,6))</f>
        <v>83.818767576547629</v>
      </c>
      <c r="AP28" s="22">
        <f ca="1">AVERAGE(OFFSET($A28,0,Fixtures!$D$6,1,9))</f>
        <v>81.396264220261955</v>
      </c>
      <c r="AQ28" s="22">
        <f ca="1">AVERAGE(OFFSET($A28,0,Fixtures!$D$6,1,12))</f>
        <v>84.67777524948643</v>
      </c>
      <c r="AR28" s="22">
        <f ca="1">IF(OR(Fixtures!$D$6&lt;=0,Fixtures!$D$6&gt;39),AVERAGE(A28:AM28),AVERAGE(OFFSET($A28,0,Fixtures!$D$6,1,39-Fixtures!$D$6)))</f>
        <v>85.70431486925402</v>
      </c>
    </row>
    <row r="29" spans="1:46" x14ac:dyDescent="0.25">
      <c r="A29" s="30" t="s">
        <v>61</v>
      </c>
      <c r="B29" s="22">
        <f ca="1">MIN(VLOOKUP($A26,$A$2:$AM$12,B$14+1,FALSE),VLOOKUP($A29,$A$2:$AM$12,B$14+1,FALSE))</f>
        <v>95.687520819508933</v>
      </c>
      <c r="C29" s="22">
        <f t="shared" ref="C29:AM29" ca="1" si="12">MIN(VLOOKUP($A26,$A$2:$AM$12,C$14+1,FALSE),VLOOKUP($A29,$A$2:$AM$12,C$14+1,FALSE))</f>
        <v>81.276498000382162</v>
      </c>
      <c r="D29" s="22">
        <f t="shared" ca="1" si="12"/>
        <v>95.687520819508933</v>
      </c>
      <c r="E29" s="22">
        <f t="shared" ca="1" si="12"/>
        <v>131.33569028153607</v>
      </c>
      <c r="F29" s="22">
        <f t="shared" ca="1" si="12"/>
        <v>75.031734971931925</v>
      </c>
      <c r="G29" s="22">
        <f t="shared" ca="1" si="12"/>
        <v>71.418699922479249</v>
      </c>
      <c r="H29" s="22">
        <f t="shared" ca="1" si="12"/>
        <v>103.15607179146026</v>
      </c>
      <c r="I29" s="22">
        <f t="shared" ca="1" si="12"/>
        <v>86.206083847138942</v>
      </c>
      <c r="J29" s="22">
        <f t="shared" ca="1" si="12"/>
        <v>103.15607179146026</v>
      </c>
      <c r="K29" s="22">
        <f t="shared" ca="1" si="12"/>
        <v>89.616434643680364</v>
      </c>
      <c r="L29" s="22">
        <f t="shared" ca="1" si="12"/>
        <v>71.418699922479249</v>
      </c>
      <c r="M29" s="22">
        <f t="shared" ca="1" si="12"/>
        <v>81.276498000382162</v>
      </c>
      <c r="N29" s="22">
        <f t="shared" ca="1" si="12"/>
        <v>95.699765113413946</v>
      </c>
      <c r="O29" s="22">
        <f t="shared" ca="1" si="12"/>
        <v>58.865395630611765</v>
      </c>
      <c r="P29" s="22">
        <f t="shared" ca="1" si="12"/>
        <v>99.38205472545684</v>
      </c>
      <c r="Q29" s="22">
        <f t="shared" ca="1" si="12"/>
        <v>90.011311393930058</v>
      </c>
      <c r="R29" s="22">
        <f t="shared" ca="1" si="12"/>
        <v>60.774551855434368</v>
      </c>
      <c r="S29" s="22">
        <f t="shared" ca="1" si="12"/>
        <v>77.066213243446214</v>
      </c>
      <c r="T29" s="22">
        <f t="shared" ca="1" si="12"/>
        <v>105.36299136872537</v>
      </c>
      <c r="U29" s="22">
        <f t="shared" ca="1" si="12"/>
        <v>65.149936970864573</v>
      </c>
      <c r="V29" s="22">
        <f t="shared" ca="1" si="12"/>
        <v>84.400422374831123</v>
      </c>
      <c r="W29" s="22">
        <f t="shared" ca="1" si="12"/>
        <v>109.53119789783156</v>
      </c>
      <c r="X29" s="22">
        <f t="shared" ca="1" si="12"/>
        <v>84.400422374831123</v>
      </c>
      <c r="Y29" s="22">
        <f t="shared" ca="1" si="12"/>
        <v>79.627700742167818</v>
      </c>
      <c r="Z29" s="22">
        <f t="shared" ca="1" si="12"/>
        <v>81.312590229919223</v>
      </c>
      <c r="AA29" s="22">
        <f t="shared" ca="1" si="12"/>
        <v>78.299807820065951</v>
      </c>
      <c r="AB29" s="22">
        <f t="shared" ca="1" si="12"/>
        <v>65.149936970864573</v>
      </c>
      <c r="AC29" s="22">
        <f t="shared" ca="1" si="12"/>
        <v>58.865395630611765</v>
      </c>
      <c r="AD29" s="22">
        <f t="shared" ca="1" si="12"/>
        <v>86.206083847138942</v>
      </c>
      <c r="AE29" s="22">
        <f t="shared" ca="1" si="12"/>
        <v>81.312590229919223</v>
      </c>
      <c r="AF29" s="22">
        <f t="shared" ca="1" si="12"/>
        <v>78.299807820065951</v>
      </c>
      <c r="AG29" s="22">
        <f t="shared" ca="1" si="12"/>
        <v>71.946594659636602</v>
      </c>
      <c r="AH29" s="22">
        <f t="shared" ca="1" si="12"/>
        <v>77.066213243446214</v>
      </c>
      <c r="AI29" s="22">
        <f t="shared" si="12"/>
        <v>99.337942000467095</v>
      </c>
      <c r="AJ29" s="22">
        <f t="shared" ca="1" si="12"/>
        <v>154.82511110535401</v>
      </c>
      <c r="AK29" s="22">
        <f t="shared" ca="1" si="12"/>
        <v>90.011311393930058</v>
      </c>
      <c r="AL29" s="22">
        <f t="shared" ca="1" si="12"/>
        <v>60.774551855434368</v>
      </c>
      <c r="AM29" s="22">
        <f t="shared" ca="1" si="12"/>
        <v>82.271201539938346</v>
      </c>
      <c r="AN29" s="22">
        <f ca="1">AVERAGE(OFFSET($A29,0,Fixtures!$D$6,1,3))</f>
        <v>79.746699597384335</v>
      </c>
      <c r="AO29" s="22">
        <f ca="1">AVERAGE(OFFSET($A29,0,Fixtures!$D$6,1,6))</f>
        <v>74.910252540128042</v>
      </c>
      <c r="AP29" s="22">
        <f ca="1">AVERAGE(OFFSET($A29,0,Fixtures!$D$6,1,9))</f>
        <v>75.668945327821106</v>
      </c>
      <c r="AQ29" s="22">
        <f ca="1">AVERAGE(OFFSET($A29,0,Fixtures!$D$6,1,12))</f>
        <v>84.354147858304785</v>
      </c>
      <c r="AR29" s="22">
        <f ca="1">IF(OR(Fixtures!$D$6&lt;=0,Fixtures!$D$6&gt;39),AVERAGE(A29:AM29),AVERAGE(OFFSET($A29,0,Fixtures!$D$6,1,39-Fixtures!$D$6)))</f>
        <v>83.020455939263996</v>
      </c>
    </row>
    <row r="30" spans="1:46" x14ac:dyDescent="0.25">
      <c r="A30" s="30" t="s">
        <v>53</v>
      </c>
      <c r="B30" s="22">
        <f ca="1">MIN(VLOOKUP($A26,$A$2:$AM$12,B$14+1,FALSE),VLOOKUP($A30,$A$2:$AM$12,B$14+1,FALSE))</f>
        <v>89.616434643680364</v>
      </c>
      <c r="C30" s="22">
        <f t="shared" ref="C30:AM30" ca="1" si="13">MIN(VLOOKUP($A26,$A$2:$AM$12,C$14+1,FALSE),VLOOKUP($A30,$A$2:$AM$12,C$14+1,FALSE))</f>
        <v>81.276498000382162</v>
      </c>
      <c r="D30" s="22">
        <f t="shared" ca="1" si="13"/>
        <v>95.687520819508933</v>
      </c>
      <c r="E30" s="22">
        <f t="shared" ca="1" si="13"/>
        <v>84.400422374831123</v>
      </c>
      <c r="F30" s="22">
        <f t="shared" ca="1" si="13"/>
        <v>75.031734971931925</v>
      </c>
      <c r="G30" s="22">
        <f t="shared" ca="1" si="13"/>
        <v>74.280007823308679</v>
      </c>
      <c r="H30" s="22">
        <f t="shared" ca="1" si="13"/>
        <v>71.418699922479249</v>
      </c>
      <c r="I30" s="22">
        <f t="shared" ca="1" si="13"/>
        <v>86.206083847138942</v>
      </c>
      <c r="J30" s="22">
        <f t="shared" ca="1" si="13"/>
        <v>103.15607179146026</v>
      </c>
      <c r="K30" s="22">
        <f t="shared" ca="1" si="13"/>
        <v>89.616434643680364</v>
      </c>
      <c r="L30" s="22">
        <f t="shared" ca="1" si="13"/>
        <v>71.418699922479249</v>
      </c>
      <c r="M30" s="22">
        <f t="shared" ca="1" si="13"/>
        <v>134.45208972721142</v>
      </c>
      <c r="N30" s="22">
        <f t="shared" ca="1" si="13"/>
        <v>110.07131903686596</v>
      </c>
      <c r="O30" s="22">
        <f t="shared" ca="1" si="13"/>
        <v>91.705453854583467</v>
      </c>
      <c r="P30" s="22">
        <f t="shared" ca="1" si="13"/>
        <v>65.149936970864573</v>
      </c>
      <c r="Q30" s="22">
        <f t="shared" ca="1" si="13"/>
        <v>90.011311393930058</v>
      </c>
      <c r="R30" s="22">
        <f t="shared" ca="1" si="13"/>
        <v>71.946594659636602</v>
      </c>
      <c r="S30" s="22">
        <f t="shared" ca="1" si="13"/>
        <v>74.280007823308679</v>
      </c>
      <c r="T30" s="22">
        <f t="shared" ca="1" si="13"/>
        <v>81.276498000382162</v>
      </c>
      <c r="U30" s="22">
        <f t="shared" ca="1" si="13"/>
        <v>65.149936970864573</v>
      </c>
      <c r="V30" s="22">
        <f t="shared" ca="1" si="13"/>
        <v>87.28952212747464</v>
      </c>
      <c r="W30" s="22">
        <f t="shared" ca="1" si="13"/>
        <v>81.312590229919223</v>
      </c>
      <c r="X30" s="22">
        <f t="shared" ca="1" si="13"/>
        <v>84.400422374831123</v>
      </c>
      <c r="Y30" s="22">
        <f t="shared" ca="1" si="13"/>
        <v>79.627700742167818</v>
      </c>
      <c r="Z30" s="22">
        <f t="shared" ca="1" si="13"/>
        <v>77.066213243446214</v>
      </c>
      <c r="AA30" s="22">
        <f t="shared" ca="1" si="13"/>
        <v>78.299807820065951</v>
      </c>
      <c r="AB30" s="22">
        <f t="shared" ca="1" si="13"/>
        <v>60.774551855434368</v>
      </c>
      <c r="AC30" s="22">
        <f t="shared" ca="1" si="13"/>
        <v>58.865395630611765</v>
      </c>
      <c r="AD30" s="22">
        <f t="shared" ca="1" si="13"/>
        <v>78.299807820065951</v>
      </c>
      <c r="AE30" s="22">
        <f t="shared" ca="1" si="13"/>
        <v>79.627700742167818</v>
      </c>
      <c r="AF30" s="22">
        <f t="shared" ca="1" si="13"/>
        <v>134.5316121561695</v>
      </c>
      <c r="AG30" s="22">
        <f t="shared" ca="1" si="13"/>
        <v>75.031734971931925</v>
      </c>
      <c r="AH30" s="22">
        <f t="shared" ca="1" si="13"/>
        <v>87.28952212747464</v>
      </c>
      <c r="AI30" s="22">
        <f t="shared" ca="1" si="13"/>
        <v>115.87567373696545</v>
      </c>
      <c r="AJ30" s="22">
        <f t="shared" ca="1" si="13"/>
        <v>103.15607179146026</v>
      </c>
      <c r="AK30" s="22">
        <f t="shared" ca="1" si="13"/>
        <v>110.0062552313548</v>
      </c>
      <c r="AL30" s="22">
        <f t="shared" ca="1" si="13"/>
        <v>60.774551855434368</v>
      </c>
      <c r="AM30" s="22">
        <f t="shared" ca="1" si="13"/>
        <v>86.206083847138942</v>
      </c>
      <c r="AN30" s="22">
        <f ca="1">AVERAGE(OFFSET($A30,0,Fixtures!$D$6,1,3))</f>
        <v>78.331240601893327</v>
      </c>
      <c r="AO30" s="22">
        <f ca="1">AVERAGE(OFFSET($A30,0,Fixtures!$D$6,1,6))</f>
        <v>72.15557951863201</v>
      </c>
      <c r="AP30" s="22">
        <f ca="1">AVERAGE(OFFSET($A30,0,Fixtures!$D$6,1,9))</f>
        <v>80.236058331340146</v>
      </c>
      <c r="AQ30" s="22">
        <f ca="1">AVERAGE(OFFSET($A30,0,Fixtures!$D$6,1,12))</f>
        <v>85.703816053163465</v>
      </c>
      <c r="AR30" s="22">
        <f ca="1">IF(OR(Fixtures!$D$6&lt;=0,Fixtures!$D$6&gt;39),AVERAGE(A30:AM30),AVERAGE(OFFSET($A30,0,Fixtures!$D$6,1,39-Fixtures!$D$6)))</f>
        <v>85.695512238125971</v>
      </c>
    </row>
    <row r="31" spans="1:46" x14ac:dyDescent="0.25">
      <c r="A31" s="30" t="s">
        <v>2</v>
      </c>
      <c r="B31" s="22">
        <f ca="1">MIN(VLOOKUP($A26,$A$2:$AM$12,B$14+1,FALSE),VLOOKUP($A31,$A$2:$AM$12,B$14+1,FALSE))</f>
        <v>81.312590229919223</v>
      </c>
      <c r="C31" s="22">
        <f t="shared" ref="C31:AM31" ca="1" si="14">MIN(VLOOKUP($A26,$A$2:$AM$12,C$14+1,FALSE),VLOOKUP($A31,$A$2:$AM$12,C$14+1,FALSE))</f>
        <v>81.276498000382162</v>
      </c>
      <c r="D31" s="22">
        <f t="shared" ca="1" si="14"/>
        <v>95.687520819508933</v>
      </c>
      <c r="E31" s="22">
        <f t="shared" ca="1" si="14"/>
        <v>78.299807820065951</v>
      </c>
      <c r="F31" s="22">
        <f t="shared" ca="1" si="14"/>
        <v>75.031734971931925</v>
      </c>
      <c r="G31" s="22">
        <f t="shared" ca="1" si="14"/>
        <v>74.280007823308679</v>
      </c>
      <c r="H31" s="22">
        <f t="shared" ca="1" si="14"/>
        <v>134.5316121561695</v>
      </c>
      <c r="I31" s="22">
        <f t="shared" ca="1" si="14"/>
        <v>86.206083847138942</v>
      </c>
      <c r="J31" s="22">
        <f t="shared" ca="1" si="14"/>
        <v>103.15607179146026</v>
      </c>
      <c r="K31" s="22">
        <f t="shared" ca="1" si="14"/>
        <v>89.616434643680364</v>
      </c>
      <c r="L31" s="22">
        <f t="shared" ca="1" si="14"/>
        <v>71.418699922479249</v>
      </c>
      <c r="M31" s="22">
        <f t="shared" ca="1" si="14"/>
        <v>65.149936970864573</v>
      </c>
      <c r="N31" s="22">
        <f t="shared" ca="1" si="14"/>
        <v>103.15607179146026</v>
      </c>
      <c r="O31" s="22">
        <f t="shared" ca="1" si="14"/>
        <v>154.82511110535401</v>
      </c>
      <c r="P31" s="22">
        <f t="shared" ca="1" si="14"/>
        <v>94.192038408656487</v>
      </c>
      <c r="Q31" s="22">
        <f t="shared" ca="1" si="14"/>
        <v>90.011311393930058</v>
      </c>
      <c r="R31" s="22">
        <f t="shared" ca="1" si="14"/>
        <v>71.946594659636602</v>
      </c>
      <c r="S31" s="22">
        <f t="shared" ca="1" si="14"/>
        <v>58.865395630611765</v>
      </c>
      <c r="T31" s="22">
        <f t="shared" ca="1" si="14"/>
        <v>105.36299136872537</v>
      </c>
      <c r="U31" s="22">
        <f t="shared" ca="1" si="14"/>
        <v>65.149936970864573</v>
      </c>
      <c r="V31" s="22">
        <f t="shared" ca="1" si="14"/>
        <v>110.07131903686596</v>
      </c>
      <c r="W31" s="22">
        <f t="shared" ca="1" si="14"/>
        <v>109.53119789783156</v>
      </c>
      <c r="X31" s="22">
        <f t="shared" ca="1" si="14"/>
        <v>84.400422374831123</v>
      </c>
      <c r="Y31" s="22">
        <f t="shared" ca="1" si="14"/>
        <v>79.627700742167818</v>
      </c>
      <c r="Z31" s="22">
        <f t="shared" ca="1" si="14"/>
        <v>71.418699922479249</v>
      </c>
      <c r="AA31" s="22">
        <f t="shared" ca="1" si="14"/>
        <v>78.299807820065951</v>
      </c>
      <c r="AB31" s="22">
        <f t="shared" ca="1" si="14"/>
        <v>71.946594659636602</v>
      </c>
      <c r="AC31" s="22">
        <f t="shared" ca="1" si="14"/>
        <v>58.865395630611765</v>
      </c>
      <c r="AD31" s="22">
        <f t="shared" ca="1" si="14"/>
        <v>110.01382503702564</v>
      </c>
      <c r="AE31" s="22">
        <f t="shared" ca="1" si="14"/>
        <v>77.066213243446214</v>
      </c>
      <c r="AF31" s="22">
        <f t="shared" ca="1" si="14"/>
        <v>84.400422374831123</v>
      </c>
      <c r="AG31" s="22">
        <f t="shared" ca="1" si="14"/>
        <v>79.627700742167818</v>
      </c>
      <c r="AH31" s="22">
        <f t="shared" ca="1" si="14"/>
        <v>81.276498000382162</v>
      </c>
      <c r="AI31" s="22">
        <f t="shared" ca="1" si="14"/>
        <v>131.33569028153607</v>
      </c>
      <c r="AJ31" s="22">
        <f t="shared" ca="1" si="14"/>
        <v>95.699765113413946</v>
      </c>
      <c r="AK31" s="22">
        <f t="shared" ca="1" si="14"/>
        <v>86.206083847138942</v>
      </c>
      <c r="AL31" s="22">
        <f t="shared" ca="1" si="14"/>
        <v>60.774551855434368</v>
      </c>
      <c r="AM31" s="22">
        <f t="shared" ca="1" si="14"/>
        <v>91.705453854583467</v>
      </c>
      <c r="AN31" s="22">
        <f ca="1">AVERAGE(OFFSET($A31,0,Fixtures!$D$6,1,3))</f>
        <v>76.448736161571006</v>
      </c>
      <c r="AO31" s="22">
        <f ca="1">AVERAGE(OFFSET($A31,0,Fixtures!$D$6,1,6))</f>
        <v>78.36200396866451</v>
      </c>
      <c r="AP31" s="22">
        <f ca="1">AVERAGE(OFFSET($A31,0,Fixtures!$D$6,1,9))</f>
        <v>79.029595574714691</v>
      </c>
      <c r="AQ31" s="22">
        <f ca="1">AVERAGE(OFFSET($A31,0,Fixtures!$D$6,1,12))</f>
        <v>84.964859463980375</v>
      </c>
      <c r="AR31" s="22">
        <f ca="1">IF(OR(Fixtures!$D$6&lt;=0,Fixtures!$D$6&gt;39),AVERAGE(A31:AM31),AVERAGE(OFFSET($A31,0,Fixtures!$D$6,1,39-Fixtures!$D$6)))</f>
        <v>83.884293541661421</v>
      </c>
    </row>
    <row r="32" spans="1:46" x14ac:dyDescent="0.25">
      <c r="A32" s="30" t="s">
        <v>113</v>
      </c>
      <c r="B32" s="22">
        <f ca="1">MIN(VLOOKUP($A26,$A$2:$AM$12,B$14+1,FALSE),VLOOKUP($A32,$A$2:$AM$12,B$14+1,FALSE))</f>
        <v>95.699765113413946</v>
      </c>
      <c r="C32" s="22">
        <f t="shared" ref="C32:AM32" ca="1" si="15">MIN(VLOOKUP($A26,$A$2:$AM$12,C$14+1,FALSE),VLOOKUP($A32,$A$2:$AM$12,C$14+1,FALSE))</f>
        <v>60.774551855434368</v>
      </c>
      <c r="D32" s="22">
        <f t="shared" ca="1" si="15"/>
        <v>95.687520819508933</v>
      </c>
      <c r="E32" s="22">
        <f t="shared" ca="1" si="15"/>
        <v>99.337942000467095</v>
      </c>
      <c r="F32" s="22">
        <f t="shared" ca="1" si="15"/>
        <v>75.031734971931925</v>
      </c>
      <c r="G32" s="22">
        <f t="shared" ca="1" si="15"/>
        <v>74.280007823308679</v>
      </c>
      <c r="H32" s="22">
        <f t="shared" ca="1" si="15"/>
        <v>71.946594659636602</v>
      </c>
      <c r="I32" s="22">
        <f t="shared" ca="1" si="15"/>
        <v>84.400422374831123</v>
      </c>
      <c r="J32" s="22">
        <f t="shared" ca="1" si="15"/>
        <v>79.627700742167818</v>
      </c>
      <c r="K32" s="22">
        <f t="shared" ca="1" si="15"/>
        <v>89.616434643680364</v>
      </c>
      <c r="L32" s="22">
        <f t="shared" ca="1" si="15"/>
        <v>71.418699922479249</v>
      </c>
      <c r="M32" s="22">
        <f t="shared" ca="1" si="15"/>
        <v>78.299807820065951</v>
      </c>
      <c r="N32" s="22">
        <f t="shared" ca="1" si="15"/>
        <v>109.53119789783156</v>
      </c>
      <c r="O32" s="22">
        <f t="shared" ca="1" si="15"/>
        <v>81.312590229919223</v>
      </c>
      <c r="P32" s="22">
        <f t="shared" ca="1" si="15"/>
        <v>99.38205472545684</v>
      </c>
      <c r="Q32" s="22">
        <f t="shared" ca="1" si="15"/>
        <v>77.066213243446214</v>
      </c>
      <c r="R32" s="22">
        <f t="shared" ca="1" si="15"/>
        <v>71.946594659636602</v>
      </c>
      <c r="S32" s="22">
        <f t="shared" ca="1" si="15"/>
        <v>77.066213243446214</v>
      </c>
      <c r="T32" s="22">
        <f t="shared" ca="1" si="15"/>
        <v>103.15607179146026</v>
      </c>
      <c r="U32" s="22">
        <f t="shared" ca="1" si="15"/>
        <v>65.149936970864573</v>
      </c>
      <c r="V32" s="22">
        <f t="shared" ca="1" si="15"/>
        <v>58.865395630611765</v>
      </c>
      <c r="W32" s="22">
        <f t="shared" ca="1" si="15"/>
        <v>109.53119789783156</v>
      </c>
      <c r="X32" s="22">
        <f t="shared" ca="1" si="15"/>
        <v>65.149936970864573</v>
      </c>
      <c r="Y32" s="22">
        <f t="shared" ca="1" si="15"/>
        <v>79.627700742167818</v>
      </c>
      <c r="Z32" s="22">
        <f t="shared" ca="1" si="15"/>
        <v>74.280007823308679</v>
      </c>
      <c r="AA32" s="22">
        <f t="shared" ca="1" si="15"/>
        <v>78.299807820065951</v>
      </c>
      <c r="AB32" s="22">
        <f t="shared" ca="1" si="15"/>
        <v>94.192038408656487</v>
      </c>
      <c r="AC32" s="22">
        <f t="shared" ca="1" si="15"/>
        <v>58.865395630611765</v>
      </c>
      <c r="AD32" s="22">
        <f t="shared" ca="1" si="15"/>
        <v>94.192038408656487</v>
      </c>
      <c r="AE32" s="22">
        <f t="shared" ca="1" si="15"/>
        <v>81.312590229919223</v>
      </c>
      <c r="AF32" s="22">
        <f t="shared" ca="1" si="15"/>
        <v>89.616434643680364</v>
      </c>
      <c r="AG32" s="22">
        <f t="shared" ca="1" si="15"/>
        <v>99.38205472545684</v>
      </c>
      <c r="AH32" s="22">
        <f t="shared" ca="1" si="15"/>
        <v>82.271201539938346</v>
      </c>
      <c r="AI32" s="22">
        <f t="shared" ca="1" si="15"/>
        <v>95.699765113413946</v>
      </c>
      <c r="AJ32" s="22">
        <f t="shared" ca="1" si="15"/>
        <v>81.276498000382162</v>
      </c>
      <c r="AK32" s="22">
        <f t="shared" ca="1" si="15"/>
        <v>116.95141433495537</v>
      </c>
      <c r="AL32" s="22">
        <f t="shared" ca="1" si="15"/>
        <v>60.774551855434368</v>
      </c>
      <c r="AM32" s="22">
        <f t="shared" ca="1" si="15"/>
        <v>91.705453854583467</v>
      </c>
      <c r="AN32" s="22">
        <f ca="1">AVERAGE(OFFSET($A32,0,Fixtures!$D$6,1,3))</f>
        <v>77.402505461847483</v>
      </c>
      <c r="AO32" s="22">
        <f ca="1">AVERAGE(OFFSET($A32,0,Fixtures!$D$6,1,6))</f>
        <v>79.909498138911204</v>
      </c>
      <c r="AP32" s="22">
        <f ca="1">AVERAGE(OFFSET($A32,0,Fixtures!$D$6,1,9))</f>
        <v>83.307563159169305</v>
      </c>
      <c r="AQ32" s="22">
        <f ca="1">AVERAGE(OFFSET($A32,0,Fixtures!$D$6,1,12))</f>
        <v>84.084627757188187</v>
      </c>
      <c r="AR32" s="22">
        <f ca="1">IF(OR(Fixtures!$D$6&lt;=0,Fixtures!$D$6&gt;39),AVERAGE(A32:AM32),AVERAGE(OFFSET($A32,0,Fixtures!$D$6,1,39-Fixtures!$D$6)))</f>
        <v>85.229796875415417</v>
      </c>
    </row>
    <row r="33" spans="1:44" x14ac:dyDescent="0.25">
      <c r="A33" s="30" t="s">
        <v>112</v>
      </c>
      <c r="B33" s="22">
        <f ca="1">MIN(VLOOKUP($A26,$A$2:$AM$12,B$14+1,FALSE),VLOOKUP($A33,$A$2:$AM$12,B$14+1,FALSE))</f>
        <v>79.627700742167818</v>
      </c>
      <c r="C33" s="22">
        <f t="shared" ref="C33:AM33" ca="1" si="16">MIN(VLOOKUP($A26,$A$2:$AM$12,C$14+1,FALSE),VLOOKUP($A33,$A$2:$AM$12,C$14+1,FALSE))</f>
        <v>58.865395630611765</v>
      </c>
      <c r="D33" s="22">
        <f t="shared" ca="1" si="16"/>
        <v>95.687520819508933</v>
      </c>
      <c r="E33" s="22">
        <f t="shared" ca="1" si="16"/>
        <v>141.62582345629113</v>
      </c>
      <c r="F33" s="22">
        <f t="shared" ca="1" si="16"/>
        <v>75.031734971931925</v>
      </c>
      <c r="G33" s="22">
        <f t="shared" ca="1" si="16"/>
        <v>74.280007823308679</v>
      </c>
      <c r="H33" s="22">
        <f t="shared" ca="1" si="16"/>
        <v>131.33569028153607</v>
      </c>
      <c r="I33" s="22">
        <f t="shared" ca="1" si="16"/>
        <v>86.206083847138942</v>
      </c>
      <c r="J33" s="22">
        <f t="shared" ca="1" si="16"/>
        <v>81.312590229919223</v>
      </c>
      <c r="K33" s="22">
        <f t="shared" ca="1" si="16"/>
        <v>89.616434643680364</v>
      </c>
      <c r="L33" s="22">
        <f t="shared" ca="1" si="16"/>
        <v>71.418699922479249</v>
      </c>
      <c r="M33" s="22">
        <f t="shared" ca="1" si="16"/>
        <v>105.36299136872537</v>
      </c>
      <c r="N33" s="22">
        <f t="shared" ca="1" si="16"/>
        <v>110.0062552313548</v>
      </c>
      <c r="O33" s="22">
        <f t="shared" ca="1" si="16"/>
        <v>110.01382503702564</v>
      </c>
      <c r="P33" s="22">
        <f t="shared" ca="1" si="16"/>
        <v>60.774551855434368</v>
      </c>
      <c r="Q33" s="22">
        <f t="shared" ca="1" si="16"/>
        <v>87.28952212747464</v>
      </c>
      <c r="R33" s="22">
        <f t="shared" ca="1" si="16"/>
        <v>71.946594659636602</v>
      </c>
      <c r="S33" s="22">
        <f t="shared" ca="1" si="16"/>
        <v>77.066213243446214</v>
      </c>
      <c r="T33" s="22">
        <f t="shared" ca="1" si="16"/>
        <v>78.299807820065951</v>
      </c>
      <c r="U33" s="22">
        <f t="shared" ca="1" si="16"/>
        <v>65.149936970864573</v>
      </c>
      <c r="V33" s="22">
        <f t="shared" ca="1" si="16"/>
        <v>115.87567373696545</v>
      </c>
      <c r="W33" s="22">
        <f t="shared" ca="1" si="16"/>
        <v>81.276498000382162</v>
      </c>
      <c r="X33" s="22">
        <f t="shared" ca="1" si="16"/>
        <v>84.400422374831123</v>
      </c>
      <c r="Y33" s="22">
        <f t="shared" ca="1" si="16"/>
        <v>79.627700742167818</v>
      </c>
      <c r="Z33" s="22">
        <f t="shared" ca="1" si="16"/>
        <v>71.946594659636602</v>
      </c>
      <c r="AA33" s="22">
        <f t="shared" ca="1" si="16"/>
        <v>65.149936970864573</v>
      </c>
      <c r="AB33" s="22">
        <f t="shared" ca="1" si="16"/>
        <v>82.271201539938346</v>
      </c>
      <c r="AC33" s="22">
        <f t="shared" ca="1" si="16"/>
        <v>58.865395630611765</v>
      </c>
      <c r="AD33" s="22">
        <f t="shared" ca="1" si="16"/>
        <v>71.418699922479249</v>
      </c>
      <c r="AE33" s="22">
        <f t="shared" ca="1" si="16"/>
        <v>74.280007823308679</v>
      </c>
      <c r="AF33" s="22">
        <f t="shared" ca="1" si="16"/>
        <v>134.45208972721142</v>
      </c>
      <c r="AG33" s="22">
        <f t="shared" ca="1" si="16"/>
        <v>86.206083847138942</v>
      </c>
      <c r="AH33" s="22">
        <f t="shared" ca="1" si="16"/>
        <v>87.28952212747464</v>
      </c>
      <c r="AI33" s="22">
        <f t="shared" ca="1" si="16"/>
        <v>90.011311393930058</v>
      </c>
      <c r="AJ33" s="22">
        <f t="shared" ca="1" si="16"/>
        <v>115.87567373696545</v>
      </c>
      <c r="AK33" s="22">
        <f t="shared" ca="1" si="16"/>
        <v>116.95141433495537</v>
      </c>
      <c r="AL33" s="22">
        <f t="shared" ca="1" si="16"/>
        <v>60.774551855434368</v>
      </c>
      <c r="AM33" s="22">
        <f t="shared" ca="1" si="16"/>
        <v>91.705453854583467</v>
      </c>
      <c r="AN33" s="22">
        <f ca="1">AVERAGE(OFFSET($A33,0,Fixtures!$D$6,1,3))</f>
        <v>72.241410790889674</v>
      </c>
      <c r="AO33" s="22">
        <f ca="1">AVERAGE(OFFSET($A33,0,Fixtures!$D$6,1,6))</f>
        <v>71.546588244283058</v>
      </c>
      <c r="AP33" s="22">
        <f ca="1">AVERAGE(OFFSET($A33,0,Fixtures!$D$6,1,9))</f>
        <v>80.468634540373046</v>
      </c>
      <c r="AQ33" s="22">
        <f ca="1">AVERAGE(OFFSET($A33,0,Fixtures!$D$6,1,12))</f>
        <v>84.782851510143971</v>
      </c>
      <c r="AR33" s="22">
        <f ca="1">IF(OR(Fixtures!$D$6&lt;=0,Fixtures!$D$6&gt;39),AVERAGE(A33:AM33),AVERAGE(OFFSET($A33,0,Fixtures!$D$6,1,39-Fixtures!$D$6)))</f>
        <v>85.788375877780055</v>
      </c>
    </row>
    <row r="34" spans="1:44" x14ac:dyDescent="0.25">
      <c r="A34" s="30" t="s">
        <v>10</v>
      </c>
      <c r="B34" s="22">
        <f ca="1">MIN(VLOOKUP($A26,$A$2:$AM$12,B$14+1,FALSE),VLOOKUP($A34,$A$2:$AM$12,B$14+1,FALSE))</f>
        <v>91.705453854583467</v>
      </c>
      <c r="C34" s="22">
        <f t="shared" ref="C34:AM34" si="17">MIN(VLOOKUP($A26,$A$2:$AM$12,C$14+1,FALSE),VLOOKUP($A34,$A$2:$AM$12,C$14+1,FALSE))</f>
        <v>81.276498000382162</v>
      </c>
      <c r="D34" s="22">
        <f t="shared" ca="1" si="17"/>
        <v>95.687520819508933</v>
      </c>
      <c r="E34" s="22">
        <f t="shared" ca="1" si="17"/>
        <v>110.0062552313548</v>
      </c>
      <c r="F34" s="22">
        <f t="shared" ca="1" si="17"/>
        <v>75.031734971931925</v>
      </c>
      <c r="G34" s="22">
        <f t="shared" ca="1" si="17"/>
        <v>65.149936970864573</v>
      </c>
      <c r="H34" s="22">
        <f t="shared" ca="1" si="17"/>
        <v>105.36299136872537</v>
      </c>
      <c r="I34" s="22">
        <f t="shared" ca="1" si="17"/>
        <v>86.206083847138942</v>
      </c>
      <c r="J34" s="22">
        <f t="shared" ca="1" si="17"/>
        <v>103.15607179146026</v>
      </c>
      <c r="K34" s="22">
        <f t="shared" ca="1" si="17"/>
        <v>89.616434643680364</v>
      </c>
      <c r="L34" s="22">
        <f t="shared" ca="1" si="17"/>
        <v>71.418699922479249</v>
      </c>
      <c r="M34" s="22">
        <f t="shared" ca="1" si="17"/>
        <v>89.616434643680364</v>
      </c>
      <c r="N34" s="22">
        <f t="shared" ca="1" si="17"/>
        <v>99.38205472545684</v>
      </c>
      <c r="O34" s="22">
        <f t="shared" ca="1" si="17"/>
        <v>78.299807820065951</v>
      </c>
      <c r="P34" s="22">
        <f t="shared" ca="1" si="17"/>
        <v>71.418699922479249</v>
      </c>
      <c r="Q34" s="22">
        <f t="shared" ca="1" si="17"/>
        <v>74.280007823308679</v>
      </c>
      <c r="R34" s="22">
        <f t="shared" ca="1" si="17"/>
        <v>71.946594659636602</v>
      </c>
      <c r="S34" s="22">
        <f t="shared" ca="1" si="17"/>
        <v>77.066213243446214</v>
      </c>
      <c r="T34" s="22">
        <f t="shared" ca="1" si="17"/>
        <v>105.36299136872537</v>
      </c>
      <c r="U34" s="22">
        <f t="shared" ca="1" si="17"/>
        <v>58.865395630611765</v>
      </c>
      <c r="V34" s="22">
        <f t="shared" ca="1" si="17"/>
        <v>86.206083847138942</v>
      </c>
      <c r="W34" s="22">
        <f t="shared" ca="1" si="17"/>
        <v>109.53119789783156</v>
      </c>
      <c r="X34" s="22">
        <f t="shared" ca="1" si="17"/>
        <v>84.400422374831123</v>
      </c>
      <c r="Y34" s="22">
        <f t="shared" ca="1" si="17"/>
        <v>71.946594659636602</v>
      </c>
      <c r="Z34" s="22">
        <f t="shared" si="17"/>
        <v>99.337942000467095</v>
      </c>
      <c r="AA34" s="22">
        <f t="shared" ca="1" si="17"/>
        <v>75.031734971931925</v>
      </c>
      <c r="AB34" s="22">
        <f t="shared" ca="1" si="17"/>
        <v>84.400422374831123</v>
      </c>
      <c r="AC34" s="22">
        <f t="shared" ca="1" si="17"/>
        <v>58.865395630611765</v>
      </c>
      <c r="AD34" s="22">
        <f t="shared" ca="1" si="17"/>
        <v>60.774551855434368</v>
      </c>
      <c r="AE34" s="22">
        <f t="shared" ca="1" si="17"/>
        <v>81.312590229919223</v>
      </c>
      <c r="AF34" s="22">
        <f t="shared" ca="1" si="17"/>
        <v>81.312590229919223</v>
      </c>
      <c r="AG34" s="22">
        <f t="shared" ca="1" si="17"/>
        <v>95.699765113413946</v>
      </c>
      <c r="AH34" s="22">
        <f t="shared" ca="1" si="17"/>
        <v>87.28952212747464</v>
      </c>
      <c r="AI34" s="22">
        <f t="shared" ca="1" si="17"/>
        <v>109.53119789783156</v>
      </c>
      <c r="AJ34" s="22">
        <f t="shared" ca="1" si="17"/>
        <v>134.45208972721142</v>
      </c>
      <c r="AK34" s="22">
        <f t="shared" ca="1" si="17"/>
        <v>82.271201539938346</v>
      </c>
      <c r="AL34" s="22">
        <f t="shared" ca="1" si="17"/>
        <v>60.774551855434368</v>
      </c>
      <c r="AM34" s="22">
        <f t="shared" ca="1" si="17"/>
        <v>77.066213243446214</v>
      </c>
      <c r="AN34" s="22">
        <f ca="1">AVERAGE(OFFSET($A34,0,Fixtures!$D$6,1,3))</f>
        <v>82.105423877345217</v>
      </c>
      <c r="AO34" s="22">
        <f ca="1">AVERAGE(OFFSET($A34,0,Fixtures!$D$6,1,6))</f>
        <v>75.059440248818817</v>
      </c>
      <c r="AP34" s="22">
        <f ca="1">AVERAGE(OFFSET($A34,0,Fixtures!$D$6,1,9))</f>
        <v>78.742398562907255</v>
      </c>
      <c r="AQ34" s="22">
        <f ca="1">AVERAGE(OFFSET($A34,0,Fixtures!$D$6,1,12))</f>
        <v>86.662866401556911</v>
      </c>
      <c r="AR34" s="22">
        <f ca="1">IF(OR(Fixtures!$D$6&lt;=0,Fixtures!$D$6&gt;39),AVERAGE(A34:AM34),AVERAGE(OFFSET($A34,0,Fixtures!$D$6,1,39-Fixtures!$D$6)))</f>
        <v>84.004424230500106</v>
      </c>
    </row>
    <row r="35" spans="1:44" x14ac:dyDescent="0.25">
      <c r="A35" s="30" t="s">
        <v>71</v>
      </c>
      <c r="B35" s="22">
        <f ca="1">MIN(VLOOKUP($A26,$A$2:$AM$12,B$14+1,FALSE),VLOOKUP($A35,$A$2:$AM$12,B$14+1,FALSE))</f>
        <v>82.271201539938346</v>
      </c>
      <c r="C35" s="22">
        <f t="shared" ref="C35:AM35" ca="1" si="18">MIN(VLOOKUP($A26,$A$2:$AM$12,C$14+1,FALSE),VLOOKUP($A35,$A$2:$AM$12,C$14+1,FALSE))</f>
        <v>81.276498000382162</v>
      </c>
      <c r="D35" s="22">
        <f t="shared" ca="1" si="18"/>
        <v>81.276498000382162</v>
      </c>
      <c r="E35" s="22">
        <f t="shared" ca="1" si="18"/>
        <v>74.280007823308679</v>
      </c>
      <c r="F35" s="22">
        <f t="shared" ca="1" si="18"/>
        <v>75.031734971931925</v>
      </c>
      <c r="G35" s="22">
        <f t="shared" ca="1" si="18"/>
        <v>74.280007823308679</v>
      </c>
      <c r="H35" s="22">
        <f t="shared" ca="1" si="18"/>
        <v>110.01382503702564</v>
      </c>
      <c r="I35" s="22">
        <f t="shared" ca="1" si="18"/>
        <v>77.066213243446214</v>
      </c>
      <c r="J35" s="22">
        <f t="shared" ca="1" si="18"/>
        <v>103.15607179146026</v>
      </c>
      <c r="K35" s="22">
        <f t="shared" ca="1" si="18"/>
        <v>65.149936970864573</v>
      </c>
      <c r="L35" s="22">
        <f t="shared" ca="1" si="18"/>
        <v>71.418699922479249</v>
      </c>
      <c r="M35" s="22">
        <f t="shared" ca="1" si="18"/>
        <v>87.28952212747464</v>
      </c>
      <c r="N35" s="22">
        <f t="shared" ca="1" si="18"/>
        <v>75.031734971931925</v>
      </c>
      <c r="O35" s="22">
        <f t="shared" ca="1" si="18"/>
        <v>116.95141433495537</v>
      </c>
      <c r="P35" s="22">
        <f t="shared" ca="1" si="18"/>
        <v>99.38205472545684</v>
      </c>
      <c r="Q35" s="22">
        <f t="shared" ca="1" si="18"/>
        <v>58.865395630611765</v>
      </c>
      <c r="R35" s="22">
        <f t="shared" ca="1" si="18"/>
        <v>71.946594659636602</v>
      </c>
      <c r="S35" s="22">
        <f t="shared" ca="1" si="18"/>
        <v>77.066213243446214</v>
      </c>
      <c r="T35" s="22">
        <f t="shared" ca="1" si="18"/>
        <v>94.192038408656487</v>
      </c>
      <c r="U35" s="22">
        <f t="shared" ca="1" si="18"/>
        <v>65.149936970864573</v>
      </c>
      <c r="V35" s="22">
        <f t="shared" ca="1" si="18"/>
        <v>90.011311393930058</v>
      </c>
      <c r="W35" s="22">
        <f t="shared" ca="1" si="18"/>
        <v>79.627700742167818</v>
      </c>
      <c r="X35" s="22">
        <f t="shared" ca="1" si="18"/>
        <v>84.400422374831123</v>
      </c>
      <c r="Y35" s="22">
        <f t="shared" ca="1" si="18"/>
        <v>79.627700742167818</v>
      </c>
      <c r="Z35" s="22">
        <f t="shared" ca="1" si="18"/>
        <v>89.616434643680364</v>
      </c>
      <c r="AA35" s="22">
        <f t="shared" ca="1" si="18"/>
        <v>78.299807820065951</v>
      </c>
      <c r="AB35" s="22">
        <f t="shared" ca="1" si="18"/>
        <v>94.192038408656487</v>
      </c>
      <c r="AC35" s="22">
        <f t="shared" ca="1" si="18"/>
        <v>58.865395630611765</v>
      </c>
      <c r="AD35" s="22">
        <f t="shared" ca="1" si="18"/>
        <v>71.946594659636602</v>
      </c>
      <c r="AE35" s="22">
        <f t="shared" ca="1" si="18"/>
        <v>81.312590229919223</v>
      </c>
      <c r="AF35" s="22">
        <f t="shared" ca="1" si="18"/>
        <v>91.705453854583467</v>
      </c>
      <c r="AG35" s="22">
        <f t="shared" ca="1" si="18"/>
        <v>95.687520819508933</v>
      </c>
      <c r="AH35" s="22">
        <f t="shared" ca="1" si="18"/>
        <v>87.28952212747464</v>
      </c>
      <c r="AI35" s="22">
        <f t="shared" ca="1" si="18"/>
        <v>71.418699922479249</v>
      </c>
      <c r="AJ35" s="22">
        <f t="shared" ca="1" si="18"/>
        <v>60.774551855434368</v>
      </c>
      <c r="AK35" s="22">
        <f t="shared" ca="1" si="18"/>
        <v>99.337942000467095</v>
      </c>
      <c r="AL35" s="22">
        <f t="shared" ca="1" si="18"/>
        <v>60.774551855434368</v>
      </c>
      <c r="AM35" s="22">
        <f t="shared" ca="1" si="18"/>
        <v>91.705453854583467</v>
      </c>
      <c r="AN35" s="22">
        <f ca="1">AVERAGE(OFFSET($A35,0,Fixtures!$D$6,1,3))</f>
        <v>82.514647735304706</v>
      </c>
      <c r="AO35" s="22">
        <f ca="1">AVERAGE(OFFSET($A35,0,Fixtures!$D$6,1,6))</f>
        <v>78.757995317469835</v>
      </c>
      <c r="AP35" s="22">
        <f ca="1">AVERAGE(OFFSET($A35,0,Fixtures!$D$6,1,9))</f>
        <v>82.361504089870053</v>
      </c>
      <c r="AQ35" s="22">
        <f ca="1">AVERAGE(OFFSET($A35,0,Fixtures!$D$6,1,12))</f>
        <v>80.061359226184905</v>
      </c>
      <c r="AR35" s="22">
        <f ca="1">IF(OR(Fixtures!$D$6&lt;=0,Fixtures!$D$6&gt;39),AVERAGE(A35:AM35),AVERAGE(OFFSET($A35,0,Fixtures!$D$6,1,39-Fixtures!$D$6)))</f>
        <v>80.83695056164693</v>
      </c>
    </row>
    <row r="36" spans="1:44" x14ac:dyDescent="0.25">
      <c r="A36" s="30" t="s">
        <v>63</v>
      </c>
      <c r="B36" s="22">
        <f ca="1">MIN(VLOOKUP($A26,$A$2:$AM$12,B$14+1,FALSE),VLOOKUP($A36,$A$2:$AM$12,B$14+1,FALSE))</f>
        <v>95.699765113413946</v>
      </c>
      <c r="C36" s="22">
        <f t="shared" ref="C36:AM36" ca="1" si="19">MIN(VLOOKUP($A26,$A$2:$AM$12,C$14+1,FALSE),VLOOKUP($A36,$A$2:$AM$12,C$14+1,FALSE))</f>
        <v>81.276498000382162</v>
      </c>
      <c r="D36" s="22">
        <f t="shared" ca="1" si="19"/>
        <v>95.687520819508933</v>
      </c>
      <c r="E36" s="22">
        <f t="shared" ca="1" si="19"/>
        <v>71.418699922479249</v>
      </c>
      <c r="F36" s="22">
        <f t="shared" ca="1" si="19"/>
        <v>75.031734971931925</v>
      </c>
      <c r="G36" s="22">
        <f t="shared" ca="1" si="19"/>
        <v>74.280007823308679</v>
      </c>
      <c r="H36" s="22">
        <f t="shared" ca="1" si="19"/>
        <v>79.627700742167818</v>
      </c>
      <c r="I36" s="22">
        <f t="shared" ca="1" si="19"/>
        <v>58.865395630611765</v>
      </c>
      <c r="J36" s="22">
        <f t="shared" ca="1" si="19"/>
        <v>103.15607179146026</v>
      </c>
      <c r="K36" s="22">
        <f t="shared" ca="1" si="19"/>
        <v>77.066213243446214</v>
      </c>
      <c r="L36" s="22">
        <f t="shared" ca="1" si="19"/>
        <v>60.774551855434368</v>
      </c>
      <c r="M36" s="22">
        <f t="shared" ca="1" si="19"/>
        <v>91.705453854583467</v>
      </c>
      <c r="N36" s="22">
        <f t="shared" ca="1" si="19"/>
        <v>86.206083847138942</v>
      </c>
      <c r="O36" s="22">
        <f t="shared" ca="1" si="19"/>
        <v>141.62582345629113</v>
      </c>
      <c r="P36" s="22">
        <f t="shared" ca="1" si="19"/>
        <v>99.38205472545684</v>
      </c>
      <c r="Q36" s="22">
        <f t="shared" ca="1" si="19"/>
        <v>81.312590229919223</v>
      </c>
      <c r="R36" s="22">
        <f t="shared" ca="1" si="19"/>
        <v>71.946594659636602</v>
      </c>
      <c r="S36" s="22">
        <f t="shared" ca="1" si="19"/>
        <v>77.066213243446214</v>
      </c>
      <c r="T36" s="22">
        <f t="shared" ca="1" si="19"/>
        <v>71.946594659636602</v>
      </c>
      <c r="U36" s="22">
        <f t="shared" ca="1" si="19"/>
        <v>65.149936970864573</v>
      </c>
      <c r="V36" s="22">
        <f t="shared" ca="1" si="19"/>
        <v>65.149936970864573</v>
      </c>
      <c r="W36" s="22">
        <f t="shared" ca="1" si="19"/>
        <v>94.192038408656487</v>
      </c>
      <c r="X36" s="22">
        <f t="shared" ca="1" si="19"/>
        <v>84.400422374831123</v>
      </c>
      <c r="Y36" s="22">
        <f t="shared" ca="1" si="19"/>
        <v>79.627700742167818</v>
      </c>
      <c r="Z36" s="22">
        <f t="shared" ca="1" si="19"/>
        <v>82.271201539938346</v>
      </c>
      <c r="AA36" s="22">
        <f t="shared" ca="1" si="19"/>
        <v>78.299807820065951</v>
      </c>
      <c r="AB36" s="22">
        <f t="shared" ca="1" si="19"/>
        <v>94.192038408656487</v>
      </c>
      <c r="AC36" s="22">
        <f t="shared" ca="1" si="19"/>
        <v>58.865395630611765</v>
      </c>
      <c r="AD36" s="22">
        <f t="shared" ca="1" si="19"/>
        <v>99.38205472545684</v>
      </c>
      <c r="AE36" s="22">
        <f t="shared" ca="1" si="19"/>
        <v>81.312590229919223</v>
      </c>
      <c r="AF36" s="22">
        <f t="shared" ca="1" si="19"/>
        <v>105.36299136872537</v>
      </c>
      <c r="AG36" s="22">
        <f t="shared" ca="1" si="19"/>
        <v>110.0062552313548</v>
      </c>
      <c r="AH36" s="22">
        <f t="shared" ca="1" si="19"/>
        <v>74.280007823308679</v>
      </c>
      <c r="AI36" s="22">
        <f t="shared" ca="1" si="19"/>
        <v>75.031734971931925</v>
      </c>
      <c r="AJ36" s="22">
        <f t="shared" ca="1" si="19"/>
        <v>87.28952212747464</v>
      </c>
      <c r="AK36" s="22">
        <f t="shared" ca="1" si="19"/>
        <v>78.299807820065951</v>
      </c>
      <c r="AL36" s="22">
        <f t="shared" ca="1" si="19"/>
        <v>60.774551855434368</v>
      </c>
      <c r="AM36" s="22">
        <f t="shared" ca="1" si="19"/>
        <v>84.400422374831123</v>
      </c>
      <c r="AN36" s="22">
        <f ca="1">AVERAGE(OFFSET($A36,0,Fixtures!$D$6,1,3))</f>
        <v>80.066236700724048</v>
      </c>
      <c r="AO36" s="22">
        <f ca="1">AVERAGE(OFFSET($A36,0,Fixtures!$D$6,1,6))</f>
        <v>82.106366477816209</v>
      </c>
      <c r="AP36" s="22">
        <f ca="1">AVERAGE(OFFSET($A36,0,Fixtures!$D$6,1,9))</f>
        <v>87.702226188544074</v>
      </c>
      <c r="AQ36" s="22">
        <f ca="1">AVERAGE(OFFSET($A36,0,Fixtures!$D$6,1,12))</f>
        <v>85.493441718300986</v>
      </c>
      <c r="AR36" s="22">
        <f ca="1">IF(OR(Fixtures!$D$6&lt;=0,Fixtures!$D$6&gt;39),AVERAGE(A36:AM36),AVERAGE(OFFSET($A36,0,Fixtures!$D$6,1,39-Fixtures!$D$6)))</f>
        <v>83.293072177996223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22">
        <f t="shared" ref="B39:AM39" ca="1" si="20">MIN(VLOOKUP($A38,$A$2:$AM$12,B$14+1,FALSE),VLOOKUP($A39,$A$2:$AM$12,B$14+1,FALSE))</f>
        <v>77.066213243446214</v>
      </c>
      <c r="C39" s="22">
        <f t="shared" ca="1" si="20"/>
        <v>65.149936970864573</v>
      </c>
      <c r="D39" s="22">
        <f t="shared" ca="1" si="20"/>
        <v>89.616434643680364</v>
      </c>
      <c r="E39" s="22">
        <f t="shared" ca="1" si="20"/>
        <v>71.946594659636602</v>
      </c>
      <c r="F39" s="22">
        <f t="shared" ca="1" si="20"/>
        <v>81.276498000382162</v>
      </c>
      <c r="G39" s="22">
        <f t="shared" ca="1" si="20"/>
        <v>99.38205472545684</v>
      </c>
      <c r="H39" s="22">
        <f t="shared" ca="1" si="20"/>
        <v>75.031734971931925</v>
      </c>
      <c r="I39" s="22">
        <f t="shared" ca="1" si="20"/>
        <v>87.28952212747464</v>
      </c>
      <c r="J39" s="22">
        <f t="shared" ca="1" si="20"/>
        <v>71.418699922479249</v>
      </c>
      <c r="K39" s="22">
        <f t="shared" ca="1" si="20"/>
        <v>95.699765113413946</v>
      </c>
      <c r="L39" s="22">
        <f t="shared" ca="1" si="20"/>
        <v>110.0062552313548</v>
      </c>
      <c r="M39" s="22">
        <f t="shared" ca="1" si="20"/>
        <v>74.280007823308679</v>
      </c>
      <c r="N39" s="22">
        <f t="shared" ca="1" si="20"/>
        <v>60.774551855434368</v>
      </c>
      <c r="O39" s="22">
        <f t="shared" ca="1" si="20"/>
        <v>105.36299136872537</v>
      </c>
      <c r="P39" s="22">
        <f t="shared" ca="1" si="20"/>
        <v>71.946594659636602</v>
      </c>
      <c r="Q39" s="22">
        <f t="shared" ca="1" si="20"/>
        <v>110.07131903686596</v>
      </c>
      <c r="R39" s="22">
        <f t="shared" ca="1" si="20"/>
        <v>94.192038408656487</v>
      </c>
      <c r="S39" s="22">
        <f t="shared" ca="1" si="20"/>
        <v>75.031734971931925</v>
      </c>
      <c r="T39" s="22">
        <f t="shared" ca="1" si="20"/>
        <v>71.418699922479249</v>
      </c>
      <c r="U39" s="22">
        <f t="shared" ca="1" si="20"/>
        <v>95.699765113413946</v>
      </c>
      <c r="V39" s="22">
        <f t="shared" ca="1" si="20"/>
        <v>91.705453854583467</v>
      </c>
      <c r="W39" s="22">
        <f t="shared" ca="1" si="20"/>
        <v>78.299807820065951</v>
      </c>
      <c r="X39" s="22">
        <f t="shared" ca="1" si="20"/>
        <v>87.28952212747464</v>
      </c>
      <c r="Y39" s="22">
        <f t="shared" ca="1" si="20"/>
        <v>78.299807820065951</v>
      </c>
      <c r="Z39" s="22">
        <f t="shared" ca="1" si="20"/>
        <v>79.627700742167818</v>
      </c>
      <c r="AA39" s="22">
        <f t="shared" ca="1" si="20"/>
        <v>86.206083847138942</v>
      </c>
      <c r="AB39" s="22">
        <f t="shared" ca="1" si="20"/>
        <v>91.705453854583467</v>
      </c>
      <c r="AC39" s="22">
        <f t="shared" ca="1" si="20"/>
        <v>77.066213243446214</v>
      </c>
      <c r="AD39" s="22">
        <f t="shared" ca="1" si="20"/>
        <v>134.5316121561695</v>
      </c>
      <c r="AE39" s="22">
        <f t="shared" ca="1" si="20"/>
        <v>58.865395630611765</v>
      </c>
      <c r="AF39" s="22">
        <f t="shared" ca="1" si="20"/>
        <v>74.280007823308679</v>
      </c>
      <c r="AG39" s="22">
        <f t="shared" ca="1" si="20"/>
        <v>60.774551855434368</v>
      </c>
      <c r="AH39" s="22">
        <f t="shared" ca="1" si="20"/>
        <v>134.45208972721142</v>
      </c>
      <c r="AI39" s="22">
        <f t="shared" ca="1" si="20"/>
        <v>86.206083847138942</v>
      </c>
      <c r="AJ39" s="22">
        <f t="shared" ca="1" si="20"/>
        <v>58.865395630611765</v>
      </c>
      <c r="AK39" s="22">
        <f t="shared" ca="1" si="20"/>
        <v>109.53119789783156</v>
      </c>
      <c r="AL39" s="22">
        <f t="shared" ca="1" si="20"/>
        <v>81.312590229919223</v>
      </c>
      <c r="AM39" s="22">
        <f t="shared" ca="1" si="20"/>
        <v>99.337942000467095</v>
      </c>
      <c r="AN39" s="22">
        <f ca="1">AVERAGE(OFFSET($A39,0,Fixtures!$D$6,1,3))</f>
        <v>81.377864136457561</v>
      </c>
      <c r="AO39" s="22">
        <f ca="1">AVERAGE(OFFSET($A39,0,Fixtures!$D$6,1,6))</f>
        <v>91.239478610595313</v>
      </c>
      <c r="AP39" s="22">
        <f ca="1">AVERAGE(OFFSET($A39,0,Fixtures!$D$6,1,9))</f>
        <v>82.37298077476963</v>
      </c>
      <c r="AQ39" s="22">
        <f ca="1">AVERAGE(OFFSET($A39,0,Fixtures!$D$6,1,12))</f>
        <v>85.073366348157393</v>
      </c>
      <c r="AR39" s="22">
        <f ca="1">IF(OR(Fixtures!$D$6&lt;=0,Fixtures!$D$6&gt;39),AVERAGE(A39:AM39),AVERAGE(OFFSET($A39,0,Fixtures!$D$6,1,39-Fixtures!$D$6)))</f>
        <v>87.404141753740447</v>
      </c>
    </row>
    <row r="40" spans="1:44" x14ac:dyDescent="0.25">
      <c r="A40" s="30" t="s">
        <v>121</v>
      </c>
      <c r="B40" s="22">
        <f ca="1">MIN(VLOOKUP($A38,$A$2:$AM$12,B$14+1,FALSE),VLOOKUP($A40,$A$2:$AM$12,B$14+1,FALSE))</f>
        <v>77.066213243446214</v>
      </c>
      <c r="C40" s="22">
        <f t="shared" ref="C40:AM40" ca="1" si="21">MIN(VLOOKUP($A38,$A$2:$AM$12,C$14+1,FALSE),VLOOKUP($A40,$A$2:$AM$12,C$14+1,FALSE))</f>
        <v>81.276498000382162</v>
      </c>
      <c r="D40" s="22">
        <f t="shared" ca="1" si="21"/>
        <v>95.687520819508933</v>
      </c>
      <c r="E40" s="22">
        <f t="shared" ca="1" si="21"/>
        <v>134.5316121561695</v>
      </c>
      <c r="F40" s="22">
        <f t="shared" ca="1" si="21"/>
        <v>75.031734971931925</v>
      </c>
      <c r="G40" s="22">
        <f t="shared" ca="1" si="21"/>
        <v>74.280007823308679</v>
      </c>
      <c r="H40" s="22">
        <f t="shared" ca="1" si="21"/>
        <v>81.276498000382162</v>
      </c>
      <c r="I40" s="22">
        <f t="shared" ca="1" si="21"/>
        <v>86.206083847138942</v>
      </c>
      <c r="J40" s="22">
        <f t="shared" ca="1" si="21"/>
        <v>71.418699922479249</v>
      </c>
      <c r="K40" s="22">
        <f t="shared" ca="1" si="21"/>
        <v>89.616434643680364</v>
      </c>
      <c r="L40" s="22">
        <f t="shared" ca="1" si="21"/>
        <v>71.418699922479249</v>
      </c>
      <c r="M40" s="22">
        <f t="shared" ca="1" si="21"/>
        <v>74.280007823308679</v>
      </c>
      <c r="N40" s="22">
        <f t="shared" ca="1" si="21"/>
        <v>90.011311393930058</v>
      </c>
      <c r="O40" s="22">
        <f t="shared" ca="1" si="21"/>
        <v>105.36299136872537</v>
      </c>
      <c r="P40" s="22">
        <f t="shared" ca="1" si="21"/>
        <v>71.946594659636602</v>
      </c>
      <c r="Q40" s="22">
        <f t="shared" ca="1" si="21"/>
        <v>90.011311393930058</v>
      </c>
      <c r="R40" s="22">
        <f t="shared" ca="1" si="21"/>
        <v>71.946594659636602</v>
      </c>
      <c r="S40" s="22">
        <f t="shared" ca="1" si="21"/>
        <v>75.031734971931925</v>
      </c>
      <c r="T40" s="22">
        <f t="shared" ca="1" si="21"/>
        <v>81.312590229919223</v>
      </c>
      <c r="U40" s="22">
        <f t="shared" ca="1" si="21"/>
        <v>65.149936970864573</v>
      </c>
      <c r="V40" s="22">
        <f t="shared" ca="1" si="21"/>
        <v>99.337942000467095</v>
      </c>
      <c r="W40" s="22">
        <f t="shared" ca="1" si="21"/>
        <v>78.299807820065951</v>
      </c>
      <c r="X40" s="22">
        <f t="shared" ca="1" si="21"/>
        <v>84.400422374831123</v>
      </c>
      <c r="Y40" s="22">
        <f t="shared" ca="1" si="21"/>
        <v>79.627700742167818</v>
      </c>
      <c r="Z40" s="22">
        <f t="shared" ca="1" si="21"/>
        <v>84.400422374831123</v>
      </c>
      <c r="AA40" s="22">
        <f t="shared" ca="1" si="21"/>
        <v>78.299807820065951</v>
      </c>
      <c r="AB40" s="22">
        <f t="shared" ca="1" si="21"/>
        <v>91.705453854583467</v>
      </c>
      <c r="AC40" s="22">
        <f t="shared" ca="1" si="21"/>
        <v>58.865395630611765</v>
      </c>
      <c r="AD40" s="22">
        <f t="shared" ca="1" si="21"/>
        <v>110.01382503702564</v>
      </c>
      <c r="AE40" s="22">
        <f t="shared" ca="1" si="21"/>
        <v>58.865395630611765</v>
      </c>
      <c r="AF40" s="22">
        <f t="shared" ca="1" si="21"/>
        <v>110.01382503702564</v>
      </c>
      <c r="AG40" s="22">
        <f t="shared" ca="1" si="21"/>
        <v>60.774551855434368</v>
      </c>
      <c r="AH40" s="22">
        <f t="shared" ca="1" si="21"/>
        <v>87.28952212747464</v>
      </c>
      <c r="AI40" s="22">
        <f t="shared" ca="1" si="21"/>
        <v>86.206083847138942</v>
      </c>
      <c r="AJ40" s="22">
        <f t="shared" ca="1" si="21"/>
        <v>110.07131903686596</v>
      </c>
      <c r="AK40" s="22">
        <f t="shared" ca="1" si="21"/>
        <v>116.95141433495537</v>
      </c>
      <c r="AL40" s="22">
        <f t="shared" ca="1" si="21"/>
        <v>60.774551855434368</v>
      </c>
      <c r="AM40" s="22">
        <f t="shared" ca="1" si="21"/>
        <v>91.705453854583467</v>
      </c>
      <c r="AN40" s="22">
        <f ca="1">AVERAGE(OFFSET($A40,0,Fixtures!$D$6,1,3))</f>
        <v>80.775976979021621</v>
      </c>
      <c r="AO40" s="22">
        <f ca="1">AVERAGE(OFFSET($A40,0,Fixtures!$D$6,1,6))</f>
        <v>83.818767576547629</v>
      </c>
      <c r="AP40" s="22">
        <f ca="1">AVERAGE(OFFSET($A40,0,Fixtures!$D$6,1,9))</f>
        <v>81.396264220261955</v>
      </c>
      <c r="AQ40" s="22">
        <f ca="1">AVERAGE(OFFSET($A40,0,Fixtures!$D$6,1,12))</f>
        <v>84.67777524948643</v>
      </c>
      <c r="AR40" s="22">
        <f ca="1">IF(OR(Fixtures!$D$6&lt;=0,Fixtures!$D$6&gt;39),AVERAGE(A40:AM40),AVERAGE(OFFSET($A40,0,Fixtures!$D$6,1,39-Fixtures!$D$6)))</f>
        <v>85.70431486925402</v>
      </c>
    </row>
    <row r="41" spans="1:44" x14ac:dyDescent="0.25">
      <c r="A41" s="30" t="s">
        <v>61</v>
      </c>
      <c r="B41" s="22">
        <f ca="1">MIN(VLOOKUP($A38,$A$2:$AM$12,B$14+1,FALSE),VLOOKUP($A41,$A$2:$AM$12,B$14+1,FALSE))</f>
        <v>77.066213243446214</v>
      </c>
      <c r="C41" s="22">
        <f t="shared" ref="C41:AM41" ca="1" si="22">MIN(VLOOKUP($A38,$A$2:$AM$12,C$14+1,FALSE),VLOOKUP($A41,$A$2:$AM$12,C$14+1,FALSE))</f>
        <v>99.38205472545684</v>
      </c>
      <c r="D41" s="22">
        <f t="shared" ca="1" si="22"/>
        <v>110.01382503702564</v>
      </c>
      <c r="E41" s="22">
        <f t="shared" ca="1" si="22"/>
        <v>131.33569028153607</v>
      </c>
      <c r="F41" s="22">
        <f t="shared" ca="1" si="22"/>
        <v>89.616434643680364</v>
      </c>
      <c r="G41" s="22">
        <f t="shared" ca="1" si="22"/>
        <v>71.418699922479249</v>
      </c>
      <c r="H41" s="22">
        <f t="shared" ca="1" si="22"/>
        <v>81.276498000382162</v>
      </c>
      <c r="I41" s="22">
        <f t="shared" ca="1" si="22"/>
        <v>89.616434643680364</v>
      </c>
      <c r="J41" s="22">
        <f t="shared" ca="1" si="22"/>
        <v>71.418699922479249</v>
      </c>
      <c r="K41" s="22">
        <f t="shared" ca="1" si="22"/>
        <v>95.699765113413946</v>
      </c>
      <c r="L41" s="22">
        <f t="shared" ca="1" si="22"/>
        <v>94.192038408656487</v>
      </c>
      <c r="M41" s="22">
        <f t="shared" ca="1" si="22"/>
        <v>74.280007823308679</v>
      </c>
      <c r="N41" s="22">
        <f t="shared" ca="1" si="22"/>
        <v>90.011311393930058</v>
      </c>
      <c r="O41" s="22">
        <f t="shared" ca="1" si="22"/>
        <v>58.865395630611765</v>
      </c>
      <c r="P41" s="22">
        <f t="shared" ca="1" si="22"/>
        <v>71.946594659636602</v>
      </c>
      <c r="Q41" s="22">
        <f t="shared" ca="1" si="22"/>
        <v>105.36299136872537</v>
      </c>
      <c r="R41" s="22">
        <f t="shared" ca="1" si="22"/>
        <v>60.774551855434368</v>
      </c>
      <c r="S41" s="22">
        <f t="shared" ca="1" si="22"/>
        <v>75.031734971931925</v>
      </c>
      <c r="T41" s="22">
        <f t="shared" ca="1" si="22"/>
        <v>81.312590229919223</v>
      </c>
      <c r="U41" s="22">
        <f t="shared" ca="1" si="22"/>
        <v>100.55369077103576</v>
      </c>
      <c r="V41" s="22">
        <f t="shared" ca="1" si="22"/>
        <v>84.400422374831123</v>
      </c>
      <c r="W41" s="22">
        <f t="shared" ca="1" si="22"/>
        <v>78.299807820065951</v>
      </c>
      <c r="X41" s="22">
        <f t="shared" ca="1" si="22"/>
        <v>87.28952212747464</v>
      </c>
      <c r="Y41" s="22">
        <f t="shared" ca="1" si="22"/>
        <v>82.271201539938346</v>
      </c>
      <c r="Z41" s="22">
        <f t="shared" ca="1" si="22"/>
        <v>81.312590229919223</v>
      </c>
      <c r="AA41" s="22">
        <f t="shared" ca="1" si="22"/>
        <v>94.192038408656487</v>
      </c>
      <c r="AB41" s="22">
        <f t="shared" ca="1" si="22"/>
        <v>65.149936970864573</v>
      </c>
      <c r="AC41" s="22">
        <f t="shared" ca="1" si="22"/>
        <v>74.280007823308679</v>
      </c>
      <c r="AD41" s="22">
        <f t="shared" ca="1" si="22"/>
        <v>86.206083847138942</v>
      </c>
      <c r="AE41" s="22">
        <f t="shared" ca="1" si="22"/>
        <v>58.865395630611765</v>
      </c>
      <c r="AF41" s="22">
        <f t="shared" ca="1" si="22"/>
        <v>78.299807820065951</v>
      </c>
      <c r="AG41" s="22">
        <f t="shared" ca="1" si="22"/>
        <v>60.774551855434368</v>
      </c>
      <c r="AH41" s="22">
        <f t="shared" ca="1" si="22"/>
        <v>77.066213243446214</v>
      </c>
      <c r="AI41" s="22">
        <f t="shared" ca="1" si="22"/>
        <v>86.206083847138942</v>
      </c>
      <c r="AJ41" s="22">
        <f t="shared" ca="1" si="22"/>
        <v>110.07131903686596</v>
      </c>
      <c r="AK41" s="22">
        <f t="shared" ca="1" si="22"/>
        <v>90.011311393930058</v>
      </c>
      <c r="AL41" s="22">
        <f t="shared" ca="1" si="22"/>
        <v>87.28952212747464</v>
      </c>
      <c r="AM41" s="22">
        <f t="shared" ca="1" si="22"/>
        <v>82.271201539938346</v>
      </c>
      <c r="AN41" s="22">
        <f ca="1">AVERAGE(OFFSET($A41,0,Fixtures!$D$6,1,3))</f>
        <v>85.925276726171361</v>
      </c>
      <c r="AO41" s="22">
        <f ca="1">AVERAGE(OFFSET($A41,0,Fixtures!$D$6,1,6))</f>
        <v>80.568643136637704</v>
      </c>
      <c r="AP41" s="22">
        <f ca="1">AVERAGE(OFFSET($A41,0,Fixtures!$D$6,1,9))</f>
        <v>75.705734902882043</v>
      </c>
      <c r="AQ41" s="22">
        <f ca="1">AVERAGE(OFFSET($A41,0,Fixtures!$D$6,1,12))</f>
        <v>79.557935854449127</v>
      </c>
      <c r="AR41" s="22">
        <f ca="1">IF(OR(Fixtures!$D$6&lt;=0,Fixtures!$D$6&gt;39),AVERAGE(A41:AM41),AVERAGE(OFFSET($A41,0,Fixtures!$D$6,1,39-Fixtures!$D$6)))</f>
        <v>80.951151020982167</v>
      </c>
    </row>
    <row r="42" spans="1:44" x14ac:dyDescent="0.25">
      <c r="A42" s="30" t="s">
        <v>53</v>
      </c>
      <c r="B42" s="22">
        <f ca="1">MIN(VLOOKUP($A38,$A$2:$AM$12,B$14+1,FALSE),VLOOKUP($A42,$A$2:$AM$12,B$14+1,FALSE))</f>
        <v>77.066213243446214</v>
      </c>
      <c r="C42" s="22">
        <f t="shared" ref="C42:AM42" ca="1" si="23">MIN(VLOOKUP($A38,$A$2:$AM$12,C$14+1,FALSE),VLOOKUP($A42,$A$2:$AM$12,C$14+1,FALSE))</f>
        <v>94.192038408656487</v>
      </c>
      <c r="D42" s="22">
        <f t="shared" ca="1" si="23"/>
        <v>134.45208972721142</v>
      </c>
      <c r="E42" s="22">
        <f t="shared" ca="1" si="23"/>
        <v>84.400422374831123</v>
      </c>
      <c r="F42" s="22">
        <f t="shared" ca="1" si="23"/>
        <v>89.616434643680364</v>
      </c>
      <c r="G42" s="22">
        <f t="shared" ca="1" si="23"/>
        <v>90.011311393930058</v>
      </c>
      <c r="H42" s="22">
        <f t="shared" ca="1" si="23"/>
        <v>71.418699922479249</v>
      </c>
      <c r="I42" s="22">
        <f t="shared" ca="1" si="23"/>
        <v>99.337942000467095</v>
      </c>
      <c r="J42" s="22">
        <f t="shared" ca="1" si="23"/>
        <v>71.418699922479249</v>
      </c>
      <c r="K42" s="22">
        <f t="shared" ca="1" si="23"/>
        <v>95.699765113413946</v>
      </c>
      <c r="L42" s="22">
        <f t="shared" ca="1" si="23"/>
        <v>110.0062552313548</v>
      </c>
      <c r="M42" s="22">
        <f t="shared" ca="1" si="23"/>
        <v>74.280007823308679</v>
      </c>
      <c r="N42" s="22">
        <f t="shared" ca="1" si="23"/>
        <v>90.011311393930058</v>
      </c>
      <c r="O42" s="22">
        <f t="shared" ca="1" si="23"/>
        <v>91.705453854583467</v>
      </c>
      <c r="P42" s="22">
        <f t="shared" ca="1" si="23"/>
        <v>65.149936970864573</v>
      </c>
      <c r="Q42" s="22">
        <f t="shared" ca="1" si="23"/>
        <v>95.699765113413946</v>
      </c>
      <c r="R42" s="22">
        <f t="shared" ca="1" si="23"/>
        <v>82.271201539938346</v>
      </c>
      <c r="S42" s="22">
        <f t="shared" ca="1" si="23"/>
        <v>74.280007823308679</v>
      </c>
      <c r="T42" s="22">
        <f t="shared" ca="1" si="23"/>
        <v>81.276498000382162</v>
      </c>
      <c r="U42" s="22">
        <f t="shared" ca="1" si="23"/>
        <v>100.55369077103576</v>
      </c>
      <c r="V42" s="22">
        <f t="shared" ca="1" si="23"/>
        <v>87.28952212747464</v>
      </c>
      <c r="W42" s="22">
        <f t="shared" ca="1" si="23"/>
        <v>78.299807820065951</v>
      </c>
      <c r="X42" s="22">
        <f t="shared" ca="1" si="23"/>
        <v>87.28952212747464</v>
      </c>
      <c r="Y42" s="22">
        <f t="shared" ca="1" si="23"/>
        <v>82.271201539938346</v>
      </c>
      <c r="Z42" s="22">
        <f t="shared" ca="1" si="23"/>
        <v>77.066213243446214</v>
      </c>
      <c r="AA42" s="22">
        <f t="shared" ca="1" si="23"/>
        <v>94.192038408656487</v>
      </c>
      <c r="AB42" s="22">
        <f t="shared" ca="1" si="23"/>
        <v>60.774551855434368</v>
      </c>
      <c r="AC42" s="22">
        <f t="shared" ca="1" si="23"/>
        <v>100.55369077103576</v>
      </c>
      <c r="AD42" s="22">
        <f t="shared" ca="1" si="23"/>
        <v>78.299807820065951</v>
      </c>
      <c r="AE42" s="22">
        <f t="shared" ca="1" si="23"/>
        <v>58.865395630611765</v>
      </c>
      <c r="AF42" s="22">
        <f t="shared" ca="1" si="23"/>
        <v>110.01382503702564</v>
      </c>
      <c r="AG42" s="22">
        <f t="shared" ca="1" si="23"/>
        <v>60.774551855434368</v>
      </c>
      <c r="AH42" s="22">
        <f t="shared" ca="1" si="23"/>
        <v>134.45208972721142</v>
      </c>
      <c r="AI42" s="22">
        <f t="shared" ca="1" si="23"/>
        <v>86.206083847138942</v>
      </c>
      <c r="AJ42" s="22">
        <f t="shared" ca="1" si="23"/>
        <v>103.15607179146026</v>
      </c>
      <c r="AK42" s="22">
        <f t="shared" ca="1" si="23"/>
        <v>110.0062552313548</v>
      </c>
      <c r="AL42" s="22">
        <f t="shared" ca="1" si="23"/>
        <v>95.687520819508933</v>
      </c>
      <c r="AM42" s="22">
        <f t="shared" ca="1" si="23"/>
        <v>86.206083847138942</v>
      </c>
      <c r="AN42" s="22">
        <f ca="1">AVERAGE(OFFSET($A42,0,Fixtures!$D$6,1,3))</f>
        <v>84.509817730680354</v>
      </c>
      <c r="AO42" s="22">
        <f ca="1">AVERAGE(OFFSET($A42,0,Fixtures!$D$6,1,6))</f>
        <v>82.192917273096185</v>
      </c>
      <c r="AP42" s="22">
        <f ca="1">AVERAGE(OFFSET($A42,0,Fixtures!$D$6,1,9))</f>
        <v>80.312364017960988</v>
      </c>
      <c r="AQ42" s="22">
        <f ca="1">AVERAGE(OFFSET($A42,0,Fixtures!$D$6,1,12))</f>
        <v>87.218793460621626</v>
      </c>
      <c r="AR42" s="22">
        <f ca="1">IF(OR(Fixtures!$D$6&lt;=0,Fixtures!$D$6&gt;39),AVERAGE(A42:AM42),AVERAGE(OFFSET($A42,0,Fixtures!$D$6,1,39-Fixtures!$D$6)))</f>
        <v>89.235025428364153</v>
      </c>
    </row>
    <row r="43" spans="1:44" x14ac:dyDescent="0.25">
      <c r="A43" s="30" t="s">
        <v>2</v>
      </c>
      <c r="B43" s="22">
        <f ca="1">MIN(VLOOKUP($A38,$A$2:$AM$12,B$14+1,FALSE),VLOOKUP($A43,$A$2:$AM$12,B$14+1,FALSE))</f>
        <v>77.066213243446214</v>
      </c>
      <c r="C43" s="22">
        <f t="shared" ref="C43:AM43" ca="1" si="24">MIN(VLOOKUP($A38,$A$2:$AM$12,C$14+1,FALSE),VLOOKUP($A43,$A$2:$AM$12,C$14+1,FALSE))</f>
        <v>87.28952212747464</v>
      </c>
      <c r="D43" s="22">
        <f t="shared" ca="1" si="24"/>
        <v>105.36299136872537</v>
      </c>
      <c r="E43" s="22">
        <f t="shared" ca="1" si="24"/>
        <v>78.299807820065951</v>
      </c>
      <c r="F43" s="22">
        <f t="shared" ca="1" si="24"/>
        <v>89.616434643680364</v>
      </c>
      <c r="G43" s="22">
        <f t="shared" ca="1" si="24"/>
        <v>82.271201539938346</v>
      </c>
      <c r="H43" s="22">
        <f t="shared" ca="1" si="24"/>
        <v>81.276498000382162</v>
      </c>
      <c r="I43" s="22">
        <f t="shared" ca="1" si="24"/>
        <v>99.38205472545684</v>
      </c>
      <c r="J43" s="22">
        <f t="shared" ca="1" si="24"/>
        <v>71.418699922479249</v>
      </c>
      <c r="K43" s="22">
        <f t="shared" ca="1" si="24"/>
        <v>90.011311393930058</v>
      </c>
      <c r="L43" s="22">
        <f t="shared" ca="1" si="24"/>
        <v>99.337942000467095</v>
      </c>
      <c r="M43" s="22">
        <f t="shared" ca="1" si="24"/>
        <v>65.149936970864573</v>
      </c>
      <c r="N43" s="22">
        <f t="shared" ca="1" si="24"/>
        <v>90.011311393930058</v>
      </c>
      <c r="O43" s="22">
        <f t="shared" ca="1" si="24"/>
        <v>105.36299136872537</v>
      </c>
      <c r="P43" s="22">
        <f t="shared" ca="1" si="24"/>
        <v>71.946594659636602</v>
      </c>
      <c r="Q43" s="22">
        <f t="shared" ca="1" si="24"/>
        <v>95.687520819508933</v>
      </c>
      <c r="R43" s="22">
        <f t="shared" ca="1" si="24"/>
        <v>91.705453854583467</v>
      </c>
      <c r="S43" s="22">
        <f t="shared" ca="1" si="24"/>
        <v>58.865395630611765</v>
      </c>
      <c r="T43" s="22">
        <f t="shared" ca="1" si="24"/>
        <v>81.312590229919223</v>
      </c>
      <c r="U43" s="22">
        <f t="shared" ca="1" si="24"/>
        <v>89.616434643680364</v>
      </c>
      <c r="V43" s="22">
        <f t="shared" ca="1" si="24"/>
        <v>99.337942000467095</v>
      </c>
      <c r="W43" s="22">
        <f t="shared" ca="1" si="24"/>
        <v>78.299807820065951</v>
      </c>
      <c r="X43" s="22">
        <f t="shared" ca="1" si="24"/>
        <v>87.28952212747464</v>
      </c>
      <c r="Y43" s="22">
        <f t="shared" ca="1" si="24"/>
        <v>82.271201539938346</v>
      </c>
      <c r="Z43" s="22">
        <f t="shared" ca="1" si="24"/>
        <v>71.418699922479249</v>
      </c>
      <c r="AA43" s="22">
        <f t="shared" ca="1" si="24"/>
        <v>94.192038408656487</v>
      </c>
      <c r="AB43" s="22">
        <f t="shared" ca="1" si="24"/>
        <v>71.946594659636602</v>
      </c>
      <c r="AC43" s="22">
        <f t="shared" ca="1" si="24"/>
        <v>75.031734971931925</v>
      </c>
      <c r="AD43" s="22">
        <f t="shared" ca="1" si="24"/>
        <v>116.95141433495537</v>
      </c>
      <c r="AE43" s="22">
        <f t="shared" ca="1" si="24"/>
        <v>58.865395630611765</v>
      </c>
      <c r="AF43" s="22">
        <f t="shared" ca="1" si="24"/>
        <v>84.400422374831123</v>
      </c>
      <c r="AG43" s="22">
        <f t="shared" ca="1" si="24"/>
        <v>60.774551855434368</v>
      </c>
      <c r="AH43" s="22">
        <f t="shared" ca="1" si="24"/>
        <v>81.276498000382162</v>
      </c>
      <c r="AI43" s="22">
        <f t="shared" ca="1" si="24"/>
        <v>86.206083847138942</v>
      </c>
      <c r="AJ43" s="22">
        <f t="shared" ca="1" si="24"/>
        <v>95.699765113413946</v>
      </c>
      <c r="AK43" s="22">
        <f t="shared" ca="1" si="24"/>
        <v>86.206083847138942</v>
      </c>
      <c r="AL43" s="22">
        <f t="shared" ca="1" si="24"/>
        <v>95.687520819508933</v>
      </c>
      <c r="AM43" s="22">
        <f t="shared" ca="1" si="24"/>
        <v>109.53119789783156</v>
      </c>
      <c r="AN43" s="22">
        <f ca="1">AVERAGE(OFFSET($A43,0,Fixtures!$D$6,1,3))</f>
        <v>82.627313290358032</v>
      </c>
      <c r="AO43" s="22">
        <f ca="1">AVERAGE(OFFSET($A43,0,Fixtures!$D$6,1,6))</f>
        <v>85.301947306266328</v>
      </c>
      <c r="AP43" s="22">
        <f ca="1">AVERAGE(OFFSET($A43,0,Fixtures!$D$6,1,9))</f>
        <v>79.539117077608353</v>
      </c>
      <c r="AQ43" s="22">
        <f ca="1">AVERAGE(OFFSET($A43,0,Fixtures!$D$6,1,12))</f>
        <v>81.586200054950851</v>
      </c>
      <c r="AR43" s="22">
        <f ca="1">IF(OR(Fixtures!$D$6&lt;=0,Fixtures!$D$6&gt;39),AVERAGE(A43:AM43),AVERAGE(OFFSET($A43,0,Fixtures!$D$6,1,39-Fixtures!$D$6)))</f>
        <v>84.697280214925982</v>
      </c>
    </row>
    <row r="44" spans="1:44" x14ac:dyDescent="0.25">
      <c r="A44" s="30" t="s">
        <v>113</v>
      </c>
      <c r="B44" s="22">
        <f ca="1">MIN(VLOOKUP($A38,$A$2:$AM$12,B$14+1,FALSE),VLOOKUP($A44,$A$2:$AM$12,B$14+1,FALSE))</f>
        <v>77.066213243446214</v>
      </c>
      <c r="C44" s="22">
        <f t="shared" ref="C44:AM44" ca="1" si="25">MIN(VLOOKUP($A38,$A$2:$AM$12,C$14+1,FALSE),VLOOKUP($A44,$A$2:$AM$12,C$14+1,FALSE))</f>
        <v>60.774551855434368</v>
      </c>
      <c r="D44" s="22">
        <f t="shared" ca="1" si="25"/>
        <v>115.87567373696545</v>
      </c>
      <c r="E44" s="22">
        <f t="shared" ca="1" si="25"/>
        <v>99.337942000467095</v>
      </c>
      <c r="F44" s="22">
        <f t="shared" ca="1" si="25"/>
        <v>89.616434643680364</v>
      </c>
      <c r="G44" s="22">
        <f t="shared" ca="1" si="25"/>
        <v>91.705453854583467</v>
      </c>
      <c r="H44" s="22">
        <f t="shared" ca="1" si="25"/>
        <v>71.946594659636602</v>
      </c>
      <c r="I44" s="22">
        <f t="shared" ca="1" si="25"/>
        <v>84.400422374831123</v>
      </c>
      <c r="J44" s="22">
        <f t="shared" ca="1" si="25"/>
        <v>71.418699922479249</v>
      </c>
      <c r="K44" s="22">
        <f t="shared" ca="1" si="25"/>
        <v>95.699765113413946</v>
      </c>
      <c r="L44" s="22">
        <f t="shared" ca="1" si="25"/>
        <v>100.55369077103576</v>
      </c>
      <c r="M44" s="22">
        <f t="shared" ca="1" si="25"/>
        <v>74.280007823308679</v>
      </c>
      <c r="N44" s="22">
        <f t="shared" ca="1" si="25"/>
        <v>90.011311393930058</v>
      </c>
      <c r="O44" s="22">
        <f t="shared" ca="1" si="25"/>
        <v>81.312590229919223</v>
      </c>
      <c r="P44" s="22">
        <f t="shared" ca="1" si="25"/>
        <v>71.946594659636602</v>
      </c>
      <c r="Q44" s="22">
        <f t="shared" ca="1" si="25"/>
        <v>77.066213243446214</v>
      </c>
      <c r="R44" s="22">
        <f t="shared" ca="1" si="25"/>
        <v>134.5316121561695</v>
      </c>
      <c r="S44" s="22">
        <f t="shared" ca="1" si="25"/>
        <v>75.031734971931925</v>
      </c>
      <c r="T44" s="22">
        <f t="shared" ca="1" si="25"/>
        <v>81.312590229919223</v>
      </c>
      <c r="U44" s="22">
        <f t="shared" ca="1" si="25"/>
        <v>86.206083847138942</v>
      </c>
      <c r="V44" s="22">
        <f t="shared" ca="1" si="25"/>
        <v>58.865395630611765</v>
      </c>
      <c r="W44" s="22">
        <f t="shared" ca="1" si="25"/>
        <v>78.299807820065951</v>
      </c>
      <c r="X44" s="22">
        <f t="shared" ca="1" si="25"/>
        <v>65.149936970864573</v>
      </c>
      <c r="Y44" s="22">
        <f t="shared" ca="1" si="25"/>
        <v>82.271201539938346</v>
      </c>
      <c r="Z44" s="22">
        <f t="shared" ca="1" si="25"/>
        <v>74.280007823308679</v>
      </c>
      <c r="AA44" s="22">
        <f t="shared" ca="1" si="25"/>
        <v>94.192038408656487</v>
      </c>
      <c r="AB44" s="22">
        <f t="shared" ca="1" si="25"/>
        <v>91.705453854583467</v>
      </c>
      <c r="AC44" s="22">
        <f t="shared" ca="1" si="25"/>
        <v>110.07131903686596</v>
      </c>
      <c r="AD44" s="22">
        <f t="shared" ca="1" si="25"/>
        <v>94.192038408656487</v>
      </c>
      <c r="AE44" s="22">
        <f t="shared" ca="1" si="25"/>
        <v>58.865395630611765</v>
      </c>
      <c r="AF44" s="22">
        <f t="shared" ca="1" si="25"/>
        <v>89.616434643680364</v>
      </c>
      <c r="AG44" s="22">
        <f t="shared" ca="1" si="25"/>
        <v>60.774551855434368</v>
      </c>
      <c r="AH44" s="22">
        <f t="shared" ca="1" si="25"/>
        <v>82.271201539938346</v>
      </c>
      <c r="AI44" s="22">
        <f t="shared" ca="1" si="25"/>
        <v>86.206083847138942</v>
      </c>
      <c r="AJ44" s="22">
        <f t="shared" ca="1" si="25"/>
        <v>81.276498000382162</v>
      </c>
      <c r="AK44" s="22">
        <f t="shared" ca="1" si="25"/>
        <v>141.62582345629113</v>
      </c>
      <c r="AL44" s="22">
        <f t="shared" ca="1" si="25"/>
        <v>75.031734971931925</v>
      </c>
      <c r="AM44" s="22">
        <f t="shared" ca="1" si="25"/>
        <v>109.53119789783156</v>
      </c>
      <c r="AN44" s="22">
        <f ca="1">AVERAGE(OFFSET($A44,0,Fixtures!$D$6,1,3))</f>
        <v>83.581082590634509</v>
      </c>
      <c r="AO44" s="22">
        <f ca="1">AVERAGE(OFFSET($A44,0,Fixtures!$D$6,1,6))</f>
        <v>91.118676512001571</v>
      </c>
      <c r="AP44" s="22">
        <f ca="1">AVERAGE(OFFSET($A44,0,Fixtures!$D$6,1,9))</f>
        <v>83.996493466859548</v>
      </c>
      <c r="AQ44" s="22">
        <f ca="1">AVERAGE(OFFSET($A44,0,Fixtures!$D$6,1,12))</f>
        <v>83.810185382432948</v>
      </c>
      <c r="AR44" s="22">
        <f ca="1">IF(OR(Fixtures!$D$6&lt;=0,Fixtures!$D$6&gt;39),AVERAGE(A44:AM44),AVERAGE(OFFSET($A44,0,Fixtures!$D$6,1,39-Fixtures!$D$6)))</f>
        <v>88.79406539435</v>
      </c>
    </row>
    <row r="45" spans="1:44" x14ac:dyDescent="0.25">
      <c r="A45" s="30" t="s">
        <v>112</v>
      </c>
      <c r="B45" s="22">
        <f ca="1">MIN(VLOOKUP($A38,$A$2:$AM$12,B$14+1,FALSE),VLOOKUP($A45,$A$2:$AM$12,B$14+1,FALSE))</f>
        <v>77.066213243446214</v>
      </c>
      <c r="C45" s="22">
        <f t="shared" ref="C45:AM45" ca="1" si="26">MIN(VLOOKUP($A38,$A$2:$AM$12,C$14+1,FALSE),VLOOKUP($A45,$A$2:$AM$12,C$14+1,FALSE))</f>
        <v>58.865395630611765</v>
      </c>
      <c r="D45" s="22">
        <f t="shared" ca="1" si="26"/>
        <v>110.07131903686596</v>
      </c>
      <c r="E45" s="22">
        <f t="shared" ca="1" si="26"/>
        <v>134.5316121561695</v>
      </c>
      <c r="F45" s="22">
        <f t="shared" ca="1" si="26"/>
        <v>89.616434643680364</v>
      </c>
      <c r="G45" s="22">
        <f t="shared" ca="1" si="26"/>
        <v>109.53119789783156</v>
      </c>
      <c r="H45" s="22">
        <f t="shared" si="26"/>
        <v>81.276498000382162</v>
      </c>
      <c r="I45" s="22">
        <f t="shared" ca="1" si="26"/>
        <v>95.699765113413946</v>
      </c>
      <c r="J45" s="22">
        <f t="shared" ca="1" si="26"/>
        <v>71.418699922479249</v>
      </c>
      <c r="K45" s="22">
        <f t="shared" ca="1" si="26"/>
        <v>95.699765113413946</v>
      </c>
      <c r="L45" s="22">
        <f t="shared" ca="1" si="26"/>
        <v>75.031734971931925</v>
      </c>
      <c r="M45" s="22">
        <f t="shared" ca="1" si="26"/>
        <v>74.280007823308679</v>
      </c>
      <c r="N45" s="22">
        <f t="shared" ca="1" si="26"/>
        <v>90.011311393930058</v>
      </c>
      <c r="O45" s="22">
        <f t="shared" ca="1" si="26"/>
        <v>105.36299136872537</v>
      </c>
      <c r="P45" s="22">
        <f t="shared" ca="1" si="26"/>
        <v>60.774551855434368</v>
      </c>
      <c r="Q45" s="22">
        <f t="shared" ca="1" si="26"/>
        <v>87.28952212747464</v>
      </c>
      <c r="R45" s="22">
        <f t="shared" ca="1" si="26"/>
        <v>84.400422374831123</v>
      </c>
      <c r="S45" s="22">
        <f t="shared" ca="1" si="26"/>
        <v>75.031734971931925</v>
      </c>
      <c r="T45" s="22">
        <f t="shared" ca="1" si="26"/>
        <v>78.299807820065951</v>
      </c>
      <c r="U45" s="22">
        <f t="shared" ca="1" si="26"/>
        <v>100.55369077103576</v>
      </c>
      <c r="V45" s="22">
        <f t="shared" si="26"/>
        <v>99.337942000467095</v>
      </c>
      <c r="W45" s="22">
        <f t="shared" ca="1" si="26"/>
        <v>78.299807820065951</v>
      </c>
      <c r="X45" s="22">
        <f t="shared" ca="1" si="26"/>
        <v>87.28952212747464</v>
      </c>
      <c r="Y45" s="22">
        <f t="shared" ca="1" si="26"/>
        <v>82.271201539938346</v>
      </c>
      <c r="Z45" s="22">
        <f t="shared" ca="1" si="26"/>
        <v>71.946594659636602</v>
      </c>
      <c r="AA45" s="22">
        <f t="shared" ca="1" si="26"/>
        <v>65.149936970864573</v>
      </c>
      <c r="AB45" s="22">
        <f t="shared" ca="1" si="26"/>
        <v>82.271201539938346</v>
      </c>
      <c r="AC45" s="22">
        <f t="shared" ca="1" si="26"/>
        <v>103.15607179146026</v>
      </c>
      <c r="AD45" s="22">
        <f t="shared" ca="1" si="26"/>
        <v>71.418699922479249</v>
      </c>
      <c r="AE45" s="22">
        <f t="shared" ca="1" si="26"/>
        <v>58.865395630611765</v>
      </c>
      <c r="AF45" s="22">
        <f t="shared" ca="1" si="26"/>
        <v>110.01382503702564</v>
      </c>
      <c r="AG45" s="22">
        <f t="shared" ca="1" si="26"/>
        <v>60.774551855434368</v>
      </c>
      <c r="AH45" s="22">
        <f t="shared" ca="1" si="26"/>
        <v>91.705453854583467</v>
      </c>
      <c r="AI45" s="22">
        <f t="shared" ca="1" si="26"/>
        <v>86.206083847138942</v>
      </c>
      <c r="AJ45" s="22">
        <f t="shared" ca="1" si="26"/>
        <v>110.07131903686596</v>
      </c>
      <c r="AK45" s="22">
        <f t="shared" ca="1" si="26"/>
        <v>134.5316121561695</v>
      </c>
      <c r="AL45" s="22">
        <f t="shared" ca="1" si="26"/>
        <v>89.616434643680364</v>
      </c>
      <c r="AM45" s="22">
        <f t="shared" ca="1" si="26"/>
        <v>109.53119789783156</v>
      </c>
      <c r="AN45" s="22">
        <f ca="1">AVERAGE(OFFSET($A45,0,Fixtures!$D$6,1,3))</f>
        <v>73.122577723479836</v>
      </c>
      <c r="AO45" s="22">
        <f ca="1">AVERAGE(OFFSET($A45,0,Fixtures!$D$6,1,6))</f>
        <v>79.368951070719561</v>
      </c>
      <c r="AP45" s="22">
        <f ca="1">AVERAGE(OFFSET($A45,0,Fixtures!$D$6,1,9))</f>
        <v>78.429719883043234</v>
      </c>
      <c r="AQ45" s="22">
        <f ca="1">AVERAGE(OFFSET($A45,0,Fixtures!$D$6,1,12))</f>
        <v>82.82086130716479</v>
      </c>
      <c r="AR45" s="22">
        <f ca="1">IF(OR(Fixtures!$D$6&lt;=0,Fixtures!$D$6&gt;39),AVERAGE(A45:AM45),AVERAGE(OFFSET($A45,0,Fixtures!$D$6,1,39-Fixtures!$D$6)))</f>
        <v>88.50197202557726</v>
      </c>
    </row>
    <row r="46" spans="1:44" x14ac:dyDescent="0.25">
      <c r="A46" s="30" t="s">
        <v>10</v>
      </c>
      <c r="B46" s="22">
        <f ca="1">MIN(VLOOKUP($A38,$A$2:$AM$12,B$14+1,FALSE),VLOOKUP($A46,$A$2:$AM$12,B$14+1,FALSE))</f>
        <v>77.066213243446214</v>
      </c>
      <c r="C46" s="22">
        <f t="shared" ref="C46:AM46" ca="1" si="27">MIN(VLOOKUP($A38,$A$2:$AM$12,C$14+1,FALSE),VLOOKUP($A46,$A$2:$AM$12,C$14+1,FALSE))</f>
        <v>103.15607179146026</v>
      </c>
      <c r="D46" s="22">
        <f t="shared" ca="1" si="27"/>
        <v>100.55369077103576</v>
      </c>
      <c r="E46" s="22">
        <f t="shared" ca="1" si="27"/>
        <v>110.0062552313548</v>
      </c>
      <c r="F46" s="22">
        <f t="shared" ca="1" si="27"/>
        <v>89.616434643680364</v>
      </c>
      <c r="G46" s="22">
        <f t="shared" ca="1" si="27"/>
        <v>65.149936970864573</v>
      </c>
      <c r="H46" s="22">
        <f t="shared" ca="1" si="27"/>
        <v>81.276498000382162</v>
      </c>
      <c r="I46" s="22">
        <f t="shared" ca="1" si="27"/>
        <v>99.38205472545684</v>
      </c>
      <c r="J46" s="22">
        <f t="shared" ca="1" si="27"/>
        <v>71.418699922479249</v>
      </c>
      <c r="K46" s="22">
        <f t="shared" ca="1" si="27"/>
        <v>95.699765113413946</v>
      </c>
      <c r="L46" s="22">
        <f t="shared" ca="1" si="27"/>
        <v>110.0062552313548</v>
      </c>
      <c r="M46" s="22">
        <f t="shared" ca="1" si="27"/>
        <v>74.280007823308679</v>
      </c>
      <c r="N46" s="22">
        <f t="shared" ca="1" si="27"/>
        <v>90.011311393930058</v>
      </c>
      <c r="O46" s="22">
        <f t="shared" ca="1" si="27"/>
        <v>78.299807820065951</v>
      </c>
      <c r="P46" s="22">
        <f t="shared" ca="1" si="27"/>
        <v>71.418699922479249</v>
      </c>
      <c r="Q46" s="22">
        <f t="shared" ca="1" si="27"/>
        <v>74.280007823308679</v>
      </c>
      <c r="R46" s="22">
        <f t="shared" ca="1" si="27"/>
        <v>81.276498000382162</v>
      </c>
      <c r="S46" s="22">
        <f t="shared" ca="1" si="27"/>
        <v>75.031734971931925</v>
      </c>
      <c r="T46" s="22">
        <f t="shared" ca="1" si="27"/>
        <v>81.312590229919223</v>
      </c>
      <c r="U46" s="22">
        <f t="shared" ca="1" si="27"/>
        <v>58.865395630611765</v>
      </c>
      <c r="V46" s="22">
        <f t="shared" ca="1" si="27"/>
        <v>86.206083847138942</v>
      </c>
      <c r="W46" s="22">
        <f t="shared" ca="1" si="27"/>
        <v>78.299807820065951</v>
      </c>
      <c r="X46" s="22">
        <f t="shared" ca="1" si="27"/>
        <v>87.28952212747464</v>
      </c>
      <c r="Y46" s="22">
        <f t="shared" ca="1" si="27"/>
        <v>71.946594659636602</v>
      </c>
      <c r="Z46" s="22">
        <f t="shared" ca="1" si="27"/>
        <v>84.400422374831123</v>
      </c>
      <c r="AA46" s="22">
        <f t="shared" ca="1" si="27"/>
        <v>75.031734971931925</v>
      </c>
      <c r="AB46" s="22">
        <f t="shared" ca="1" si="27"/>
        <v>84.400422374831123</v>
      </c>
      <c r="AC46" s="22">
        <f t="shared" ca="1" si="27"/>
        <v>99.337942000467095</v>
      </c>
      <c r="AD46" s="22">
        <f t="shared" ca="1" si="27"/>
        <v>60.774551855434368</v>
      </c>
      <c r="AE46" s="22">
        <f t="shared" ca="1" si="27"/>
        <v>58.865395630611765</v>
      </c>
      <c r="AF46" s="22">
        <f t="shared" ca="1" si="27"/>
        <v>81.312590229919223</v>
      </c>
      <c r="AG46" s="22">
        <f t="shared" ca="1" si="27"/>
        <v>60.774551855434368</v>
      </c>
      <c r="AH46" s="22">
        <f t="shared" ca="1" si="27"/>
        <v>134.45208972721142</v>
      </c>
      <c r="AI46" s="22">
        <f t="shared" ca="1" si="27"/>
        <v>86.206083847138942</v>
      </c>
      <c r="AJ46" s="22">
        <f t="shared" ca="1" si="27"/>
        <v>110.07131903686596</v>
      </c>
      <c r="AK46" s="22">
        <f t="shared" ca="1" si="27"/>
        <v>82.271201539938346</v>
      </c>
      <c r="AL46" s="22">
        <f t="shared" ca="1" si="27"/>
        <v>79.627700742167818</v>
      </c>
      <c r="AM46" s="22">
        <f t="shared" ca="1" si="27"/>
        <v>77.066213243446214</v>
      </c>
      <c r="AN46" s="22">
        <f ca="1">AVERAGE(OFFSET($A46,0,Fixtures!$D$6,1,3))</f>
        <v>77.126250668799898</v>
      </c>
      <c r="AO46" s="22">
        <f ca="1">AVERAGE(OFFSET($A46,0,Fixtures!$D$6,1,6))</f>
        <v>79.315278039522042</v>
      </c>
      <c r="AP46" s="22">
        <f ca="1">AVERAGE(OFFSET($A46,0,Fixtures!$D$6,1,9))</f>
        <v>75.20491177256639</v>
      </c>
      <c r="AQ46" s="22">
        <f ca="1">AVERAGE(OFFSET($A46,0,Fixtures!$D$6,1,12))</f>
        <v>83.964474880359489</v>
      </c>
      <c r="AR46" s="22">
        <f ca="1">IF(OR(Fixtures!$D$6&lt;=0,Fixtures!$D$6&gt;39),AVERAGE(A46:AM46),AVERAGE(OFFSET($A46,0,Fixtures!$D$6,1,39-Fixtures!$D$6)))</f>
        <v>83.10258760599109</v>
      </c>
    </row>
    <row r="47" spans="1:44" x14ac:dyDescent="0.25">
      <c r="A47" s="30" t="s">
        <v>71</v>
      </c>
      <c r="B47" s="22">
        <f ca="1">MIN(VLOOKUP($A38,$A$2:$AM$12,B$14+1,FALSE),VLOOKUP($A47,$A$2:$AM$12,B$14+1,FALSE))</f>
        <v>77.066213243446214</v>
      </c>
      <c r="C47" s="22">
        <f t="shared" ref="C47:AM47" ca="1" si="28">MIN(VLOOKUP($A38,$A$2:$AM$12,C$14+1,FALSE),VLOOKUP($A47,$A$2:$AM$12,C$14+1,FALSE))</f>
        <v>103.15607179146026</v>
      </c>
      <c r="D47" s="22">
        <f t="shared" ca="1" si="28"/>
        <v>81.276498000382162</v>
      </c>
      <c r="E47" s="22">
        <f t="shared" ca="1" si="28"/>
        <v>74.280007823308679</v>
      </c>
      <c r="F47" s="22">
        <f t="shared" ca="1" si="28"/>
        <v>81.312590229919223</v>
      </c>
      <c r="G47" s="22">
        <f t="shared" ca="1" si="28"/>
        <v>116.95141433495537</v>
      </c>
      <c r="H47" s="22">
        <f t="shared" ca="1" si="28"/>
        <v>81.276498000382162</v>
      </c>
      <c r="I47" s="22">
        <f t="shared" ca="1" si="28"/>
        <v>77.066213243446214</v>
      </c>
      <c r="J47" s="22">
        <f t="shared" ca="1" si="28"/>
        <v>71.418699922479249</v>
      </c>
      <c r="K47" s="22">
        <f t="shared" ca="1" si="28"/>
        <v>65.149936970864573</v>
      </c>
      <c r="L47" s="22">
        <f t="shared" ca="1" si="28"/>
        <v>110.0062552313548</v>
      </c>
      <c r="M47" s="22">
        <f t="shared" ca="1" si="28"/>
        <v>74.280007823308679</v>
      </c>
      <c r="N47" s="22">
        <f t="shared" ca="1" si="28"/>
        <v>75.031734971931925</v>
      </c>
      <c r="O47" s="22">
        <f t="shared" ca="1" si="28"/>
        <v>105.36299136872537</v>
      </c>
      <c r="P47" s="22">
        <f t="shared" ca="1" si="28"/>
        <v>71.946594659636602</v>
      </c>
      <c r="Q47" s="22">
        <f t="shared" ca="1" si="28"/>
        <v>58.865395630611765</v>
      </c>
      <c r="R47" s="22">
        <f t="shared" ca="1" si="28"/>
        <v>141.62582345629113</v>
      </c>
      <c r="S47" s="22">
        <f t="shared" ca="1" si="28"/>
        <v>75.031734971931925</v>
      </c>
      <c r="T47" s="22">
        <f t="shared" ca="1" si="28"/>
        <v>81.312590229919223</v>
      </c>
      <c r="U47" s="22">
        <f t="shared" ca="1" si="28"/>
        <v>84.400422374831123</v>
      </c>
      <c r="V47" s="22">
        <f t="shared" ca="1" si="28"/>
        <v>90.011311393930058</v>
      </c>
      <c r="W47" s="22">
        <f t="shared" ca="1" si="28"/>
        <v>78.299807820065951</v>
      </c>
      <c r="X47" s="22">
        <f t="shared" ca="1" si="28"/>
        <v>86.206083847138942</v>
      </c>
      <c r="Y47" s="22">
        <f t="shared" ca="1" si="28"/>
        <v>82.271201539938346</v>
      </c>
      <c r="Z47" s="22">
        <f t="shared" ca="1" si="28"/>
        <v>84.400422374831123</v>
      </c>
      <c r="AA47" s="22">
        <f t="shared" ca="1" si="28"/>
        <v>94.192038408656487</v>
      </c>
      <c r="AB47" s="22">
        <f t="shared" ca="1" si="28"/>
        <v>91.705453854583467</v>
      </c>
      <c r="AC47" s="22">
        <f t="shared" ca="1" si="28"/>
        <v>115.87567373696545</v>
      </c>
      <c r="AD47" s="22">
        <f t="shared" ca="1" si="28"/>
        <v>71.946594659636602</v>
      </c>
      <c r="AE47" s="22">
        <f t="shared" ca="1" si="28"/>
        <v>58.865395630611765</v>
      </c>
      <c r="AF47" s="22">
        <f t="shared" ca="1" si="28"/>
        <v>91.705453854583467</v>
      </c>
      <c r="AG47" s="22">
        <f t="shared" ca="1" si="28"/>
        <v>60.774551855434368</v>
      </c>
      <c r="AH47" s="22">
        <f t="shared" ca="1" si="28"/>
        <v>134.45208972721142</v>
      </c>
      <c r="AI47" s="22">
        <f t="shared" ca="1" si="28"/>
        <v>71.418699922479249</v>
      </c>
      <c r="AJ47" s="22">
        <f t="shared" ca="1" si="28"/>
        <v>60.774551855434368</v>
      </c>
      <c r="AK47" s="22">
        <f t="shared" ca="1" si="28"/>
        <v>99.337942000467095</v>
      </c>
      <c r="AL47" s="22">
        <f t="shared" ca="1" si="28"/>
        <v>95.687520819508933</v>
      </c>
      <c r="AM47" s="22">
        <f t="shared" ca="1" si="28"/>
        <v>99.38205472545684</v>
      </c>
      <c r="AN47" s="22">
        <f ca="1">AVERAGE(OFFSET($A47,0,Fixtures!$D$6,1,3))</f>
        <v>86.954554107808647</v>
      </c>
      <c r="AO47" s="22">
        <f ca="1">AVERAGE(OFFSET($A47,0,Fixtures!$D$6,1,6))</f>
        <v>90.065230762435249</v>
      </c>
      <c r="AP47" s="22">
        <f ca="1">AVERAGE(OFFSET($A47,0,Fixtures!$D$6,1,9))</f>
        <v>83.526309546137881</v>
      </c>
      <c r="AQ47" s="22">
        <f ca="1">AVERAGE(OFFSET($A47,0,Fixtures!$D$6,1,12))</f>
        <v>84.865177285030498</v>
      </c>
      <c r="AR47" s="22">
        <f ca="1">IF(OR(Fixtures!$D$6&lt;=0,Fixtures!$D$6&gt;39),AVERAGE(A47:AM47),AVERAGE(OFFSET($A47,0,Fixtures!$D$6,1,39-Fixtures!$D$6)))</f>
        <v>87.519309664386597</v>
      </c>
    </row>
    <row r="48" spans="1:44" x14ac:dyDescent="0.25">
      <c r="A48" s="30" t="s">
        <v>63</v>
      </c>
      <c r="B48" s="22">
        <f ca="1">MIN(VLOOKUP($A38,$A$2:$AM$12,B$14+1,FALSE),VLOOKUP($A48,$A$2:$AM$12,B$14+1,FALSE))</f>
        <v>77.066213243446214</v>
      </c>
      <c r="C48" s="22">
        <f t="shared" ref="C48:AM48" ca="1" si="29">MIN(VLOOKUP($A38,$A$2:$AM$12,C$14+1,FALSE),VLOOKUP($A48,$A$2:$AM$12,C$14+1,FALSE))</f>
        <v>100.55369077103576</v>
      </c>
      <c r="D48" s="22">
        <f t="shared" ca="1" si="29"/>
        <v>95.699765113413946</v>
      </c>
      <c r="E48" s="22">
        <f t="shared" ca="1" si="29"/>
        <v>71.418699922479249</v>
      </c>
      <c r="F48" s="22">
        <f t="shared" ca="1" si="29"/>
        <v>89.616434643680364</v>
      </c>
      <c r="G48" s="22">
        <f t="shared" ca="1" si="29"/>
        <v>110.0062552313548</v>
      </c>
      <c r="H48" s="22">
        <f t="shared" ca="1" si="29"/>
        <v>79.627700742167818</v>
      </c>
      <c r="I48" s="22">
        <f t="shared" ca="1" si="29"/>
        <v>58.865395630611765</v>
      </c>
      <c r="J48" s="22">
        <f t="shared" ca="1" si="29"/>
        <v>71.418699922479249</v>
      </c>
      <c r="K48" s="22">
        <f t="shared" ca="1" si="29"/>
        <v>77.066213243446214</v>
      </c>
      <c r="L48" s="22">
        <f t="shared" ca="1" si="29"/>
        <v>60.774551855434368</v>
      </c>
      <c r="M48" s="22">
        <f t="shared" ca="1" si="29"/>
        <v>74.280007823308679</v>
      </c>
      <c r="N48" s="22">
        <f t="shared" ca="1" si="29"/>
        <v>86.206083847138942</v>
      </c>
      <c r="O48" s="22">
        <f t="shared" ca="1" si="29"/>
        <v>105.36299136872537</v>
      </c>
      <c r="P48" s="22">
        <f t="shared" ca="1" si="29"/>
        <v>71.946594659636602</v>
      </c>
      <c r="Q48" s="22">
        <f t="shared" ca="1" si="29"/>
        <v>81.312590229919223</v>
      </c>
      <c r="R48" s="22">
        <f t="shared" ca="1" si="29"/>
        <v>116.95141433495537</v>
      </c>
      <c r="S48" s="22">
        <f t="shared" ca="1" si="29"/>
        <v>75.031734971931925</v>
      </c>
      <c r="T48" s="22">
        <f t="shared" ca="1" si="29"/>
        <v>71.946594659636602</v>
      </c>
      <c r="U48" s="22">
        <f t="shared" ca="1" si="29"/>
        <v>100.55369077103576</v>
      </c>
      <c r="V48" s="22">
        <f t="shared" ca="1" si="29"/>
        <v>65.149936970864573</v>
      </c>
      <c r="W48" s="22">
        <f t="shared" ca="1" si="29"/>
        <v>78.299807820065951</v>
      </c>
      <c r="X48" s="22">
        <f t="shared" ca="1" si="29"/>
        <v>87.28952212747464</v>
      </c>
      <c r="Y48" s="22">
        <f t="shared" ca="1" si="29"/>
        <v>82.271201539938346</v>
      </c>
      <c r="Z48" s="22">
        <f t="shared" ca="1" si="29"/>
        <v>82.271201539938346</v>
      </c>
      <c r="AA48" s="22">
        <f t="shared" ca="1" si="29"/>
        <v>94.192038408656487</v>
      </c>
      <c r="AB48" s="22">
        <f t="shared" ca="1" si="29"/>
        <v>91.705453854583467</v>
      </c>
      <c r="AC48" s="22">
        <f t="shared" ca="1" si="29"/>
        <v>95.687520819508933</v>
      </c>
      <c r="AD48" s="22">
        <f t="shared" ca="1" si="29"/>
        <v>99.38205472545684</v>
      </c>
      <c r="AE48" s="22">
        <f t="shared" ca="1" si="29"/>
        <v>58.865395630611765</v>
      </c>
      <c r="AF48" s="22">
        <f t="shared" ca="1" si="29"/>
        <v>105.36299136872537</v>
      </c>
      <c r="AG48" s="22">
        <f t="shared" ca="1" si="29"/>
        <v>60.774551855434368</v>
      </c>
      <c r="AH48" s="22">
        <f t="shared" ca="1" si="29"/>
        <v>74.280007823308679</v>
      </c>
      <c r="AI48" s="22">
        <f t="shared" ca="1" si="29"/>
        <v>75.031734971931925</v>
      </c>
      <c r="AJ48" s="22">
        <f t="shared" ca="1" si="29"/>
        <v>87.28952212747464</v>
      </c>
      <c r="AK48" s="22">
        <f t="shared" ca="1" si="29"/>
        <v>78.299807820065951</v>
      </c>
      <c r="AL48" s="22">
        <f t="shared" ca="1" si="29"/>
        <v>95.687520819508933</v>
      </c>
      <c r="AM48" s="22">
        <f t="shared" ca="1" si="29"/>
        <v>84.400422374831123</v>
      </c>
      <c r="AN48" s="22">
        <f ca="1">AVERAGE(OFFSET($A48,0,Fixtures!$D$6,1,3))</f>
        <v>86.244813829511074</v>
      </c>
      <c r="AO48" s="22">
        <f ca="1">AVERAGE(OFFSET($A48,0,Fixtures!$D$6,1,6))</f>
        <v>90.918245148013739</v>
      </c>
      <c r="AP48" s="22">
        <f ca="1">AVERAGE(OFFSET($A48,0,Fixtures!$D$6,1,9))</f>
        <v>85.612489971428204</v>
      </c>
      <c r="AQ48" s="22">
        <f ca="1">AVERAGE(OFFSET($A48,0,Fixtures!$D$6,1,12))</f>
        <v>83.92613955546409</v>
      </c>
      <c r="AR48" s="22">
        <f ca="1">IF(OR(Fixtures!$D$6&lt;=0,Fixtures!$D$6&gt;39),AVERAGE(A48:AM48),AVERAGE(OFFSET($A48,0,Fixtures!$D$6,1,39-Fixtures!$D$6)))</f>
        <v>84.36676171199835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22">
        <f t="shared" ref="B51:AM51" ca="1" si="30">MIN(VLOOKUP($A50,$A$2:$AM$12,B$14+1,FALSE),VLOOKUP($A51,$A$2:$AM$12,B$14+1,FALSE))</f>
        <v>95.687520819508933</v>
      </c>
      <c r="C51" s="22">
        <f t="shared" ca="1" si="30"/>
        <v>65.149936970864573</v>
      </c>
      <c r="D51" s="22">
        <f t="shared" ca="1" si="30"/>
        <v>89.616434643680364</v>
      </c>
      <c r="E51" s="22">
        <f t="shared" ca="1" si="30"/>
        <v>71.946594659636602</v>
      </c>
      <c r="F51" s="22">
        <f t="shared" ca="1" si="30"/>
        <v>81.276498000382162</v>
      </c>
      <c r="G51" s="22">
        <f t="shared" ca="1" si="30"/>
        <v>71.418699922479249</v>
      </c>
      <c r="H51" s="22">
        <f t="shared" ca="1" si="30"/>
        <v>75.031734971931925</v>
      </c>
      <c r="I51" s="22">
        <f t="shared" ca="1" si="30"/>
        <v>87.28952212747464</v>
      </c>
      <c r="J51" s="22">
        <f t="shared" ca="1" si="30"/>
        <v>82.271201539938346</v>
      </c>
      <c r="K51" s="22">
        <f t="shared" ca="1" si="30"/>
        <v>115.87567373696545</v>
      </c>
      <c r="L51" s="22">
        <f t="shared" ca="1" si="30"/>
        <v>94.192038408656487</v>
      </c>
      <c r="M51" s="22">
        <f t="shared" ca="1" si="30"/>
        <v>81.276498000382162</v>
      </c>
      <c r="N51" s="22">
        <f t="shared" ca="1" si="30"/>
        <v>60.774551855434368</v>
      </c>
      <c r="O51" s="22">
        <f t="shared" ca="1" si="30"/>
        <v>58.865395630611765</v>
      </c>
      <c r="P51" s="22">
        <f t="shared" ca="1" si="30"/>
        <v>141.62582345629113</v>
      </c>
      <c r="Q51" s="22">
        <f t="shared" ca="1" si="30"/>
        <v>105.36299136872537</v>
      </c>
      <c r="R51" s="22">
        <f t="shared" ca="1" si="30"/>
        <v>60.774551855434368</v>
      </c>
      <c r="S51" s="22">
        <f t="shared" ca="1" si="30"/>
        <v>79.627700742167818</v>
      </c>
      <c r="T51" s="22">
        <f t="shared" ca="1" si="30"/>
        <v>71.418699922479249</v>
      </c>
      <c r="U51" s="22">
        <f t="shared" ca="1" si="30"/>
        <v>95.699765113413946</v>
      </c>
      <c r="V51" s="22">
        <f t="shared" ca="1" si="30"/>
        <v>84.400422374831123</v>
      </c>
      <c r="W51" s="22">
        <f t="shared" ca="1" si="30"/>
        <v>141.62582345629113</v>
      </c>
      <c r="X51" s="22">
        <f t="shared" ca="1" si="30"/>
        <v>100.55369077103576</v>
      </c>
      <c r="Y51" s="22">
        <f t="shared" ca="1" si="30"/>
        <v>78.299807820065951</v>
      </c>
      <c r="Z51" s="22">
        <f t="shared" ca="1" si="30"/>
        <v>79.627700742167818</v>
      </c>
      <c r="AA51" s="22">
        <f t="shared" ca="1" si="30"/>
        <v>86.206083847138942</v>
      </c>
      <c r="AB51" s="22">
        <f t="shared" ca="1" si="30"/>
        <v>65.149936970864573</v>
      </c>
      <c r="AC51" s="22">
        <f t="shared" ca="1" si="30"/>
        <v>74.280007823308679</v>
      </c>
      <c r="AD51" s="22">
        <f t="shared" ca="1" si="30"/>
        <v>86.206083847138942</v>
      </c>
      <c r="AE51" s="22">
        <f t="shared" ca="1" si="30"/>
        <v>115.87567373696545</v>
      </c>
      <c r="AF51" s="22">
        <f t="shared" ca="1" si="30"/>
        <v>74.280007823308679</v>
      </c>
      <c r="AG51" s="22">
        <f t="shared" ca="1" si="30"/>
        <v>71.946594659636602</v>
      </c>
      <c r="AH51" s="22">
        <f t="shared" ca="1" si="30"/>
        <v>77.066213243446214</v>
      </c>
      <c r="AI51" s="22">
        <f t="shared" ca="1" si="30"/>
        <v>99.337942000467095</v>
      </c>
      <c r="AJ51" s="22">
        <f t="shared" ca="1" si="30"/>
        <v>58.865395630611765</v>
      </c>
      <c r="AK51" s="22">
        <f t="shared" ca="1" si="30"/>
        <v>90.011311393930058</v>
      </c>
      <c r="AL51" s="22">
        <f t="shared" ca="1" si="30"/>
        <v>81.312590229919223</v>
      </c>
      <c r="AM51" s="22">
        <f t="shared" ca="1" si="30"/>
        <v>82.271201539938346</v>
      </c>
      <c r="AN51" s="22">
        <f ca="1">AVERAGE(OFFSET($A51,0,Fixtures!$D$6,1,3))</f>
        <v>81.377864136457561</v>
      </c>
      <c r="AO51" s="22">
        <f ca="1">AVERAGE(OFFSET($A51,0,Fixtures!$D$6,1,6))</f>
        <v>78.29493684178081</v>
      </c>
      <c r="AP51" s="22">
        <f ca="1">AVERAGE(OFFSET($A51,0,Fixtures!$D$6,1,9))</f>
        <v>81.319099696732849</v>
      </c>
      <c r="AQ51" s="22">
        <f ca="1">AVERAGE(OFFSET($A51,0,Fixtures!$D$6,1,12))</f>
        <v>80.595120678760054</v>
      </c>
      <c r="AR51" s="22">
        <f ca="1">IF(OR(Fixtures!$D$6&lt;=0,Fixtures!$D$6&gt;39),AVERAGE(A51:AM51),AVERAGE(OFFSET($A51,0,Fixtures!$D$6,1,39-Fixtures!$D$6)))</f>
        <v>81.382436753927223</v>
      </c>
    </row>
    <row r="52" spans="1:44" x14ac:dyDescent="0.25">
      <c r="A52" s="30" t="s">
        <v>121</v>
      </c>
      <c r="B52" s="22">
        <f ca="1">MIN(VLOOKUP($A50,$A$2:$AM$12,B$14+1,FALSE),VLOOKUP($A52,$A$2:$AM$12,B$14+1,FALSE))</f>
        <v>95.687520819508933</v>
      </c>
      <c r="C52" s="22">
        <f t="shared" ref="C52:AM52" ca="1" si="31">MIN(VLOOKUP($A50,$A$2:$AM$12,C$14+1,FALSE),VLOOKUP($A52,$A$2:$AM$12,C$14+1,FALSE))</f>
        <v>81.276498000382162</v>
      </c>
      <c r="D52" s="22">
        <f t="shared" ca="1" si="31"/>
        <v>95.687520819508933</v>
      </c>
      <c r="E52" s="22">
        <f t="shared" ca="1" si="31"/>
        <v>131.33569028153607</v>
      </c>
      <c r="F52" s="22">
        <f t="shared" ca="1" si="31"/>
        <v>75.031734971931925</v>
      </c>
      <c r="G52" s="22">
        <f t="shared" ca="1" si="31"/>
        <v>71.418699922479249</v>
      </c>
      <c r="H52" s="22">
        <f t="shared" ca="1" si="31"/>
        <v>103.15607179146026</v>
      </c>
      <c r="I52" s="22">
        <f t="shared" ca="1" si="31"/>
        <v>86.206083847138942</v>
      </c>
      <c r="J52" s="22">
        <f t="shared" ca="1" si="31"/>
        <v>103.15607179146026</v>
      </c>
      <c r="K52" s="22">
        <f t="shared" ca="1" si="31"/>
        <v>89.616434643680364</v>
      </c>
      <c r="L52" s="22">
        <f t="shared" ca="1" si="31"/>
        <v>71.418699922479249</v>
      </c>
      <c r="M52" s="22">
        <f t="shared" ca="1" si="31"/>
        <v>81.276498000382162</v>
      </c>
      <c r="N52" s="22">
        <f t="shared" ca="1" si="31"/>
        <v>95.699765113413946</v>
      </c>
      <c r="O52" s="22">
        <f t="shared" ca="1" si="31"/>
        <v>58.865395630611765</v>
      </c>
      <c r="P52" s="22">
        <f t="shared" ca="1" si="31"/>
        <v>99.38205472545684</v>
      </c>
      <c r="Q52" s="22">
        <f t="shared" ca="1" si="31"/>
        <v>90.011311393930058</v>
      </c>
      <c r="R52" s="22">
        <f t="shared" ca="1" si="31"/>
        <v>60.774551855434368</v>
      </c>
      <c r="S52" s="22">
        <f t="shared" ca="1" si="31"/>
        <v>77.066213243446214</v>
      </c>
      <c r="T52" s="22">
        <f t="shared" ca="1" si="31"/>
        <v>105.36299136872537</v>
      </c>
      <c r="U52" s="22">
        <f t="shared" ca="1" si="31"/>
        <v>65.149936970864573</v>
      </c>
      <c r="V52" s="22">
        <f t="shared" ca="1" si="31"/>
        <v>84.400422374831123</v>
      </c>
      <c r="W52" s="22">
        <f t="shared" ca="1" si="31"/>
        <v>109.53119789783156</v>
      </c>
      <c r="X52" s="22">
        <f t="shared" ca="1" si="31"/>
        <v>84.400422374831123</v>
      </c>
      <c r="Y52" s="22">
        <f t="shared" ca="1" si="31"/>
        <v>79.627700742167818</v>
      </c>
      <c r="Z52" s="22">
        <f t="shared" ca="1" si="31"/>
        <v>81.312590229919223</v>
      </c>
      <c r="AA52" s="22">
        <f t="shared" ca="1" si="31"/>
        <v>78.299807820065951</v>
      </c>
      <c r="AB52" s="22">
        <f t="shared" ca="1" si="31"/>
        <v>65.149936970864573</v>
      </c>
      <c r="AC52" s="22">
        <f t="shared" ca="1" si="31"/>
        <v>58.865395630611765</v>
      </c>
      <c r="AD52" s="22">
        <f t="shared" ca="1" si="31"/>
        <v>86.206083847138942</v>
      </c>
      <c r="AE52" s="22">
        <f t="shared" ca="1" si="31"/>
        <v>81.312590229919223</v>
      </c>
      <c r="AF52" s="22">
        <f t="shared" ca="1" si="31"/>
        <v>78.299807820065951</v>
      </c>
      <c r="AG52" s="22">
        <f t="shared" ca="1" si="31"/>
        <v>71.946594659636602</v>
      </c>
      <c r="AH52" s="22">
        <f t="shared" ca="1" si="31"/>
        <v>77.066213243446214</v>
      </c>
      <c r="AI52" s="22">
        <f t="shared" si="31"/>
        <v>99.337942000467095</v>
      </c>
      <c r="AJ52" s="22">
        <f t="shared" ca="1" si="31"/>
        <v>154.82511110535401</v>
      </c>
      <c r="AK52" s="22">
        <f t="shared" ca="1" si="31"/>
        <v>90.011311393930058</v>
      </c>
      <c r="AL52" s="22">
        <f t="shared" ca="1" si="31"/>
        <v>60.774551855434368</v>
      </c>
      <c r="AM52" s="22">
        <f t="shared" ca="1" si="31"/>
        <v>82.271201539938346</v>
      </c>
      <c r="AN52" s="22">
        <f ca="1">AVERAGE(OFFSET($A52,0,Fixtures!$D$6,1,3))</f>
        <v>79.746699597384335</v>
      </c>
      <c r="AO52" s="22">
        <f ca="1">AVERAGE(OFFSET($A52,0,Fixtures!$D$6,1,6))</f>
        <v>74.910252540128042</v>
      </c>
      <c r="AP52" s="22">
        <f ca="1">AVERAGE(OFFSET($A52,0,Fixtures!$D$6,1,9))</f>
        <v>75.668945327821106</v>
      </c>
      <c r="AQ52" s="22">
        <f ca="1">AVERAGE(OFFSET($A52,0,Fixtures!$D$6,1,12))</f>
        <v>84.354147858304785</v>
      </c>
      <c r="AR52" s="22">
        <f ca="1">IF(OR(Fixtures!$D$6&lt;=0,Fixtures!$D$6&gt;39),AVERAGE(A52:AM52),AVERAGE(OFFSET($A52,0,Fixtures!$D$6,1,39-Fixtures!$D$6)))</f>
        <v>83.020455939263996</v>
      </c>
    </row>
    <row r="53" spans="1:44" x14ac:dyDescent="0.25">
      <c r="A53" s="30" t="s">
        <v>73</v>
      </c>
      <c r="B53" s="22">
        <f ca="1">MIN(VLOOKUP($A50,$A$2:$AM$12,B$14+1,FALSE),VLOOKUP($A53,$A$2:$AM$12,B$14+1,FALSE))</f>
        <v>77.066213243446214</v>
      </c>
      <c r="C53" s="22">
        <f t="shared" ref="C53:AM53" ca="1" si="32">MIN(VLOOKUP($A50,$A$2:$AM$12,C$14+1,FALSE),VLOOKUP($A53,$A$2:$AM$12,C$14+1,FALSE))</f>
        <v>99.38205472545684</v>
      </c>
      <c r="D53" s="22">
        <f t="shared" ca="1" si="32"/>
        <v>110.01382503702564</v>
      </c>
      <c r="E53" s="22">
        <f t="shared" ca="1" si="32"/>
        <v>131.33569028153607</v>
      </c>
      <c r="F53" s="22">
        <f t="shared" ca="1" si="32"/>
        <v>89.616434643680364</v>
      </c>
      <c r="G53" s="22">
        <f t="shared" ca="1" si="32"/>
        <v>71.418699922479249</v>
      </c>
      <c r="H53" s="22">
        <f t="shared" ca="1" si="32"/>
        <v>81.276498000382162</v>
      </c>
      <c r="I53" s="22">
        <f t="shared" ca="1" si="32"/>
        <v>89.616434643680364</v>
      </c>
      <c r="J53" s="22">
        <f t="shared" ca="1" si="32"/>
        <v>71.418699922479249</v>
      </c>
      <c r="K53" s="22">
        <f t="shared" ca="1" si="32"/>
        <v>95.699765113413946</v>
      </c>
      <c r="L53" s="22">
        <f t="shared" ca="1" si="32"/>
        <v>94.192038408656487</v>
      </c>
      <c r="M53" s="22">
        <f t="shared" ca="1" si="32"/>
        <v>74.280007823308679</v>
      </c>
      <c r="N53" s="22">
        <f t="shared" ca="1" si="32"/>
        <v>90.011311393930058</v>
      </c>
      <c r="O53" s="22">
        <f t="shared" ca="1" si="32"/>
        <v>58.865395630611765</v>
      </c>
      <c r="P53" s="22">
        <f t="shared" ca="1" si="32"/>
        <v>71.946594659636602</v>
      </c>
      <c r="Q53" s="22">
        <f t="shared" ca="1" si="32"/>
        <v>105.36299136872537</v>
      </c>
      <c r="R53" s="22">
        <f t="shared" ca="1" si="32"/>
        <v>60.774551855434368</v>
      </c>
      <c r="S53" s="22">
        <f t="shared" ca="1" si="32"/>
        <v>75.031734971931925</v>
      </c>
      <c r="T53" s="22">
        <f t="shared" ca="1" si="32"/>
        <v>81.312590229919223</v>
      </c>
      <c r="U53" s="22">
        <f t="shared" ca="1" si="32"/>
        <v>100.55369077103576</v>
      </c>
      <c r="V53" s="22">
        <f t="shared" ca="1" si="32"/>
        <v>84.400422374831123</v>
      </c>
      <c r="W53" s="22">
        <f t="shared" ca="1" si="32"/>
        <v>78.299807820065951</v>
      </c>
      <c r="X53" s="22">
        <f t="shared" ca="1" si="32"/>
        <v>87.28952212747464</v>
      </c>
      <c r="Y53" s="22">
        <f t="shared" ca="1" si="32"/>
        <v>82.271201539938346</v>
      </c>
      <c r="Z53" s="22">
        <f t="shared" ca="1" si="32"/>
        <v>81.312590229919223</v>
      </c>
      <c r="AA53" s="22">
        <f t="shared" ca="1" si="32"/>
        <v>94.192038408656487</v>
      </c>
      <c r="AB53" s="22">
        <f t="shared" ca="1" si="32"/>
        <v>65.149936970864573</v>
      </c>
      <c r="AC53" s="22">
        <f t="shared" ca="1" si="32"/>
        <v>74.280007823308679</v>
      </c>
      <c r="AD53" s="22">
        <f t="shared" ca="1" si="32"/>
        <v>86.206083847138942</v>
      </c>
      <c r="AE53" s="22">
        <f t="shared" ca="1" si="32"/>
        <v>58.865395630611765</v>
      </c>
      <c r="AF53" s="22">
        <f t="shared" ca="1" si="32"/>
        <v>78.299807820065951</v>
      </c>
      <c r="AG53" s="22">
        <f t="shared" ca="1" si="32"/>
        <v>60.774551855434368</v>
      </c>
      <c r="AH53" s="22">
        <f t="shared" ca="1" si="32"/>
        <v>77.066213243446214</v>
      </c>
      <c r="AI53" s="22">
        <f t="shared" ca="1" si="32"/>
        <v>86.206083847138942</v>
      </c>
      <c r="AJ53" s="22">
        <f t="shared" ca="1" si="32"/>
        <v>110.07131903686596</v>
      </c>
      <c r="AK53" s="22">
        <f t="shared" ca="1" si="32"/>
        <v>90.011311393930058</v>
      </c>
      <c r="AL53" s="22">
        <f t="shared" ca="1" si="32"/>
        <v>87.28952212747464</v>
      </c>
      <c r="AM53" s="22">
        <f t="shared" ca="1" si="32"/>
        <v>82.271201539938346</v>
      </c>
      <c r="AN53" s="22">
        <f ca="1">AVERAGE(OFFSET($A53,0,Fixtures!$D$6,1,3))</f>
        <v>85.925276726171361</v>
      </c>
      <c r="AO53" s="22">
        <f ca="1">AVERAGE(OFFSET($A53,0,Fixtures!$D$6,1,6))</f>
        <v>80.568643136637704</v>
      </c>
      <c r="AP53" s="22">
        <f ca="1">AVERAGE(OFFSET($A53,0,Fixtures!$D$6,1,9))</f>
        <v>75.705734902882043</v>
      </c>
      <c r="AQ53" s="22">
        <f ca="1">AVERAGE(OFFSET($A53,0,Fixtures!$D$6,1,12))</f>
        <v>79.557935854449127</v>
      </c>
      <c r="AR53" s="22">
        <f ca="1">IF(OR(Fixtures!$D$6&lt;=0,Fixtures!$D$6&gt;39),AVERAGE(A53:AM53),AVERAGE(OFFSET($A53,0,Fixtures!$D$6,1,39-Fixtures!$D$6)))</f>
        <v>80.951151020982167</v>
      </c>
    </row>
    <row r="54" spans="1:44" x14ac:dyDescent="0.25">
      <c r="A54" s="30" t="s">
        <v>53</v>
      </c>
      <c r="B54" s="22">
        <f ca="1">MIN(VLOOKUP($A50,$A$2:$AM$12,B$14+1,FALSE),VLOOKUP($A54,$A$2:$AM$12,B$14+1,FALSE))</f>
        <v>89.616434643680364</v>
      </c>
      <c r="C54" s="22">
        <f t="shared" ref="C54:AM54" ca="1" si="33">MIN(VLOOKUP($A50,$A$2:$AM$12,C$14+1,FALSE),VLOOKUP($A54,$A$2:$AM$12,C$14+1,FALSE))</f>
        <v>94.192038408656487</v>
      </c>
      <c r="D54" s="22">
        <f t="shared" ca="1" si="33"/>
        <v>110.01382503702564</v>
      </c>
      <c r="E54" s="22">
        <f t="shared" ca="1" si="33"/>
        <v>84.400422374831123</v>
      </c>
      <c r="F54" s="22">
        <f t="shared" ca="1" si="33"/>
        <v>100.55369077103576</v>
      </c>
      <c r="G54" s="22">
        <f t="shared" ca="1" si="33"/>
        <v>71.418699922479249</v>
      </c>
      <c r="H54" s="22">
        <f t="shared" ca="1" si="33"/>
        <v>71.418699922479249</v>
      </c>
      <c r="I54" s="22">
        <f t="shared" ca="1" si="33"/>
        <v>89.616434643680364</v>
      </c>
      <c r="J54" s="22">
        <f t="shared" ca="1" si="33"/>
        <v>134.5316121561695</v>
      </c>
      <c r="K54" s="22">
        <f t="shared" ca="1" si="33"/>
        <v>99.38205472545684</v>
      </c>
      <c r="L54" s="22">
        <f t="shared" ca="1" si="33"/>
        <v>94.192038408656487</v>
      </c>
      <c r="M54" s="22">
        <f t="shared" ca="1" si="33"/>
        <v>81.276498000382162</v>
      </c>
      <c r="N54" s="22">
        <f t="shared" ca="1" si="33"/>
        <v>95.699765113413946</v>
      </c>
      <c r="O54" s="22">
        <f t="shared" ca="1" si="33"/>
        <v>58.865395630611765</v>
      </c>
      <c r="P54" s="22">
        <f t="shared" ca="1" si="33"/>
        <v>65.149936970864573</v>
      </c>
      <c r="Q54" s="22">
        <f t="shared" ca="1" si="33"/>
        <v>95.699765113413946</v>
      </c>
      <c r="R54" s="22">
        <f t="shared" ca="1" si="33"/>
        <v>60.774551855434368</v>
      </c>
      <c r="S54" s="22">
        <f t="shared" ca="1" si="33"/>
        <v>74.280007823308679</v>
      </c>
      <c r="T54" s="22">
        <f t="shared" ca="1" si="33"/>
        <v>81.276498000382162</v>
      </c>
      <c r="U54" s="22">
        <f t="shared" ca="1" si="33"/>
        <v>110.0062552313548</v>
      </c>
      <c r="V54" s="22">
        <f t="shared" ca="1" si="33"/>
        <v>84.400422374831123</v>
      </c>
      <c r="W54" s="22">
        <f t="shared" ca="1" si="33"/>
        <v>81.312590229919223</v>
      </c>
      <c r="X54" s="22">
        <f t="shared" ca="1" si="33"/>
        <v>110.07131903686596</v>
      </c>
      <c r="Y54" s="22">
        <f t="shared" ca="1" si="33"/>
        <v>95.687520819508933</v>
      </c>
      <c r="Z54" s="22">
        <f t="shared" ca="1" si="33"/>
        <v>77.066213243446214</v>
      </c>
      <c r="AA54" s="22">
        <f t="shared" ca="1" si="33"/>
        <v>109.53119789783156</v>
      </c>
      <c r="AB54" s="22">
        <f t="shared" ca="1" si="33"/>
        <v>60.774551855434368</v>
      </c>
      <c r="AC54" s="22">
        <f t="shared" ca="1" si="33"/>
        <v>74.280007823308679</v>
      </c>
      <c r="AD54" s="22">
        <f t="shared" ca="1" si="33"/>
        <v>78.299807820065951</v>
      </c>
      <c r="AE54" s="22">
        <f t="shared" ca="1" si="33"/>
        <v>79.627700742167818</v>
      </c>
      <c r="AF54" s="22">
        <f t="shared" ca="1" si="33"/>
        <v>78.299807820065951</v>
      </c>
      <c r="AG54" s="22">
        <f t="shared" ca="1" si="33"/>
        <v>71.946594659636602</v>
      </c>
      <c r="AH54" s="22">
        <f t="shared" ca="1" si="33"/>
        <v>77.066213243446214</v>
      </c>
      <c r="AI54" s="22">
        <f t="shared" ca="1" si="33"/>
        <v>99.337942000467095</v>
      </c>
      <c r="AJ54" s="22">
        <f t="shared" ca="1" si="33"/>
        <v>103.15607179146026</v>
      </c>
      <c r="AK54" s="22">
        <f t="shared" ca="1" si="33"/>
        <v>90.011311393930058</v>
      </c>
      <c r="AL54" s="22">
        <f t="shared" ca="1" si="33"/>
        <v>87.28952212747464</v>
      </c>
      <c r="AM54" s="22">
        <f t="shared" ca="1" si="33"/>
        <v>82.271201539938346</v>
      </c>
      <c r="AN54" s="22">
        <f ca="1">AVERAGE(OFFSET($A54,0,Fixtures!$D$6,1,3))</f>
        <v>94.094977320262231</v>
      </c>
      <c r="AO54" s="22">
        <f ca="1">AVERAGE(OFFSET($A54,0,Fixtures!$D$6,1,6))</f>
        <v>82.60654990993261</v>
      </c>
      <c r="AP54" s="22">
        <f ca="1">AVERAGE(OFFSET($A54,0,Fixtures!$D$6,1,9))</f>
        <v>80.612600297940673</v>
      </c>
      <c r="AQ54" s="22">
        <f ca="1">AVERAGE(OFFSET($A54,0,Fixtures!$D$6,1,12))</f>
        <v>83.756135809736648</v>
      </c>
      <c r="AR54" s="22">
        <f ca="1">IF(OR(Fixtures!$D$6&lt;=0,Fixtures!$D$6&gt;39),AVERAGE(A54:AM54),AVERAGE(OFFSET($A54,0,Fixtures!$D$6,1,39-Fixtures!$D$6)))</f>
        <v>84.309710985212178</v>
      </c>
    </row>
    <row r="55" spans="1:44" x14ac:dyDescent="0.25">
      <c r="A55" s="30" t="s">
        <v>2</v>
      </c>
      <c r="B55" s="22">
        <f ca="1">MIN(VLOOKUP($A50,$A$2:$AM$12,B$14+1,FALSE),VLOOKUP($A55,$A$2:$AM$12,B$14+1,FALSE))</f>
        <v>81.312590229919223</v>
      </c>
      <c r="C55" s="22">
        <f t="shared" ref="C55:AM55" ca="1" si="34">MIN(VLOOKUP($A50,$A$2:$AM$12,C$14+1,FALSE),VLOOKUP($A55,$A$2:$AM$12,C$14+1,FALSE))</f>
        <v>87.28952212747464</v>
      </c>
      <c r="D55" s="22">
        <f t="shared" ca="1" si="34"/>
        <v>105.36299136872537</v>
      </c>
      <c r="E55" s="22">
        <f t="shared" ca="1" si="34"/>
        <v>78.299807820065951</v>
      </c>
      <c r="F55" s="22">
        <f t="shared" ca="1" si="34"/>
        <v>100.55369077103576</v>
      </c>
      <c r="G55" s="22">
        <f t="shared" ca="1" si="34"/>
        <v>71.418699922479249</v>
      </c>
      <c r="H55" s="22">
        <f t="shared" ca="1" si="34"/>
        <v>103.15607179146026</v>
      </c>
      <c r="I55" s="22">
        <f t="shared" ca="1" si="34"/>
        <v>89.616434643680364</v>
      </c>
      <c r="J55" s="22">
        <f t="shared" ca="1" si="34"/>
        <v>134.5316121561695</v>
      </c>
      <c r="K55" s="22">
        <f t="shared" ca="1" si="34"/>
        <v>90.011311393930058</v>
      </c>
      <c r="L55" s="22">
        <f t="shared" ca="1" si="34"/>
        <v>94.192038408656487</v>
      </c>
      <c r="M55" s="22">
        <f t="shared" ca="1" si="34"/>
        <v>65.149936970864573</v>
      </c>
      <c r="N55" s="22">
        <f t="shared" ca="1" si="34"/>
        <v>95.699765113413946</v>
      </c>
      <c r="O55" s="22">
        <f t="shared" ca="1" si="34"/>
        <v>58.865395630611765</v>
      </c>
      <c r="P55" s="22">
        <f t="shared" ca="1" si="34"/>
        <v>94.192038408656487</v>
      </c>
      <c r="Q55" s="22">
        <f t="shared" ca="1" si="34"/>
        <v>95.687520819508933</v>
      </c>
      <c r="R55" s="22">
        <f t="shared" ca="1" si="34"/>
        <v>60.774551855434368</v>
      </c>
      <c r="S55" s="22">
        <f t="shared" ca="1" si="34"/>
        <v>58.865395630611765</v>
      </c>
      <c r="T55" s="22">
        <f t="shared" ca="1" si="34"/>
        <v>109.53119789783156</v>
      </c>
      <c r="U55" s="22">
        <f t="shared" ca="1" si="34"/>
        <v>89.616434643680364</v>
      </c>
      <c r="V55" s="22">
        <f t="shared" ca="1" si="34"/>
        <v>84.400422374831123</v>
      </c>
      <c r="W55" s="22">
        <f t="shared" ca="1" si="34"/>
        <v>110.01382503702564</v>
      </c>
      <c r="X55" s="22">
        <f t="shared" ca="1" si="34"/>
        <v>110.07131903686596</v>
      </c>
      <c r="Y55" s="22">
        <f t="shared" ca="1" si="34"/>
        <v>109.53119789783156</v>
      </c>
      <c r="Z55" s="22">
        <f t="shared" ca="1" si="34"/>
        <v>71.418699922479249</v>
      </c>
      <c r="AA55" s="22">
        <f t="shared" ca="1" si="34"/>
        <v>99.38205472545684</v>
      </c>
      <c r="AB55" s="22">
        <f t="shared" ca="1" si="34"/>
        <v>65.149936970864573</v>
      </c>
      <c r="AC55" s="22">
        <f t="shared" ca="1" si="34"/>
        <v>74.280007823308679</v>
      </c>
      <c r="AD55" s="22">
        <f t="shared" ca="1" si="34"/>
        <v>86.206083847138942</v>
      </c>
      <c r="AE55" s="22">
        <f t="shared" ca="1" si="34"/>
        <v>77.066213243446214</v>
      </c>
      <c r="AF55" s="22">
        <f t="shared" ca="1" si="34"/>
        <v>78.299807820065951</v>
      </c>
      <c r="AG55" s="22">
        <f t="shared" ca="1" si="34"/>
        <v>71.946594659636602</v>
      </c>
      <c r="AH55" s="22">
        <f t="shared" ca="1" si="34"/>
        <v>77.066213243446214</v>
      </c>
      <c r="AI55" s="22">
        <f t="shared" ca="1" si="34"/>
        <v>99.337942000467095</v>
      </c>
      <c r="AJ55" s="22">
        <f t="shared" ca="1" si="34"/>
        <v>95.699765113413946</v>
      </c>
      <c r="AK55" s="22">
        <f t="shared" ca="1" si="34"/>
        <v>86.206083847138942</v>
      </c>
      <c r="AL55" s="22">
        <f t="shared" ca="1" si="34"/>
        <v>87.28952212747464</v>
      </c>
      <c r="AM55" s="22">
        <f t="shared" ca="1" si="34"/>
        <v>82.271201539938346</v>
      </c>
      <c r="AN55" s="22">
        <f ca="1">AVERAGE(OFFSET($A55,0,Fixtures!$D$6,1,3))</f>
        <v>93.443984181922545</v>
      </c>
      <c r="AO55" s="22">
        <f ca="1">AVERAGE(OFFSET($A55,0,Fixtures!$D$6,1,6))</f>
        <v>84.32799686451331</v>
      </c>
      <c r="AP55" s="22">
        <f ca="1">AVERAGE(OFFSET($A55,0,Fixtures!$D$6,1,9))</f>
        <v>81.475621878914296</v>
      </c>
      <c r="AQ55" s="22">
        <f ca="1">AVERAGE(OFFSET($A55,0,Fixtures!$D$6,1,12))</f>
        <v>83.782043105629654</v>
      </c>
      <c r="AR55" s="22">
        <f ca="1">IF(OR(Fixtures!$D$6&lt;=0,Fixtures!$D$6&gt;39),AVERAGE(A55:AM55),AVERAGE(OFFSET($A55,0,Fixtures!$D$6,1,39-Fixtures!$D$6)))</f>
        <v>84.076754985473855</v>
      </c>
    </row>
    <row r="56" spans="1:44" x14ac:dyDescent="0.25">
      <c r="A56" s="30" t="s">
        <v>113</v>
      </c>
      <c r="B56" s="22">
        <f ca="1">MIN(VLOOKUP($A50,$A$2:$AM$12,B$14+1,FALSE),VLOOKUP($A56,$A$2:$AM$12,B$14+1,FALSE))</f>
        <v>95.687520819508933</v>
      </c>
      <c r="C56" s="22">
        <f t="shared" ref="C56:AM56" ca="1" si="35">MIN(VLOOKUP($A50,$A$2:$AM$12,C$14+1,FALSE),VLOOKUP($A56,$A$2:$AM$12,C$14+1,FALSE))</f>
        <v>60.774551855434368</v>
      </c>
      <c r="D56" s="22">
        <f t="shared" ca="1" si="35"/>
        <v>110.01382503702564</v>
      </c>
      <c r="E56" s="22">
        <f t="shared" si="35"/>
        <v>99.337942000467095</v>
      </c>
      <c r="F56" s="22">
        <f t="shared" ca="1" si="35"/>
        <v>100.55369077103576</v>
      </c>
      <c r="G56" s="22">
        <f t="shared" ca="1" si="35"/>
        <v>71.418699922479249</v>
      </c>
      <c r="H56" s="22">
        <f t="shared" ca="1" si="35"/>
        <v>71.946594659636602</v>
      </c>
      <c r="I56" s="22">
        <f t="shared" ca="1" si="35"/>
        <v>84.400422374831123</v>
      </c>
      <c r="J56" s="22">
        <f t="shared" ca="1" si="35"/>
        <v>79.627700742167818</v>
      </c>
      <c r="K56" s="22">
        <f t="shared" ca="1" si="35"/>
        <v>110.0062552313548</v>
      </c>
      <c r="L56" s="22">
        <f t="shared" ca="1" si="35"/>
        <v>94.192038408656487</v>
      </c>
      <c r="M56" s="22">
        <f t="shared" ca="1" si="35"/>
        <v>78.299807820065951</v>
      </c>
      <c r="N56" s="22">
        <f t="shared" ca="1" si="35"/>
        <v>95.699765113413946</v>
      </c>
      <c r="O56" s="22">
        <f t="shared" ca="1" si="35"/>
        <v>58.865395630611765</v>
      </c>
      <c r="P56" s="22">
        <f t="shared" ca="1" si="35"/>
        <v>116.95141433495537</v>
      </c>
      <c r="Q56" s="22">
        <f t="shared" ca="1" si="35"/>
        <v>77.066213243446214</v>
      </c>
      <c r="R56" s="22">
        <f t="shared" ca="1" si="35"/>
        <v>60.774551855434368</v>
      </c>
      <c r="S56" s="22">
        <f t="shared" ca="1" si="35"/>
        <v>79.627700742167818</v>
      </c>
      <c r="T56" s="22">
        <f t="shared" ca="1" si="35"/>
        <v>103.15607179146026</v>
      </c>
      <c r="U56" s="22">
        <f t="shared" ca="1" si="35"/>
        <v>86.206083847138942</v>
      </c>
      <c r="V56" s="22">
        <f t="shared" ca="1" si="35"/>
        <v>58.865395630611765</v>
      </c>
      <c r="W56" s="22">
        <f t="shared" ca="1" si="35"/>
        <v>134.45208972721142</v>
      </c>
      <c r="X56" s="22">
        <f t="shared" ca="1" si="35"/>
        <v>65.149936970864573</v>
      </c>
      <c r="Y56" s="22">
        <f t="shared" ca="1" si="35"/>
        <v>105.36299136872537</v>
      </c>
      <c r="Z56" s="22">
        <f t="shared" ca="1" si="35"/>
        <v>74.280007823308679</v>
      </c>
      <c r="AA56" s="22">
        <f t="shared" ca="1" si="35"/>
        <v>116.95141433495537</v>
      </c>
      <c r="AB56" s="22">
        <f t="shared" ca="1" si="35"/>
        <v>65.149936970864573</v>
      </c>
      <c r="AC56" s="22">
        <f t="shared" ca="1" si="35"/>
        <v>74.280007823308679</v>
      </c>
      <c r="AD56" s="22">
        <f t="shared" ca="1" si="35"/>
        <v>86.206083847138942</v>
      </c>
      <c r="AE56" s="22">
        <f t="shared" ca="1" si="35"/>
        <v>95.687520819508933</v>
      </c>
      <c r="AF56" s="22">
        <f t="shared" ca="1" si="35"/>
        <v>78.299807820065951</v>
      </c>
      <c r="AG56" s="22">
        <f t="shared" ca="1" si="35"/>
        <v>71.946594659636602</v>
      </c>
      <c r="AH56" s="22">
        <f t="shared" ca="1" si="35"/>
        <v>77.066213243446214</v>
      </c>
      <c r="AI56" s="22">
        <f t="shared" ca="1" si="35"/>
        <v>95.699765113413946</v>
      </c>
      <c r="AJ56" s="22">
        <f t="shared" si="35"/>
        <v>81.276498000382162</v>
      </c>
      <c r="AK56" s="22">
        <f t="shared" ca="1" si="35"/>
        <v>90.011311393930058</v>
      </c>
      <c r="AL56" s="22">
        <f t="shared" ca="1" si="35"/>
        <v>75.031734971931925</v>
      </c>
      <c r="AM56" s="22">
        <f t="shared" ca="1" si="35"/>
        <v>82.271201539938346</v>
      </c>
      <c r="AN56" s="22">
        <f ca="1">AVERAGE(OFFSET($A56,0,Fixtures!$D$6,1,3))</f>
        <v>98.864804508996471</v>
      </c>
      <c r="AO56" s="22">
        <f ca="1">AVERAGE(OFFSET($A56,0,Fixtures!$D$6,1,6))</f>
        <v>87.038407028050258</v>
      </c>
      <c r="AP56" s="22">
        <f ca="1">AVERAGE(OFFSET($A56,0,Fixtures!$D$6,1,9))</f>
        <v>85.351596163056996</v>
      </c>
      <c r="AQ56" s="22">
        <f ca="1">AVERAGE(OFFSET($A56,0,Fixtures!$D$6,1,12))</f>
        <v>85.183903485396272</v>
      </c>
      <c r="AR56" s="22">
        <f ca="1">IF(OR(Fixtures!$D$6&lt;=0,Fixtures!$D$6&gt;39),AVERAGE(A56:AM56),AVERAGE(OFFSET($A56,0,Fixtures!$D$6,1,39-Fixtures!$D$6)))</f>
        <v>84.634739315370368</v>
      </c>
    </row>
    <row r="57" spans="1:44" x14ac:dyDescent="0.25">
      <c r="A57" s="30" t="s">
        <v>112</v>
      </c>
      <c r="B57" s="22">
        <f ca="1">MIN(VLOOKUP($A50,$A$2:$AM$12,B$14+1,FALSE),VLOOKUP($A57,$A$2:$AM$12,B$14+1,FALSE))</f>
        <v>79.627700742167818</v>
      </c>
      <c r="C57" s="22">
        <f t="shared" ref="C57:AM57" ca="1" si="36">MIN(VLOOKUP($A50,$A$2:$AM$12,C$14+1,FALSE),VLOOKUP($A57,$A$2:$AM$12,C$14+1,FALSE))</f>
        <v>58.865395630611765</v>
      </c>
      <c r="D57" s="22">
        <f t="shared" ca="1" si="36"/>
        <v>110.01382503702564</v>
      </c>
      <c r="E57" s="22">
        <f t="shared" ca="1" si="36"/>
        <v>131.33569028153607</v>
      </c>
      <c r="F57" s="22">
        <f t="shared" ca="1" si="36"/>
        <v>95.687520819508933</v>
      </c>
      <c r="G57" s="22">
        <f t="shared" ca="1" si="36"/>
        <v>71.418699922479249</v>
      </c>
      <c r="H57" s="22">
        <f t="shared" ca="1" si="36"/>
        <v>103.15607179146026</v>
      </c>
      <c r="I57" s="22">
        <f t="shared" ca="1" si="36"/>
        <v>89.616434643680364</v>
      </c>
      <c r="J57" s="22">
        <f t="shared" ca="1" si="36"/>
        <v>81.312590229919223</v>
      </c>
      <c r="K57" s="22">
        <f t="shared" ca="1" si="36"/>
        <v>99.337942000467095</v>
      </c>
      <c r="L57" s="22">
        <f t="shared" ca="1" si="36"/>
        <v>75.031734971931925</v>
      </c>
      <c r="M57" s="22">
        <f t="shared" ca="1" si="36"/>
        <v>81.276498000382162</v>
      </c>
      <c r="N57" s="22">
        <f t="shared" ca="1" si="36"/>
        <v>95.699765113413946</v>
      </c>
      <c r="O57" s="22">
        <f t="shared" ca="1" si="36"/>
        <v>58.865395630611765</v>
      </c>
      <c r="P57" s="22">
        <f t="shared" ca="1" si="36"/>
        <v>60.774551855434368</v>
      </c>
      <c r="Q57" s="22">
        <f t="shared" ca="1" si="36"/>
        <v>87.28952212747464</v>
      </c>
      <c r="R57" s="22">
        <f t="shared" ca="1" si="36"/>
        <v>60.774551855434368</v>
      </c>
      <c r="S57" s="22">
        <f t="shared" ca="1" si="36"/>
        <v>79.627700742167818</v>
      </c>
      <c r="T57" s="22">
        <f t="shared" ca="1" si="36"/>
        <v>78.299807820065951</v>
      </c>
      <c r="U57" s="22">
        <f t="shared" ca="1" si="36"/>
        <v>110.0062552313548</v>
      </c>
      <c r="V57" s="22">
        <f t="shared" ca="1" si="36"/>
        <v>84.400422374831123</v>
      </c>
      <c r="W57" s="22">
        <f t="shared" ca="1" si="36"/>
        <v>81.276498000382162</v>
      </c>
      <c r="X57" s="22">
        <f t="shared" ca="1" si="36"/>
        <v>99.38205472545684</v>
      </c>
      <c r="Y57" s="22">
        <f t="shared" ca="1" si="36"/>
        <v>134.45208972721142</v>
      </c>
      <c r="Z57" s="22">
        <f t="shared" ca="1" si="36"/>
        <v>71.946594659636602</v>
      </c>
      <c r="AA57" s="22">
        <f t="shared" ca="1" si="36"/>
        <v>65.149936970864573</v>
      </c>
      <c r="AB57" s="22">
        <f t="shared" ca="1" si="36"/>
        <v>65.149936970864573</v>
      </c>
      <c r="AC57" s="22">
        <f t="shared" ca="1" si="36"/>
        <v>74.280007823308679</v>
      </c>
      <c r="AD57" s="22">
        <f t="shared" ca="1" si="36"/>
        <v>71.418699922479249</v>
      </c>
      <c r="AE57" s="22">
        <f t="shared" ca="1" si="36"/>
        <v>74.280007823308679</v>
      </c>
      <c r="AF57" s="22">
        <f t="shared" ca="1" si="36"/>
        <v>78.299807820065951</v>
      </c>
      <c r="AG57" s="22">
        <f t="shared" ca="1" si="36"/>
        <v>71.946594659636602</v>
      </c>
      <c r="AH57" s="22">
        <f t="shared" ca="1" si="36"/>
        <v>77.066213243446214</v>
      </c>
      <c r="AI57" s="22">
        <f t="shared" ca="1" si="36"/>
        <v>90.011311393930058</v>
      </c>
      <c r="AJ57" s="22">
        <f t="shared" ca="1" si="36"/>
        <v>115.87567373696545</v>
      </c>
      <c r="AK57" s="22">
        <f t="shared" ca="1" si="36"/>
        <v>90.011311393930058</v>
      </c>
      <c r="AL57" s="22">
        <f t="shared" ca="1" si="36"/>
        <v>87.28952212747464</v>
      </c>
      <c r="AM57" s="22">
        <f t="shared" ca="1" si="36"/>
        <v>82.271201539938346</v>
      </c>
      <c r="AN57" s="22">
        <f ca="1">AVERAGE(OFFSET($A57,0,Fixtures!$D$6,1,3))</f>
        <v>90.516207119237535</v>
      </c>
      <c r="AO57" s="22">
        <f ca="1">AVERAGE(OFFSET($A57,0,Fixtures!$D$6,1,6))</f>
        <v>80.39954434572752</v>
      </c>
      <c r="AP57" s="22">
        <f ca="1">AVERAGE(OFFSET($A57,0,Fixtures!$D$6,1,9))</f>
        <v>78.547075153041817</v>
      </c>
      <c r="AQ57" s="22">
        <f ca="1">AVERAGE(OFFSET($A57,0,Fixtures!$D$6,1,12))</f>
        <v>82.48973956264318</v>
      </c>
      <c r="AR57" s="22">
        <f ca="1">IF(OR(Fixtures!$D$6&lt;=0,Fixtures!$D$6&gt;39),AVERAGE(A57:AM57),AVERAGE(OFFSET($A57,0,Fixtures!$D$6,1,39-Fixtures!$D$6)))</f>
        <v>83.296593987537406</v>
      </c>
    </row>
    <row r="58" spans="1:44" x14ac:dyDescent="0.25">
      <c r="A58" s="30" t="s">
        <v>10</v>
      </c>
      <c r="B58" s="22">
        <f ca="1">MIN(VLOOKUP($A50,$A$2:$AM$12,B$14+1,FALSE),VLOOKUP($A58,$A$2:$AM$12,B$14+1,FALSE))</f>
        <v>91.705453854583467</v>
      </c>
      <c r="C58" s="22">
        <f t="shared" ref="C58:AM58" ca="1" si="37">MIN(VLOOKUP($A50,$A$2:$AM$12,C$14+1,FALSE),VLOOKUP($A58,$A$2:$AM$12,C$14+1,FALSE))</f>
        <v>99.38205472545684</v>
      </c>
      <c r="D58" s="22">
        <f t="shared" ca="1" si="37"/>
        <v>100.55369077103576</v>
      </c>
      <c r="E58" s="22">
        <f t="shared" ca="1" si="37"/>
        <v>110.0062552313548</v>
      </c>
      <c r="F58" s="22">
        <f t="shared" ca="1" si="37"/>
        <v>94.192038408656487</v>
      </c>
      <c r="G58" s="22">
        <f t="shared" ca="1" si="37"/>
        <v>65.149936970864573</v>
      </c>
      <c r="H58" s="22">
        <f t="shared" ca="1" si="37"/>
        <v>103.15607179146026</v>
      </c>
      <c r="I58" s="22">
        <f t="shared" ca="1" si="37"/>
        <v>89.616434643680364</v>
      </c>
      <c r="J58" s="22">
        <f t="shared" ca="1" si="37"/>
        <v>110.01382503702564</v>
      </c>
      <c r="K58" s="22">
        <f t="shared" ca="1" si="37"/>
        <v>110.07131903686596</v>
      </c>
      <c r="L58" s="22">
        <f t="shared" ca="1" si="37"/>
        <v>94.192038408656487</v>
      </c>
      <c r="M58" s="22">
        <f t="shared" ca="1" si="37"/>
        <v>81.276498000382162</v>
      </c>
      <c r="N58" s="22">
        <f t="shared" ca="1" si="37"/>
        <v>95.699765113413946</v>
      </c>
      <c r="O58" s="22">
        <f t="shared" ca="1" si="37"/>
        <v>58.865395630611765</v>
      </c>
      <c r="P58" s="22">
        <f t="shared" ca="1" si="37"/>
        <v>71.418699922479249</v>
      </c>
      <c r="Q58" s="22">
        <f t="shared" ca="1" si="37"/>
        <v>74.280007823308679</v>
      </c>
      <c r="R58" s="22">
        <f t="shared" ca="1" si="37"/>
        <v>60.774551855434368</v>
      </c>
      <c r="S58" s="22">
        <f t="shared" ca="1" si="37"/>
        <v>79.627700742167818</v>
      </c>
      <c r="T58" s="22">
        <f t="shared" ca="1" si="37"/>
        <v>109.53119789783156</v>
      </c>
      <c r="U58" s="22">
        <f t="shared" ca="1" si="37"/>
        <v>58.865395630611765</v>
      </c>
      <c r="V58" s="22">
        <f t="shared" ca="1" si="37"/>
        <v>84.400422374831123</v>
      </c>
      <c r="W58" s="22">
        <f t="shared" ca="1" si="37"/>
        <v>134.5316121561695</v>
      </c>
      <c r="X58" s="22">
        <f t="shared" ca="1" si="37"/>
        <v>90.011311393930058</v>
      </c>
      <c r="Y58" s="22">
        <f t="shared" ca="1" si="37"/>
        <v>71.946594659636602</v>
      </c>
      <c r="Z58" s="22">
        <f t="shared" ca="1" si="37"/>
        <v>81.312590229919223</v>
      </c>
      <c r="AA58" s="22">
        <f t="shared" ca="1" si="37"/>
        <v>75.031734971931925</v>
      </c>
      <c r="AB58" s="22">
        <f t="shared" ca="1" si="37"/>
        <v>65.149936970864573</v>
      </c>
      <c r="AC58" s="22">
        <f t="shared" ca="1" si="37"/>
        <v>74.280007823308679</v>
      </c>
      <c r="AD58" s="22">
        <f t="shared" ca="1" si="37"/>
        <v>60.774551855434368</v>
      </c>
      <c r="AE58" s="22">
        <f t="shared" ca="1" si="37"/>
        <v>87.28952212747464</v>
      </c>
      <c r="AF58" s="22">
        <f t="shared" ca="1" si="37"/>
        <v>78.299807820065951</v>
      </c>
      <c r="AG58" s="22">
        <f t="shared" ca="1" si="37"/>
        <v>71.946594659636602</v>
      </c>
      <c r="AH58" s="22">
        <f t="shared" ca="1" si="37"/>
        <v>77.066213243446214</v>
      </c>
      <c r="AI58" s="22">
        <f t="shared" ca="1" si="37"/>
        <v>99.337942000467095</v>
      </c>
      <c r="AJ58" s="22">
        <f t="shared" ca="1" si="37"/>
        <v>134.45208972721142</v>
      </c>
      <c r="AK58" s="22">
        <f t="shared" ca="1" si="37"/>
        <v>82.271201539938346</v>
      </c>
      <c r="AL58" s="22">
        <f t="shared" ca="1" si="37"/>
        <v>79.627700742167818</v>
      </c>
      <c r="AM58" s="22">
        <f t="shared" ca="1" si="37"/>
        <v>77.066213243446214</v>
      </c>
      <c r="AN58" s="22">
        <f ca="1">AVERAGE(OFFSET($A58,0,Fixtures!$D$6,1,3))</f>
        <v>76.096973287162584</v>
      </c>
      <c r="AO58" s="22">
        <f ca="1">AVERAGE(OFFSET($A58,0,Fixtures!$D$6,1,6))</f>
        <v>71.415902751849231</v>
      </c>
      <c r="AP58" s="22">
        <f ca="1">AVERAGE(OFFSET($A58,0,Fixtures!$D$6,1,9))</f>
        <v>74.003482346474726</v>
      </c>
      <c r="AQ58" s="22">
        <f ca="1">AVERAGE(OFFSET($A58,0,Fixtures!$D$6,1,12))</f>
        <v>81.407298840783099</v>
      </c>
      <c r="AR58" s="22">
        <f ca="1">IF(OR(Fixtures!$D$6&lt;=0,Fixtures!$D$6&gt;39),AVERAGE(A58:AM58),AVERAGE(OFFSET($A58,0,Fixtures!$D$6,1,39-Fixtures!$D$6)))</f>
        <v>81.056846774329969</v>
      </c>
    </row>
    <row r="59" spans="1:44" x14ac:dyDescent="0.25">
      <c r="A59" s="30" t="s">
        <v>71</v>
      </c>
      <c r="B59" s="22">
        <f ca="1">MIN(VLOOKUP($A50,$A$2:$AM$12,B$14+1,FALSE),VLOOKUP($A59,$A$2:$AM$12,B$14+1,FALSE))</f>
        <v>82.271201539938346</v>
      </c>
      <c r="C59" s="22">
        <f t="shared" ref="C59:AM59" ca="1" si="38">MIN(VLOOKUP($A50,$A$2:$AM$12,C$14+1,FALSE),VLOOKUP($A59,$A$2:$AM$12,C$14+1,FALSE))</f>
        <v>99.38205472545684</v>
      </c>
      <c r="D59" s="22">
        <f t="shared" ca="1" si="38"/>
        <v>81.276498000382162</v>
      </c>
      <c r="E59" s="22">
        <f t="shared" ca="1" si="38"/>
        <v>74.280007823308679</v>
      </c>
      <c r="F59" s="22">
        <f t="shared" ca="1" si="38"/>
        <v>81.312590229919223</v>
      </c>
      <c r="G59" s="22">
        <f t="shared" ca="1" si="38"/>
        <v>71.418699922479249</v>
      </c>
      <c r="H59" s="22">
        <f t="shared" ca="1" si="38"/>
        <v>103.15607179146026</v>
      </c>
      <c r="I59" s="22">
        <f t="shared" ca="1" si="38"/>
        <v>77.066213243446214</v>
      </c>
      <c r="J59" s="22">
        <f t="shared" ca="1" si="38"/>
        <v>105.36299136872537</v>
      </c>
      <c r="K59" s="22">
        <f t="shared" ca="1" si="38"/>
        <v>65.149936970864573</v>
      </c>
      <c r="L59" s="22">
        <f t="shared" ca="1" si="38"/>
        <v>94.192038408656487</v>
      </c>
      <c r="M59" s="22">
        <f t="shared" ca="1" si="38"/>
        <v>81.276498000382162</v>
      </c>
      <c r="N59" s="22">
        <f t="shared" ca="1" si="38"/>
        <v>75.031734971931925</v>
      </c>
      <c r="O59" s="22">
        <f t="shared" ca="1" si="38"/>
        <v>58.865395630611765</v>
      </c>
      <c r="P59" s="22">
        <f t="shared" ca="1" si="38"/>
        <v>134.5316121561695</v>
      </c>
      <c r="Q59" s="22">
        <f t="shared" ca="1" si="38"/>
        <v>58.865395630611765</v>
      </c>
      <c r="R59" s="22">
        <f t="shared" ca="1" si="38"/>
        <v>60.774551855434368</v>
      </c>
      <c r="S59" s="22">
        <f t="shared" ca="1" si="38"/>
        <v>79.627700742167818</v>
      </c>
      <c r="T59" s="22">
        <f t="shared" ca="1" si="38"/>
        <v>94.192038408656487</v>
      </c>
      <c r="U59" s="22">
        <f t="shared" ca="1" si="38"/>
        <v>84.400422374831123</v>
      </c>
      <c r="V59" s="22">
        <f t="shared" ca="1" si="38"/>
        <v>84.400422374831123</v>
      </c>
      <c r="W59" s="22">
        <f t="shared" ca="1" si="38"/>
        <v>79.627700742167818</v>
      </c>
      <c r="X59" s="22">
        <f t="shared" ca="1" si="38"/>
        <v>86.206083847138942</v>
      </c>
      <c r="Y59" s="22">
        <f t="shared" ca="1" si="38"/>
        <v>103.15607179146026</v>
      </c>
      <c r="Z59" s="22">
        <f t="shared" ca="1" si="38"/>
        <v>81.312590229919223</v>
      </c>
      <c r="AA59" s="22">
        <f t="shared" ca="1" si="38"/>
        <v>100.55369077103576</v>
      </c>
      <c r="AB59" s="22">
        <f t="shared" ca="1" si="38"/>
        <v>65.149936970864573</v>
      </c>
      <c r="AC59" s="22">
        <f t="shared" ca="1" si="38"/>
        <v>74.280007823308679</v>
      </c>
      <c r="AD59" s="22">
        <f t="shared" ca="1" si="38"/>
        <v>71.946594659636602</v>
      </c>
      <c r="AE59" s="22">
        <f t="shared" ca="1" si="38"/>
        <v>110.07131903686596</v>
      </c>
      <c r="AF59" s="22">
        <f t="shared" ca="1" si="38"/>
        <v>78.299807820065951</v>
      </c>
      <c r="AG59" s="22">
        <f t="shared" ca="1" si="38"/>
        <v>71.946594659636602</v>
      </c>
      <c r="AH59" s="22">
        <f t="shared" ca="1" si="38"/>
        <v>77.066213243446214</v>
      </c>
      <c r="AI59" s="22">
        <f t="shared" ca="1" si="38"/>
        <v>71.418699922479249</v>
      </c>
      <c r="AJ59" s="22">
        <f t="shared" ca="1" si="38"/>
        <v>60.774551855434368</v>
      </c>
      <c r="AK59" s="22">
        <f t="shared" ca="1" si="38"/>
        <v>90.011311393930058</v>
      </c>
      <c r="AL59" s="22">
        <f t="shared" ca="1" si="38"/>
        <v>87.28952212747464</v>
      </c>
      <c r="AM59" s="22">
        <f t="shared" ca="1" si="38"/>
        <v>82.271201539938346</v>
      </c>
      <c r="AN59" s="22">
        <f ca="1">AVERAGE(OFFSET($A59,0,Fixtures!$D$6,1,3))</f>
        <v>95.007450930805078</v>
      </c>
      <c r="AO59" s="22">
        <f ca="1">AVERAGE(OFFSET($A59,0,Fixtures!$D$6,1,6))</f>
        <v>82.733148707704188</v>
      </c>
      <c r="AP59" s="22">
        <f ca="1">AVERAGE(OFFSET($A59,0,Fixtures!$D$6,1,9))</f>
        <v>84.079623751421508</v>
      </c>
      <c r="AQ59" s="22">
        <f ca="1">AVERAGE(OFFSET($A59,0,Fixtures!$D$6,1,12))</f>
        <v>80.498006565346131</v>
      </c>
      <c r="AR59" s="22">
        <f ca="1">IF(OR(Fixtures!$D$6&lt;=0,Fixtures!$D$6&gt;39),AVERAGE(A59:AM59),AVERAGE(OFFSET($A59,0,Fixtures!$D$6,1,39-Fixtures!$D$6)))</f>
        <v>81.703207589699772</v>
      </c>
    </row>
    <row r="60" spans="1:44" x14ac:dyDescent="0.25">
      <c r="A60" s="30" t="s">
        <v>63</v>
      </c>
      <c r="B60" s="22">
        <f ca="1">MIN(VLOOKUP($A50,$A$2:$AM$12,B$14+1,FALSE),VLOOKUP($A60,$A$2:$AM$12,B$14+1,FALSE))</f>
        <v>95.687520819508933</v>
      </c>
      <c r="C60" s="22">
        <f t="shared" ref="C60:AM60" ca="1" si="39">MIN(VLOOKUP($A50,$A$2:$AM$12,C$14+1,FALSE),VLOOKUP($A60,$A$2:$AM$12,C$14+1,FALSE))</f>
        <v>99.38205472545684</v>
      </c>
      <c r="D60" s="22">
        <f t="shared" ca="1" si="39"/>
        <v>95.699765113413946</v>
      </c>
      <c r="E60" s="22">
        <f t="shared" ca="1" si="39"/>
        <v>71.418699922479249</v>
      </c>
      <c r="F60" s="22">
        <f t="shared" ca="1" si="39"/>
        <v>100.55369077103576</v>
      </c>
      <c r="G60" s="22">
        <f t="shared" ca="1" si="39"/>
        <v>71.418699922479249</v>
      </c>
      <c r="H60" s="22">
        <f t="shared" ca="1" si="39"/>
        <v>79.627700742167818</v>
      </c>
      <c r="I60" s="22">
        <f t="shared" ca="1" si="39"/>
        <v>58.865395630611765</v>
      </c>
      <c r="J60" s="22">
        <f t="shared" ca="1" si="39"/>
        <v>109.53119789783156</v>
      </c>
      <c r="K60" s="22">
        <f t="shared" ca="1" si="39"/>
        <v>77.066213243446214</v>
      </c>
      <c r="L60" s="22">
        <f t="shared" ca="1" si="39"/>
        <v>60.774551855434368</v>
      </c>
      <c r="M60" s="22">
        <f t="shared" ca="1" si="39"/>
        <v>81.276498000382162</v>
      </c>
      <c r="N60" s="22">
        <f t="shared" ca="1" si="39"/>
        <v>86.206083847138942</v>
      </c>
      <c r="O60" s="22">
        <f t="shared" ca="1" si="39"/>
        <v>58.865395630611765</v>
      </c>
      <c r="P60" s="22">
        <f t="shared" ca="1" si="39"/>
        <v>110.01382503702564</v>
      </c>
      <c r="Q60" s="22">
        <f t="shared" ca="1" si="39"/>
        <v>81.312590229919223</v>
      </c>
      <c r="R60" s="22">
        <f t="shared" ca="1" si="39"/>
        <v>60.774551855434368</v>
      </c>
      <c r="S60" s="22">
        <f t="shared" ca="1" si="39"/>
        <v>79.627700742167818</v>
      </c>
      <c r="T60" s="22">
        <f t="shared" ca="1" si="39"/>
        <v>71.946594659636602</v>
      </c>
      <c r="U60" s="22">
        <f t="shared" ca="1" si="39"/>
        <v>110.0062552313548</v>
      </c>
      <c r="V60" s="22">
        <f t="shared" ca="1" si="39"/>
        <v>65.149936970864573</v>
      </c>
      <c r="W60" s="22">
        <f t="shared" ca="1" si="39"/>
        <v>94.192038408656487</v>
      </c>
      <c r="X60" s="22">
        <f t="shared" ca="1" si="39"/>
        <v>89.616434643680364</v>
      </c>
      <c r="Y60" s="22">
        <f t="shared" ca="1" si="39"/>
        <v>134.45208972721142</v>
      </c>
      <c r="Z60" s="22">
        <f t="shared" ca="1" si="39"/>
        <v>81.312590229919223</v>
      </c>
      <c r="AA60" s="22">
        <f t="shared" ca="1" si="39"/>
        <v>116.95141433495537</v>
      </c>
      <c r="AB60" s="22">
        <f t="shared" ca="1" si="39"/>
        <v>65.149936970864573</v>
      </c>
      <c r="AC60" s="22">
        <f t="shared" ca="1" si="39"/>
        <v>74.280007823308679</v>
      </c>
      <c r="AD60" s="22">
        <f t="shared" ca="1" si="39"/>
        <v>86.206083847138942</v>
      </c>
      <c r="AE60" s="22">
        <f t="shared" ca="1" si="39"/>
        <v>90.011311393930058</v>
      </c>
      <c r="AF60" s="22">
        <f t="shared" ca="1" si="39"/>
        <v>78.299807820065951</v>
      </c>
      <c r="AG60" s="22">
        <f t="shared" ca="1" si="39"/>
        <v>71.946594659636602</v>
      </c>
      <c r="AH60" s="22">
        <f t="shared" ca="1" si="39"/>
        <v>74.280007823308679</v>
      </c>
      <c r="AI60" s="22">
        <f t="shared" ca="1" si="39"/>
        <v>75.031734971931925</v>
      </c>
      <c r="AJ60" s="22">
        <f t="shared" ca="1" si="39"/>
        <v>87.28952212747464</v>
      </c>
      <c r="AK60" s="22">
        <f t="shared" ca="1" si="39"/>
        <v>78.299807820065951</v>
      </c>
      <c r="AL60" s="22">
        <f t="shared" ca="1" si="39"/>
        <v>87.28952212747464</v>
      </c>
      <c r="AM60" s="22">
        <f t="shared" ca="1" si="39"/>
        <v>82.271201539938346</v>
      </c>
      <c r="AN60" s="22">
        <f ca="1">AVERAGE(OFFSET($A60,0,Fixtures!$D$6,1,3))</f>
        <v>110.90536476402866</v>
      </c>
      <c r="AO60" s="22">
        <f ca="1">AVERAGE(OFFSET($A60,0,Fixtures!$D$6,1,6))</f>
        <v>93.058687155566361</v>
      </c>
      <c r="AP60" s="22">
        <f ca="1">AVERAGE(OFFSET($A60,0,Fixtures!$D$6,1,9))</f>
        <v>88.734426311892307</v>
      </c>
      <c r="AQ60" s="22">
        <f ca="1">AVERAGE(OFFSET($A60,0,Fixtures!$D$6,1,12))</f>
        <v>86.267591810812164</v>
      </c>
      <c r="AR60" s="22">
        <f ca="1">IF(OR(Fixtures!$D$6&lt;=0,Fixtures!$D$6&gt;39),AVERAGE(A60:AM60),AVERAGE(OFFSET($A60,0,Fixtures!$D$6,1,39-Fixtures!$D$6)))</f>
        <v>85.538108881148318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22">
        <f t="shared" ref="B63:AM63" ca="1" si="40">MIN(VLOOKUP($A62,$A$2:$AM$12,B$14+1,FALSE),VLOOKUP($A63,$A$2:$AM$12,B$14+1,FALSE))</f>
        <v>89.616434643680364</v>
      </c>
      <c r="C63" s="22">
        <f t="shared" ca="1" si="40"/>
        <v>65.149936970864573</v>
      </c>
      <c r="D63" s="22">
        <f t="shared" ca="1" si="40"/>
        <v>89.616434643680364</v>
      </c>
      <c r="E63" s="22">
        <f t="shared" ca="1" si="40"/>
        <v>71.946594659636602</v>
      </c>
      <c r="F63" s="22">
        <f t="shared" ca="1" si="40"/>
        <v>81.276498000382162</v>
      </c>
      <c r="G63" s="22">
        <f t="shared" ca="1" si="40"/>
        <v>90.011311393930058</v>
      </c>
      <c r="H63" s="22">
        <f t="shared" ca="1" si="40"/>
        <v>71.418699922479249</v>
      </c>
      <c r="I63" s="22">
        <f t="shared" ca="1" si="40"/>
        <v>87.28952212747464</v>
      </c>
      <c r="J63" s="22">
        <f t="shared" ca="1" si="40"/>
        <v>82.271201539938346</v>
      </c>
      <c r="K63" s="22">
        <f t="shared" ca="1" si="40"/>
        <v>99.38205472545684</v>
      </c>
      <c r="L63" s="22">
        <f t="shared" ca="1" si="40"/>
        <v>110.07131903686596</v>
      </c>
      <c r="M63" s="22">
        <f t="shared" ca="1" si="40"/>
        <v>110.01382503702564</v>
      </c>
      <c r="N63" s="22">
        <f t="shared" ca="1" si="40"/>
        <v>60.774551855434368</v>
      </c>
      <c r="O63" s="22">
        <f t="shared" ca="1" si="40"/>
        <v>91.705453854583467</v>
      </c>
      <c r="P63" s="22">
        <f t="shared" ca="1" si="40"/>
        <v>65.149936970864573</v>
      </c>
      <c r="Q63" s="22">
        <f t="shared" ca="1" si="40"/>
        <v>95.699765113413946</v>
      </c>
      <c r="R63" s="22">
        <f t="shared" ca="1" si="40"/>
        <v>82.271201539938346</v>
      </c>
      <c r="S63" s="22">
        <f t="shared" ca="1" si="40"/>
        <v>74.280007823308679</v>
      </c>
      <c r="T63" s="22">
        <f t="shared" ca="1" si="40"/>
        <v>71.418699922479249</v>
      </c>
      <c r="U63" s="22">
        <f t="shared" ca="1" si="40"/>
        <v>95.699765113413946</v>
      </c>
      <c r="V63" s="22">
        <f t="shared" ca="1" si="40"/>
        <v>87.28952212747464</v>
      </c>
      <c r="W63" s="22">
        <f t="shared" ca="1" si="40"/>
        <v>81.312590229919223</v>
      </c>
      <c r="X63" s="22">
        <f t="shared" ca="1" si="40"/>
        <v>100.55369077103576</v>
      </c>
      <c r="Y63" s="22">
        <f t="shared" ca="1" si="40"/>
        <v>78.299807820065951</v>
      </c>
      <c r="Z63" s="22">
        <f t="shared" ca="1" si="40"/>
        <v>77.066213243446214</v>
      </c>
      <c r="AA63" s="22">
        <f t="shared" ca="1" si="40"/>
        <v>86.206083847138942</v>
      </c>
      <c r="AB63" s="22">
        <f t="shared" ca="1" si="40"/>
        <v>60.774551855434368</v>
      </c>
      <c r="AC63" s="22">
        <f t="shared" ca="1" si="40"/>
        <v>77.066213243446214</v>
      </c>
      <c r="AD63" s="22">
        <f t="shared" ca="1" si="40"/>
        <v>78.299807820065951</v>
      </c>
      <c r="AE63" s="22">
        <f t="shared" ca="1" si="40"/>
        <v>79.627700742167818</v>
      </c>
      <c r="AF63" s="22">
        <f t="shared" ca="1" si="40"/>
        <v>74.280007823308679</v>
      </c>
      <c r="AG63" s="22">
        <f t="shared" ca="1" si="40"/>
        <v>75.031734971931925</v>
      </c>
      <c r="AH63" s="22">
        <f t="shared" ca="1" si="40"/>
        <v>134.5316121561695</v>
      </c>
      <c r="AI63" s="22">
        <f t="shared" ca="1" si="40"/>
        <v>110.0062552313548</v>
      </c>
      <c r="AJ63" s="22">
        <f t="shared" ca="1" si="40"/>
        <v>58.865395630611765</v>
      </c>
      <c r="AK63" s="22">
        <f t="shared" ca="1" si="40"/>
        <v>109.53119789783156</v>
      </c>
      <c r="AL63" s="22">
        <f t="shared" ca="1" si="40"/>
        <v>81.312590229919223</v>
      </c>
      <c r="AM63" s="22">
        <f t="shared" ca="1" si="40"/>
        <v>86.206083847138942</v>
      </c>
      <c r="AN63" s="22">
        <f ca="1">AVERAGE(OFFSET($A63,0,Fixtures!$D$6,1,3))</f>
        <v>80.524034970217031</v>
      </c>
      <c r="AO63" s="22">
        <f ca="1">AVERAGE(OFFSET($A63,0,Fixtures!$D$6,1,6))</f>
        <v>76.285446304932933</v>
      </c>
      <c r="AP63" s="22">
        <f ca="1">AVERAGE(OFFSET($A63,0,Fixtures!$D$6,1,9))</f>
        <v>76.294680151889551</v>
      </c>
      <c r="AQ63" s="22">
        <f ca="1">AVERAGE(OFFSET($A63,0,Fixtures!$D$6,1,12))</f>
        <v>82.504615365428506</v>
      </c>
      <c r="AR63" s="22">
        <f ca="1">IF(OR(Fixtures!$D$6&lt;=0,Fixtures!$D$6&gt;39),AVERAGE(A63:AM63),AVERAGE(OFFSET($A63,0,Fixtures!$D$6,1,39-Fixtures!$D$6)))</f>
        <v>84.473683757335436</v>
      </c>
    </row>
    <row r="64" spans="1:44" x14ac:dyDescent="0.25">
      <c r="A64" s="30" t="s">
        <v>121</v>
      </c>
      <c r="B64" s="22">
        <f ca="1">MIN(VLOOKUP($A62,$A$2:$AM$12,B$14+1,FALSE),VLOOKUP($A64,$A$2:$AM$12,B$14+1,FALSE))</f>
        <v>89.616434643680364</v>
      </c>
      <c r="C64" s="22">
        <f t="shared" ref="C64:AM64" ca="1" si="41">MIN(VLOOKUP($A62,$A$2:$AM$12,C$14+1,FALSE),VLOOKUP($A64,$A$2:$AM$12,C$14+1,FALSE))</f>
        <v>81.276498000382162</v>
      </c>
      <c r="D64" s="22">
        <f t="shared" ca="1" si="41"/>
        <v>95.687520819508933</v>
      </c>
      <c r="E64" s="22">
        <f t="shared" ca="1" si="41"/>
        <v>84.400422374831123</v>
      </c>
      <c r="F64" s="22">
        <f t="shared" ca="1" si="41"/>
        <v>75.031734971931925</v>
      </c>
      <c r="G64" s="22">
        <f t="shared" ca="1" si="41"/>
        <v>74.280007823308679</v>
      </c>
      <c r="H64" s="22">
        <f t="shared" ca="1" si="41"/>
        <v>71.418699922479249</v>
      </c>
      <c r="I64" s="22">
        <f t="shared" ca="1" si="41"/>
        <v>86.206083847138942</v>
      </c>
      <c r="J64" s="22">
        <f t="shared" ca="1" si="41"/>
        <v>103.15607179146026</v>
      </c>
      <c r="K64" s="22">
        <f t="shared" ca="1" si="41"/>
        <v>89.616434643680364</v>
      </c>
      <c r="L64" s="22">
        <f t="shared" ca="1" si="41"/>
        <v>71.418699922479249</v>
      </c>
      <c r="M64" s="22">
        <f t="shared" ca="1" si="41"/>
        <v>134.45208972721142</v>
      </c>
      <c r="N64" s="22">
        <f t="shared" ca="1" si="41"/>
        <v>110.07131903686596</v>
      </c>
      <c r="O64" s="22">
        <f t="shared" ca="1" si="41"/>
        <v>91.705453854583467</v>
      </c>
      <c r="P64" s="22">
        <f t="shared" ca="1" si="41"/>
        <v>65.149936970864573</v>
      </c>
      <c r="Q64" s="22">
        <f t="shared" ca="1" si="41"/>
        <v>90.011311393930058</v>
      </c>
      <c r="R64" s="22">
        <f t="shared" ca="1" si="41"/>
        <v>71.946594659636602</v>
      </c>
      <c r="S64" s="22">
        <f t="shared" ca="1" si="41"/>
        <v>74.280007823308679</v>
      </c>
      <c r="T64" s="22">
        <f t="shared" ca="1" si="41"/>
        <v>81.276498000382162</v>
      </c>
      <c r="U64" s="22">
        <f t="shared" ca="1" si="41"/>
        <v>65.149936970864573</v>
      </c>
      <c r="V64" s="22">
        <f t="shared" ca="1" si="41"/>
        <v>87.28952212747464</v>
      </c>
      <c r="W64" s="22">
        <f t="shared" ca="1" si="41"/>
        <v>81.312590229919223</v>
      </c>
      <c r="X64" s="22">
        <f t="shared" ca="1" si="41"/>
        <v>84.400422374831123</v>
      </c>
      <c r="Y64" s="22">
        <f t="shared" ca="1" si="41"/>
        <v>79.627700742167818</v>
      </c>
      <c r="Z64" s="22">
        <f t="shared" ca="1" si="41"/>
        <v>77.066213243446214</v>
      </c>
      <c r="AA64" s="22">
        <f t="shared" ca="1" si="41"/>
        <v>78.299807820065951</v>
      </c>
      <c r="AB64" s="22">
        <f t="shared" ca="1" si="41"/>
        <v>60.774551855434368</v>
      </c>
      <c r="AC64" s="22">
        <f t="shared" ca="1" si="41"/>
        <v>58.865395630611765</v>
      </c>
      <c r="AD64" s="22">
        <f t="shared" ca="1" si="41"/>
        <v>78.299807820065951</v>
      </c>
      <c r="AE64" s="22">
        <f t="shared" ca="1" si="41"/>
        <v>79.627700742167818</v>
      </c>
      <c r="AF64" s="22">
        <f t="shared" ca="1" si="41"/>
        <v>134.5316121561695</v>
      </c>
      <c r="AG64" s="22">
        <f t="shared" ca="1" si="41"/>
        <v>75.031734971931925</v>
      </c>
      <c r="AH64" s="22">
        <f t="shared" ca="1" si="41"/>
        <v>87.28952212747464</v>
      </c>
      <c r="AI64" s="22">
        <f t="shared" ca="1" si="41"/>
        <v>115.87567373696545</v>
      </c>
      <c r="AJ64" s="22">
        <f t="shared" ca="1" si="41"/>
        <v>103.15607179146026</v>
      </c>
      <c r="AK64" s="22">
        <f t="shared" ca="1" si="41"/>
        <v>110.0062552313548</v>
      </c>
      <c r="AL64" s="22">
        <f t="shared" ca="1" si="41"/>
        <v>60.774551855434368</v>
      </c>
      <c r="AM64" s="22">
        <f t="shared" ca="1" si="41"/>
        <v>86.206083847138942</v>
      </c>
      <c r="AN64" s="22">
        <f ca="1">AVERAGE(OFFSET($A64,0,Fixtures!$D$6,1,3))</f>
        <v>78.331240601893327</v>
      </c>
      <c r="AO64" s="22">
        <f ca="1">AVERAGE(OFFSET($A64,0,Fixtures!$D$6,1,6))</f>
        <v>72.15557951863201</v>
      </c>
      <c r="AP64" s="22">
        <f ca="1">AVERAGE(OFFSET($A64,0,Fixtures!$D$6,1,9))</f>
        <v>80.236058331340146</v>
      </c>
      <c r="AQ64" s="22">
        <f ca="1">AVERAGE(OFFSET($A64,0,Fixtures!$D$6,1,12))</f>
        <v>85.703816053163465</v>
      </c>
      <c r="AR64" s="22">
        <f ca="1">IF(OR(Fixtures!$D$6&lt;=0,Fixtures!$D$6&gt;39),AVERAGE(A64:AM64),AVERAGE(OFFSET($A64,0,Fixtures!$D$6,1,39-Fixtures!$D$6)))</f>
        <v>85.695512238125971</v>
      </c>
    </row>
    <row r="65" spans="1:44" x14ac:dyDescent="0.25">
      <c r="A65" s="30" t="s">
        <v>73</v>
      </c>
      <c r="B65" s="22">
        <f ca="1">MIN(VLOOKUP($A62,$A$2:$AM$12,B$14+1,FALSE),VLOOKUP($A65,$A$2:$AM$12,B$14+1,FALSE))</f>
        <v>77.066213243446214</v>
      </c>
      <c r="C65" s="22">
        <f t="shared" ref="C65:AM65" ca="1" si="42">MIN(VLOOKUP($A62,$A$2:$AM$12,C$14+1,FALSE),VLOOKUP($A65,$A$2:$AM$12,C$14+1,FALSE))</f>
        <v>94.192038408656487</v>
      </c>
      <c r="D65" s="22">
        <f t="shared" ca="1" si="42"/>
        <v>134.45208972721142</v>
      </c>
      <c r="E65" s="22">
        <f t="shared" ca="1" si="42"/>
        <v>84.400422374831123</v>
      </c>
      <c r="F65" s="22">
        <f t="shared" ca="1" si="42"/>
        <v>89.616434643680364</v>
      </c>
      <c r="G65" s="22">
        <f t="shared" ca="1" si="42"/>
        <v>90.011311393930058</v>
      </c>
      <c r="H65" s="22">
        <f t="shared" ca="1" si="42"/>
        <v>71.418699922479249</v>
      </c>
      <c r="I65" s="22">
        <f t="shared" ca="1" si="42"/>
        <v>99.337942000467095</v>
      </c>
      <c r="J65" s="22">
        <f t="shared" ca="1" si="42"/>
        <v>71.418699922479249</v>
      </c>
      <c r="K65" s="22">
        <f t="shared" ca="1" si="42"/>
        <v>95.699765113413946</v>
      </c>
      <c r="L65" s="22">
        <f t="shared" ca="1" si="42"/>
        <v>110.0062552313548</v>
      </c>
      <c r="M65" s="22">
        <f t="shared" ca="1" si="42"/>
        <v>74.280007823308679</v>
      </c>
      <c r="N65" s="22">
        <f t="shared" ca="1" si="42"/>
        <v>90.011311393930058</v>
      </c>
      <c r="O65" s="22">
        <f t="shared" ca="1" si="42"/>
        <v>91.705453854583467</v>
      </c>
      <c r="P65" s="22">
        <f t="shared" ca="1" si="42"/>
        <v>65.149936970864573</v>
      </c>
      <c r="Q65" s="22">
        <f t="shared" ca="1" si="42"/>
        <v>95.699765113413946</v>
      </c>
      <c r="R65" s="22">
        <f t="shared" ca="1" si="42"/>
        <v>82.271201539938346</v>
      </c>
      <c r="S65" s="22">
        <f t="shared" ca="1" si="42"/>
        <v>74.280007823308679</v>
      </c>
      <c r="T65" s="22">
        <f t="shared" ca="1" si="42"/>
        <v>81.276498000382162</v>
      </c>
      <c r="U65" s="22">
        <f t="shared" ca="1" si="42"/>
        <v>100.55369077103576</v>
      </c>
      <c r="V65" s="22">
        <f t="shared" ca="1" si="42"/>
        <v>87.28952212747464</v>
      </c>
      <c r="W65" s="22">
        <f t="shared" ca="1" si="42"/>
        <v>78.299807820065951</v>
      </c>
      <c r="X65" s="22">
        <f t="shared" ca="1" si="42"/>
        <v>87.28952212747464</v>
      </c>
      <c r="Y65" s="22">
        <f t="shared" ca="1" si="42"/>
        <v>82.271201539938346</v>
      </c>
      <c r="Z65" s="22">
        <f t="shared" ca="1" si="42"/>
        <v>77.066213243446214</v>
      </c>
      <c r="AA65" s="22">
        <f t="shared" ca="1" si="42"/>
        <v>94.192038408656487</v>
      </c>
      <c r="AB65" s="22">
        <f t="shared" ca="1" si="42"/>
        <v>60.774551855434368</v>
      </c>
      <c r="AC65" s="22">
        <f t="shared" ca="1" si="42"/>
        <v>100.55369077103576</v>
      </c>
      <c r="AD65" s="22">
        <f t="shared" ca="1" si="42"/>
        <v>78.299807820065951</v>
      </c>
      <c r="AE65" s="22">
        <f t="shared" ca="1" si="42"/>
        <v>58.865395630611765</v>
      </c>
      <c r="AF65" s="22">
        <f t="shared" ca="1" si="42"/>
        <v>110.01382503702564</v>
      </c>
      <c r="AG65" s="22">
        <f t="shared" ca="1" si="42"/>
        <v>60.774551855434368</v>
      </c>
      <c r="AH65" s="22">
        <f t="shared" ca="1" si="42"/>
        <v>134.45208972721142</v>
      </c>
      <c r="AI65" s="22">
        <f t="shared" ca="1" si="42"/>
        <v>86.206083847138942</v>
      </c>
      <c r="AJ65" s="22">
        <f t="shared" ca="1" si="42"/>
        <v>103.15607179146026</v>
      </c>
      <c r="AK65" s="22">
        <f t="shared" ca="1" si="42"/>
        <v>110.0062552313548</v>
      </c>
      <c r="AL65" s="22">
        <f t="shared" ca="1" si="42"/>
        <v>95.687520819508933</v>
      </c>
      <c r="AM65" s="22">
        <f t="shared" ca="1" si="42"/>
        <v>86.206083847138942</v>
      </c>
      <c r="AN65" s="22">
        <f ca="1">AVERAGE(OFFSET($A65,0,Fixtures!$D$6,1,3))</f>
        <v>84.509817730680354</v>
      </c>
      <c r="AO65" s="22">
        <f ca="1">AVERAGE(OFFSET($A65,0,Fixtures!$D$6,1,6))</f>
        <v>82.192917273096185</v>
      </c>
      <c r="AP65" s="22">
        <f ca="1">AVERAGE(OFFSET($A65,0,Fixtures!$D$6,1,9))</f>
        <v>80.312364017960988</v>
      </c>
      <c r="AQ65" s="22">
        <f ca="1">AVERAGE(OFFSET($A65,0,Fixtures!$D$6,1,12))</f>
        <v>87.218793460621626</v>
      </c>
      <c r="AR65" s="22">
        <f ca="1">IF(OR(Fixtures!$D$6&lt;=0,Fixtures!$D$6&gt;39),AVERAGE(A65:AM65),AVERAGE(OFFSET($A65,0,Fixtures!$D$6,1,39-Fixtures!$D$6)))</f>
        <v>89.235025428364153</v>
      </c>
    </row>
    <row r="66" spans="1:44" x14ac:dyDescent="0.25">
      <c r="A66" s="30" t="s">
        <v>61</v>
      </c>
      <c r="B66" s="22">
        <f ca="1">MIN(VLOOKUP($A62,$A$2:$AM$12,B$14+1,FALSE),VLOOKUP($A66,$A$2:$AM$12,B$14+1,FALSE))</f>
        <v>89.616434643680364</v>
      </c>
      <c r="C66" s="22">
        <f t="shared" ref="C66:AM66" ca="1" si="43">MIN(VLOOKUP($A62,$A$2:$AM$12,C$14+1,FALSE),VLOOKUP($A66,$A$2:$AM$12,C$14+1,FALSE))</f>
        <v>94.192038408656487</v>
      </c>
      <c r="D66" s="22">
        <f t="shared" ca="1" si="43"/>
        <v>110.01382503702564</v>
      </c>
      <c r="E66" s="22">
        <f t="shared" ca="1" si="43"/>
        <v>84.400422374831123</v>
      </c>
      <c r="F66" s="22">
        <f t="shared" ca="1" si="43"/>
        <v>100.55369077103576</v>
      </c>
      <c r="G66" s="22">
        <f t="shared" ca="1" si="43"/>
        <v>71.418699922479249</v>
      </c>
      <c r="H66" s="22">
        <f t="shared" ca="1" si="43"/>
        <v>71.418699922479249</v>
      </c>
      <c r="I66" s="22">
        <f t="shared" ca="1" si="43"/>
        <v>89.616434643680364</v>
      </c>
      <c r="J66" s="22">
        <f t="shared" ca="1" si="43"/>
        <v>134.5316121561695</v>
      </c>
      <c r="K66" s="22">
        <f t="shared" ca="1" si="43"/>
        <v>99.38205472545684</v>
      </c>
      <c r="L66" s="22">
        <f t="shared" ca="1" si="43"/>
        <v>94.192038408656487</v>
      </c>
      <c r="M66" s="22">
        <f t="shared" ca="1" si="43"/>
        <v>81.276498000382162</v>
      </c>
      <c r="N66" s="22">
        <f t="shared" ca="1" si="43"/>
        <v>95.699765113413946</v>
      </c>
      <c r="O66" s="22">
        <f t="shared" ca="1" si="43"/>
        <v>58.865395630611765</v>
      </c>
      <c r="P66" s="22">
        <f t="shared" ca="1" si="43"/>
        <v>65.149936970864573</v>
      </c>
      <c r="Q66" s="22">
        <f t="shared" ca="1" si="43"/>
        <v>95.699765113413946</v>
      </c>
      <c r="R66" s="22">
        <f t="shared" ca="1" si="43"/>
        <v>60.774551855434368</v>
      </c>
      <c r="S66" s="22">
        <f t="shared" ca="1" si="43"/>
        <v>74.280007823308679</v>
      </c>
      <c r="T66" s="22">
        <f t="shared" ca="1" si="43"/>
        <v>81.276498000382162</v>
      </c>
      <c r="U66" s="22">
        <f t="shared" ca="1" si="43"/>
        <v>110.0062552313548</v>
      </c>
      <c r="V66" s="22">
        <f t="shared" ca="1" si="43"/>
        <v>84.400422374831123</v>
      </c>
      <c r="W66" s="22">
        <f t="shared" ca="1" si="43"/>
        <v>81.312590229919223</v>
      </c>
      <c r="X66" s="22">
        <f t="shared" ca="1" si="43"/>
        <v>110.07131903686596</v>
      </c>
      <c r="Y66" s="22">
        <f t="shared" ca="1" si="43"/>
        <v>95.687520819508933</v>
      </c>
      <c r="Z66" s="22">
        <f t="shared" ca="1" si="43"/>
        <v>77.066213243446214</v>
      </c>
      <c r="AA66" s="22">
        <f t="shared" ca="1" si="43"/>
        <v>109.53119789783156</v>
      </c>
      <c r="AB66" s="22">
        <f t="shared" ca="1" si="43"/>
        <v>60.774551855434368</v>
      </c>
      <c r="AC66" s="22">
        <f t="shared" ca="1" si="43"/>
        <v>74.280007823308679</v>
      </c>
      <c r="AD66" s="22">
        <f t="shared" ca="1" si="43"/>
        <v>78.299807820065951</v>
      </c>
      <c r="AE66" s="22">
        <f t="shared" ca="1" si="43"/>
        <v>79.627700742167818</v>
      </c>
      <c r="AF66" s="22">
        <f t="shared" ca="1" si="43"/>
        <v>78.299807820065951</v>
      </c>
      <c r="AG66" s="22">
        <f t="shared" ca="1" si="43"/>
        <v>71.946594659636602</v>
      </c>
      <c r="AH66" s="22">
        <f t="shared" ca="1" si="43"/>
        <v>77.066213243446214</v>
      </c>
      <c r="AI66" s="22">
        <f t="shared" ca="1" si="43"/>
        <v>99.337942000467095</v>
      </c>
      <c r="AJ66" s="22">
        <f t="shared" ca="1" si="43"/>
        <v>103.15607179146026</v>
      </c>
      <c r="AK66" s="22">
        <f t="shared" ca="1" si="43"/>
        <v>90.011311393930058</v>
      </c>
      <c r="AL66" s="22">
        <f t="shared" ca="1" si="43"/>
        <v>87.28952212747464</v>
      </c>
      <c r="AM66" s="22">
        <f t="shared" ca="1" si="43"/>
        <v>82.271201539938346</v>
      </c>
      <c r="AN66" s="22">
        <f ca="1">AVERAGE(OFFSET($A66,0,Fixtures!$D$6,1,3))</f>
        <v>94.094977320262231</v>
      </c>
      <c r="AO66" s="22">
        <f ca="1">AVERAGE(OFFSET($A66,0,Fixtures!$D$6,1,6))</f>
        <v>82.60654990993261</v>
      </c>
      <c r="AP66" s="22">
        <f ca="1">AVERAGE(OFFSET($A66,0,Fixtures!$D$6,1,9))</f>
        <v>80.612600297940673</v>
      </c>
      <c r="AQ66" s="22">
        <f ca="1">AVERAGE(OFFSET($A66,0,Fixtures!$D$6,1,12))</f>
        <v>83.756135809736648</v>
      </c>
      <c r="AR66" s="22">
        <f ca="1">IF(OR(Fixtures!$D$6&lt;=0,Fixtures!$D$6&gt;39),AVERAGE(A66:AM66),AVERAGE(OFFSET($A66,0,Fixtures!$D$6,1,39-Fixtures!$D$6)))</f>
        <v>84.309710985212178</v>
      </c>
    </row>
    <row r="67" spans="1:44" x14ac:dyDescent="0.25">
      <c r="A67" s="30" t="s">
        <v>2</v>
      </c>
      <c r="B67" s="22">
        <f ca="1">MIN(VLOOKUP($A62,$A$2:$AM$12,B$14+1,FALSE),VLOOKUP($A67,$A$2:$AM$12,B$14+1,FALSE))</f>
        <v>81.312590229919223</v>
      </c>
      <c r="C67" s="22">
        <f t="shared" ref="C67:AM67" ca="1" si="44">MIN(VLOOKUP($A62,$A$2:$AM$12,C$14+1,FALSE),VLOOKUP($A67,$A$2:$AM$12,C$14+1,FALSE))</f>
        <v>87.28952212747464</v>
      </c>
      <c r="D67" s="22">
        <f t="shared" ca="1" si="44"/>
        <v>105.36299136872537</v>
      </c>
      <c r="E67" s="22">
        <f t="shared" ca="1" si="44"/>
        <v>78.299807820065951</v>
      </c>
      <c r="F67" s="22">
        <f t="shared" ca="1" si="44"/>
        <v>105.36299136872537</v>
      </c>
      <c r="G67" s="22">
        <f t="shared" ca="1" si="44"/>
        <v>82.271201539938346</v>
      </c>
      <c r="H67" s="22">
        <f t="shared" ca="1" si="44"/>
        <v>71.418699922479249</v>
      </c>
      <c r="I67" s="22">
        <f t="shared" ca="1" si="44"/>
        <v>99.337942000467095</v>
      </c>
      <c r="J67" s="22">
        <f t="shared" ca="1" si="44"/>
        <v>141.62582345629113</v>
      </c>
      <c r="K67" s="22">
        <f t="shared" ca="1" si="44"/>
        <v>90.011311393930058</v>
      </c>
      <c r="L67" s="22">
        <f t="shared" ca="1" si="44"/>
        <v>99.337942000467095</v>
      </c>
      <c r="M67" s="22">
        <f t="shared" ca="1" si="44"/>
        <v>65.149936970864573</v>
      </c>
      <c r="N67" s="22">
        <f t="shared" ca="1" si="44"/>
        <v>103.15607179146026</v>
      </c>
      <c r="O67" s="22">
        <f t="shared" ca="1" si="44"/>
        <v>91.705453854583467</v>
      </c>
      <c r="P67" s="22">
        <f t="shared" ca="1" si="44"/>
        <v>65.149936970864573</v>
      </c>
      <c r="Q67" s="22">
        <f t="shared" ca="1" si="44"/>
        <v>95.687520819508933</v>
      </c>
      <c r="R67" s="22">
        <f t="shared" ca="1" si="44"/>
        <v>82.271201539938346</v>
      </c>
      <c r="S67" s="22">
        <f t="shared" ca="1" si="44"/>
        <v>58.865395630611765</v>
      </c>
      <c r="T67" s="22">
        <f t="shared" ca="1" si="44"/>
        <v>81.276498000382162</v>
      </c>
      <c r="U67" s="22">
        <f t="shared" ca="1" si="44"/>
        <v>89.616434643680364</v>
      </c>
      <c r="V67" s="22">
        <f t="shared" ca="1" si="44"/>
        <v>87.28952212747464</v>
      </c>
      <c r="W67" s="22">
        <f t="shared" ca="1" si="44"/>
        <v>81.312590229919223</v>
      </c>
      <c r="X67" s="22">
        <f t="shared" ca="1" si="44"/>
        <v>115.87567373696545</v>
      </c>
      <c r="Y67" s="22">
        <f t="shared" ca="1" si="44"/>
        <v>95.687520819508933</v>
      </c>
      <c r="Z67" s="22">
        <f t="shared" ca="1" si="44"/>
        <v>71.418699922479249</v>
      </c>
      <c r="AA67" s="22">
        <f t="shared" ca="1" si="44"/>
        <v>99.38205472545684</v>
      </c>
      <c r="AB67" s="22">
        <f t="shared" ca="1" si="44"/>
        <v>60.774551855434368</v>
      </c>
      <c r="AC67" s="22">
        <f t="shared" ca="1" si="44"/>
        <v>75.031734971931925</v>
      </c>
      <c r="AD67" s="22">
        <f t="shared" ca="1" si="44"/>
        <v>78.299807820065951</v>
      </c>
      <c r="AE67" s="22">
        <f t="shared" ca="1" si="44"/>
        <v>77.066213243446214</v>
      </c>
      <c r="AF67" s="22">
        <f t="shared" ca="1" si="44"/>
        <v>84.400422374831123</v>
      </c>
      <c r="AG67" s="22">
        <f t="shared" ca="1" si="44"/>
        <v>75.031734971931925</v>
      </c>
      <c r="AH67" s="22">
        <f t="shared" ca="1" si="44"/>
        <v>81.276498000382162</v>
      </c>
      <c r="AI67" s="22">
        <f t="shared" ca="1" si="44"/>
        <v>115.87567373696545</v>
      </c>
      <c r="AJ67" s="22">
        <f t="shared" ca="1" si="44"/>
        <v>95.699765113413946</v>
      </c>
      <c r="AK67" s="22">
        <f t="shared" ca="1" si="44"/>
        <v>86.206083847138942</v>
      </c>
      <c r="AL67" s="22">
        <f t="shared" ca="1" si="44"/>
        <v>100.55369077103576</v>
      </c>
      <c r="AM67" s="22">
        <f t="shared" ca="1" si="44"/>
        <v>86.206083847138942</v>
      </c>
      <c r="AN67" s="22">
        <f ca="1">AVERAGE(OFFSET($A67,0,Fixtures!$D$6,1,3))</f>
        <v>88.829425155815002</v>
      </c>
      <c r="AO67" s="22">
        <f ca="1">AVERAGE(OFFSET($A67,0,Fixtures!$D$6,1,6))</f>
        <v>80.099061685812885</v>
      </c>
      <c r="AP67" s="22">
        <f ca="1">AVERAGE(OFFSET($A67,0,Fixtures!$D$6,1,9))</f>
        <v>79.676971189454051</v>
      </c>
      <c r="AQ67" s="22">
        <f ca="1">AVERAGE(OFFSET($A67,0,Fixtures!$D$6,1,12))</f>
        <v>84.162056462987337</v>
      </c>
      <c r="AR67" s="22">
        <f ca="1">IF(OR(Fixtures!$D$6&lt;=0,Fixtures!$D$6&gt;39),AVERAGE(A67:AM67),AVERAGE(OFFSET($A67,0,Fixtures!$D$6,1,39-Fixtures!$D$6)))</f>
        <v>85.527369068077434</v>
      </c>
    </row>
    <row r="68" spans="1:44" x14ac:dyDescent="0.25">
      <c r="A68" s="30" t="s">
        <v>113</v>
      </c>
      <c r="B68" s="22">
        <f ca="1">MIN(VLOOKUP($A62,$A$2:$AM$12,B$14+1,FALSE),VLOOKUP($A68,$A$2:$AM$12,B$14+1,FALSE))</f>
        <v>89.616434643680364</v>
      </c>
      <c r="C68" s="22">
        <f t="shared" ref="C68:AM68" ca="1" si="45">MIN(VLOOKUP($A62,$A$2:$AM$12,C$14+1,FALSE),VLOOKUP($A68,$A$2:$AM$12,C$14+1,FALSE))</f>
        <v>60.774551855434368</v>
      </c>
      <c r="D68" s="22">
        <f t="shared" ca="1" si="45"/>
        <v>115.87567373696545</v>
      </c>
      <c r="E68" s="22">
        <f t="shared" ca="1" si="45"/>
        <v>84.400422374831123</v>
      </c>
      <c r="F68" s="22">
        <f t="shared" ca="1" si="45"/>
        <v>105.36299136872537</v>
      </c>
      <c r="G68" s="22">
        <f t="shared" ca="1" si="45"/>
        <v>90.011311393930058</v>
      </c>
      <c r="H68" s="22">
        <f t="shared" ca="1" si="45"/>
        <v>71.418699922479249</v>
      </c>
      <c r="I68" s="22">
        <f t="shared" ca="1" si="45"/>
        <v>84.400422374831123</v>
      </c>
      <c r="J68" s="22">
        <f t="shared" ca="1" si="45"/>
        <v>79.627700742167818</v>
      </c>
      <c r="K68" s="22">
        <f t="shared" ca="1" si="45"/>
        <v>99.38205472545684</v>
      </c>
      <c r="L68" s="22">
        <f t="shared" ca="1" si="45"/>
        <v>100.55369077103576</v>
      </c>
      <c r="M68" s="22">
        <f t="shared" ca="1" si="45"/>
        <v>78.299807820065951</v>
      </c>
      <c r="N68" s="22">
        <f t="shared" ca="1" si="45"/>
        <v>109.53119789783156</v>
      </c>
      <c r="O68" s="22">
        <f t="shared" ca="1" si="45"/>
        <v>81.312590229919223</v>
      </c>
      <c r="P68" s="22">
        <f t="shared" ca="1" si="45"/>
        <v>65.149936970864573</v>
      </c>
      <c r="Q68" s="22">
        <f t="shared" ca="1" si="45"/>
        <v>77.066213243446214</v>
      </c>
      <c r="R68" s="22">
        <f t="shared" ca="1" si="45"/>
        <v>82.271201539938346</v>
      </c>
      <c r="S68" s="22">
        <f t="shared" ca="1" si="45"/>
        <v>74.280007823308679</v>
      </c>
      <c r="T68" s="22">
        <f t="shared" ca="1" si="45"/>
        <v>81.276498000382162</v>
      </c>
      <c r="U68" s="22">
        <f t="shared" ca="1" si="45"/>
        <v>86.206083847138942</v>
      </c>
      <c r="V68" s="22">
        <f t="shared" ca="1" si="45"/>
        <v>58.865395630611765</v>
      </c>
      <c r="W68" s="22">
        <f t="shared" ca="1" si="45"/>
        <v>81.312590229919223</v>
      </c>
      <c r="X68" s="22">
        <f t="shared" ca="1" si="45"/>
        <v>65.149936970864573</v>
      </c>
      <c r="Y68" s="22">
        <f t="shared" ca="1" si="45"/>
        <v>95.687520819508933</v>
      </c>
      <c r="Z68" s="22">
        <f t="shared" ca="1" si="45"/>
        <v>74.280007823308679</v>
      </c>
      <c r="AA68" s="22">
        <f t="shared" ca="1" si="45"/>
        <v>109.53119789783156</v>
      </c>
      <c r="AB68" s="22">
        <f t="shared" ca="1" si="45"/>
        <v>60.774551855434368</v>
      </c>
      <c r="AC68" s="22">
        <f t="shared" ca="1" si="45"/>
        <v>100.55369077103576</v>
      </c>
      <c r="AD68" s="22">
        <f t="shared" ca="1" si="45"/>
        <v>78.299807820065951</v>
      </c>
      <c r="AE68" s="22">
        <f t="shared" ca="1" si="45"/>
        <v>79.627700742167818</v>
      </c>
      <c r="AF68" s="22">
        <f t="shared" ca="1" si="45"/>
        <v>89.616434643680364</v>
      </c>
      <c r="AG68" s="22">
        <f t="shared" ca="1" si="45"/>
        <v>75.031734971931925</v>
      </c>
      <c r="AH68" s="22">
        <f t="shared" ca="1" si="45"/>
        <v>82.271201539938346</v>
      </c>
      <c r="AI68" s="22">
        <f t="shared" ca="1" si="45"/>
        <v>95.699765113413946</v>
      </c>
      <c r="AJ68" s="22">
        <f t="shared" ca="1" si="45"/>
        <v>81.276498000382162</v>
      </c>
      <c r="AK68" s="22">
        <f t="shared" ca="1" si="45"/>
        <v>110.0062552313548</v>
      </c>
      <c r="AL68" s="22">
        <f t="shared" ca="1" si="45"/>
        <v>75.031734971931925</v>
      </c>
      <c r="AM68" s="22">
        <f t="shared" ca="1" si="45"/>
        <v>86.206083847138942</v>
      </c>
      <c r="AN68" s="22">
        <f ca="1">AVERAGE(OFFSET($A68,0,Fixtures!$D$6,1,3))</f>
        <v>93.166242180216386</v>
      </c>
      <c r="AO68" s="22">
        <f ca="1">AVERAGE(OFFSET($A68,0,Fixtures!$D$6,1,6))</f>
        <v>86.521129497864194</v>
      </c>
      <c r="AP68" s="22">
        <f ca="1">AVERAGE(OFFSET($A68,0,Fixtures!$D$6,1,9))</f>
        <v>84.8225163716628</v>
      </c>
      <c r="AQ68" s="22">
        <f ca="1">AVERAGE(OFFSET($A68,0,Fixtures!$D$6,1,12))</f>
        <v>85.220842666558312</v>
      </c>
      <c r="AR68" s="22">
        <f ca="1">IF(OR(Fixtures!$D$6&lt;=0,Fixtures!$D$6&gt;39),AVERAGE(A68:AM68),AVERAGE(OFFSET($A68,0,Fixtures!$D$6,1,39-Fixtures!$D$6)))</f>
        <v>86.259612403275014</v>
      </c>
    </row>
    <row r="69" spans="1:44" x14ac:dyDescent="0.25">
      <c r="A69" s="30" t="s">
        <v>112</v>
      </c>
      <c r="B69" s="22">
        <f ca="1">MIN(VLOOKUP($A62,$A$2:$AM$12,B$14+1,FALSE),VLOOKUP($A69,$A$2:$AM$12,B$14+1,FALSE))</f>
        <v>79.627700742167818</v>
      </c>
      <c r="C69" s="22">
        <f t="shared" ref="C69:AM69" ca="1" si="46">MIN(VLOOKUP($A62,$A$2:$AM$12,C$14+1,FALSE),VLOOKUP($A69,$A$2:$AM$12,C$14+1,FALSE))</f>
        <v>58.865395630611765</v>
      </c>
      <c r="D69" s="22">
        <f t="shared" ca="1" si="46"/>
        <v>110.07131903686596</v>
      </c>
      <c r="E69" s="22">
        <f t="shared" ca="1" si="46"/>
        <v>84.400422374831123</v>
      </c>
      <c r="F69" s="22">
        <f t="shared" ca="1" si="46"/>
        <v>95.687520819508933</v>
      </c>
      <c r="G69" s="22">
        <f t="shared" ca="1" si="46"/>
        <v>90.011311393930058</v>
      </c>
      <c r="H69" s="22">
        <f t="shared" ca="1" si="46"/>
        <v>71.418699922479249</v>
      </c>
      <c r="I69" s="22">
        <f t="shared" ca="1" si="46"/>
        <v>95.699765113413946</v>
      </c>
      <c r="J69" s="22">
        <f t="shared" ca="1" si="46"/>
        <v>81.312590229919223</v>
      </c>
      <c r="K69" s="22">
        <f t="shared" ca="1" si="46"/>
        <v>99.337942000467095</v>
      </c>
      <c r="L69" s="22">
        <f t="shared" ca="1" si="46"/>
        <v>75.031734971931925</v>
      </c>
      <c r="M69" s="22">
        <f t="shared" ca="1" si="46"/>
        <v>105.36299136872537</v>
      </c>
      <c r="N69" s="22">
        <f t="shared" ca="1" si="46"/>
        <v>110.0062552313548</v>
      </c>
      <c r="O69" s="22">
        <f t="shared" ca="1" si="46"/>
        <v>91.705453854583467</v>
      </c>
      <c r="P69" s="22">
        <f t="shared" ca="1" si="46"/>
        <v>60.774551855434368</v>
      </c>
      <c r="Q69" s="22">
        <f t="shared" ca="1" si="46"/>
        <v>87.28952212747464</v>
      </c>
      <c r="R69" s="22">
        <f t="shared" ca="1" si="46"/>
        <v>82.271201539938346</v>
      </c>
      <c r="S69" s="22">
        <f t="shared" ca="1" si="46"/>
        <v>74.280007823308679</v>
      </c>
      <c r="T69" s="22">
        <f t="shared" ca="1" si="46"/>
        <v>78.299807820065951</v>
      </c>
      <c r="U69" s="22">
        <f t="shared" ca="1" si="46"/>
        <v>116.95141433495537</v>
      </c>
      <c r="V69" s="22">
        <f t="shared" ca="1" si="46"/>
        <v>87.28952212747464</v>
      </c>
      <c r="W69" s="22">
        <f t="shared" ca="1" si="46"/>
        <v>81.276498000382162</v>
      </c>
      <c r="X69" s="22">
        <f t="shared" ca="1" si="46"/>
        <v>99.38205472545684</v>
      </c>
      <c r="Y69" s="22">
        <f t="shared" ca="1" si="46"/>
        <v>95.687520819508933</v>
      </c>
      <c r="Z69" s="22">
        <f t="shared" ca="1" si="46"/>
        <v>71.946594659636602</v>
      </c>
      <c r="AA69" s="22">
        <f t="shared" ca="1" si="46"/>
        <v>65.149936970864573</v>
      </c>
      <c r="AB69" s="22">
        <f t="shared" ca="1" si="46"/>
        <v>60.774551855434368</v>
      </c>
      <c r="AC69" s="22">
        <f t="shared" ca="1" si="46"/>
        <v>100.55369077103576</v>
      </c>
      <c r="AD69" s="22">
        <f t="shared" ca="1" si="46"/>
        <v>71.418699922479249</v>
      </c>
      <c r="AE69" s="22">
        <f t="shared" ca="1" si="46"/>
        <v>74.280007823308679</v>
      </c>
      <c r="AF69" s="22">
        <f t="shared" ca="1" si="46"/>
        <v>134.45208972721142</v>
      </c>
      <c r="AG69" s="22">
        <f t="shared" ca="1" si="46"/>
        <v>75.031734971931925</v>
      </c>
      <c r="AH69" s="22">
        <f t="shared" ca="1" si="46"/>
        <v>91.705453854583467</v>
      </c>
      <c r="AI69" s="22">
        <f t="shared" ca="1" si="46"/>
        <v>90.011311393930058</v>
      </c>
      <c r="AJ69" s="22">
        <f t="shared" ca="1" si="46"/>
        <v>103.15607179146026</v>
      </c>
      <c r="AK69" s="22">
        <f t="shared" ca="1" si="46"/>
        <v>110.0062552313548</v>
      </c>
      <c r="AL69" s="22">
        <f t="shared" ca="1" si="46"/>
        <v>89.616434643680364</v>
      </c>
      <c r="AM69" s="22">
        <f t="shared" ca="1" si="46"/>
        <v>86.206083847138942</v>
      </c>
      <c r="AN69" s="22">
        <f ca="1">AVERAGE(OFFSET($A69,0,Fixtures!$D$6,1,3))</f>
        <v>77.594684150003374</v>
      </c>
      <c r="AO69" s="22">
        <f ca="1">AVERAGE(OFFSET($A69,0,Fixtures!$D$6,1,6))</f>
        <v>77.58849916649325</v>
      </c>
      <c r="AP69" s="22">
        <f ca="1">AVERAGE(OFFSET($A69,0,Fixtures!$D$6,1,9))</f>
        <v>83.254980835712388</v>
      </c>
      <c r="AQ69" s="22">
        <f ca="1">AVERAGE(OFFSET($A69,0,Fixtures!$D$6,1,12))</f>
        <v>86.180638713448772</v>
      </c>
      <c r="AR69" s="22">
        <f ca="1">IF(OR(Fixtures!$D$6&lt;=0,Fixtures!$D$6&gt;39),AVERAGE(A69:AM69),AVERAGE(OFFSET($A69,0,Fixtures!$D$6,1,39-Fixtures!$D$6)))</f>
        <v>87.999762552237286</v>
      </c>
    </row>
    <row r="70" spans="1:44" x14ac:dyDescent="0.25">
      <c r="A70" s="30" t="s">
        <v>10</v>
      </c>
      <c r="B70" s="22">
        <f ca="1">MIN(VLOOKUP($A62,$A$2:$AM$12,B$14+1,FALSE),VLOOKUP($A70,$A$2:$AM$12,B$14+1,FALSE))</f>
        <v>89.616434643680364</v>
      </c>
      <c r="C70" s="22">
        <f t="shared" ref="C70:AM70" ca="1" si="47">MIN(VLOOKUP($A62,$A$2:$AM$12,C$14+1,FALSE),VLOOKUP($A70,$A$2:$AM$12,C$14+1,FALSE))</f>
        <v>94.192038408656487</v>
      </c>
      <c r="D70" s="22">
        <f t="shared" ca="1" si="47"/>
        <v>100.55369077103576</v>
      </c>
      <c r="E70" s="22">
        <f t="shared" ca="1" si="47"/>
        <v>84.400422374831123</v>
      </c>
      <c r="F70" s="22">
        <f t="shared" ca="1" si="47"/>
        <v>94.192038408656487</v>
      </c>
      <c r="G70" s="22">
        <f t="shared" ca="1" si="47"/>
        <v>65.149936970864573</v>
      </c>
      <c r="H70" s="22">
        <f t="shared" ca="1" si="47"/>
        <v>71.418699922479249</v>
      </c>
      <c r="I70" s="22">
        <f t="shared" ca="1" si="47"/>
        <v>99.337942000467095</v>
      </c>
      <c r="J70" s="22">
        <f t="shared" ca="1" si="47"/>
        <v>110.01382503702564</v>
      </c>
      <c r="K70" s="22">
        <f t="shared" ca="1" si="47"/>
        <v>99.38205472545684</v>
      </c>
      <c r="L70" s="22">
        <f t="shared" ca="1" si="47"/>
        <v>110.07131903686596</v>
      </c>
      <c r="M70" s="22">
        <f t="shared" ca="1" si="47"/>
        <v>89.616434643680364</v>
      </c>
      <c r="N70" s="22">
        <f t="shared" ca="1" si="47"/>
        <v>99.38205472545684</v>
      </c>
      <c r="O70" s="22">
        <f t="shared" ca="1" si="47"/>
        <v>78.299807820065951</v>
      </c>
      <c r="P70" s="22">
        <f t="shared" ca="1" si="47"/>
        <v>65.149936970864573</v>
      </c>
      <c r="Q70" s="22">
        <f t="shared" ca="1" si="47"/>
        <v>74.280007823308679</v>
      </c>
      <c r="R70" s="22">
        <f t="shared" ca="1" si="47"/>
        <v>81.276498000382162</v>
      </c>
      <c r="S70" s="22">
        <f t="shared" ca="1" si="47"/>
        <v>74.280007823308679</v>
      </c>
      <c r="T70" s="22">
        <f t="shared" ca="1" si="47"/>
        <v>81.276498000382162</v>
      </c>
      <c r="U70" s="22">
        <f t="shared" ca="1" si="47"/>
        <v>58.865395630611765</v>
      </c>
      <c r="V70" s="22">
        <f t="shared" ca="1" si="47"/>
        <v>86.206083847138942</v>
      </c>
      <c r="W70" s="22">
        <f t="shared" ca="1" si="47"/>
        <v>81.312590229919223</v>
      </c>
      <c r="X70" s="22">
        <f t="shared" ca="1" si="47"/>
        <v>90.011311393930058</v>
      </c>
      <c r="Y70" s="22">
        <f t="shared" ca="1" si="47"/>
        <v>71.946594659636602</v>
      </c>
      <c r="Z70" s="22">
        <f t="shared" ca="1" si="47"/>
        <v>77.066213243446214</v>
      </c>
      <c r="AA70" s="22">
        <f t="shared" ca="1" si="47"/>
        <v>75.031734971931925</v>
      </c>
      <c r="AB70" s="22">
        <f t="shared" ca="1" si="47"/>
        <v>60.774551855434368</v>
      </c>
      <c r="AC70" s="22">
        <f t="shared" ca="1" si="47"/>
        <v>99.337942000467095</v>
      </c>
      <c r="AD70" s="22">
        <f t="shared" ca="1" si="47"/>
        <v>60.774551855434368</v>
      </c>
      <c r="AE70" s="22">
        <f t="shared" ca="1" si="47"/>
        <v>79.627700742167818</v>
      </c>
      <c r="AF70" s="22">
        <f t="shared" ca="1" si="47"/>
        <v>81.312590229919223</v>
      </c>
      <c r="AG70" s="22">
        <f t="shared" ca="1" si="47"/>
        <v>75.031734971931925</v>
      </c>
      <c r="AH70" s="22">
        <f t="shared" ca="1" si="47"/>
        <v>134.5316121561695</v>
      </c>
      <c r="AI70" s="22">
        <f t="shared" ca="1" si="47"/>
        <v>109.53119789783156</v>
      </c>
      <c r="AJ70" s="22">
        <f t="shared" ca="1" si="47"/>
        <v>103.15607179146026</v>
      </c>
      <c r="AK70" s="22">
        <f t="shared" ca="1" si="47"/>
        <v>82.271201539938346</v>
      </c>
      <c r="AL70" s="22">
        <f t="shared" ca="1" si="47"/>
        <v>79.627700742167818</v>
      </c>
      <c r="AM70" s="22">
        <f t="shared" ca="1" si="47"/>
        <v>77.066213243446214</v>
      </c>
      <c r="AN70" s="22">
        <f ca="1">AVERAGE(OFFSET($A70,0,Fixtures!$D$6,1,3))</f>
        <v>74.68151429167159</v>
      </c>
      <c r="AO70" s="22">
        <f ca="1">AVERAGE(OFFSET($A70,0,Fixtures!$D$6,1,6))</f>
        <v>74.15526476439176</v>
      </c>
      <c r="AP70" s="22">
        <f ca="1">AVERAGE(OFFSET($A70,0,Fixtures!$D$6,1,9))</f>
        <v>75.655957170041063</v>
      </c>
      <c r="AQ70" s="22">
        <f ca="1">AVERAGE(OFFSET($A70,0,Fixtures!$D$6,1,12))</f>
        <v>85.676874697985909</v>
      </c>
      <c r="AR70" s="22">
        <f ca="1">IF(OR(Fixtures!$D$6&lt;=0,Fixtures!$D$6&gt;39),AVERAGE(A70:AM70),AVERAGE(OFFSET($A70,0,Fixtures!$D$6,1,39-Fixtures!$D$6)))</f>
        <v>84.472507460092217</v>
      </c>
    </row>
    <row r="71" spans="1:44" x14ac:dyDescent="0.25">
      <c r="A71" s="30" t="s">
        <v>71</v>
      </c>
      <c r="B71" s="22">
        <f ca="1">MIN(VLOOKUP($A62,$A$2:$AM$12,B$14+1,FALSE),VLOOKUP($A71,$A$2:$AM$12,B$14+1,FALSE))</f>
        <v>82.271201539938346</v>
      </c>
      <c r="C71" s="22">
        <f t="shared" ref="C71:AM71" ca="1" si="48">MIN(VLOOKUP($A62,$A$2:$AM$12,C$14+1,FALSE),VLOOKUP($A71,$A$2:$AM$12,C$14+1,FALSE))</f>
        <v>94.192038408656487</v>
      </c>
      <c r="D71" s="22">
        <f t="shared" ca="1" si="48"/>
        <v>81.276498000382162</v>
      </c>
      <c r="E71" s="22">
        <f t="shared" ca="1" si="48"/>
        <v>74.280007823308679</v>
      </c>
      <c r="F71" s="22">
        <f t="shared" ca="1" si="48"/>
        <v>81.312590229919223</v>
      </c>
      <c r="G71" s="22">
        <f t="shared" ca="1" si="48"/>
        <v>90.011311393930058</v>
      </c>
      <c r="H71" s="22">
        <f t="shared" ca="1" si="48"/>
        <v>71.418699922479249</v>
      </c>
      <c r="I71" s="22">
        <f t="shared" ca="1" si="48"/>
        <v>77.066213243446214</v>
      </c>
      <c r="J71" s="22">
        <f t="shared" ca="1" si="48"/>
        <v>105.36299136872537</v>
      </c>
      <c r="K71" s="22">
        <f t="shared" ca="1" si="48"/>
        <v>65.149936970864573</v>
      </c>
      <c r="L71" s="22">
        <f t="shared" ca="1" si="48"/>
        <v>110.07131903686596</v>
      </c>
      <c r="M71" s="22">
        <f t="shared" ca="1" si="48"/>
        <v>87.28952212747464</v>
      </c>
      <c r="N71" s="22">
        <f t="shared" ca="1" si="48"/>
        <v>75.031734971931925</v>
      </c>
      <c r="O71" s="22">
        <f t="shared" ca="1" si="48"/>
        <v>91.705453854583467</v>
      </c>
      <c r="P71" s="22">
        <f t="shared" ca="1" si="48"/>
        <v>65.149936970864573</v>
      </c>
      <c r="Q71" s="22">
        <f t="shared" ca="1" si="48"/>
        <v>58.865395630611765</v>
      </c>
      <c r="R71" s="22">
        <f t="shared" ca="1" si="48"/>
        <v>82.271201539938346</v>
      </c>
      <c r="S71" s="22">
        <f t="shared" ca="1" si="48"/>
        <v>74.280007823308679</v>
      </c>
      <c r="T71" s="22">
        <f t="shared" ca="1" si="48"/>
        <v>81.276498000382162</v>
      </c>
      <c r="U71" s="22">
        <f t="shared" ca="1" si="48"/>
        <v>84.400422374831123</v>
      </c>
      <c r="V71" s="22">
        <f t="shared" ca="1" si="48"/>
        <v>87.28952212747464</v>
      </c>
      <c r="W71" s="22">
        <f t="shared" ca="1" si="48"/>
        <v>79.627700742167818</v>
      </c>
      <c r="X71" s="22">
        <f t="shared" ca="1" si="48"/>
        <v>86.206083847138942</v>
      </c>
      <c r="Y71" s="22">
        <f t="shared" ca="1" si="48"/>
        <v>95.687520819508933</v>
      </c>
      <c r="Z71" s="22">
        <f t="shared" ca="1" si="48"/>
        <v>77.066213243446214</v>
      </c>
      <c r="AA71" s="22">
        <f t="shared" ca="1" si="48"/>
        <v>100.55369077103576</v>
      </c>
      <c r="AB71" s="22">
        <f t="shared" ca="1" si="48"/>
        <v>60.774551855434368</v>
      </c>
      <c r="AC71" s="22">
        <f t="shared" ca="1" si="48"/>
        <v>100.55369077103576</v>
      </c>
      <c r="AD71" s="22">
        <f t="shared" ca="1" si="48"/>
        <v>71.946594659636602</v>
      </c>
      <c r="AE71" s="22">
        <f t="shared" ca="1" si="48"/>
        <v>79.627700742167818</v>
      </c>
      <c r="AF71" s="22">
        <f t="shared" ca="1" si="48"/>
        <v>91.705453854583467</v>
      </c>
      <c r="AG71" s="22">
        <f t="shared" ca="1" si="48"/>
        <v>75.031734971931925</v>
      </c>
      <c r="AH71" s="22">
        <f t="shared" ca="1" si="48"/>
        <v>134.5316121561695</v>
      </c>
      <c r="AI71" s="22">
        <f t="shared" ca="1" si="48"/>
        <v>71.418699922479249</v>
      </c>
      <c r="AJ71" s="22">
        <f t="shared" ca="1" si="48"/>
        <v>60.774551855434368</v>
      </c>
      <c r="AK71" s="22">
        <f t="shared" ca="1" si="48"/>
        <v>99.337942000467095</v>
      </c>
      <c r="AL71" s="22">
        <f t="shared" ca="1" si="48"/>
        <v>110.01382503702564</v>
      </c>
      <c r="AM71" s="22">
        <f t="shared" ca="1" si="48"/>
        <v>86.206083847138942</v>
      </c>
      <c r="AN71" s="22">
        <f ca="1">AVERAGE(OFFSET($A71,0,Fixtures!$D$6,1,3))</f>
        <v>91.102474944663641</v>
      </c>
      <c r="AO71" s="22">
        <f ca="1">AVERAGE(OFFSET($A71,0,Fixtures!$D$6,1,6))</f>
        <v>84.43037702001628</v>
      </c>
      <c r="AP71" s="22">
        <f ca="1">AVERAGE(OFFSET($A71,0,Fixtures!$D$6,1,9))</f>
        <v>83.660794632086748</v>
      </c>
      <c r="AQ71" s="22">
        <f ca="1">AVERAGE(OFFSET($A71,0,Fixtures!$D$6,1,12))</f>
        <v>84.972667968571997</v>
      </c>
      <c r="AR71" s="22">
        <f ca="1">IF(OR(Fixtures!$D$6&lt;=0,Fixtures!$D$6&gt;39),AVERAGE(A71:AM71),AVERAGE(OFFSET($A71,0,Fixtures!$D$6,1,39-Fixtures!$D$6)))</f>
        <v>87.681991100499701</v>
      </c>
    </row>
    <row r="72" spans="1:44" x14ac:dyDescent="0.25">
      <c r="A72" s="30" t="s">
        <v>63</v>
      </c>
      <c r="B72" s="22">
        <f ca="1">MIN(VLOOKUP($A62,$A$2:$AM$12,B$14+1,FALSE),VLOOKUP($A72,$A$2:$AM$12,B$14+1,FALSE))</f>
        <v>89.616434643680364</v>
      </c>
      <c r="C72" s="22">
        <f t="shared" ref="C72:AM72" ca="1" si="49">MIN(VLOOKUP($A62,$A$2:$AM$12,C$14+1,FALSE),VLOOKUP($A72,$A$2:$AM$12,C$14+1,FALSE))</f>
        <v>94.192038408656487</v>
      </c>
      <c r="D72" s="22">
        <f t="shared" ca="1" si="49"/>
        <v>95.699765113413946</v>
      </c>
      <c r="E72" s="22">
        <f t="shared" ca="1" si="49"/>
        <v>71.418699922479249</v>
      </c>
      <c r="F72" s="22">
        <f t="shared" ca="1" si="49"/>
        <v>103.15607179146026</v>
      </c>
      <c r="G72" s="22">
        <f t="shared" ca="1" si="49"/>
        <v>90.011311393930058</v>
      </c>
      <c r="H72" s="22">
        <f t="shared" ca="1" si="49"/>
        <v>71.418699922479249</v>
      </c>
      <c r="I72" s="22">
        <f t="shared" ca="1" si="49"/>
        <v>58.865395630611765</v>
      </c>
      <c r="J72" s="22">
        <f t="shared" ca="1" si="49"/>
        <v>109.53119789783156</v>
      </c>
      <c r="K72" s="22">
        <f t="shared" ca="1" si="49"/>
        <v>77.066213243446214</v>
      </c>
      <c r="L72" s="22">
        <f t="shared" ca="1" si="49"/>
        <v>60.774551855434368</v>
      </c>
      <c r="M72" s="22">
        <f t="shared" ca="1" si="49"/>
        <v>91.705453854583467</v>
      </c>
      <c r="N72" s="22">
        <f t="shared" ca="1" si="49"/>
        <v>86.206083847138942</v>
      </c>
      <c r="O72" s="22">
        <f t="shared" ca="1" si="49"/>
        <v>91.705453854583467</v>
      </c>
      <c r="P72" s="22">
        <f t="shared" ca="1" si="49"/>
        <v>65.149936970864573</v>
      </c>
      <c r="Q72" s="22">
        <f t="shared" ca="1" si="49"/>
        <v>81.312590229919223</v>
      </c>
      <c r="R72" s="22">
        <f t="shared" ca="1" si="49"/>
        <v>82.271201539938346</v>
      </c>
      <c r="S72" s="22">
        <f t="shared" ca="1" si="49"/>
        <v>74.280007823308679</v>
      </c>
      <c r="T72" s="22">
        <f t="shared" ca="1" si="49"/>
        <v>71.946594659636602</v>
      </c>
      <c r="U72" s="22">
        <f t="shared" ca="1" si="49"/>
        <v>110.07131903686596</v>
      </c>
      <c r="V72" s="22">
        <f t="shared" ca="1" si="49"/>
        <v>65.149936970864573</v>
      </c>
      <c r="W72" s="22">
        <f t="shared" ca="1" si="49"/>
        <v>81.312590229919223</v>
      </c>
      <c r="X72" s="22">
        <f t="shared" ca="1" si="49"/>
        <v>89.616434643680364</v>
      </c>
      <c r="Y72" s="22">
        <f t="shared" ca="1" si="49"/>
        <v>95.687520819508933</v>
      </c>
      <c r="Z72" s="22">
        <f t="shared" ca="1" si="49"/>
        <v>77.066213243446214</v>
      </c>
      <c r="AA72" s="22">
        <f t="shared" ca="1" si="49"/>
        <v>109.53119789783156</v>
      </c>
      <c r="AB72" s="22">
        <f t="shared" ca="1" si="49"/>
        <v>60.774551855434368</v>
      </c>
      <c r="AC72" s="22">
        <f t="shared" ca="1" si="49"/>
        <v>95.687520819508933</v>
      </c>
      <c r="AD72" s="22">
        <f t="shared" ca="1" si="49"/>
        <v>78.299807820065951</v>
      </c>
      <c r="AE72" s="22">
        <f t="shared" ca="1" si="49"/>
        <v>79.627700742167818</v>
      </c>
      <c r="AF72" s="22">
        <f t="shared" ca="1" si="49"/>
        <v>105.36299136872537</v>
      </c>
      <c r="AG72" s="22">
        <f t="shared" ca="1" si="49"/>
        <v>75.031734971931925</v>
      </c>
      <c r="AH72" s="22">
        <f t="shared" ca="1" si="49"/>
        <v>74.280007823308679</v>
      </c>
      <c r="AI72" s="22">
        <f t="shared" ca="1" si="49"/>
        <v>75.031734971931925</v>
      </c>
      <c r="AJ72" s="22">
        <f t="shared" ca="1" si="49"/>
        <v>87.28952212747464</v>
      </c>
      <c r="AK72" s="22">
        <f t="shared" ca="1" si="49"/>
        <v>78.299807820065951</v>
      </c>
      <c r="AL72" s="22">
        <f t="shared" ca="1" si="49"/>
        <v>110.01382503702564</v>
      </c>
      <c r="AM72" s="22">
        <f t="shared" ca="1" si="49"/>
        <v>84.400422374831123</v>
      </c>
      <c r="AN72" s="22">
        <f ca="1">AVERAGE(OFFSET($A72,0,Fixtures!$D$6,1,3))</f>
        <v>94.094977320262231</v>
      </c>
      <c r="AO72" s="22">
        <f ca="1">AVERAGE(OFFSET($A72,0,Fixtures!$D$6,1,6))</f>
        <v>86.174468742632669</v>
      </c>
      <c r="AP72" s="22">
        <f ca="1">AVERAGE(OFFSET($A72,0,Fixtures!$D$6,1,9))</f>
        <v>86.341026615402342</v>
      </c>
      <c r="AQ72" s="22">
        <f ca="1">AVERAGE(OFFSET($A72,0,Fixtures!$D$6,1,12))</f>
        <v>84.472542038444701</v>
      </c>
      <c r="AR72" s="22">
        <f ca="1">IF(OR(Fixtures!$D$6&lt;=0,Fixtures!$D$6&gt;39),AVERAGE(A72:AM72),AVERAGE(OFFSET($A72,0,Fixtures!$D$6,1,39-Fixtures!$D$6)))</f>
        <v>85.758970646217278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22">
        <f t="shared" ref="B75:AM75" ca="1" si="50">MIN(VLOOKUP($A74,$A$2:$AM$12,B$14+1,FALSE),VLOOKUP($A75,$A$2:$AM$12,B$14+1,FALSE))</f>
        <v>81.312590229919223</v>
      </c>
      <c r="C75" s="22">
        <f t="shared" ca="1" si="50"/>
        <v>65.149936970864573</v>
      </c>
      <c r="D75" s="22">
        <f t="shared" ca="1" si="50"/>
        <v>89.616434643680364</v>
      </c>
      <c r="E75" s="22">
        <f t="shared" ca="1" si="50"/>
        <v>71.946594659636602</v>
      </c>
      <c r="F75" s="22">
        <f t="shared" si="50"/>
        <v>81.276498000382162</v>
      </c>
      <c r="G75" s="22">
        <f t="shared" ca="1" si="50"/>
        <v>82.271201539938346</v>
      </c>
      <c r="H75" s="22">
        <f t="shared" ca="1" si="50"/>
        <v>75.031734971931925</v>
      </c>
      <c r="I75" s="22">
        <f t="shared" ca="1" si="50"/>
        <v>87.28952212747464</v>
      </c>
      <c r="J75" s="22">
        <f t="shared" ca="1" si="50"/>
        <v>82.271201539938346</v>
      </c>
      <c r="K75" s="22">
        <f t="shared" ca="1" si="50"/>
        <v>90.011311393930058</v>
      </c>
      <c r="L75" s="22">
        <f t="shared" si="50"/>
        <v>99.337942000467095</v>
      </c>
      <c r="M75" s="22">
        <f t="shared" ca="1" si="50"/>
        <v>65.149936970864573</v>
      </c>
      <c r="N75" s="22">
        <f t="shared" ca="1" si="50"/>
        <v>60.774551855434368</v>
      </c>
      <c r="O75" s="22">
        <f t="shared" ca="1" si="50"/>
        <v>134.45208972721142</v>
      </c>
      <c r="P75" s="22">
        <f t="shared" ca="1" si="50"/>
        <v>94.192038408656487</v>
      </c>
      <c r="Q75" s="22">
        <f t="shared" ca="1" si="50"/>
        <v>95.687520819508933</v>
      </c>
      <c r="R75" s="22">
        <f t="shared" ca="1" si="50"/>
        <v>91.705453854583467</v>
      </c>
      <c r="S75" s="22">
        <f t="shared" ca="1" si="50"/>
        <v>58.865395630611765</v>
      </c>
      <c r="T75" s="22">
        <f t="shared" ca="1" si="50"/>
        <v>71.418699922479249</v>
      </c>
      <c r="U75" s="22">
        <f t="shared" ca="1" si="50"/>
        <v>89.616434643680364</v>
      </c>
      <c r="V75" s="22">
        <f t="shared" ca="1" si="50"/>
        <v>91.705453854583467</v>
      </c>
      <c r="W75" s="22">
        <f t="shared" ca="1" si="50"/>
        <v>110.01382503702564</v>
      </c>
      <c r="X75" s="22">
        <f t="shared" ca="1" si="50"/>
        <v>100.55369077103576</v>
      </c>
      <c r="Y75" s="22">
        <f t="shared" ca="1" si="50"/>
        <v>78.299807820065951</v>
      </c>
      <c r="Z75" s="22">
        <f t="shared" ca="1" si="50"/>
        <v>71.418699922479249</v>
      </c>
      <c r="AA75" s="22">
        <f t="shared" ca="1" si="50"/>
        <v>86.206083847138942</v>
      </c>
      <c r="AB75" s="22">
        <f t="shared" ca="1" si="50"/>
        <v>71.946594659636602</v>
      </c>
      <c r="AC75" s="22">
        <f t="shared" ca="1" si="50"/>
        <v>75.031734971931925</v>
      </c>
      <c r="AD75" s="22">
        <f t="shared" ca="1" si="50"/>
        <v>116.95141433495537</v>
      </c>
      <c r="AE75" s="22">
        <f t="shared" ca="1" si="50"/>
        <v>77.066213243446214</v>
      </c>
      <c r="AF75" s="22">
        <f t="shared" ca="1" si="50"/>
        <v>74.280007823308679</v>
      </c>
      <c r="AG75" s="22">
        <f t="shared" ca="1" si="50"/>
        <v>79.627700742167818</v>
      </c>
      <c r="AH75" s="22">
        <f t="shared" si="50"/>
        <v>81.276498000382162</v>
      </c>
      <c r="AI75" s="22">
        <f t="shared" ca="1" si="50"/>
        <v>110.0062552313548</v>
      </c>
      <c r="AJ75" s="22">
        <f t="shared" ca="1" si="50"/>
        <v>58.865395630611765</v>
      </c>
      <c r="AK75" s="22">
        <f t="shared" ca="1" si="50"/>
        <v>86.206083847138942</v>
      </c>
      <c r="AL75" s="22">
        <f t="shared" ca="1" si="50"/>
        <v>81.312590229919223</v>
      </c>
      <c r="AM75" s="22">
        <f t="shared" si="50"/>
        <v>99.337942000467095</v>
      </c>
      <c r="AN75" s="22">
        <f ca="1">AVERAGE(OFFSET($A75,0,Fixtures!$D$6,1,3))</f>
        <v>78.641530529894723</v>
      </c>
      <c r="AO75" s="22">
        <f ca="1">AVERAGE(OFFSET($A75,0,Fixtures!$D$6,1,6))</f>
        <v>83.309055926034674</v>
      </c>
      <c r="AP75" s="22">
        <f ca="1">AVERAGE(OFFSET($A75,0,Fixtures!$D$6,1,9))</f>
        <v>81.203139707236744</v>
      </c>
      <c r="AQ75" s="22">
        <f ca="1">AVERAGE(OFFSET($A75,0,Fixtures!$D$6,1,12))</f>
        <v>81.74803385228995</v>
      </c>
      <c r="AR75" s="22">
        <f ca="1">IF(OR(Fixtures!$D$6&lt;=0,Fixtures!$D$6&gt;39),AVERAGE(A75:AM75),AVERAGE(OFFSET($A75,0,Fixtures!$D$6,1,39-Fixtures!$D$6)))</f>
        <v>83.188868153666974</v>
      </c>
    </row>
    <row r="76" spans="1:44" x14ac:dyDescent="0.25">
      <c r="A76" s="30" t="s">
        <v>121</v>
      </c>
      <c r="B76" s="22">
        <f ca="1">MIN(VLOOKUP($A74,$A$2:$AM$12,B$14+1,FALSE),VLOOKUP($A76,$A$2:$AM$12,B$14+1,FALSE))</f>
        <v>81.312590229919223</v>
      </c>
      <c r="C76" s="22">
        <f t="shared" ref="C76:AM76" ca="1" si="51">MIN(VLOOKUP($A74,$A$2:$AM$12,C$14+1,FALSE),VLOOKUP($A76,$A$2:$AM$12,C$14+1,FALSE))</f>
        <v>81.276498000382162</v>
      </c>
      <c r="D76" s="22">
        <f t="shared" ca="1" si="51"/>
        <v>95.687520819508933</v>
      </c>
      <c r="E76" s="22">
        <f t="shared" ca="1" si="51"/>
        <v>78.299807820065951</v>
      </c>
      <c r="F76" s="22">
        <f t="shared" ca="1" si="51"/>
        <v>75.031734971931925</v>
      </c>
      <c r="G76" s="22">
        <f t="shared" ca="1" si="51"/>
        <v>74.280007823308679</v>
      </c>
      <c r="H76" s="22">
        <f t="shared" ca="1" si="51"/>
        <v>134.5316121561695</v>
      </c>
      <c r="I76" s="22">
        <f t="shared" ca="1" si="51"/>
        <v>86.206083847138942</v>
      </c>
      <c r="J76" s="22">
        <f t="shared" ca="1" si="51"/>
        <v>103.15607179146026</v>
      </c>
      <c r="K76" s="22">
        <f t="shared" ca="1" si="51"/>
        <v>89.616434643680364</v>
      </c>
      <c r="L76" s="22">
        <f t="shared" ca="1" si="51"/>
        <v>71.418699922479249</v>
      </c>
      <c r="M76" s="22">
        <f t="shared" ca="1" si="51"/>
        <v>65.149936970864573</v>
      </c>
      <c r="N76" s="22">
        <f t="shared" ca="1" si="51"/>
        <v>103.15607179146026</v>
      </c>
      <c r="O76" s="22">
        <f t="shared" ca="1" si="51"/>
        <v>154.82511110535401</v>
      </c>
      <c r="P76" s="22">
        <f t="shared" ca="1" si="51"/>
        <v>94.192038408656487</v>
      </c>
      <c r="Q76" s="22">
        <f t="shared" ca="1" si="51"/>
        <v>90.011311393930058</v>
      </c>
      <c r="R76" s="22">
        <f t="shared" ca="1" si="51"/>
        <v>71.946594659636602</v>
      </c>
      <c r="S76" s="22">
        <f t="shared" ca="1" si="51"/>
        <v>58.865395630611765</v>
      </c>
      <c r="T76" s="22">
        <f t="shared" ca="1" si="51"/>
        <v>105.36299136872537</v>
      </c>
      <c r="U76" s="22">
        <f t="shared" ca="1" si="51"/>
        <v>65.149936970864573</v>
      </c>
      <c r="V76" s="22">
        <f t="shared" ca="1" si="51"/>
        <v>110.07131903686596</v>
      </c>
      <c r="W76" s="22">
        <f t="shared" ca="1" si="51"/>
        <v>109.53119789783156</v>
      </c>
      <c r="X76" s="22">
        <f t="shared" ca="1" si="51"/>
        <v>84.400422374831123</v>
      </c>
      <c r="Y76" s="22">
        <f t="shared" ca="1" si="51"/>
        <v>79.627700742167818</v>
      </c>
      <c r="Z76" s="22">
        <f t="shared" ca="1" si="51"/>
        <v>71.418699922479249</v>
      </c>
      <c r="AA76" s="22">
        <f t="shared" ca="1" si="51"/>
        <v>78.299807820065951</v>
      </c>
      <c r="AB76" s="22">
        <f t="shared" ca="1" si="51"/>
        <v>71.946594659636602</v>
      </c>
      <c r="AC76" s="22">
        <f t="shared" ca="1" si="51"/>
        <v>58.865395630611765</v>
      </c>
      <c r="AD76" s="22">
        <f t="shared" ca="1" si="51"/>
        <v>110.01382503702564</v>
      </c>
      <c r="AE76" s="22">
        <f t="shared" ca="1" si="51"/>
        <v>77.066213243446214</v>
      </c>
      <c r="AF76" s="22">
        <f t="shared" ca="1" si="51"/>
        <v>84.400422374831123</v>
      </c>
      <c r="AG76" s="22">
        <f t="shared" ca="1" si="51"/>
        <v>79.627700742167818</v>
      </c>
      <c r="AH76" s="22">
        <f t="shared" ca="1" si="51"/>
        <v>81.276498000382162</v>
      </c>
      <c r="AI76" s="22">
        <f t="shared" ca="1" si="51"/>
        <v>131.33569028153607</v>
      </c>
      <c r="AJ76" s="22">
        <f t="shared" ca="1" si="51"/>
        <v>95.699765113413946</v>
      </c>
      <c r="AK76" s="22">
        <f t="shared" ca="1" si="51"/>
        <v>86.206083847138942</v>
      </c>
      <c r="AL76" s="22">
        <f t="shared" ca="1" si="51"/>
        <v>60.774551855434368</v>
      </c>
      <c r="AM76" s="22">
        <f t="shared" ca="1" si="51"/>
        <v>91.705453854583467</v>
      </c>
      <c r="AN76" s="22">
        <f ca="1">AVERAGE(OFFSET($A76,0,Fixtures!$D$6,1,3))</f>
        <v>76.448736161571006</v>
      </c>
      <c r="AO76" s="22">
        <f ca="1">AVERAGE(OFFSET($A76,0,Fixtures!$D$6,1,6))</f>
        <v>78.36200396866451</v>
      </c>
      <c r="AP76" s="22">
        <f ca="1">AVERAGE(OFFSET($A76,0,Fixtures!$D$6,1,9))</f>
        <v>79.029595574714691</v>
      </c>
      <c r="AQ76" s="22">
        <f ca="1">AVERAGE(OFFSET($A76,0,Fixtures!$D$6,1,12))</f>
        <v>84.964859463980375</v>
      </c>
      <c r="AR76" s="22">
        <f ca="1">IF(OR(Fixtures!$D$6&lt;=0,Fixtures!$D$6&gt;39),AVERAGE(A76:AM76),AVERAGE(OFFSET($A76,0,Fixtures!$D$6,1,39-Fixtures!$D$6)))</f>
        <v>83.884293541661421</v>
      </c>
    </row>
    <row r="77" spans="1:44" x14ac:dyDescent="0.25">
      <c r="A77" s="30" t="s">
        <v>73</v>
      </c>
      <c r="B77" s="22">
        <f ca="1">MIN(VLOOKUP($A74,$A$2:$AM$12,B$14+1,FALSE),VLOOKUP($A77,$A$2:$AM$12,B$14+1,FALSE))</f>
        <v>77.066213243446214</v>
      </c>
      <c r="C77" s="22">
        <f t="shared" ref="C77:AM77" ca="1" si="52">MIN(VLOOKUP($A74,$A$2:$AM$12,C$14+1,FALSE),VLOOKUP($A77,$A$2:$AM$12,C$14+1,FALSE))</f>
        <v>87.28952212747464</v>
      </c>
      <c r="D77" s="22">
        <f t="shared" ca="1" si="52"/>
        <v>105.36299136872537</v>
      </c>
      <c r="E77" s="22">
        <f t="shared" ca="1" si="52"/>
        <v>78.299807820065951</v>
      </c>
      <c r="F77" s="22">
        <f t="shared" ca="1" si="52"/>
        <v>89.616434643680364</v>
      </c>
      <c r="G77" s="22">
        <f t="shared" ca="1" si="52"/>
        <v>82.271201539938346</v>
      </c>
      <c r="H77" s="22">
        <f t="shared" ca="1" si="52"/>
        <v>81.276498000382162</v>
      </c>
      <c r="I77" s="22">
        <f t="shared" ca="1" si="52"/>
        <v>99.38205472545684</v>
      </c>
      <c r="J77" s="22">
        <f t="shared" ca="1" si="52"/>
        <v>71.418699922479249</v>
      </c>
      <c r="K77" s="22">
        <f t="shared" ca="1" si="52"/>
        <v>90.011311393930058</v>
      </c>
      <c r="L77" s="22">
        <f t="shared" ca="1" si="52"/>
        <v>99.337942000467095</v>
      </c>
      <c r="M77" s="22">
        <f t="shared" ca="1" si="52"/>
        <v>65.149936970864573</v>
      </c>
      <c r="N77" s="22">
        <f t="shared" ca="1" si="52"/>
        <v>90.011311393930058</v>
      </c>
      <c r="O77" s="22">
        <f t="shared" ca="1" si="52"/>
        <v>105.36299136872537</v>
      </c>
      <c r="P77" s="22">
        <f t="shared" ca="1" si="52"/>
        <v>71.946594659636602</v>
      </c>
      <c r="Q77" s="22">
        <f t="shared" ca="1" si="52"/>
        <v>95.687520819508933</v>
      </c>
      <c r="R77" s="22">
        <f t="shared" ca="1" si="52"/>
        <v>91.705453854583467</v>
      </c>
      <c r="S77" s="22">
        <f t="shared" ca="1" si="52"/>
        <v>58.865395630611765</v>
      </c>
      <c r="T77" s="22">
        <f t="shared" ca="1" si="52"/>
        <v>81.312590229919223</v>
      </c>
      <c r="U77" s="22">
        <f t="shared" ca="1" si="52"/>
        <v>89.616434643680364</v>
      </c>
      <c r="V77" s="22">
        <f t="shared" ca="1" si="52"/>
        <v>99.337942000467095</v>
      </c>
      <c r="W77" s="22">
        <f t="shared" ca="1" si="52"/>
        <v>78.299807820065951</v>
      </c>
      <c r="X77" s="22">
        <f t="shared" ca="1" si="52"/>
        <v>87.28952212747464</v>
      </c>
      <c r="Y77" s="22">
        <f t="shared" ca="1" si="52"/>
        <v>82.271201539938346</v>
      </c>
      <c r="Z77" s="22">
        <f t="shared" ca="1" si="52"/>
        <v>71.418699922479249</v>
      </c>
      <c r="AA77" s="22">
        <f t="shared" ca="1" si="52"/>
        <v>94.192038408656487</v>
      </c>
      <c r="AB77" s="22">
        <f t="shared" ca="1" si="52"/>
        <v>71.946594659636602</v>
      </c>
      <c r="AC77" s="22">
        <f t="shared" ca="1" si="52"/>
        <v>75.031734971931925</v>
      </c>
      <c r="AD77" s="22">
        <f t="shared" ca="1" si="52"/>
        <v>116.95141433495537</v>
      </c>
      <c r="AE77" s="22">
        <f t="shared" ca="1" si="52"/>
        <v>58.865395630611765</v>
      </c>
      <c r="AF77" s="22">
        <f t="shared" ca="1" si="52"/>
        <v>84.400422374831123</v>
      </c>
      <c r="AG77" s="22">
        <f t="shared" ca="1" si="52"/>
        <v>60.774551855434368</v>
      </c>
      <c r="AH77" s="22">
        <f t="shared" ca="1" si="52"/>
        <v>81.276498000382162</v>
      </c>
      <c r="AI77" s="22">
        <f t="shared" ca="1" si="52"/>
        <v>86.206083847138942</v>
      </c>
      <c r="AJ77" s="22">
        <f t="shared" ca="1" si="52"/>
        <v>95.699765113413946</v>
      </c>
      <c r="AK77" s="22">
        <f t="shared" ca="1" si="52"/>
        <v>86.206083847138942</v>
      </c>
      <c r="AL77" s="22">
        <f t="shared" ca="1" si="52"/>
        <v>95.687520819508933</v>
      </c>
      <c r="AM77" s="22">
        <f t="shared" ca="1" si="52"/>
        <v>109.53119789783156</v>
      </c>
      <c r="AN77" s="22">
        <f ca="1">AVERAGE(OFFSET($A77,0,Fixtures!$D$6,1,3))</f>
        <v>82.627313290358032</v>
      </c>
      <c r="AO77" s="22">
        <f ca="1">AVERAGE(OFFSET($A77,0,Fixtures!$D$6,1,6))</f>
        <v>85.301947306266328</v>
      </c>
      <c r="AP77" s="22">
        <f ca="1">AVERAGE(OFFSET($A77,0,Fixtures!$D$6,1,9))</f>
        <v>79.539117077608353</v>
      </c>
      <c r="AQ77" s="22">
        <f ca="1">AVERAGE(OFFSET($A77,0,Fixtures!$D$6,1,12))</f>
        <v>81.586200054950851</v>
      </c>
      <c r="AR77" s="22">
        <f ca="1">IF(OR(Fixtures!$D$6&lt;=0,Fixtures!$D$6&gt;39),AVERAGE(A77:AM77),AVERAGE(OFFSET($A77,0,Fixtures!$D$6,1,39-Fixtures!$D$6)))</f>
        <v>84.697280214925982</v>
      </c>
    </row>
    <row r="78" spans="1:44" x14ac:dyDescent="0.25">
      <c r="A78" s="30" t="s">
        <v>61</v>
      </c>
      <c r="B78" s="22">
        <f ca="1">MIN(VLOOKUP($A74,$A$2:$AM$12,B$14+1,FALSE),VLOOKUP($A78,$A$2:$AM$12,B$14+1,FALSE))</f>
        <v>81.312590229919223</v>
      </c>
      <c r="C78" s="22">
        <f t="shared" ref="C78:AM78" ca="1" si="53">MIN(VLOOKUP($A74,$A$2:$AM$12,C$14+1,FALSE),VLOOKUP($A78,$A$2:$AM$12,C$14+1,FALSE))</f>
        <v>87.28952212747464</v>
      </c>
      <c r="D78" s="22">
        <f t="shared" ca="1" si="53"/>
        <v>105.36299136872537</v>
      </c>
      <c r="E78" s="22">
        <f t="shared" ca="1" si="53"/>
        <v>78.299807820065951</v>
      </c>
      <c r="F78" s="22">
        <f t="shared" ca="1" si="53"/>
        <v>100.55369077103576</v>
      </c>
      <c r="G78" s="22">
        <f t="shared" ca="1" si="53"/>
        <v>71.418699922479249</v>
      </c>
      <c r="H78" s="22">
        <f t="shared" ca="1" si="53"/>
        <v>103.15607179146026</v>
      </c>
      <c r="I78" s="22">
        <f t="shared" ca="1" si="53"/>
        <v>89.616434643680364</v>
      </c>
      <c r="J78" s="22">
        <f t="shared" ca="1" si="53"/>
        <v>134.5316121561695</v>
      </c>
      <c r="K78" s="22">
        <f t="shared" ca="1" si="53"/>
        <v>90.011311393930058</v>
      </c>
      <c r="L78" s="22">
        <f t="shared" ca="1" si="53"/>
        <v>94.192038408656487</v>
      </c>
      <c r="M78" s="22">
        <f t="shared" ca="1" si="53"/>
        <v>65.149936970864573</v>
      </c>
      <c r="N78" s="22">
        <f t="shared" ca="1" si="53"/>
        <v>95.699765113413946</v>
      </c>
      <c r="O78" s="22">
        <f t="shared" ca="1" si="53"/>
        <v>58.865395630611765</v>
      </c>
      <c r="P78" s="22">
        <f t="shared" ca="1" si="53"/>
        <v>94.192038408656487</v>
      </c>
      <c r="Q78" s="22">
        <f t="shared" ca="1" si="53"/>
        <v>95.687520819508933</v>
      </c>
      <c r="R78" s="22">
        <f t="shared" ca="1" si="53"/>
        <v>60.774551855434368</v>
      </c>
      <c r="S78" s="22">
        <f t="shared" ca="1" si="53"/>
        <v>58.865395630611765</v>
      </c>
      <c r="T78" s="22">
        <f t="shared" ca="1" si="53"/>
        <v>109.53119789783156</v>
      </c>
      <c r="U78" s="22">
        <f t="shared" ca="1" si="53"/>
        <v>89.616434643680364</v>
      </c>
      <c r="V78" s="22">
        <f t="shared" ca="1" si="53"/>
        <v>84.400422374831123</v>
      </c>
      <c r="W78" s="22">
        <f t="shared" ca="1" si="53"/>
        <v>110.01382503702564</v>
      </c>
      <c r="X78" s="22">
        <f t="shared" ca="1" si="53"/>
        <v>110.07131903686596</v>
      </c>
      <c r="Y78" s="22">
        <f t="shared" ca="1" si="53"/>
        <v>109.53119789783156</v>
      </c>
      <c r="Z78" s="22">
        <f t="shared" ca="1" si="53"/>
        <v>71.418699922479249</v>
      </c>
      <c r="AA78" s="22">
        <f t="shared" ca="1" si="53"/>
        <v>99.38205472545684</v>
      </c>
      <c r="AB78" s="22">
        <f t="shared" ca="1" si="53"/>
        <v>65.149936970864573</v>
      </c>
      <c r="AC78" s="22">
        <f t="shared" ca="1" si="53"/>
        <v>74.280007823308679</v>
      </c>
      <c r="AD78" s="22">
        <f t="shared" ca="1" si="53"/>
        <v>86.206083847138942</v>
      </c>
      <c r="AE78" s="22">
        <f t="shared" ca="1" si="53"/>
        <v>77.066213243446214</v>
      </c>
      <c r="AF78" s="22">
        <f t="shared" ca="1" si="53"/>
        <v>78.299807820065951</v>
      </c>
      <c r="AG78" s="22">
        <f t="shared" ca="1" si="53"/>
        <v>71.946594659636602</v>
      </c>
      <c r="AH78" s="22">
        <f t="shared" ca="1" si="53"/>
        <v>77.066213243446214</v>
      </c>
      <c r="AI78" s="22">
        <f t="shared" ca="1" si="53"/>
        <v>99.337942000467095</v>
      </c>
      <c r="AJ78" s="22">
        <f t="shared" ca="1" si="53"/>
        <v>95.699765113413946</v>
      </c>
      <c r="AK78" s="22">
        <f t="shared" ca="1" si="53"/>
        <v>86.206083847138942</v>
      </c>
      <c r="AL78" s="22">
        <f t="shared" ca="1" si="53"/>
        <v>87.28952212747464</v>
      </c>
      <c r="AM78" s="22">
        <f t="shared" ca="1" si="53"/>
        <v>82.271201539938346</v>
      </c>
      <c r="AN78" s="22">
        <f ca="1">AVERAGE(OFFSET($A78,0,Fixtures!$D$6,1,3))</f>
        <v>93.443984181922545</v>
      </c>
      <c r="AO78" s="22">
        <f ca="1">AVERAGE(OFFSET($A78,0,Fixtures!$D$6,1,6))</f>
        <v>84.32799686451331</v>
      </c>
      <c r="AP78" s="22">
        <f ca="1">AVERAGE(OFFSET($A78,0,Fixtures!$D$6,1,9))</f>
        <v>81.475621878914296</v>
      </c>
      <c r="AQ78" s="22">
        <f ca="1">AVERAGE(OFFSET($A78,0,Fixtures!$D$6,1,12))</f>
        <v>83.782043105629654</v>
      </c>
      <c r="AR78" s="22">
        <f ca="1">IF(OR(Fixtures!$D$6&lt;=0,Fixtures!$D$6&gt;39),AVERAGE(A78:AM78),AVERAGE(OFFSET($A78,0,Fixtures!$D$6,1,39-Fixtures!$D$6)))</f>
        <v>84.076754985473855</v>
      </c>
    </row>
    <row r="79" spans="1:44" x14ac:dyDescent="0.25">
      <c r="A79" s="30" t="s">
        <v>53</v>
      </c>
      <c r="B79" s="22">
        <f ca="1">MIN(VLOOKUP($A74,$A$2:$AM$12,B$14+1,FALSE),VLOOKUP($A79,$A$2:$AM$12,B$14+1,FALSE))</f>
        <v>81.312590229919223</v>
      </c>
      <c r="C79" s="22">
        <f t="shared" ref="C79:AM79" ca="1" si="54">MIN(VLOOKUP($A74,$A$2:$AM$12,C$14+1,FALSE),VLOOKUP($A79,$A$2:$AM$12,C$14+1,FALSE))</f>
        <v>87.28952212747464</v>
      </c>
      <c r="D79" s="22">
        <f t="shared" ca="1" si="54"/>
        <v>105.36299136872537</v>
      </c>
      <c r="E79" s="22">
        <f t="shared" ca="1" si="54"/>
        <v>78.299807820065951</v>
      </c>
      <c r="F79" s="22">
        <f t="shared" ca="1" si="54"/>
        <v>105.36299136872537</v>
      </c>
      <c r="G79" s="22">
        <f t="shared" ca="1" si="54"/>
        <v>82.271201539938346</v>
      </c>
      <c r="H79" s="22">
        <f t="shared" ca="1" si="54"/>
        <v>71.418699922479249</v>
      </c>
      <c r="I79" s="22">
        <f t="shared" ca="1" si="54"/>
        <v>99.337942000467095</v>
      </c>
      <c r="J79" s="22">
        <f t="shared" ca="1" si="54"/>
        <v>141.62582345629113</v>
      </c>
      <c r="K79" s="22">
        <f t="shared" ca="1" si="54"/>
        <v>90.011311393930058</v>
      </c>
      <c r="L79" s="22">
        <f t="shared" ca="1" si="54"/>
        <v>99.337942000467095</v>
      </c>
      <c r="M79" s="22">
        <f t="shared" ca="1" si="54"/>
        <v>65.149936970864573</v>
      </c>
      <c r="N79" s="22">
        <f t="shared" ca="1" si="54"/>
        <v>103.15607179146026</v>
      </c>
      <c r="O79" s="22">
        <f t="shared" ca="1" si="54"/>
        <v>91.705453854583467</v>
      </c>
      <c r="P79" s="22">
        <f t="shared" ca="1" si="54"/>
        <v>65.149936970864573</v>
      </c>
      <c r="Q79" s="22">
        <f t="shared" ca="1" si="54"/>
        <v>95.687520819508933</v>
      </c>
      <c r="R79" s="22">
        <f t="shared" ca="1" si="54"/>
        <v>82.271201539938346</v>
      </c>
      <c r="S79" s="22">
        <f t="shared" ca="1" si="54"/>
        <v>58.865395630611765</v>
      </c>
      <c r="T79" s="22">
        <f t="shared" ca="1" si="54"/>
        <v>81.276498000382162</v>
      </c>
      <c r="U79" s="22">
        <f t="shared" ca="1" si="54"/>
        <v>89.616434643680364</v>
      </c>
      <c r="V79" s="22">
        <f t="shared" ca="1" si="54"/>
        <v>87.28952212747464</v>
      </c>
      <c r="W79" s="22">
        <f t="shared" ca="1" si="54"/>
        <v>81.312590229919223</v>
      </c>
      <c r="X79" s="22">
        <f t="shared" ca="1" si="54"/>
        <v>115.87567373696545</v>
      </c>
      <c r="Y79" s="22">
        <f t="shared" ca="1" si="54"/>
        <v>95.687520819508933</v>
      </c>
      <c r="Z79" s="22">
        <f t="shared" ca="1" si="54"/>
        <v>71.418699922479249</v>
      </c>
      <c r="AA79" s="22">
        <f t="shared" ca="1" si="54"/>
        <v>99.38205472545684</v>
      </c>
      <c r="AB79" s="22">
        <f t="shared" ca="1" si="54"/>
        <v>60.774551855434368</v>
      </c>
      <c r="AC79" s="22">
        <f t="shared" ca="1" si="54"/>
        <v>75.031734971931925</v>
      </c>
      <c r="AD79" s="22">
        <f t="shared" ca="1" si="54"/>
        <v>78.299807820065951</v>
      </c>
      <c r="AE79" s="22">
        <f t="shared" ca="1" si="54"/>
        <v>77.066213243446214</v>
      </c>
      <c r="AF79" s="22">
        <f t="shared" ca="1" si="54"/>
        <v>84.400422374831123</v>
      </c>
      <c r="AG79" s="22">
        <f t="shared" ca="1" si="54"/>
        <v>75.031734971931925</v>
      </c>
      <c r="AH79" s="22">
        <f t="shared" ca="1" si="54"/>
        <v>81.276498000382162</v>
      </c>
      <c r="AI79" s="22">
        <f t="shared" ca="1" si="54"/>
        <v>115.87567373696545</v>
      </c>
      <c r="AJ79" s="22">
        <f t="shared" ca="1" si="54"/>
        <v>95.699765113413946</v>
      </c>
      <c r="AK79" s="22">
        <f t="shared" ca="1" si="54"/>
        <v>86.206083847138942</v>
      </c>
      <c r="AL79" s="22">
        <f t="shared" ca="1" si="54"/>
        <v>100.55369077103576</v>
      </c>
      <c r="AM79" s="22">
        <f t="shared" ca="1" si="54"/>
        <v>86.206083847138942</v>
      </c>
      <c r="AN79" s="22">
        <f ca="1">AVERAGE(OFFSET($A79,0,Fixtures!$D$6,1,3))</f>
        <v>88.829425155815002</v>
      </c>
      <c r="AO79" s="22">
        <f ca="1">AVERAGE(OFFSET($A79,0,Fixtures!$D$6,1,6))</f>
        <v>80.099061685812885</v>
      </c>
      <c r="AP79" s="22">
        <f ca="1">AVERAGE(OFFSET($A79,0,Fixtures!$D$6,1,9))</f>
        <v>79.676971189454051</v>
      </c>
      <c r="AQ79" s="22">
        <f ca="1">AVERAGE(OFFSET($A79,0,Fixtures!$D$6,1,12))</f>
        <v>84.162056462987337</v>
      </c>
      <c r="AR79" s="22">
        <f ca="1">IF(OR(Fixtures!$D$6&lt;=0,Fixtures!$D$6&gt;39),AVERAGE(A79:AM79),AVERAGE(OFFSET($A79,0,Fixtures!$D$6,1,39-Fixtures!$D$6)))</f>
        <v>85.527369068077434</v>
      </c>
    </row>
    <row r="80" spans="1:44" x14ac:dyDescent="0.25">
      <c r="A80" s="30" t="s">
        <v>113</v>
      </c>
      <c r="B80" s="22">
        <f ca="1">MIN(VLOOKUP($A74,$A$2:$AM$12,B$14+1,FALSE),VLOOKUP($A80,$A$2:$AM$12,B$14+1,FALSE))</f>
        <v>81.312590229919223</v>
      </c>
      <c r="C80" s="22">
        <f t="shared" ref="C80:AM80" ca="1" si="55">MIN(VLOOKUP($A74,$A$2:$AM$12,C$14+1,FALSE),VLOOKUP($A80,$A$2:$AM$12,C$14+1,FALSE))</f>
        <v>60.774551855434368</v>
      </c>
      <c r="D80" s="22">
        <f t="shared" ca="1" si="55"/>
        <v>105.36299136872537</v>
      </c>
      <c r="E80" s="22">
        <f t="shared" ca="1" si="55"/>
        <v>78.299807820065951</v>
      </c>
      <c r="F80" s="22">
        <f t="shared" ca="1" si="55"/>
        <v>154.82511110535401</v>
      </c>
      <c r="G80" s="22">
        <f t="shared" ca="1" si="55"/>
        <v>82.271201539938346</v>
      </c>
      <c r="H80" s="22">
        <f t="shared" ca="1" si="55"/>
        <v>71.946594659636602</v>
      </c>
      <c r="I80" s="22">
        <f t="shared" ca="1" si="55"/>
        <v>84.400422374831123</v>
      </c>
      <c r="J80" s="22">
        <f t="shared" ca="1" si="55"/>
        <v>79.627700742167818</v>
      </c>
      <c r="K80" s="22">
        <f t="shared" ca="1" si="55"/>
        <v>90.011311393930058</v>
      </c>
      <c r="L80" s="22">
        <f t="shared" ca="1" si="55"/>
        <v>99.337942000467095</v>
      </c>
      <c r="M80" s="22">
        <f t="shared" ca="1" si="55"/>
        <v>65.149936970864573</v>
      </c>
      <c r="N80" s="22">
        <f t="shared" ca="1" si="55"/>
        <v>103.15607179146026</v>
      </c>
      <c r="O80" s="22">
        <f t="shared" ca="1" si="55"/>
        <v>81.312590229919223</v>
      </c>
      <c r="P80" s="22">
        <f t="shared" ca="1" si="55"/>
        <v>94.192038408656487</v>
      </c>
      <c r="Q80" s="22">
        <f t="shared" ca="1" si="55"/>
        <v>77.066213243446214</v>
      </c>
      <c r="R80" s="22">
        <f t="shared" ca="1" si="55"/>
        <v>91.705453854583467</v>
      </c>
      <c r="S80" s="22">
        <f t="shared" ca="1" si="55"/>
        <v>58.865395630611765</v>
      </c>
      <c r="T80" s="22">
        <f t="shared" ca="1" si="55"/>
        <v>103.15607179146026</v>
      </c>
      <c r="U80" s="22">
        <f t="shared" ca="1" si="55"/>
        <v>86.206083847138942</v>
      </c>
      <c r="V80" s="22">
        <f t="shared" ca="1" si="55"/>
        <v>58.865395630611765</v>
      </c>
      <c r="W80" s="22">
        <f t="shared" ca="1" si="55"/>
        <v>110.01382503702564</v>
      </c>
      <c r="X80" s="22">
        <f t="shared" ca="1" si="55"/>
        <v>65.149936970864573</v>
      </c>
      <c r="Y80" s="22">
        <f t="shared" ca="1" si="55"/>
        <v>105.36299136872537</v>
      </c>
      <c r="Z80" s="22">
        <f t="shared" ca="1" si="55"/>
        <v>71.418699922479249</v>
      </c>
      <c r="AA80" s="22">
        <f t="shared" ca="1" si="55"/>
        <v>99.38205472545684</v>
      </c>
      <c r="AB80" s="22">
        <f t="shared" ca="1" si="55"/>
        <v>71.946594659636602</v>
      </c>
      <c r="AC80" s="22">
        <f t="shared" ca="1" si="55"/>
        <v>75.031734971931925</v>
      </c>
      <c r="AD80" s="22">
        <f t="shared" ca="1" si="55"/>
        <v>94.192038408656487</v>
      </c>
      <c r="AE80" s="22">
        <f t="shared" ca="1" si="55"/>
        <v>77.066213243446214</v>
      </c>
      <c r="AF80" s="22">
        <f t="shared" ca="1" si="55"/>
        <v>84.400422374831123</v>
      </c>
      <c r="AG80" s="22">
        <f t="shared" ca="1" si="55"/>
        <v>79.627700742167818</v>
      </c>
      <c r="AH80" s="22">
        <f t="shared" ca="1" si="55"/>
        <v>81.276498000382162</v>
      </c>
      <c r="AI80" s="22">
        <f t="shared" ca="1" si="55"/>
        <v>95.699765113413946</v>
      </c>
      <c r="AJ80" s="22">
        <f t="shared" ca="1" si="55"/>
        <v>81.276498000382162</v>
      </c>
      <c r="AK80" s="22">
        <f t="shared" ca="1" si="55"/>
        <v>86.206083847138942</v>
      </c>
      <c r="AL80" s="22">
        <f t="shared" ca="1" si="55"/>
        <v>75.031734971931925</v>
      </c>
      <c r="AM80" s="22">
        <f t="shared" ca="1" si="55"/>
        <v>131.33569028153607</v>
      </c>
      <c r="AN80" s="22">
        <f ca="1">AVERAGE(OFFSET($A80,0,Fixtures!$D$6,1,3))</f>
        <v>92.054582005553812</v>
      </c>
      <c r="AO80" s="22">
        <f ca="1">AVERAGE(OFFSET($A80,0,Fixtures!$D$6,1,6))</f>
        <v>86.222352342814418</v>
      </c>
      <c r="AP80" s="22">
        <f ca="1">AVERAGE(OFFSET($A80,0,Fixtures!$D$6,1,9))</f>
        <v>84.269827824147967</v>
      </c>
      <c r="AQ80" s="22">
        <f ca="1">AVERAGE(OFFSET($A80,0,Fixtures!$D$6,1,12))</f>
        <v>84.723434294292488</v>
      </c>
      <c r="AR80" s="22">
        <f ca="1">IF(OR(Fixtures!$D$6&lt;=0,Fixtures!$D$6&gt;39),AVERAGE(A80:AM80),AVERAGE(OFFSET($A80,0,Fixtures!$D$6,1,39-Fixtures!$D$6)))</f>
        <v>87.28364804214111</v>
      </c>
    </row>
    <row r="81" spans="1:44" x14ac:dyDescent="0.25">
      <c r="A81" s="30" t="s">
        <v>112</v>
      </c>
      <c r="B81" s="22">
        <f ca="1">MIN(VLOOKUP($A74,$A$2:$AM$12,B$14+1,FALSE),VLOOKUP($A81,$A$2:$AM$12,B$14+1,FALSE))</f>
        <v>79.627700742167818</v>
      </c>
      <c r="C81" s="22">
        <f t="shared" ref="C81:AM81" ca="1" si="56">MIN(VLOOKUP($A74,$A$2:$AM$12,C$14+1,FALSE),VLOOKUP($A81,$A$2:$AM$12,C$14+1,FALSE))</f>
        <v>58.865395630611765</v>
      </c>
      <c r="D81" s="22">
        <f t="shared" ca="1" si="56"/>
        <v>105.36299136872537</v>
      </c>
      <c r="E81" s="22">
        <f t="shared" ca="1" si="56"/>
        <v>78.299807820065951</v>
      </c>
      <c r="F81" s="22">
        <f t="shared" ca="1" si="56"/>
        <v>95.687520819508933</v>
      </c>
      <c r="G81" s="22">
        <f t="shared" ca="1" si="56"/>
        <v>82.271201539938346</v>
      </c>
      <c r="H81" s="22">
        <f t="shared" ca="1" si="56"/>
        <v>131.33569028153607</v>
      </c>
      <c r="I81" s="22">
        <f t="shared" ca="1" si="56"/>
        <v>95.699765113413946</v>
      </c>
      <c r="J81" s="22">
        <f t="shared" ca="1" si="56"/>
        <v>81.312590229919223</v>
      </c>
      <c r="K81" s="22">
        <f t="shared" ca="1" si="56"/>
        <v>90.011311393930058</v>
      </c>
      <c r="L81" s="22">
        <f t="shared" ca="1" si="56"/>
        <v>75.031734971931925</v>
      </c>
      <c r="M81" s="22">
        <f t="shared" ca="1" si="56"/>
        <v>65.149936970864573</v>
      </c>
      <c r="N81" s="22">
        <f t="shared" ca="1" si="56"/>
        <v>103.15607179146026</v>
      </c>
      <c r="O81" s="22">
        <f t="shared" ca="1" si="56"/>
        <v>110.01382503702564</v>
      </c>
      <c r="P81" s="22">
        <f t="shared" ca="1" si="56"/>
        <v>60.774551855434368</v>
      </c>
      <c r="Q81" s="22">
        <f t="shared" ca="1" si="56"/>
        <v>87.28952212747464</v>
      </c>
      <c r="R81" s="22">
        <f t="shared" ca="1" si="56"/>
        <v>84.400422374831123</v>
      </c>
      <c r="S81" s="22">
        <f t="shared" ca="1" si="56"/>
        <v>58.865395630611765</v>
      </c>
      <c r="T81" s="22">
        <f t="shared" ca="1" si="56"/>
        <v>78.299807820065951</v>
      </c>
      <c r="U81" s="22">
        <f t="shared" ca="1" si="56"/>
        <v>89.616434643680364</v>
      </c>
      <c r="V81" s="22">
        <f t="shared" ca="1" si="56"/>
        <v>110.07131903686596</v>
      </c>
      <c r="W81" s="22">
        <f t="shared" ca="1" si="56"/>
        <v>81.276498000382162</v>
      </c>
      <c r="X81" s="22">
        <f t="shared" ca="1" si="56"/>
        <v>99.38205472545684</v>
      </c>
      <c r="Y81" s="22">
        <f t="shared" ca="1" si="56"/>
        <v>109.53119789783156</v>
      </c>
      <c r="Z81" s="22">
        <f t="shared" ca="1" si="56"/>
        <v>71.418699922479249</v>
      </c>
      <c r="AA81" s="22">
        <f t="shared" ca="1" si="56"/>
        <v>65.149936970864573</v>
      </c>
      <c r="AB81" s="22">
        <f t="shared" ca="1" si="56"/>
        <v>71.946594659636602</v>
      </c>
      <c r="AC81" s="22">
        <f t="shared" ca="1" si="56"/>
        <v>75.031734971931925</v>
      </c>
      <c r="AD81" s="22">
        <f t="shared" ca="1" si="56"/>
        <v>71.418699922479249</v>
      </c>
      <c r="AE81" s="22">
        <f t="shared" ca="1" si="56"/>
        <v>74.280007823308679</v>
      </c>
      <c r="AF81" s="22">
        <f t="shared" ca="1" si="56"/>
        <v>84.400422374831123</v>
      </c>
      <c r="AG81" s="22">
        <f t="shared" ca="1" si="56"/>
        <v>79.627700742167818</v>
      </c>
      <c r="AH81" s="22">
        <f t="shared" ca="1" si="56"/>
        <v>81.276498000382162</v>
      </c>
      <c r="AI81" s="22">
        <f t="shared" ca="1" si="56"/>
        <v>90.011311393930058</v>
      </c>
      <c r="AJ81" s="22">
        <f t="shared" ca="1" si="56"/>
        <v>95.699765113413946</v>
      </c>
      <c r="AK81" s="22">
        <f t="shared" ca="1" si="56"/>
        <v>86.206083847138942</v>
      </c>
      <c r="AL81" s="22">
        <f t="shared" ca="1" si="56"/>
        <v>89.616434643680364</v>
      </c>
      <c r="AM81" s="22">
        <f t="shared" ca="1" si="56"/>
        <v>116.95141433495537</v>
      </c>
      <c r="AN81" s="22">
        <f ca="1">AVERAGE(OFFSET($A81,0,Fixtures!$D$6,1,3))</f>
        <v>82.033278263725137</v>
      </c>
      <c r="AO81" s="22">
        <f ca="1">AVERAGE(OFFSET($A81,0,Fixtures!$D$6,1,6))</f>
        <v>77.41614405753721</v>
      </c>
      <c r="AP81" s="22">
        <f ca="1">AVERAGE(OFFSET($A81,0,Fixtures!$D$6,1,9))</f>
        <v>78.089443920614542</v>
      </c>
      <c r="AQ81" s="22">
        <f ca="1">AVERAGE(OFFSET($A81,0,Fixtures!$D$6,1,12))</f>
        <v>80.816047482771424</v>
      </c>
      <c r="AR81" s="22">
        <f ca="1">IF(OR(Fixtures!$D$6&lt;=0,Fixtures!$D$6&gt;39),AVERAGE(A81:AM81),AVERAGE(OFFSET($A81,0,Fixtures!$D$6,1,39-Fixtures!$D$6)))</f>
        <v>84.171100174602117</v>
      </c>
    </row>
    <row r="82" spans="1:44" x14ac:dyDescent="0.25">
      <c r="A82" s="30" t="s">
        <v>10</v>
      </c>
      <c r="B82" s="22">
        <f ca="1">MIN(VLOOKUP($A74,$A$2:$AM$12,B$14+1,FALSE),VLOOKUP($A82,$A$2:$AM$12,B$14+1,FALSE))</f>
        <v>81.312590229919223</v>
      </c>
      <c r="C82" s="22">
        <f t="shared" ref="C82:AM82" ca="1" si="57">MIN(VLOOKUP($A74,$A$2:$AM$12,C$14+1,FALSE),VLOOKUP($A82,$A$2:$AM$12,C$14+1,FALSE))</f>
        <v>87.28952212747464</v>
      </c>
      <c r="D82" s="22">
        <f t="shared" ca="1" si="57"/>
        <v>100.55369077103576</v>
      </c>
      <c r="E82" s="22">
        <f t="shared" ca="1" si="57"/>
        <v>78.299807820065951</v>
      </c>
      <c r="F82" s="22">
        <f t="shared" ca="1" si="57"/>
        <v>94.192038408656487</v>
      </c>
      <c r="G82" s="22">
        <f t="shared" ca="1" si="57"/>
        <v>65.149936970864573</v>
      </c>
      <c r="H82" s="22">
        <f t="shared" ca="1" si="57"/>
        <v>105.36299136872537</v>
      </c>
      <c r="I82" s="22">
        <f t="shared" ca="1" si="57"/>
        <v>110.0062552313548</v>
      </c>
      <c r="J82" s="22">
        <f t="shared" ca="1" si="57"/>
        <v>110.01382503702564</v>
      </c>
      <c r="K82" s="22">
        <f t="shared" ca="1" si="57"/>
        <v>90.011311393930058</v>
      </c>
      <c r="L82" s="22">
        <f t="shared" ca="1" si="57"/>
        <v>99.337942000467095</v>
      </c>
      <c r="M82" s="22">
        <f t="shared" ca="1" si="57"/>
        <v>65.149936970864573</v>
      </c>
      <c r="N82" s="22">
        <f t="shared" ca="1" si="57"/>
        <v>99.38205472545684</v>
      </c>
      <c r="O82" s="22">
        <f t="shared" ca="1" si="57"/>
        <v>78.299807820065951</v>
      </c>
      <c r="P82" s="22">
        <f t="shared" ca="1" si="57"/>
        <v>71.418699922479249</v>
      </c>
      <c r="Q82" s="22">
        <f t="shared" ca="1" si="57"/>
        <v>74.280007823308679</v>
      </c>
      <c r="R82" s="22">
        <f t="shared" ca="1" si="57"/>
        <v>81.276498000382162</v>
      </c>
      <c r="S82" s="22">
        <f t="shared" ca="1" si="57"/>
        <v>58.865395630611765</v>
      </c>
      <c r="T82" s="22">
        <f t="shared" ca="1" si="57"/>
        <v>134.45208972721142</v>
      </c>
      <c r="U82" s="22">
        <f t="shared" ca="1" si="57"/>
        <v>58.865395630611765</v>
      </c>
      <c r="V82" s="22">
        <f t="shared" ca="1" si="57"/>
        <v>86.206083847138942</v>
      </c>
      <c r="W82" s="22">
        <f t="shared" ca="1" si="57"/>
        <v>110.01382503702564</v>
      </c>
      <c r="X82" s="22">
        <f t="shared" ca="1" si="57"/>
        <v>90.011311393930058</v>
      </c>
      <c r="Y82" s="22">
        <f t="shared" ca="1" si="57"/>
        <v>71.946594659636602</v>
      </c>
      <c r="Z82" s="22">
        <f t="shared" ca="1" si="57"/>
        <v>71.418699922479249</v>
      </c>
      <c r="AA82" s="22">
        <f t="shared" ca="1" si="57"/>
        <v>75.031734971931925</v>
      </c>
      <c r="AB82" s="22">
        <f t="shared" ca="1" si="57"/>
        <v>71.946594659636602</v>
      </c>
      <c r="AC82" s="22">
        <f t="shared" ca="1" si="57"/>
        <v>75.031734971931925</v>
      </c>
      <c r="AD82" s="22">
        <f t="shared" ca="1" si="57"/>
        <v>60.774551855434368</v>
      </c>
      <c r="AE82" s="22">
        <f t="shared" ca="1" si="57"/>
        <v>77.066213243446214</v>
      </c>
      <c r="AF82" s="22">
        <f t="shared" ca="1" si="57"/>
        <v>81.312590229919223</v>
      </c>
      <c r="AG82" s="22">
        <f t="shared" ca="1" si="57"/>
        <v>79.627700742167818</v>
      </c>
      <c r="AH82" s="22">
        <f t="shared" ca="1" si="57"/>
        <v>81.276498000382162</v>
      </c>
      <c r="AI82" s="22">
        <f t="shared" ca="1" si="57"/>
        <v>109.53119789783156</v>
      </c>
      <c r="AJ82" s="22">
        <f t="shared" ca="1" si="57"/>
        <v>95.699765113413946</v>
      </c>
      <c r="AK82" s="22">
        <f t="shared" ca="1" si="57"/>
        <v>82.271201539938346</v>
      </c>
      <c r="AL82" s="22">
        <f t="shared" ca="1" si="57"/>
        <v>79.627700742167818</v>
      </c>
      <c r="AM82" s="22">
        <f t="shared" ca="1" si="57"/>
        <v>77.066213243446214</v>
      </c>
      <c r="AN82" s="22">
        <f ca="1">AVERAGE(OFFSET($A82,0,Fixtures!$D$6,1,3))</f>
        <v>72.799009851349254</v>
      </c>
      <c r="AO82" s="22">
        <f ca="1">AVERAGE(OFFSET($A82,0,Fixtures!$D$6,1,6))</f>
        <v>71.024985173508455</v>
      </c>
      <c r="AP82" s="22">
        <f ca="1">AVERAGE(OFFSET($A82,0,Fixtures!$D$6,1,9))</f>
        <v>73.795157250731549</v>
      </c>
      <c r="AQ82" s="22">
        <f ca="1">AVERAGE(OFFSET($A82,0,Fixtures!$D$6,1,12))</f>
        <v>79.221989689017633</v>
      </c>
      <c r="AR82" s="22">
        <f ca="1">IF(OR(Fixtures!$D$6&lt;=0,Fixtures!$D$6&gt;39),AVERAGE(A82:AM82),AVERAGE(OFFSET($A82,0,Fixtures!$D$6,1,39-Fixtures!$D$6)))</f>
        <v>79.308599452917619</v>
      </c>
    </row>
    <row r="83" spans="1:44" x14ac:dyDescent="0.25">
      <c r="A83" s="30" t="s">
        <v>71</v>
      </c>
      <c r="B83" s="22">
        <f ca="1">MIN(VLOOKUP($A74,$A$2:$AM$12,B$14+1,FALSE),VLOOKUP($A83,$A$2:$AM$12,B$14+1,FALSE))</f>
        <v>81.312590229919223</v>
      </c>
      <c r="C83" s="22">
        <f t="shared" ref="C83:AM83" ca="1" si="58">MIN(VLOOKUP($A74,$A$2:$AM$12,C$14+1,FALSE),VLOOKUP($A83,$A$2:$AM$12,C$14+1,FALSE))</f>
        <v>87.28952212747464</v>
      </c>
      <c r="D83" s="22">
        <f t="shared" ca="1" si="58"/>
        <v>81.276498000382162</v>
      </c>
      <c r="E83" s="22">
        <f t="shared" ca="1" si="58"/>
        <v>74.280007823308679</v>
      </c>
      <c r="F83" s="22">
        <f t="shared" ca="1" si="58"/>
        <v>81.312590229919223</v>
      </c>
      <c r="G83" s="22">
        <f t="shared" ca="1" si="58"/>
        <v>82.271201539938346</v>
      </c>
      <c r="H83" s="22">
        <f t="shared" ca="1" si="58"/>
        <v>110.01382503702564</v>
      </c>
      <c r="I83" s="22">
        <f t="shared" ca="1" si="58"/>
        <v>77.066213243446214</v>
      </c>
      <c r="J83" s="22">
        <f t="shared" ca="1" si="58"/>
        <v>105.36299136872537</v>
      </c>
      <c r="K83" s="22">
        <f t="shared" ca="1" si="58"/>
        <v>65.149936970864573</v>
      </c>
      <c r="L83" s="22">
        <f t="shared" ca="1" si="58"/>
        <v>99.337942000467095</v>
      </c>
      <c r="M83" s="22">
        <f t="shared" ca="1" si="58"/>
        <v>65.149936970864573</v>
      </c>
      <c r="N83" s="22">
        <f t="shared" ca="1" si="58"/>
        <v>75.031734971931925</v>
      </c>
      <c r="O83" s="22">
        <f t="shared" ca="1" si="58"/>
        <v>116.95141433495537</v>
      </c>
      <c r="P83" s="22">
        <f t="shared" ca="1" si="58"/>
        <v>94.192038408656487</v>
      </c>
      <c r="Q83" s="22">
        <f t="shared" ca="1" si="58"/>
        <v>58.865395630611765</v>
      </c>
      <c r="R83" s="22">
        <f t="shared" ca="1" si="58"/>
        <v>91.705453854583467</v>
      </c>
      <c r="S83" s="22">
        <f t="shared" ca="1" si="58"/>
        <v>58.865395630611765</v>
      </c>
      <c r="T83" s="22">
        <f t="shared" ca="1" si="58"/>
        <v>94.192038408656487</v>
      </c>
      <c r="U83" s="22">
        <f t="shared" ca="1" si="58"/>
        <v>84.400422374831123</v>
      </c>
      <c r="V83" s="22">
        <f t="shared" ca="1" si="58"/>
        <v>90.011311393930058</v>
      </c>
      <c r="W83" s="22">
        <f t="shared" ca="1" si="58"/>
        <v>79.627700742167818</v>
      </c>
      <c r="X83" s="22">
        <f t="shared" ca="1" si="58"/>
        <v>86.206083847138942</v>
      </c>
      <c r="Y83" s="22">
        <f t="shared" ca="1" si="58"/>
        <v>103.15607179146026</v>
      </c>
      <c r="Z83" s="22">
        <f t="shared" ca="1" si="58"/>
        <v>71.418699922479249</v>
      </c>
      <c r="AA83" s="22">
        <f t="shared" ca="1" si="58"/>
        <v>99.38205472545684</v>
      </c>
      <c r="AB83" s="22">
        <f t="shared" ca="1" si="58"/>
        <v>71.946594659636602</v>
      </c>
      <c r="AC83" s="22">
        <f t="shared" ca="1" si="58"/>
        <v>75.031734971931925</v>
      </c>
      <c r="AD83" s="22">
        <f t="shared" ca="1" si="58"/>
        <v>71.946594659636602</v>
      </c>
      <c r="AE83" s="22">
        <f t="shared" ca="1" si="58"/>
        <v>77.066213243446214</v>
      </c>
      <c r="AF83" s="22">
        <f t="shared" ca="1" si="58"/>
        <v>84.400422374831123</v>
      </c>
      <c r="AG83" s="22">
        <f t="shared" ca="1" si="58"/>
        <v>79.627700742167818</v>
      </c>
      <c r="AH83" s="22">
        <f t="shared" ca="1" si="58"/>
        <v>81.276498000382162</v>
      </c>
      <c r="AI83" s="22">
        <f t="shared" ca="1" si="58"/>
        <v>71.418699922479249</v>
      </c>
      <c r="AJ83" s="22">
        <f t="shared" ca="1" si="58"/>
        <v>60.774551855434368</v>
      </c>
      <c r="AK83" s="22">
        <f t="shared" ca="1" si="58"/>
        <v>86.206083847138942</v>
      </c>
      <c r="AL83" s="22">
        <f t="shared" ca="1" si="58"/>
        <v>100.55369077103576</v>
      </c>
      <c r="AM83" s="22">
        <f t="shared" ca="1" si="58"/>
        <v>99.38205472545684</v>
      </c>
      <c r="AN83" s="22">
        <f ca="1">AVERAGE(OFFSET($A83,0,Fixtures!$D$6,1,3))</f>
        <v>91.31894214646546</v>
      </c>
      <c r="AO83" s="22">
        <f ca="1">AVERAGE(OFFSET($A83,0,Fixtures!$D$6,1,6))</f>
        <v>82.146958455100261</v>
      </c>
      <c r="AP83" s="22">
        <f ca="1">AVERAGE(OFFSET($A83,0,Fixtures!$D$6,1,9))</f>
        <v>81.552898565671853</v>
      </c>
      <c r="AQ83" s="22">
        <f ca="1">AVERAGE(OFFSET($A83,0,Fixtures!$D$6,1,12))</f>
        <v>78.953819739111864</v>
      </c>
      <c r="AR83" s="22">
        <f ca="1">IF(OR(Fixtures!$D$6&lt;=0,Fixtures!$D$6&gt;39),AVERAGE(A83:AM83),AVERAGE(OFFSET($A83,0,Fixtures!$D$6,1,39-Fixtures!$D$6)))</f>
        <v>82.239177747531585</v>
      </c>
    </row>
    <row r="84" spans="1:44" x14ac:dyDescent="0.25">
      <c r="A84" s="30" t="s">
        <v>63</v>
      </c>
      <c r="B84" s="22">
        <f ca="1">MIN(VLOOKUP($A74,$A$2:$AM$12,B$14+1,FALSE),VLOOKUP($A84,$A$2:$AM$12,B$14+1,FALSE))</f>
        <v>81.312590229919223</v>
      </c>
      <c r="C84" s="22">
        <f t="shared" ref="C84:AM84" ca="1" si="59">MIN(VLOOKUP($A74,$A$2:$AM$12,C$14+1,FALSE),VLOOKUP($A84,$A$2:$AM$12,C$14+1,FALSE))</f>
        <v>87.28952212747464</v>
      </c>
      <c r="D84" s="22">
        <f t="shared" ca="1" si="59"/>
        <v>95.699765113413946</v>
      </c>
      <c r="E84" s="22">
        <f t="shared" ca="1" si="59"/>
        <v>71.418699922479249</v>
      </c>
      <c r="F84" s="22">
        <f t="shared" ca="1" si="59"/>
        <v>103.15607179146026</v>
      </c>
      <c r="G84" s="22">
        <f t="shared" ca="1" si="59"/>
        <v>82.271201539938346</v>
      </c>
      <c r="H84" s="22">
        <f t="shared" ca="1" si="59"/>
        <v>79.627700742167818</v>
      </c>
      <c r="I84" s="22">
        <f t="shared" ca="1" si="59"/>
        <v>58.865395630611765</v>
      </c>
      <c r="J84" s="22">
        <f t="shared" ca="1" si="59"/>
        <v>109.53119789783156</v>
      </c>
      <c r="K84" s="22">
        <f t="shared" ca="1" si="59"/>
        <v>77.066213243446214</v>
      </c>
      <c r="L84" s="22">
        <f t="shared" ca="1" si="59"/>
        <v>60.774551855434368</v>
      </c>
      <c r="M84" s="22">
        <f t="shared" ca="1" si="59"/>
        <v>65.149936970864573</v>
      </c>
      <c r="N84" s="22">
        <f t="shared" ca="1" si="59"/>
        <v>86.206083847138942</v>
      </c>
      <c r="O84" s="22">
        <f t="shared" ca="1" si="59"/>
        <v>141.62582345629113</v>
      </c>
      <c r="P84" s="22">
        <f t="shared" ca="1" si="59"/>
        <v>94.192038408656487</v>
      </c>
      <c r="Q84" s="22">
        <f t="shared" ca="1" si="59"/>
        <v>81.312590229919223</v>
      </c>
      <c r="R84" s="22">
        <f t="shared" ca="1" si="59"/>
        <v>91.705453854583467</v>
      </c>
      <c r="S84" s="22">
        <f t="shared" ca="1" si="59"/>
        <v>58.865395630611765</v>
      </c>
      <c r="T84" s="22">
        <f t="shared" ca="1" si="59"/>
        <v>71.946594659636602</v>
      </c>
      <c r="U84" s="22">
        <f t="shared" ca="1" si="59"/>
        <v>89.616434643680364</v>
      </c>
      <c r="V84" s="22">
        <f t="shared" ca="1" si="59"/>
        <v>65.149936970864573</v>
      </c>
      <c r="W84" s="22">
        <f t="shared" ca="1" si="59"/>
        <v>94.192038408656487</v>
      </c>
      <c r="X84" s="22">
        <f t="shared" ca="1" si="59"/>
        <v>89.616434643680364</v>
      </c>
      <c r="Y84" s="22">
        <f t="shared" ca="1" si="59"/>
        <v>109.53119789783156</v>
      </c>
      <c r="Z84" s="22">
        <f t="shared" ca="1" si="59"/>
        <v>71.418699922479249</v>
      </c>
      <c r="AA84" s="22">
        <f t="shared" ca="1" si="59"/>
        <v>99.38205472545684</v>
      </c>
      <c r="AB84" s="22">
        <f t="shared" ca="1" si="59"/>
        <v>71.946594659636602</v>
      </c>
      <c r="AC84" s="22">
        <f t="shared" ca="1" si="59"/>
        <v>75.031734971931925</v>
      </c>
      <c r="AD84" s="22">
        <f t="shared" ca="1" si="59"/>
        <v>99.38205472545684</v>
      </c>
      <c r="AE84" s="22">
        <f t="shared" ca="1" si="59"/>
        <v>77.066213243446214</v>
      </c>
      <c r="AF84" s="22">
        <f t="shared" ca="1" si="59"/>
        <v>84.400422374831123</v>
      </c>
      <c r="AG84" s="22">
        <f t="shared" ca="1" si="59"/>
        <v>79.627700742167818</v>
      </c>
      <c r="AH84" s="22">
        <f t="shared" ca="1" si="59"/>
        <v>74.280007823308679</v>
      </c>
      <c r="AI84" s="22">
        <f t="shared" ca="1" si="59"/>
        <v>75.031734971931925</v>
      </c>
      <c r="AJ84" s="22">
        <f t="shared" ca="1" si="59"/>
        <v>87.28952212747464</v>
      </c>
      <c r="AK84" s="22">
        <f t="shared" ca="1" si="59"/>
        <v>78.299807820065951</v>
      </c>
      <c r="AL84" s="22">
        <f t="shared" ca="1" si="59"/>
        <v>100.55369077103576</v>
      </c>
      <c r="AM84" s="22">
        <f t="shared" ca="1" si="59"/>
        <v>84.400422374831123</v>
      </c>
      <c r="AN84" s="22">
        <f ca="1">AVERAGE(OFFSET($A84,0,Fixtures!$D$6,1,3))</f>
        <v>93.443984181922545</v>
      </c>
      <c r="AO84" s="22">
        <f ca="1">AVERAGE(OFFSET($A84,0,Fixtures!$D$6,1,6))</f>
        <v>87.782056150465507</v>
      </c>
      <c r="AP84" s="22">
        <f ca="1">AVERAGE(OFFSET($A84,0,Fixtures!$D$6,1,9))</f>
        <v>85.309630362582027</v>
      </c>
      <c r="AQ84" s="22">
        <f ca="1">AVERAGE(OFFSET($A84,0,Fixtures!$D$6,1,12))</f>
        <v>83.698994848829443</v>
      </c>
      <c r="AR84" s="22">
        <f ca="1">IF(OR(Fixtures!$D$6&lt;=0,Fixtures!$D$6&gt;39),AVERAGE(A84:AM84),AVERAGE(OFFSET($A84,0,Fixtures!$D$6,1,39-Fixtures!$D$6)))</f>
        <v>84.509457276792403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22">
        <f t="shared" ref="B87:AM87" ca="1" si="60">MIN(VLOOKUP($A86,$A$2:$AM$12,B$14+1,FALSE),VLOOKUP($A87,$A$2:$AM$12,B$14+1,FALSE))</f>
        <v>105.36299136872537</v>
      </c>
      <c r="C87" s="22">
        <f t="shared" ca="1" si="60"/>
        <v>60.774551855434368</v>
      </c>
      <c r="D87" s="22">
        <f t="shared" ca="1" si="60"/>
        <v>89.616434643680364</v>
      </c>
      <c r="E87" s="22">
        <f t="shared" ca="1" si="60"/>
        <v>71.946594659636602</v>
      </c>
      <c r="F87" s="22">
        <f t="shared" ca="1" si="60"/>
        <v>81.276498000382162</v>
      </c>
      <c r="G87" s="22">
        <f t="shared" ca="1" si="60"/>
        <v>91.705453854583467</v>
      </c>
      <c r="H87" s="22">
        <f t="shared" ca="1" si="60"/>
        <v>71.946594659636602</v>
      </c>
      <c r="I87" s="22">
        <f t="shared" ca="1" si="60"/>
        <v>84.400422374831123</v>
      </c>
      <c r="J87" s="22">
        <f t="shared" ca="1" si="60"/>
        <v>79.627700742167818</v>
      </c>
      <c r="K87" s="22">
        <f t="shared" ca="1" si="60"/>
        <v>110.0062552313548</v>
      </c>
      <c r="L87" s="22">
        <f t="shared" ca="1" si="60"/>
        <v>100.55369077103576</v>
      </c>
      <c r="M87" s="22">
        <f t="shared" ca="1" si="60"/>
        <v>78.299807820065951</v>
      </c>
      <c r="N87" s="22">
        <f t="shared" ca="1" si="60"/>
        <v>60.774551855434368</v>
      </c>
      <c r="O87" s="22">
        <f t="shared" ca="1" si="60"/>
        <v>81.312590229919223</v>
      </c>
      <c r="P87" s="22">
        <f t="shared" ca="1" si="60"/>
        <v>116.95141433495537</v>
      </c>
      <c r="Q87" s="22">
        <f t="shared" ca="1" si="60"/>
        <v>77.066213243446214</v>
      </c>
      <c r="R87" s="22">
        <f t="shared" ca="1" si="60"/>
        <v>94.192038408656487</v>
      </c>
      <c r="S87" s="22">
        <f t="shared" ca="1" si="60"/>
        <v>90.011311393930058</v>
      </c>
      <c r="T87" s="22">
        <f t="shared" ca="1" si="60"/>
        <v>71.418699922479249</v>
      </c>
      <c r="U87" s="22">
        <f t="shared" ca="1" si="60"/>
        <v>86.206083847138942</v>
      </c>
      <c r="V87" s="22">
        <f t="shared" ca="1" si="60"/>
        <v>58.865395630611765</v>
      </c>
      <c r="W87" s="22">
        <f t="shared" ca="1" si="60"/>
        <v>134.45208972721142</v>
      </c>
      <c r="X87" s="22">
        <f t="shared" ca="1" si="60"/>
        <v>65.149936970864573</v>
      </c>
      <c r="Y87" s="22">
        <f t="shared" ca="1" si="60"/>
        <v>78.299807820065951</v>
      </c>
      <c r="Z87" s="22">
        <f t="shared" ca="1" si="60"/>
        <v>74.280007823308679</v>
      </c>
      <c r="AA87" s="22">
        <f t="shared" ca="1" si="60"/>
        <v>86.206083847138942</v>
      </c>
      <c r="AB87" s="22">
        <f t="shared" ca="1" si="60"/>
        <v>110.01382503702564</v>
      </c>
      <c r="AC87" s="22">
        <f t="shared" ca="1" si="60"/>
        <v>77.066213243446214</v>
      </c>
      <c r="AD87" s="22">
        <f t="shared" ca="1" si="60"/>
        <v>94.192038408656487</v>
      </c>
      <c r="AE87" s="22">
        <f t="shared" ca="1" si="60"/>
        <v>95.687520819508933</v>
      </c>
      <c r="AF87" s="22">
        <f t="shared" ca="1" si="60"/>
        <v>74.280007823308679</v>
      </c>
      <c r="AG87" s="22">
        <f t="shared" ca="1" si="60"/>
        <v>90.011311393930058</v>
      </c>
      <c r="AH87" s="22">
        <f t="shared" ca="1" si="60"/>
        <v>82.271201539938346</v>
      </c>
      <c r="AI87" s="22">
        <f t="shared" ca="1" si="60"/>
        <v>95.699765113413946</v>
      </c>
      <c r="AJ87" s="22">
        <f t="shared" ca="1" si="60"/>
        <v>58.865395630611765</v>
      </c>
      <c r="AK87" s="22">
        <f t="shared" ca="1" si="60"/>
        <v>109.53119789783156</v>
      </c>
      <c r="AL87" s="22">
        <f t="shared" ca="1" si="60"/>
        <v>75.031734971931925</v>
      </c>
      <c r="AM87" s="22">
        <f t="shared" ca="1" si="60"/>
        <v>99.337942000467095</v>
      </c>
      <c r="AN87" s="22">
        <f ca="1">AVERAGE(OFFSET($A87,0,Fixtures!$D$6,1,3))</f>
        <v>79.595299830171186</v>
      </c>
      <c r="AO87" s="22">
        <f ca="1">AVERAGE(OFFSET($A87,0,Fixtures!$D$6,1,6))</f>
        <v>86.676329363273638</v>
      </c>
      <c r="AP87" s="22">
        <f ca="1">AVERAGE(OFFSET($A87,0,Fixtures!$D$6,1,9))</f>
        <v>86.670757357376615</v>
      </c>
      <c r="AQ87" s="22">
        <f ca="1">AVERAGE(OFFSET($A87,0,Fixtures!$D$6,1,12))</f>
        <v>84.739431541696135</v>
      </c>
      <c r="AR87" s="22">
        <f ca="1">IF(OR(Fixtures!$D$6&lt;=0,Fixtures!$D$6&gt;39),AVERAGE(A87:AM87),AVERAGE(OFFSET($A87,0,Fixtures!$D$6,1,39-Fixtures!$D$6)))</f>
        <v>86.718270224705606</v>
      </c>
    </row>
    <row r="88" spans="1:44" x14ac:dyDescent="0.25">
      <c r="A88" s="30" t="s">
        <v>121</v>
      </c>
      <c r="B88" s="22">
        <f ca="1">MIN(VLOOKUP($A86,$A$2:$AM$12,B$14+1,FALSE),VLOOKUP($A88,$A$2:$AM$12,B$14+1,FALSE))</f>
        <v>95.699765113413946</v>
      </c>
      <c r="C88" s="22">
        <f t="shared" ref="C88:AM88" ca="1" si="61">MIN(VLOOKUP($A86,$A$2:$AM$12,C$14+1,FALSE),VLOOKUP($A88,$A$2:$AM$12,C$14+1,FALSE))</f>
        <v>60.774551855434368</v>
      </c>
      <c r="D88" s="22">
        <f t="shared" ca="1" si="61"/>
        <v>95.687520819508933</v>
      </c>
      <c r="E88" s="22">
        <f t="shared" ca="1" si="61"/>
        <v>99.337942000467095</v>
      </c>
      <c r="F88" s="22">
        <f t="shared" ca="1" si="61"/>
        <v>75.031734971931925</v>
      </c>
      <c r="G88" s="22">
        <f t="shared" ca="1" si="61"/>
        <v>74.280007823308679</v>
      </c>
      <c r="H88" s="22">
        <f t="shared" ca="1" si="61"/>
        <v>71.946594659636602</v>
      </c>
      <c r="I88" s="22">
        <f t="shared" ca="1" si="61"/>
        <v>84.400422374831123</v>
      </c>
      <c r="J88" s="22">
        <f t="shared" ca="1" si="61"/>
        <v>79.627700742167818</v>
      </c>
      <c r="K88" s="22">
        <f t="shared" ca="1" si="61"/>
        <v>89.616434643680364</v>
      </c>
      <c r="L88" s="22">
        <f t="shared" ca="1" si="61"/>
        <v>71.418699922479249</v>
      </c>
      <c r="M88" s="22">
        <f t="shared" ca="1" si="61"/>
        <v>78.299807820065951</v>
      </c>
      <c r="N88" s="22">
        <f t="shared" ca="1" si="61"/>
        <v>109.53119789783156</v>
      </c>
      <c r="O88" s="22">
        <f t="shared" ca="1" si="61"/>
        <v>81.312590229919223</v>
      </c>
      <c r="P88" s="22">
        <f t="shared" ca="1" si="61"/>
        <v>99.38205472545684</v>
      </c>
      <c r="Q88" s="22">
        <f t="shared" ca="1" si="61"/>
        <v>77.066213243446214</v>
      </c>
      <c r="R88" s="22">
        <f t="shared" ca="1" si="61"/>
        <v>71.946594659636602</v>
      </c>
      <c r="S88" s="22">
        <f t="shared" ca="1" si="61"/>
        <v>77.066213243446214</v>
      </c>
      <c r="T88" s="22">
        <f t="shared" ca="1" si="61"/>
        <v>103.15607179146026</v>
      </c>
      <c r="U88" s="22">
        <f t="shared" ca="1" si="61"/>
        <v>65.149936970864573</v>
      </c>
      <c r="V88" s="22">
        <f t="shared" ca="1" si="61"/>
        <v>58.865395630611765</v>
      </c>
      <c r="W88" s="22">
        <f t="shared" ca="1" si="61"/>
        <v>109.53119789783156</v>
      </c>
      <c r="X88" s="22">
        <f t="shared" ca="1" si="61"/>
        <v>65.149936970864573</v>
      </c>
      <c r="Y88" s="22">
        <f t="shared" ca="1" si="61"/>
        <v>79.627700742167818</v>
      </c>
      <c r="Z88" s="22">
        <f t="shared" ca="1" si="61"/>
        <v>74.280007823308679</v>
      </c>
      <c r="AA88" s="22">
        <f t="shared" ca="1" si="61"/>
        <v>78.299807820065951</v>
      </c>
      <c r="AB88" s="22">
        <f t="shared" ca="1" si="61"/>
        <v>94.192038408656487</v>
      </c>
      <c r="AC88" s="22">
        <f t="shared" ca="1" si="61"/>
        <v>58.865395630611765</v>
      </c>
      <c r="AD88" s="22">
        <f t="shared" ca="1" si="61"/>
        <v>94.192038408656487</v>
      </c>
      <c r="AE88" s="22">
        <f t="shared" ca="1" si="61"/>
        <v>81.312590229919223</v>
      </c>
      <c r="AF88" s="22">
        <f t="shared" ca="1" si="61"/>
        <v>89.616434643680364</v>
      </c>
      <c r="AG88" s="22">
        <f t="shared" ca="1" si="61"/>
        <v>99.38205472545684</v>
      </c>
      <c r="AH88" s="22">
        <f t="shared" ca="1" si="61"/>
        <v>82.271201539938346</v>
      </c>
      <c r="AI88" s="22">
        <f t="shared" ca="1" si="61"/>
        <v>95.699765113413946</v>
      </c>
      <c r="AJ88" s="22">
        <f t="shared" ca="1" si="61"/>
        <v>81.276498000382162</v>
      </c>
      <c r="AK88" s="22">
        <f t="shared" ca="1" si="61"/>
        <v>116.95141433495537</v>
      </c>
      <c r="AL88" s="22">
        <f t="shared" ca="1" si="61"/>
        <v>60.774551855434368</v>
      </c>
      <c r="AM88" s="22">
        <f t="shared" ca="1" si="61"/>
        <v>91.705453854583467</v>
      </c>
      <c r="AN88" s="22">
        <f ca="1">AVERAGE(OFFSET($A88,0,Fixtures!$D$6,1,3))</f>
        <v>77.402505461847483</v>
      </c>
      <c r="AO88" s="22">
        <f ca="1">AVERAGE(OFFSET($A88,0,Fixtures!$D$6,1,6))</f>
        <v>79.909498138911204</v>
      </c>
      <c r="AP88" s="22">
        <f ca="1">AVERAGE(OFFSET($A88,0,Fixtures!$D$6,1,9))</f>
        <v>83.307563159169305</v>
      </c>
      <c r="AQ88" s="22">
        <f ca="1">AVERAGE(OFFSET($A88,0,Fixtures!$D$6,1,12))</f>
        <v>84.084627757188187</v>
      </c>
      <c r="AR88" s="22">
        <f ca="1">IF(OR(Fixtures!$D$6&lt;=0,Fixtures!$D$6&gt;39),AVERAGE(A88:AM88),AVERAGE(OFFSET($A88,0,Fixtures!$D$6,1,39-Fixtures!$D$6)))</f>
        <v>85.229796875415417</v>
      </c>
    </row>
    <row r="89" spans="1:44" x14ac:dyDescent="0.25">
      <c r="A89" s="30" t="s">
        <v>73</v>
      </c>
      <c r="B89" s="22">
        <f ca="1">MIN(VLOOKUP($A86,$A$2:$AM$12,B$14+1,FALSE),VLOOKUP($A89,$A$2:$AM$12,B$14+1,FALSE))</f>
        <v>77.066213243446214</v>
      </c>
      <c r="C89" s="22">
        <f t="shared" ref="C89:AM89" ca="1" si="62">MIN(VLOOKUP($A86,$A$2:$AM$12,C$14+1,FALSE),VLOOKUP($A89,$A$2:$AM$12,C$14+1,FALSE))</f>
        <v>60.774551855434368</v>
      </c>
      <c r="D89" s="22">
        <f t="shared" ca="1" si="62"/>
        <v>115.87567373696545</v>
      </c>
      <c r="E89" s="22">
        <f t="shared" ca="1" si="62"/>
        <v>99.337942000467095</v>
      </c>
      <c r="F89" s="22">
        <f t="shared" ca="1" si="62"/>
        <v>89.616434643680364</v>
      </c>
      <c r="G89" s="22">
        <f t="shared" ca="1" si="62"/>
        <v>91.705453854583467</v>
      </c>
      <c r="H89" s="22">
        <f t="shared" ca="1" si="62"/>
        <v>71.946594659636602</v>
      </c>
      <c r="I89" s="22">
        <f t="shared" ca="1" si="62"/>
        <v>84.400422374831123</v>
      </c>
      <c r="J89" s="22">
        <f t="shared" ca="1" si="62"/>
        <v>71.418699922479249</v>
      </c>
      <c r="K89" s="22">
        <f t="shared" ca="1" si="62"/>
        <v>95.699765113413946</v>
      </c>
      <c r="L89" s="22">
        <f t="shared" ca="1" si="62"/>
        <v>100.55369077103576</v>
      </c>
      <c r="M89" s="22">
        <f t="shared" ca="1" si="62"/>
        <v>74.280007823308679</v>
      </c>
      <c r="N89" s="22">
        <f t="shared" ca="1" si="62"/>
        <v>90.011311393930058</v>
      </c>
      <c r="O89" s="22">
        <f t="shared" ca="1" si="62"/>
        <v>81.312590229919223</v>
      </c>
      <c r="P89" s="22">
        <f t="shared" ca="1" si="62"/>
        <v>71.946594659636602</v>
      </c>
      <c r="Q89" s="22">
        <f t="shared" ca="1" si="62"/>
        <v>77.066213243446214</v>
      </c>
      <c r="R89" s="22">
        <f t="shared" ca="1" si="62"/>
        <v>134.5316121561695</v>
      </c>
      <c r="S89" s="22">
        <f t="shared" ca="1" si="62"/>
        <v>75.031734971931925</v>
      </c>
      <c r="T89" s="22">
        <f t="shared" ca="1" si="62"/>
        <v>81.312590229919223</v>
      </c>
      <c r="U89" s="22">
        <f t="shared" ca="1" si="62"/>
        <v>86.206083847138942</v>
      </c>
      <c r="V89" s="22">
        <f t="shared" ca="1" si="62"/>
        <v>58.865395630611765</v>
      </c>
      <c r="W89" s="22">
        <f t="shared" ca="1" si="62"/>
        <v>78.299807820065951</v>
      </c>
      <c r="X89" s="22">
        <f t="shared" ca="1" si="62"/>
        <v>65.149936970864573</v>
      </c>
      <c r="Y89" s="22">
        <f t="shared" ca="1" si="62"/>
        <v>82.271201539938346</v>
      </c>
      <c r="Z89" s="22">
        <f t="shared" ca="1" si="62"/>
        <v>74.280007823308679</v>
      </c>
      <c r="AA89" s="22">
        <f t="shared" ca="1" si="62"/>
        <v>94.192038408656487</v>
      </c>
      <c r="AB89" s="22">
        <f t="shared" ca="1" si="62"/>
        <v>91.705453854583467</v>
      </c>
      <c r="AC89" s="22">
        <f t="shared" ca="1" si="62"/>
        <v>110.07131903686596</v>
      </c>
      <c r="AD89" s="22">
        <f t="shared" ca="1" si="62"/>
        <v>94.192038408656487</v>
      </c>
      <c r="AE89" s="22">
        <f t="shared" ca="1" si="62"/>
        <v>58.865395630611765</v>
      </c>
      <c r="AF89" s="22">
        <f t="shared" ca="1" si="62"/>
        <v>89.616434643680364</v>
      </c>
      <c r="AG89" s="22">
        <f t="shared" ca="1" si="62"/>
        <v>60.774551855434368</v>
      </c>
      <c r="AH89" s="22">
        <f t="shared" ca="1" si="62"/>
        <v>82.271201539938346</v>
      </c>
      <c r="AI89" s="22">
        <f t="shared" ca="1" si="62"/>
        <v>86.206083847138942</v>
      </c>
      <c r="AJ89" s="22">
        <f t="shared" ca="1" si="62"/>
        <v>81.276498000382162</v>
      </c>
      <c r="AK89" s="22">
        <f t="shared" ca="1" si="62"/>
        <v>141.62582345629113</v>
      </c>
      <c r="AL89" s="22">
        <f t="shared" ca="1" si="62"/>
        <v>75.031734971931925</v>
      </c>
      <c r="AM89" s="22">
        <f t="shared" ca="1" si="62"/>
        <v>109.53119789783156</v>
      </c>
      <c r="AN89" s="22">
        <f ca="1">AVERAGE(OFFSET($A89,0,Fixtures!$D$6,1,3))</f>
        <v>83.581082590634509</v>
      </c>
      <c r="AO89" s="22">
        <f ca="1">AVERAGE(OFFSET($A89,0,Fixtures!$D$6,1,6))</f>
        <v>91.118676512001571</v>
      </c>
      <c r="AP89" s="22">
        <f ca="1">AVERAGE(OFFSET($A89,0,Fixtures!$D$6,1,9))</f>
        <v>83.996493466859548</v>
      </c>
      <c r="AQ89" s="22">
        <f ca="1">AVERAGE(OFFSET($A89,0,Fixtures!$D$6,1,12))</f>
        <v>83.810185382432948</v>
      </c>
      <c r="AR89" s="22">
        <f ca="1">IF(OR(Fixtures!$D$6&lt;=0,Fixtures!$D$6&gt;39),AVERAGE(A89:AM89),AVERAGE(OFFSET($A89,0,Fixtures!$D$6,1,39-Fixtures!$D$6)))</f>
        <v>88.79406539435</v>
      </c>
    </row>
    <row r="90" spans="1:44" x14ac:dyDescent="0.25">
      <c r="A90" s="30" t="s">
        <v>61</v>
      </c>
      <c r="B90" s="22">
        <f ca="1">MIN(VLOOKUP($A86,$A$2:$AM$12,B$14+1,FALSE),VLOOKUP($A90,$A$2:$AM$12,B$14+1,FALSE))</f>
        <v>95.687520819508933</v>
      </c>
      <c r="C90" s="22">
        <f t="shared" ref="C90:AM90" ca="1" si="63">MIN(VLOOKUP($A86,$A$2:$AM$12,C$14+1,FALSE),VLOOKUP($A90,$A$2:$AM$12,C$14+1,FALSE))</f>
        <v>60.774551855434368</v>
      </c>
      <c r="D90" s="22">
        <f t="shared" ca="1" si="63"/>
        <v>110.01382503702564</v>
      </c>
      <c r="E90" s="22">
        <f t="shared" si="63"/>
        <v>99.337942000467095</v>
      </c>
      <c r="F90" s="22">
        <f t="shared" ca="1" si="63"/>
        <v>100.55369077103576</v>
      </c>
      <c r="G90" s="22">
        <f t="shared" ca="1" si="63"/>
        <v>71.418699922479249</v>
      </c>
      <c r="H90" s="22">
        <f t="shared" ca="1" si="63"/>
        <v>71.946594659636602</v>
      </c>
      <c r="I90" s="22">
        <f t="shared" ca="1" si="63"/>
        <v>84.400422374831123</v>
      </c>
      <c r="J90" s="22">
        <f t="shared" ca="1" si="63"/>
        <v>79.627700742167818</v>
      </c>
      <c r="K90" s="22">
        <f t="shared" ca="1" si="63"/>
        <v>110.0062552313548</v>
      </c>
      <c r="L90" s="22">
        <f t="shared" ca="1" si="63"/>
        <v>94.192038408656487</v>
      </c>
      <c r="M90" s="22">
        <f t="shared" ca="1" si="63"/>
        <v>78.299807820065951</v>
      </c>
      <c r="N90" s="22">
        <f t="shared" ca="1" si="63"/>
        <v>95.699765113413946</v>
      </c>
      <c r="O90" s="22">
        <f t="shared" ca="1" si="63"/>
        <v>58.865395630611765</v>
      </c>
      <c r="P90" s="22">
        <f t="shared" ca="1" si="63"/>
        <v>116.95141433495537</v>
      </c>
      <c r="Q90" s="22">
        <f t="shared" ca="1" si="63"/>
        <v>77.066213243446214</v>
      </c>
      <c r="R90" s="22">
        <f t="shared" ca="1" si="63"/>
        <v>60.774551855434368</v>
      </c>
      <c r="S90" s="22">
        <f t="shared" ca="1" si="63"/>
        <v>79.627700742167818</v>
      </c>
      <c r="T90" s="22">
        <f t="shared" ca="1" si="63"/>
        <v>103.15607179146026</v>
      </c>
      <c r="U90" s="22">
        <f t="shared" ca="1" si="63"/>
        <v>86.206083847138942</v>
      </c>
      <c r="V90" s="22">
        <f t="shared" ca="1" si="63"/>
        <v>58.865395630611765</v>
      </c>
      <c r="W90" s="22">
        <f t="shared" ca="1" si="63"/>
        <v>134.45208972721142</v>
      </c>
      <c r="X90" s="22">
        <f t="shared" ca="1" si="63"/>
        <v>65.149936970864573</v>
      </c>
      <c r="Y90" s="22">
        <f t="shared" ca="1" si="63"/>
        <v>105.36299136872537</v>
      </c>
      <c r="Z90" s="22">
        <f t="shared" ca="1" si="63"/>
        <v>74.280007823308679</v>
      </c>
      <c r="AA90" s="22">
        <f t="shared" ca="1" si="63"/>
        <v>116.95141433495537</v>
      </c>
      <c r="AB90" s="22">
        <f t="shared" ca="1" si="63"/>
        <v>65.149936970864573</v>
      </c>
      <c r="AC90" s="22">
        <f t="shared" ca="1" si="63"/>
        <v>74.280007823308679</v>
      </c>
      <c r="AD90" s="22">
        <f t="shared" ca="1" si="63"/>
        <v>86.206083847138942</v>
      </c>
      <c r="AE90" s="22">
        <f t="shared" ca="1" si="63"/>
        <v>95.687520819508933</v>
      </c>
      <c r="AF90" s="22">
        <f t="shared" ca="1" si="63"/>
        <v>78.299807820065951</v>
      </c>
      <c r="AG90" s="22">
        <f t="shared" ca="1" si="63"/>
        <v>71.946594659636602</v>
      </c>
      <c r="AH90" s="22">
        <f t="shared" ca="1" si="63"/>
        <v>77.066213243446214</v>
      </c>
      <c r="AI90" s="22">
        <f t="shared" ca="1" si="63"/>
        <v>95.699765113413946</v>
      </c>
      <c r="AJ90" s="22">
        <f t="shared" si="63"/>
        <v>81.276498000382162</v>
      </c>
      <c r="AK90" s="22">
        <f t="shared" ca="1" si="63"/>
        <v>90.011311393930058</v>
      </c>
      <c r="AL90" s="22">
        <f t="shared" ca="1" si="63"/>
        <v>75.031734971931925</v>
      </c>
      <c r="AM90" s="22">
        <f t="shared" ca="1" si="63"/>
        <v>82.271201539938346</v>
      </c>
      <c r="AN90" s="22">
        <f ca="1">AVERAGE(OFFSET($A90,0,Fixtures!$D$6,1,3))</f>
        <v>98.864804508996471</v>
      </c>
      <c r="AO90" s="22">
        <f ca="1">AVERAGE(OFFSET($A90,0,Fixtures!$D$6,1,6))</f>
        <v>87.038407028050258</v>
      </c>
      <c r="AP90" s="22">
        <f ca="1">AVERAGE(OFFSET($A90,0,Fixtures!$D$6,1,9))</f>
        <v>85.351596163056996</v>
      </c>
      <c r="AQ90" s="22">
        <f ca="1">AVERAGE(OFFSET($A90,0,Fixtures!$D$6,1,12))</f>
        <v>85.183903485396272</v>
      </c>
      <c r="AR90" s="22">
        <f ca="1">IF(OR(Fixtures!$D$6&lt;=0,Fixtures!$D$6&gt;39),AVERAGE(A90:AM90),AVERAGE(OFFSET($A90,0,Fixtures!$D$6,1,39-Fixtures!$D$6)))</f>
        <v>84.634739315370368</v>
      </c>
    </row>
    <row r="91" spans="1:44" x14ac:dyDescent="0.25">
      <c r="A91" s="30" t="s">
        <v>53</v>
      </c>
      <c r="B91" s="22">
        <f ca="1">MIN(VLOOKUP($A86,$A$2:$AM$12,B$14+1,FALSE),VLOOKUP($A91,$A$2:$AM$12,B$14+1,FALSE))</f>
        <v>89.616434643680364</v>
      </c>
      <c r="C91" s="22">
        <f t="shared" ref="C91:AM91" ca="1" si="64">MIN(VLOOKUP($A86,$A$2:$AM$12,C$14+1,FALSE),VLOOKUP($A91,$A$2:$AM$12,C$14+1,FALSE))</f>
        <v>60.774551855434368</v>
      </c>
      <c r="D91" s="22">
        <f t="shared" ca="1" si="64"/>
        <v>115.87567373696545</v>
      </c>
      <c r="E91" s="22">
        <f t="shared" ca="1" si="64"/>
        <v>84.400422374831123</v>
      </c>
      <c r="F91" s="22">
        <f t="shared" ca="1" si="64"/>
        <v>105.36299136872537</v>
      </c>
      <c r="G91" s="22">
        <f t="shared" ca="1" si="64"/>
        <v>90.011311393930058</v>
      </c>
      <c r="H91" s="22">
        <f t="shared" ca="1" si="64"/>
        <v>71.418699922479249</v>
      </c>
      <c r="I91" s="22">
        <f t="shared" ca="1" si="64"/>
        <v>84.400422374831123</v>
      </c>
      <c r="J91" s="22">
        <f t="shared" ca="1" si="64"/>
        <v>79.627700742167818</v>
      </c>
      <c r="K91" s="22">
        <f t="shared" ca="1" si="64"/>
        <v>99.38205472545684</v>
      </c>
      <c r="L91" s="22">
        <f t="shared" ca="1" si="64"/>
        <v>100.55369077103576</v>
      </c>
      <c r="M91" s="22">
        <f t="shared" ca="1" si="64"/>
        <v>78.299807820065951</v>
      </c>
      <c r="N91" s="22">
        <f t="shared" ca="1" si="64"/>
        <v>109.53119789783156</v>
      </c>
      <c r="O91" s="22">
        <f t="shared" ca="1" si="64"/>
        <v>81.312590229919223</v>
      </c>
      <c r="P91" s="22">
        <f t="shared" ca="1" si="64"/>
        <v>65.149936970864573</v>
      </c>
      <c r="Q91" s="22">
        <f t="shared" ca="1" si="64"/>
        <v>77.066213243446214</v>
      </c>
      <c r="R91" s="22">
        <f t="shared" ca="1" si="64"/>
        <v>82.271201539938346</v>
      </c>
      <c r="S91" s="22">
        <f t="shared" ca="1" si="64"/>
        <v>74.280007823308679</v>
      </c>
      <c r="T91" s="22">
        <f t="shared" ca="1" si="64"/>
        <v>81.276498000382162</v>
      </c>
      <c r="U91" s="22">
        <f t="shared" ca="1" si="64"/>
        <v>86.206083847138942</v>
      </c>
      <c r="V91" s="22">
        <f t="shared" ca="1" si="64"/>
        <v>58.865395630611765</v>
      </c>
      <c r="W91" s="22">
        <f t="shared" ca="1" si="64"/>
        <v>81.312590229919223</v>
      </c>
      <c r="X91" s="22">
        <f t="shared" ca="1" si="64"/>
        <v>65.149936970864573</v>
      </c>
      <c r="Y91" s="22">
        <f t="shared" ca="1" si="64"/>
        <v>95.687520819508933</v>
      </c>
      <c r="Z91" s="22">
        <f t="shared" ca="1" si="64"/>
        <v>74.280007823308679</v>
      </c>
      <c r="AA91" s="22">
        <f t="shared" ca="1" si="64"/>
        <v>109.53119789783156</v>
      </c>
      <c r="AB91" s="22">
        <f t="shared" ca="1" si="64"/>
        <v>60.774551855434368</v>
      </c>
      <c r="AC91" s="22">
        <f t="shared" ca="1" si="64"/>
        <v>100.55369077103576</v>
      </c>
      <c r="AD91" s="22">
        <f t="shared" ca="1" si="64"/>
        <v>78.299807820065951</v>
      </c>
      <c r="AE91" s="22">
        <f t="shared" ca="1" si="64"/>
        <v>79.627700742167818</v>
      </c>
      <c r="AF91" s="22">
        <f t="shared" ca="1" si="64"/>
        <v>89.616434643680364</v>
      </c>
      <c r="AG91" s="22">
        <f t="shared" ca="1" si="64"/>
        <v>75.031734971931925</v>
      </c>
      <c r="AH91" s="22">
        <f t="shared" ca="1" si="64"/>
        <v>82.271201539938346</v>
      </c>
      <c r="AI91" s="22">
        <f t="shared" ca="1" si="64"/>
        <v>95.699765113413946</v>
      </c>
      <c r="AJ91" s="22">
        <f t="shared" ca="1" si="64"/>
        <v>81.276498000382162</v>
      </c>
      <c r="AK91" s="22">
        <f t="shared" ca="1" si="64"/>
        <v>110.0062552313548</v>
      </c>
      <c r="AL91" s="22">
        <f t="shared" ca="1" si="64"/>
        <v>75.031734971931925</v>
      </c>
      <c r="AM91" s="22">
        <f t="shared" ca="1" si="64"/>
        <v>86.206083847138942</v>
      </c>
      <c r="AN91" s="22">
        <f ca="1">AVERAGE(OFFSET($A91,0,Fixtures!$D$6,1,3))</f>
        <v>93.166242180216386</v>
      </c>
      <c r="AO91" s="22">
        <f ca="1">AVERAGE(OFFSET($A91,0,Fixtures!$D$6,1,6))</f>
        <v>86.521129497864194</v>
      </c>
      <c r="AP91" s="22">
        <f ca="1">AVERAGE(OFFSET($A91,0,Fixtures!$D$6,1,9))</f>
        <v>84.8225163716628</v>
      </c>
      <c r="AQ91" s="22">
        <f ca="1">AVERAGE(OFFSET($A91,0,Fixtures!$D$6,1,12))</f>
        <v>85.220842666558312</v>
      </c>
      <c r="AR91" s="22">
        <f ca="1">IF(OR(Fixtures!$D$6&lt;=0,Fixtures!$D$6&gt;39),AVERAGE(A91:AM91),AVERAGE(OFFSET($A91,0,Fixtures!$D$6,1,39-Fixtures!$D$6)))</f>
        <v>86.259612403275014</v>
      </c>
    </row>
    <row r="92" spans="1:44" x14ac:dyDescent="0.25">
      <c r="A92" s="30" t="s">
        <v>2</v>
      </c>
      <c r="B92" s="22">
        <f ca="1">MIN(VLOOKUP($A86,$A$2:$AM$12,B$14+1,FALSE),VLOOKUP($A92,$A$2:$AM$12,B$14+1,FALSE))</f>
        <v>81.312590229919223</v>
      </c>
      <c r="C92" s="22">
        <f t="shared" ref="C92:AM92" ca="1" si="65">MIN(VLOOKUP($A86,$A$2:$AM$12,C$14+1,FALSE),VLOOKUP($A92,$A$2:$AM$12,C$14+1,FALSE))</f>
        <v>60.774551855434368</v>
      </c>
      <c r="D92" s="22">
        <f t="shared" ca="1" si="65"/>
        <v>105.36299136872537</v>
      </c>
      <c r="E92" s="22">
        <f t="shared" ca="1" si="65"/>
        <v>78.299807820065951</v>
      </c>
      <c r="F92" s="22">
        <f t="shared" ca="1" si="65"/>
        <v>154.82511110535401</v>
      </c>
      <c r="G92" s="22">
        <f t="shared" ca="1" si="65"/>
        <v>82.271201539938346</v>
      </c>
      <c r="H92" s="22">
        <f t="shared" ca="1" si="65"/>
        <v>71.946594659636602</v>
      </c>
      <c r="I92" s="22">
        <f t="shared" ca="1" si="65"/>
        <v>84.400422374831123</v>
      </c>
      <c r="J92" s="22">
        <f t="shared" ca="1" si="65"/>
        <v>79.627700742167818</v>
      </c>
      <c r="K92" s="22">
        <f t="shared" ca="1" si="65"/>
        <v>90.011311393930058</v>
      </c>
      <c r="L92" s="22">
        <f t="shared" ca="1" si="65"/>
        <v>99.337942000467095</v>
      </c>
      <c r="M92" s="22">
        <f t="shared" ca="1" si="65"/>
        <v>65.149936970864573</v>
      </c>
      <c r="N92" s="22">
        <f t="shared" ca="1" si="65"/>
        <v>103.15607179146026</v>
      </c>
      <c r="O92" s="22">
        <f t="shared" ca="1" si="65"/>
        <v>81.312590229919223</v>
      </c>
      <c r="P92" s="22">
        <f t="shared" ca="1" si="65"/>
        <v>94.192038408656487</v>
      </c>
      <c r="Q92" s="22">
        <f t="shared" ca="1" si="65"/>
        <v>77.066213243446214</v>
      </c>
      <c r="R92" s="22">
        <f t="shared" ca="1" si="65"/>
        <v>91.705453854583467</v>
      </c>
      <c r="S92" s="22">
        <f t="shared" ca="1" si="65"/>
        <v>58.865395630611765</v>
      </c>
      <c r="T92" s="22">
        <f t="shared" ca="1" si="65"/>
        <v>103.15607179146026</v>
      </c>
      <c r="U92" s="22">
        <f t="shared" ca="1" si="65"/>
        <v>86.206083847138942</v>
      </c>
      <c r="V92" s="22">
        <f t="shared" ca="1" si="65"/>
        <v>58.865395630611765</v>
      </c>
      <c r="W92" s="22">
        <f t="shared" ca="1" si="65"/>
        <v>110.01382503702564</v>
      </c>
      <c r="X92" s="22">
        <f t="shared" ca="1" si="65"/>
        <v>65.149936970864573</v>
      </c>
      <c r="Y92" s="22">
        <f t="shared" ca="1" si="65"/>
        <v>105.36299136872537</v>
      </c>
      <c r="Z92" s="22">
        <f t="shared" ca="1" si="65"/>
        <v>71.418699922479249</v>
      </c>
      <c r="AA92" s="22">
        <f t="shared" ca="1" si="65"/>
        <v>99.38205472545684</v>
      </c>
      <c r="AB92" s="22">
        <f t="shared" ca="1" si="65"/>
        <v>71.946594659636602</v>
      </c>
      <c r="AC92" s="22">
        <f t="shared" ca="1" si="65"/>
        <v>75.031734971931925</v>
      </c>
      <c r="AD92" s="22">
        <f t="shared" ca="1" si="65"/>
        <v>94.192038408656487</v>
      </c>
      <c r="AE92" s="22">
        <f t="shared" ca="1" si="65"/>
        <v>77.066213243446214</v>
      </c>
      <c r="AF92" s="22">
        <f t="shared" ca="1" si="65"/>
        <v>84.400422374831123</v>
      </c>
      <c r="AG92" s="22">
        <f t="shared" ca="1" si="65"/>
        <v>79.627700742167818</v>
      </c>
      <c r="AH92" s="22">
        <f t="shared" ca="1" si="65"/>
        <v>81.276498000382162</v>
      </c>
      <c r="AI92" s="22">
        <f t="shared" ca="1" si="65"/>
        <v>95.699765113413946</v>
      </c>
      <c r="AJ92" s="22">
        <f t="shared" ca="1" si="65"/>
        <v>81.276498000382162</v>
      </c>
      <c r="AK92" s="22">
        <f t="shared" ca="1" si="65"/>
        <v>86.206083847138942</v>
      </c>
      <c r="AL92" s="22">
        <f t="shared" ca="1" si="65"/>
        <v>75.031734971931925</v>
      </c>
      <c r="AM92" s="22">
        <f t="shared" ca="1" si="65"/>
        <v>131.33569028153607</v>
      </c>
      <c r="AN92" s="22">
        <f ca="1">AVERAGE(OFFSET($A92,0,Fixtures!$D$6,1,3))</f>
        <v>92.054582005553812</v>
      </c>
      <c r="AO92" s="22">
        <f ca="1">AVERAGE(OFFSET($A92,0,Fixtures!$D$6,1,6))</f>
        <v>86.222352342814418</v>
      </c>
      <c r="AP92" s="22">
        <f ca="1">AVERAGE(OFFSET($A92,0,Fixtures!$D$6,1,9))</f>
        <v>84.269827824147967</v>
      </c>
      <c r="AQ92" s="22">
        <f ca="1">AVERAGE(OFFSET($A92,0,Fixtures!$D$6,1,12))</f>
        <v>84.723434294292488</v>
      </c>
      <c r="AR92" s="22">
        <f ca="1">IF(OR(Fixtures!$D$6&lt;=0,Fixtures!$D$6&gt;39),AVERAGE(A92:AM92),AVERAGE(OFFSET($A92,0,Fixtures!$D$6,1,39-Fixtures!$D$6)))</f>
        <v>87.28364804214111</v>
      </c>
    </row>
    <row r="93" spans="1:44" x14ac:dyDescent="0.25">
      <c r="A93" s="30" t="s">
        <v>112</v>
      </c>
      <c r="B93" s="22">
        <f ca="1">MIN(VLOOKUP($A86,$A$2:$AM$12,B$14+1,FALSE),VLOOKUP($A93,$A$2:$AM$12,B$14+1,FALSE))</f>
        <v>79.627700742167818</v>
      </c>
      <c r="C93" s="22">
        <f t="shared" ref="C93:AM93" ca="1" si="66">MIN(VLOOKUP($A86,$A$2:$AM$12,C$14+1,FALSE),VLOOKUP($A93,$A$2:$AM$12,C$14+1,FALSE))</f>
        <v>58.865395630611765</v>
      </c>
      <c r="D93" s="22">
        <f t="shared" ca="1" si="66"/>
        <v>110.07131903686596</v>
      </c>
      <c r="E93" s="22">
        <f t="shared" ca="1" si="66"/>
        <v>99.337942000467095</v>
      </c>
      <c r="F93" s="22">
        <f t="shared" ca="1" si="66"/>
        <v>95.687520819508933</v>
      </c>
      <c r="G93" s="22">
        <f t="shared" ca="1" si="66"/>
        <v>91.705453854583467</v>
      </c>
      <c r="H93" s="22">
        <f t="shared" ca="1" si="66"/>
        <v>71.946594659636602</v>
      </c>
      <c r="I93" s="22">
        <f t="shared" ca="1" si="66"/>
        <v>84.400422374831123</v>
      </c>
      <c r="J93" s="22">
        <f t="shared" ca="1" si="66"/>
        <v>79.627700742167818</v>
      </c>
      <c r="K93" s="22">
        <f t="shared" ca="1" si="66"/>
        <v>99.337942000467095</v>
      </c>
      <c r="L93" s="22">
        <f t="shared" ca="1" si="66"/>
        <v>75.031734971931925</v>
      </c>
      <c r="M93" s="22">
        <f t="shared" ca="1" si="66"/>
        <v>78.299807820065951</v>
      </c>
      <c r="N93" s="22">
        <f t="shared" ca="1" si="66"/>
        <v>109.53119789783156</v>
      </c>
      <c r="O93" s="22">
        <f t="shared" ca="1" si="66"/>
        <v>81.312590229919223</v>
      </c>
      <c r="P93" s="22">
        <f t="shared" ca="1" si="66"/>
        <v>60.774551855434368</v>
      </c>
      <c r="Q93" s="22">
        <f t="shared" ca="1" si="66"/>
        <v>77.066213243446214</v>
      </c>
      <c r="R93" s="22">
        <f t="shared" ca="1" si="66"/>
        <v>84.400422374831123</v>
      </c>
      <c r="S93" s="22">
        <f t="shared" ca="1" si="66"/>
        <v>90.011311393930058</v>
      </c>
      <c r="T93" s="22">
        <f t="shared" ca="1" si="66"/>
        <v>78.299807820065951</v>
      </c>
      <c r="U93" s="22">
        <f t="shared" ca="1" si="66"/>
        <v>86.206083847138942</v>
      </c>
      <c r="V93" s="22">
        <f t="shared" ca="1" si="66"/>
        <v>58.865395630611765</v>
      </c>
      <c r="W93" s="22">
        <f t="shared" ca="1" si="66"/>
        <v>81.276498000382162</v>
      </c>
      <c r="X93" s="22">
        <f t="shared" ca="1" si="66"/>
        <v>65.149936970864573</v>
      </c>
      <c r="Y93" s="22">
        <f t="shared" ca="1" si="66"/>
        <v>105.36299136872537</v>
      </c>
      <c r="Z93" s="22">
        <f t="shared" ca="1" si="66"/>
        <v>71.946594659636602</v>
      </c>
      <c r="AA93" s="22">
        <f t="shared" ca="1" si="66"/>
        <v>65.149936970864573</v>
      </c>
      <c r="AB93" s="22">
        <f t="shared" ca="1" si="66"/>
        <v>82.271201539938346</v>
      </c>
      <c r="AC93" s="22">
        <f t="shared" ca="1" si="66"/>
        <v>103.15607179146026</v>
      </c>
      <c r="AD93" s="22">
        <f t="shared" ca="1" si="66"/>
        <v>71.418699922479249</v>
      </c>
      <c r="AE93" s="22">
        <f t="shared" ca="1" si="66"/>
        <v>74.280007823308679</v>
      </c>
      <c r="AF93" s="22">
        <f t="shared" ca="1" si="66"/>
        <v>89.616434643680364</v>
      </c>
      <c r="AG93" s="22">
        <f t="shared" ca="1" si="66"/>
        <v>86.206083847138942</v>
      </c>
      <c r="AH93" s="22">
        <f t="shared" ca="1" si="66"/>
        <v>82.271201539938346</v>
      </c>
      <c r="AI93" s="22">
        <f t="shared" ca="1" si="66"/>
        <v>90.011311393930058</v>
      </c>
      <c r="AJ93" s="22">
        <f t="shared" ca="1" si="66"/>
        <v>81.276498000382162</v>
      </c>
      <c r="AK93" s="22">
        <f t="shared" ca="1" si="66"/>
        <v>134.5316121561695</v>
      </c>
      <c r="AL93" s="22">
        <f t="shared" ca="1" si="66"/>
        <v>75.031734971931925</v>
      </c>
      <c r="AM93" s="22">
        <f t="shared" ca="1" si="66"/>
        <v>116.95141433495537</v>
      </c>
      <c r="AN93" s="22">
        <f ca="1">AVERAGE(OFFSET($A93,0,Fixtures!$D$6,1,3))</f>
        <v>80.819840999742198</v>
      </c>
      <c r="AO93" s="22">
        <f ca="1">AVERAGE(OFFSET($A93,0,Fixtures!$D$6,1,6))</f>
        <v>83.217582708850742</v>
      </c>
      <c r="AP93" s="22">
        <f ca="1">AVERAGE(OFFSET($A93,0,Fixtures!$D$6,1,9))</f>
        <v>83.267558063025831</v>
      </c>
      <c r="AQ93" s="22">
        <f ca="1">AVERAGE(OFFSET($A93,0,Fixtures!$D$6,1,12))</f>
        <v>83.580586125123588</v>
      </c>
      <c r="AR93" s="22">
        <f ca="1">IF(OR(Fixtures!$D$6&lt;=0,Fixtures!$D$6&gt;39),AVERAGE(A93:AM93),AVERAGE(OFFSET($A93,0,Fixtures!$D$6,1,39-Fixtures!$D$6)))</f>
        <v>88.632119664302664</v>
      </c>
    </row>
    <row r="94" spans="1:44" x14ac:dyDescent="0.25">
      <c r="A94" s="30" t="s">
        <v>10</v>
      </c>
      <c r="B94" s="22">
        <f ca="1">MIN(VLOOKUP($A86,$A$2:$AM$12,B$14+1,FALSE),VLOOKUP($A94,$A$2:$AM$12,B$14+1,FALSE))</f>
        <v>91.705453854583467</v>
      </c>
      <c r="C94" s="22">
        <f t="shared" ref="C94:AM94" ca="1" si="67">MIN(VLOOKUP($A86,$A$2:$AM$12,C$14+1,FALSE),VLOOKUP($A94,$A$2:$AM$12,C$14+1,FALSE))</f>
        <v>60.774551855434368</v>
      </c>
      <c r="D94" s="22">
        <f t="shared" ca="1" si="67"/>
        <v>100.55369077103576</v>
      </c>
      <c r="E94" s="22">
        <f t="shared" ca="1" si="67"/>
        <v>99.337942000467095</v>
      </c>
      <c r="F94" s="22">
        <f t="shared" ca="1" si="67"/>
        <v>94.192038408656487</v>
      </c>
      <c r="G94" s="22">
        <f t="shared" ca="1" si="67"/>
        <v>65.149936970864573</v>
      </c>
      <c r="H94" s="22">
        <f t="shared" ca="1" si="67"/>
        <v>71.946594659636602</v>
      </c>
      <c r="I94" s="22">
        <f t="shared" ca="1" si="67"/>
        <v>84.400422374831123</v>
      </c>
      <c r="J94" s="22">
        <f t="shared" ca="1" si="67"/>
        <v>79.627700742167818</v>
      </c>
      <c r="K94" s="22">
        <f t="shared" ca="1" si="67"/>
        <v>110.0062552313548</v>
      </c>
      <c r="L94" s="22">
        <f t="shared" ca="1" si="67"/>
        <v>100.55369077103576</v>
      </c>
      <c r="M94" s="22">
        <f t="shared" ca="1" si="67"/>
        <v>78.299807820065951</v>
      </c>
      <c r="N94" s="22">
        <f t="shared" ca="1" si="67"/>
        <v>99.38205472545684</v>
      </c>
      <c r="O94" s="22">
        <f t="shared" ca="1" si="67"/>
        <v>78.299807820065951</v>
      </c>
      <c r="P94" s="22">
        <f t="shared" ca="1" si="67"/>
        <v>71.418699922479249</v>
      </c>
      <c r="Q94" s="22">
        <f t="shared" ca="1" si="67"/>
        <v>74.280007823308679</v>
      </c>
      <c r="R94" s="22">
        <f t="shared" ca="1" si="67"/>
        <v>81.276498000382162</v>
      </c>
      <c r="S94" s="22">
        <f t="shared" ca="1" si="67"/>
        <v>90.011311393930058</v>
      </c>
      <c r="T94" s="22">
        <f t="shared" ca="1" si="67"/>
        <v>103.15607179146026</v>
      </c>
      <c r="U94" s="22">
        <f t="shared" ca="1" si="67"/>
        <v>58.865395630611765</v>
      </c>
      <c r="V94" s="22">
        <f t="shared" ca="1" si="67"/>
        <v>58.865395630611765</v>
      </c>
      <c r="W94" s="22">
        <f t="shared" ca="1" si="67"/>
        <v>134.45208972721142</v>
      </c>
      <c r="X94" s="22">
        <f t="shared" ca="1" si="67"/>
        <v>65.149936970864573</v>
      </c>
      <c r="Y94" s="22">
        <f t="shared" ca="1" si="67"/>
        <v>71.946594659636602</v>
      </c>
      <c r="Z94" s="22">
        <f t="shared" ca="1" si="67"/>
        <v>74.280007823308679</v>
      </c>
      <c r="AA94" s="22">
        <f t="shared" ca="1" si="67"/>
        <v>75.031734971931925</v>
      </c>
      <c r="AB94" s="22">
        <f t="shared" ca="1" si="67"/>
        <v>84.400422374831123</v>
      </c>
      <c r="AC94" s="22">
        <f t="shared" ca="1" si="67"/>
        <v>99.337942000467095</v>
      </c>
      <c r="AD94" s="22">
        <f t="shared" ca="1" si="67"/>
        <v>60.774551855434368</v>
      </c>
      <c r="AE94" s="22">
        <f t="shared" ca="1" si="67"/>
        <v>87.28952212747464</v>
      </c>
      <c r="AF94" s="22">
        <f t="shared" ca="1" si="67"/>
        <v>81.312590229919223</v>
      </c>
      <c r="AG94" s="22">
        <f t="shared" ca="1" si="67"/>
        <v>95.699765113413946</v>
      </c>
      <c r="AH94" s="22">
        <f t="shared" ca="1" si="67"/>
        <v>82.271201539938346</v>
      </c>
      <c r="AI94" s="22">
        <f t="shared" ca="1" si="67"/>
        <v>95.699765113413946</v>
      </c>
      <c r="AJ94" s="22">
        <f t="shared" ca="1" si="67"/>
        <v>81.276498000382162</v>
      </c>
      <c r="AK94" s="22">
        <f t="shared" ca="1" si="67"/>
        <v>82.271201539938346</v>
      </c>
      <c r="AL94" s="22">
        <f t="shared" ca="1" si="67"/>
        <v>75.031734971931925</v>
      </c>
      <c r="AM94" s="22">
        <f t="shared" ca="1" si="67"/>
        <v>77.066213243446214</v>
      </c>
      <c r="AN94" s="22">
        <f ca="1">AVERAGE(OFFSET($A94,0,Fixtures!$D$6,1,3))</f>
        <v>73.752779151625745</v>
      </c>
      <c r="AO94" s="22">
        <f ca="1">AVERAGE(OFFSET($A94,0,Fixtures!$D$6,1,6))</f>
        <v>77.628542280934965</v>
      </c>
      <c r="AP94" s="22">
        <f ca="1">AVERAGE(OFFSET($A94,0,Fixtures!$D$6,1,9))</f>
        <v>81.119236795157519</v>
      </c>
      <c r="AQ94" s="22">
        <f ca="1">AVERAGE(OFFSET($A94,0,Fixtures!$D$6,1,12))</f>
        <v>82.443382984179337</v>
      </c>
      <c r="AR94" s="22">
        <f ca="1">IF(OR(Fixtures!$D$6&lt;=0,Fixtures!$D$6&gt;39),AVERAGE(A94:AM94),AVERAGE(OFFSET($A94,0,Fixtures!$D$6,1,39-Fixtures!$D$6)))</f>
        <v>81.579316371031226</v>
      </c>
    </row>
    <row r="95" spans="1:44" x14ac:dyDescent="0.25">
      <c r="A95" s="30" t="s">
        <v>71</v>
      </c>
      <c r="B95" s="22">
        <f ca="1">MIN(VLOOKUP($A86,$A$2:$AM$12,B$14+1,FALSE),VLOOKUP($A95,$A$2:$AM$12,B$14+1,FALSE))</f>
        <v>82.271201539938346</v>
      </c>
      <c r="C95" s="22">
        <f t="shared" ref="C95:AM95" ca="1" si="68">MIN(VLOOKUP($A86,$A$2:$AM$12,C$14+1,FALSE),VLOOKUP($A95,$A$2:$AM$12,C$14+1,FALSE))</f>
        <v>60.774551855434368</v>
      </c>
      <c r="D95" s="22">
        <f t="shared" ca="1" si="68"/>
        <v>81.276498000382162</v>
      </c>
      <c r="E95" s="22">
        <f t="shared" ca="1" si="68"/>
        <v>74.280007823308679</v>
      </c>
      <c r="F95" s="22">
        <f t="shared" ca="1" si="68"/>
        <v>81.312590229919223</v>
      </c>
      <c r="G95" s="22">
        <f t="shared" ca="1" si="68"/>
        <v>91.705453854583467</v>
      </c>
      <c r="H95" s="22">
        <f t="shared" ca="1" si="68"/>
        <v>71.946594659636602</v>
      </c>
      <c r="I95" s="22">
        <f t="shared" ca="1" si="68"/>
        <v>77.066213243446214</v>
      </c>
      <c r="J95" s="22">
        <f t="shared" ca="1" si="68"/>
        <v>79.627700742167818</v>
      </c>
      <c r="K95" s="22">
        <f t="shared" ca="1" si="68"/>
        <v>65.149936970864573</v>
      </c>
      <c r="L95" s="22">
        <f t="shared" ca="1" si="68"/>
        <v>100.55369077103576</v>
      </c>
      <c r="M95" s="22">
        <f t="shared" ca="1" si="68"/>
        <v>78.299807820065951</v>
      </c>
      <c r="N95" s="22">
        <f t="shared" ca="1" si="68"/>
        <v>75.031734971931925</v>
      </c>
      <c r="O95" s="22">
        <f t="shared" ca="1" si="68"/>
        <v>81.312590229919223</v>
      </c>
      <c r="P95" s="22">
        <f t="shared" ca="1" si="68"/>
        <v>116.95141433495537</v>
      </c>
      <c r="Q95" s="22">
        <f t="shared" ca="1" si="68"/>
        <v>58.865395630611765</v>
      </c>
      <c r="R95" s="22">
        <f t="shared" ca="1" si="68"/>
        <v>134.5316121561695</v>
      </c>
      <c r="S95" s="22">
        <f t="shared" ca="1" si="68"/>
        <v>90.011311393930058</v>
      </c>
      <c r="T95" s="22">
        <f t="shared" ca="1" si="68"/>
        <v>94.192038408656487</v>
      </c>
      <c r="U95" s="22">
        <f t="shared" ca="1" si="68"/>
        <v>84.400422374831123</v>
      </c>
      <c r="V95" s="22">
        <f t="shared" ca="1" si="68"/>
        <v>58.865395630611765</v>
      </c>
      <c r="W95" s="22">
        <f t="shared" ca="1" si="68"/>
        <v>79.627700742167818</v>
      </c>
      <c r="X95" s="22">
        <f t="shared" ca="1" si="68"/>
        <v>65.149936970864573</v>
      </c>
      <c r="Y95" s="22">
        <f t="shared" ca="1" si="68"/>
        <v>103.15607179146026</v>
      </c>
      <c r="Z95" s="22">
        <f t="shared" ca="1" si="68"/>
        <v>74.280007823308679</v>
      </c>
      <c r="AA95" s="22">
        <f t="shared" ca="1" si="68"/>
        <v>100.55369077103576</v>
      </c>
      <c r="AB95" s="22">
        <f t="shared" ca="1" si="68"/>
        <v>110.01382503702564</v>
      </c>
      <c r="AC95" s="22">
        <f t="shared" ca="1" si="68"/>
        <v>110.07131903686596</v>
      </c>
      <c r="AD95" s="22">
        <f t="shared" ca="1" si="68"/>
        <v>71.946594659636602</v>
      </c>
      <c r="AE95" s="22">
        <f t="shared" ca="1" si="68"/>
        <v>95.687520819508933</v>
      </c>
      <c r="AF95" s="22">
        <f t="shared" ca="1" si="68"/>
        <v>89.616434643680364</v>
      </c>
      <c r="AG95" s="22">
        <f t="shared" ca="1" si="68"/>
        <v>95.687520819508933</v>
      </c>
      <c r="AH95" s="22">
        <f t="shared" ca="1" si="68"/>
        <v>82.271201539938346</v>
      </c>
      <c r="AI95" s="22">
        <f t="shared" ca="1" si="68"/>
        <v>71.418699922479249</v>
      </c>
      <c r="AJ95" s="22">
        <f t="shared" ca="1" si="68"/>
        <v>60.774551855434368</v>
      </c>
      <c r="AK95" s="22">
        <f t="shared" ca="1" si="68"/>
        <v>99.337942000467095</v>
      </c>
      <c r="AL95" s="22">
        <f t="shared" ca="1" si="68"/>
        <v>75.031734971931925</v>
      </c>
      <c r="AM95" s="22">
        <f t="shared" ca="1" si="68"/>
        <v>99.38205472545684</v>
      </c>
      <c r="AN95" s="22">
        <f ca="1">AVERAGE(OFFSET($A95,0,Fixtures!$D$6,1,3))</f>
        <v>92.663256795268239</v>
      </c>
      <c r="AO95" s="22">
        <f ca="1">AVERAGE(OFFSET($A95,0,Fixtures!$D$6,1,6))</f>
        <v>95.003584853222151</v>
      </c>
      <c r="AP95" s="22">
        <f ca="1">AVERAGE(OFFSET($A95,0,Fixtures!$D$6,1,9))</f>
        <v>94.556998378003456</v>
      </c>
      <c r="AQ95" s="22">
        <f ca="1">AVERAGE(OFFSET($A95,0,Fixtures!$D$6,1,12))</f>
        <v>88.789786559990262</v>
      </c>
      <c r="AR95" s="22">
        <f ca="1">IF(OR(Fixtures!$D$6&lt;=0,Fixtures!$D$6&gt;39),AVERAGE(A95:AM95),AVERAGE(OFFSET($A95,0,Fixtures!$D$6,1,39-Fixtures!$D$6)))</f>
        <v>89.281944694515929</v>
      </c>
    </row>
    <row r="96" spans="1:44" x14ac:dyDescent="0.25">
      <c r="A96" s="30" t="s">
        <v>63</v>
      </c>
      <c r="B96" s="22">
        <f ca="1">MIN(VLOOKUP($A86,$A$2:$AM$12,B$14+1,FALSE),VLOOKUP($A96,$A$2:$AM$12,B$14+1,FALSE))</f>
        <v>154.82511110535401</v>
      </c>
      <c r="C96" s="22">
        <f t="shared" ref="C96:AM96" ca="1" si="69">MIN(VLOOKUP($A86,$A$2:$AM$12,C$14+1,FALSE),VLOOKUP($A96,$A$2:$AM$12,C$14+1,FALSE))</f>
        <v>60.774551855434368</v>
      </c>
      <c r="D96" s="22">
        <f t="shared" ca="1" si="69"/>
        <v>95.699765113413946</v>
      </c>
      <c r="E96" s="22">
        <f t="shared" ca="1" si="69"/>
        <v>71.418699922479249</v>
      </c>
      <c r="F96" s="22">
        <f t="shared" ca="1" si="69"/>
        <v>103.15607179146026</v>
      </c>
      <c r="G96" s="22">
        <f t="shared" ca="1" si="69"/>
        <v>91.705453854583467</v>
      </c>
      <c r="H96" s="22">
        <f t="shared" ca="1" si="69"/>
        <v>71.946594659636602</v>
      </c>
      <c r="I96" s="22">
        <f t="shared" ca="1" si="69"/>
        <v>58.865395630611765</v>
      </c>
      <c r="J96" s="22">
        <f t="shared" ca="1" si="69"/>
        <v>79.627700742167818</v>
      </c>
      <c r="K96" s="22">
        <f t="shared" ca="1" si="69"/>
        <v>77.066213243446214</v>
      </c>
      <c r="L96" s="22">
        <f t="shared" ca="1" si="69"/>
        <v>60.774551855434368</v>
      </c>
      <c r="M96" s="22">
        <f t="shared" ca="1" si="69"/>
        <v>78.299807820065951</v>
      </c>
      <c r="N96" s="22">
        <f t="shared" ca="1" si="69"/>
        <v>86.206083847138942</v>
      </c>
      <c r="O96" s="22">
        <f t="shared" ca="1" si="69"/>
        <v>81.312590229919223</v>
      </c>
      <c r="P96" s="22">
        <f t="shared" ca="1" si="69"/>
        <v>110.01382503702564</v>
      </c>
      <c r="Q96" s="22">
        <f t="shared" ca="1" si="69"/>
        <v>77.066213243446214</v>
      </c>
      <c r="R96" s="22">
        <f t="shared" ca="1" si="69"/>
        <v>116.95141433495537</v>
      </c>
      <c r="S96" s="22">
        <f t="shared" ca="1" si="69"/>
        <v>90.011311393930058</v>
      </c>
      <c r="T96" s="22">
        <f t="shared" ca="1" si="69"/>
        <v>71.946594659636602</v>
      </c>
      <c r="U96" s="22">
        <f t="shared" ca="1" si="69"/>
        <v>86.206083847138942</v>
      </c>
      <c r="V96" s="22">
        <f t="shared" ca="1" si="69"/>
        <v>58.865395630611765</v>
      </c>
      <c r="W96" s="22">
        <f t="shared" ca="1" si="69"/>
        <v>94.192038408656487</v>
      </c>
      <c r="X96" s="22">
        <f t="shared" ca="1" si="69"/>
        <v>65.149936970864573</v>
      </c>
      <c r="Y96" s="22">
        <f t="shared" ca="1" si="69"/>
        <v>105.36299136872537</v>
      </c>
      <c r="Z96" s="22">
        <f t="shared" ca="1" si="69"/>
        <v>74.280007823308679</v>
      </c>
      <c r="AA96" s="22">
        <f t="shared" ca="1" si="69"/>
        <v>131.33569028153607</v>
      </c>
      <c r="AB96" s="22">
        <f t="shared" ca="1" si="69"/>
        <v>110.01382503702564</v>
      </c>
      <c r="AC96" s="22">
        <f t="shared" ca="1" si="69"/>
        <v>95.687520819508933</v>
      </c>
      <c r="AD96" s="22">
        <f t="shared" ca="1" si="69"/>
        <v>94.192038408656487</v>
      </c>
      <c r="AE96" s="22">
        <f t="shared" ca="1" si="69"/>
        <v>90.011311393930058</v>
      </c>
      <c r="AF96" s="22">
        <f t="shared" ca="1" si="69"/>
        <v>89.616434643680364</v>
      </c>
      <c r="AG96" s="22">
        <f t="shared" ca="1" si="69"/>
        <v>99.38205472545684</v>
      </c>
      <c r="AH96" s="22">
        <f t="shared" ca="1" si="69"/>
        <v>74.280007823308679</v>
      </c>
      <c r="AI96" s="22">
        <f t="shared" ca="1" si="69"/>
        <v>75.031734971931925</v>
      </c>
      <c r="AJ96" s="22">
        <f t="shared" ca="1" si="69"/>
        <v>81.276498000382162</v>
      </c>
      <c r="AK96" s="22">
        <f t="shared" ca="1" si="69"/>
        <v>78.299807820065951</v>
      </c>
      <c r="AL96" s="22">
        <f t="shared" ca="1" si="69"/>
        <v>75.031734971931925</v>
      </c>
      <c r="AM96" s="22">
        <f t="shared" ca="1" si="69"/>
        <v>84.400422374831123</v>
      </c>
      <c r="AN96" s="22">
        <f ca="1">AVERAGE(OFFSET($A96,0,Fixtures!$D$6,1,3))</f>
        <v>103.65956315785671</v>
      </c>
      <c r="AO96" s="22">
        <f ca="1">AVERAGE(OFFSET($A96,0,Fixtures!$D$6,1,6))</f>
        <v>101.81201228979353</v>
      </c>
      <c r="AP96" s="22">
        <f ca="1">AVERAGE(OFFSET($A96,0,Fixtures!$D$6,1,9))</f>
        <v>98.875763833536496</v>
      </c>
      <c r="AQ96" s="22">
        <f ca="1">AVERAGE(OFFSET($A96,0,Fixtures!$D$6,1,12))</f>
        <v>93.372509608120936</v>
      </c>
      <c r="AR96" s="22">
        <f ca="1">IF(OR(Fixtures!$D$6&lt;=0,Fixtures!$D$6&gt;39),AVERAGE(A96:AM96),AVERAGE(OFFSET($A96,0,Fixtures!$D$6,1,39-Fixtures!$D$6)))</f>
        <v>90.546805364285348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22">
        <f t="shared" ref="B99:AM99" ca="1" si="70">MIN(VLOOKUP($A98,$A$2:$AM$12,B$14+1,FALSE),VLOOKUP($A99,$A$2:$AM$12,B$14+1,FALSE))</f>
        <v>79.627700742167818</v>
      </c>
      <c r="C99" s="22">
        <f t="shared" ca="1" si="70"/>
        <v>58.865395630611765</v>
      </c>
      <c r="D99" s="22">
        <f t="shared" ca="1" si="70"/>
        <v>89.616434643680364</v>
      </c>
      <c r="E99" s="22">
        <f t="shared" ca="1" si="70"/>
        <v>71.946594659636602</v>
      </c>
      <c r="F99" s="22">
        <f t="shared" ca="1" si="70"/>
        <v>81.276498000382162</v>
      </c>
      <c r="G99" s="22">
        <f t="shared" ca="1" si="70"/>
        <v>99.38205472545684</v>
      </c>
      <c r="H99" s="22">
        <f t="shared" ca="1" si="70"/>
        <v>75.031734971931925</v>
      </c>
      <c r="I99" s="22">
        <f t="shared" ca="1" si="70"/>
        <v>87.28952212747464</v>
      </c>
      <c r="J99" s="22">
        <f t="shared" ca="1" si="70"/>
        <v>81.312590229919223</v>
      </c>
      <c r="K99" s="22">
        <f t="shared" ca="1" si="70"/>
        <v>99.337942000467095</v>
      </c>
      <c r="L99" s="22">
        <f t="shared" ca="1" si="70"/>
        <v>75.031734971931925</v>
      </c>
      <c r="M99" s="22">
        <f t="shared" ca="1" si="70"/>
        <v>105.36299136872537</v>
      </c>
      <c r="N99" s="22">
        <f t="shared" ca="1" si="70"/>
        <v>60.774551855434368</v>
      </c>
      <c r="O99" s="22">
        <f t="shared" ca="1" si="70"/>
        <v>110.01382503702564</v>
      </c>
      <c r="P99" s="22">
        <f t="shared" ca="1" si="70"/>
        <v>60.774551855434368</v>
      </c>
      <c r="Q99" s="22">
        <f t="shared" ca="1" si="70"/>
        <v>87.28952212747464</v>
      </c>
      <c r="R99" s="22">
        <f t="shared" ca="1" si="70"/>
        <v>84.400422374831123</v>
      </c>
      <c r="S99" s="22">
        <f t="shared" ca="1" si="70"/>
        <v>95.687520819508933</v>
      </c>
      <c r="T99" s="22">
        <f t="shared" ca="1" si="70"/>
        <v>71.418699922479249</v>
      </c>
      <c r="U99" s="22">
        <f t="shared" ca="1" si="70"/>
        <v>95.699765113413946</v>
      </c>
      <c r="V99" s="22">
        <f t="shared" ca="1" si="70"/>
        <v>91.705453854583467</v>
      </c>
      <c r="W99" s="22">
        <f t="shared" ca="1" si="70"/>
        <v>81.276498000382162</v>
      </c>
      <c r="X99" s="22">
        <f t="shared" ca="1" si="70"/>
        <v>99.38205472545684</v>
      </c>
      <c r="Y99" s="22">
        <f t="shared" ca="1" si="70"/>
        <v>78.299807820065951</v>
      </c>
      <c r="Z99" s="22">
        <f t="shared" ca="1" si="70"/>
        <v>71.946594659636602</v>
      </c>
      <c r="AA99" s="22">
        <f t="shared" ca="1" si="70"/>
        <v>65.149936970864573</v>
      </c>
      <c r="AB99" s="22">
        <f t="shared" ca="1" si="70"/>
        <v>82.271201539938346</v>
      </c>
      <c r="AC99" s="22">
        <f t="shared" ca="1" si="70"/>
        <v>77.066213243446214</v>
      </c>
      <c r="AD99" s="22">
        <f t="shared" ca="1" si="70"/>
        <v>71.418699922479249</v>
      </c>
      <c r="AE99" s="22">
        <f t="shared" ca="1" si="70"/>
        <v>74.280007823308679</v>
      </c>
      <c r="AF99" s="22">
        <f t="shared" ca="1" si="70"/>
        <v>74.280007823308679</v>
      </c>
      <c r="AG99" s="22">
        <f t="shared" ca="1" si="70"/>
        <v>86.206083847138942</v>
      </c>
      <c r="AH99" s="22">
        <f t="shared" ca="1" si="70"/>
        <v>91.705453854583467</v>
      </c>
      <c r="AI99" s="22">
        <f t="shared" ca="1" si="70"/>
        <v>90.011311393930058</v>
      </c>
      <c r="AJ99" s="22">
        <f t="shared" ca="1" si="70"/>
        <v>58.865395630611765</v>
      </c>
      <c r="AK99" s="22">
        <f t="shared" ca="1" si="70"/>
        <v>109.53119789783156</v>
      </c>
      <c r="AL99" s="22">
        <f t="shared" ca="1" si="70"/>
        <v>81.312590229919223</v>
      </c>
      <c r="AM99" s="22">
        <f t="shared" ca="1" si="70"/>
        <v>99.337942000467095</v>
      </c>
      <c r="AN99" s="22">
        <f ca="1">AVERAGE(OFFSET($A99,0,Fixtures!$D$6,1,3))</f>
        <v>71.798779816855713</v>
      </c>
      <c r="AO99" s="22">
        <f ca="1">AVERAGE(OFFSET($A99,0,Fixtures!$D$6,1,6))</f>
        <v>74.358742359405156</v>
      </c>
      <c r="AP99" s="22">
        <f ca="1">AVERAGE(OFFSET($A99,0,Fixtures!$D$6,1,9))</f>
        <v>75.657617072243028</v>
      </c>
      <c r="AQ99" s="22">
        <f ca="1">AVERAGE(OFFSET($A99,0,Fixtures!$D$6,1,12))</f>
        <v>76.791726210776048</v>
      </c>
      <c r="AR99" s="22">
        <f ca="1">IF(OR(Fixtures!$D$6&lt;=0,Fixtures!$D$6&gt;39),AVERAGE(A99:AM99),AVERAGE(OFFSET($A99,0,Fixtures!$D$6,1,39-Fixtures!$D$6)))</f>
        <v>80.778829643835351</v>
      </c>
    </row>
    <row r="100" spans="1:44" x14ac:dyDescent="0.25">
      <c r="A100" s="30" t="s">
        <v>121</v>
      </c>
      <c r="B100" s="22">
        <f ca="1">MIN(VLOOKUP($A98,$A$2:$AM$12,B$14+1,FALSE),VLOOKUP($A100,$A$2:$AM$12,B$14+1,FALSE))</f>
        <v>79.627700742167818</v>
      </c>
      <c r="C100" s="22">
        <f t="shared" ref="C100:AM100" ca="1" si="71">MIN(VLOOKUP($A98,$A$2:$AM$12,C$14+1,FALSE),VLOOKUP($A100,$A$2:$AM$12,C$14+1,FALSE))</f>
        <v>58.865395630611765</v>
      </c>
      <c r="D100" s="22">
        <f t="shared" ca="1" si="71"/>
        <v>95.687520819508933</v>
      </c>
      <c r="E100" s="22">
        <f t="shared" ca="1" si="71"/>
        <v>141.62582345629113</v>
      </c>
      <c r="F100" s="22">
        <f t="shared" ca="1" si="71"/>
        <v>75.031734971931925</v>
      </c>
      <c r="G100" s="22">
        <f t="shared" ca="1" si="71"/>
        <v>74.280007823308679</v>
      </c>
      <c r="H100" s="22">
        <f t="shared" ca="1" si="71"/>
        <v>131.33569028153607</v>
      </c>
      <c r="I100" s="22">
        <f t="shared" ca="1" si="71"/>
        <v>86.206083847138942</v>
      </c>
      <c r="J100" s="22">
        <f t="shared" ca="1" si="71"/>
        <v>81.312590229919223</v>
      </c>
      <c r="K100" s="22">
        <f t="shared" ca="1" si="71"/>
        <v>89.616434643680364</v>
      </c>
      <c r="L100" s="22">
        <f t="shared" ca="1" si="71"/>
        <v>71.418699922479249</v>
      </c>
      <c r="M100" s="22">
        <f t="shared" ca="1" si="71"/>
        <v>105.36299136872537</v>
      </c>
      <c r="N100" s="22">
        <f t="shared" ca="1" si="71"/>
        <v>110.0062552313548</v>
      </c>
      <c r="O100" s="22">
        <f t="shared" ca="1" si="71"/>
        <v>110.01382503702564</v>
      </c>
      <c r="P100" s="22">
        <f t="shared" ca="1" si="71"/>
        <v>60.774551855434368</v>
      </c>
      <c r="Q100" s="22">
        <f t="shared" ca="1" si="71"/>
        <v>87.28952212747464</v>
      </c>
      <c r="R100" s="22">
        <f t="shared" ca="1" si="71"/>
        <v>71.946594659636602</v>
      </c>
      <c r="S100" s="22">
        <f t="shared" ca="1" si="71"/>
        <v>77.066213243446214</v>
      </c>
      <c r="T100" s="22">
        <f t="shared" ca="1" si="71"/>
        <v>78.299807820065951</v>
      </c>
      <c r="U100" s="22">
        <f t="shared" ca="1" si="71"/>
        <v>65.149936970864573</v>
      </c>
      <c r="V100" s="22">
        <f t="shared" ca="1" si="71"/>
        <v>115.87567373696545</v>
      </c>
      <c r="W100" s="22">
        <f t="shared" ca="1" si="71"/>
        <v>81.276498000382162</v>
      </c>
      <c r="X100" s="22">
        <f t="shared" ca="1" si="71"/>
        <v>84.400422374831123</v>
      </c>
      <c r="Y100" s="22">
        <f t="shared" ca="1" si="71"/>
        <v>79.627700742167818</v>
      </c>
      <c r="Z100" s="22">
        <f t="shared" ca="1" si="71"/>
        <v>71.946594659636602</v>
      </c>
      <c r="AA100" s="22">
        <f t="shared" ca="1" si="71"/>
        <v>65.149936970864573</v>
      </c>
      <c r="AB100" s="22">
        <f t="shared" ca="1" si="71"/>
        <v>82.271201539938346</v>
      </c>
      <c r="AC100" s="22">
        <f t="shared" ca="1" si="71"/>
        <v>58.865395630611765</v>
      </c>
      <c r="AD100" s="22">
        <f t="shared" ca="1" si="71"/>
        <v>71.418699922479249</v>
      </c>
      <c r="AE100" s="22">
        <f t="shared" ca="1" si="71"/>
        <v>74.280007823308679</v>
      </c>
      <c r="AF100" s="22">
        <f t="shared" ca="1" si="71"/>
        <v>134.45208972721142</v>
      </c>
      <c r="AG100" s="22">
        <f t="shared" ca="1" si="71"/>
        <v>86.206083847138942</v>
      </c>
      <c r="AH100" s="22">
        <f t="shared" ca="1" si="71"/>
        <v>87.28952212747464</v>
      </c>
      <c r="AI100" s="22">
        <f t="shared" ca="1" si="71"/>
        <v>90.011311393930058</v>
      </c>
      <c r="AJ100" s="22">
        <f t="shared" ca="1" si="71"/>
        <v>115.87567373696545</v>
      </c>
      <c r="AK100" s="22">
        <f t="shared" ca="1" si="71"/>
        <v>116.95141433495537</v>
      </c>
      <c r="AL100" s="22">
        <f t="shared" ca="1" si="71"/>
        <v>60.774551855434368</v>
      </c>
      <c r="AM100" s="22">
        <f t="shared" ca="1" si="71"/>
        <v>91.705453854583467</v>
      </c>
      <c r="AN100" s="22">
        <f ca="1">AVERAGE(OFFSET($A100,0,Fixtures!$D$6,1,3))</f>
        <v>72.241410790889674</v>
      </c>
      <c r="AO100" s="22">
        <f ca="1">AVERAGE(OFFSET($A100,0,Fixtures!$D$6,1,6))</f>
        <v>71.546588244283058</v>
      </c>
      <c r="AP100" s="22">
        <f ca="1">AVERAGE(OFFSET($A100,0,Fixtures!$D$6,1,9))</f>
        <v>80.468634540373046</v>
      </c>
      <c r="AQ100" s="22">
        <f ca="1">AVERAGE(OFFSET($A100,0,Fixtures!$D$6,1,12))</f>
        <v>84.782851510143971</v>
      </c>
      <c r="AR100" s="22">
        <f ca="1">IF(OR(Fixtures!$D$6&lt;=0,Fixtures!$D$6&gt;39),AVERAGE(A100:AM100),AVERAGE(OFFSET($A100,0,Fixtures!$D$6,1,39-Fixtures!$D$6)))</f>
        <v>85.788375877780055</v>
      </c>
    </row>
    <row r="101" spans="1:44" x14ac:dyDescent="0.25">
      <c r="A101" s="30" t="s">
        <v>73</v>
      </c>
      <c r="B101" s="22">
        <f ca="1">MIN(VLOOKUP($A98,$A$2:$AM$12,B$14+1,FALSE),VLOOKUP($A101,$A$2:$AM$12,B$14+1,FALSE))</f>
        <v>77.066213243446214</v>
      </c>
      <c r="C101" s="22">
        <f t="shared" ref="C101:AM101" ca="1" si="72">MIN(VLOOKUP($A98,$A$2:$AM$12,C$14+1,FALSE),VLOOKUP($A101,$A$2:$AM$12,C$14+1,FALSE))</f>
        <v>58.865395630611765</v>
      </c>
      <c r="D101" s="22">
        <f t="shared" ca="1" si="72"/>
        <v>110.07131903686596</v>
      </c>
      <c r="E101" s="22">
        <f t="shared" ca="1" si="72"/>
        <v>134.5316121561695</v>
      </c>
      <c r="F101" s="22">
        <f t="shared" ca="1" si="72"/>
        <v>89.616434643680364</v>
      </c>
      <c r="G101" s="22">
        <f t="shared" ca="1" si="72"/>
        <v>109.53119789783156</v>
      </c>
      <c r="H101" s="22">
        <f t="shared" si="72"/>
        <v>81.276498000382162</v>
      </c>
      <c r="I101" s="22">
        <f t="shared" ca="1" si="72"/>
        <v>95.699765113413946</v>
      </c>
      <c r="J101" s="22">
        <f t="shared" ca="1" si="72"/>
        <v>71.418699922479249</v>
      </c>
      <c r="K101" s="22">
        <f t="shared" ca="1" si="72"/>
        <v>95.699765113413946</v>
      </c>
      <c r="L101" s="22">
        <f t="shared" ca="1" si="72"/>
        <v>75.031734971931925</v>
      </c>
      <c r="M101" s="22">
        <f t="shared" ca="1" si="72"/>
        <v>74.280007823308679</v>
      </c>
      <c r="N101" s="22">
        <f t="shared" ca="1" si="72"/>
        <v>90.011311393930058</v>
      </c>
      <c r="O101" s="22">
        <f t="shared" ca="1" si="72"/>
        <v>105.36299136872537</v>
      </c>
      <c r="P101" s="22">
        <f t="shared" ca="1" si="72"/>
        <v>60.774551855434368</v>
      </c>
      <c r="Q101" s="22">
        <f t="shared" ca="1" si="72"/>
        <v>87.28952212747464</v>
      </c>
      <c r="R101" s="22">
        <f t="shared" ca="1" si="72"/>
        <v>84.400422374831123</v>
      </c>
      <c r="S101" s="22">
        <f t="shared" ca="1" si="72"/>
        <v>75.031734971931925</v>
      </c>
      <c r="T101" s="22">
        <f t="shared" ca="1" si="72"/>
        <v>78.299807820065951</v>
      </c>
      <c r="U101" s="22">
        <f t="shared" ca="1" si="72"/>
        <v>100.55369077103576</v>
      </c>
      <c r="V101" s="22">
        <f t="shared" si="72"/>
        <v>99.337942000467095</v>
      </c>
      <c r="W101" s="22">
        <f t="shared" ca="1" si="72"/>
        <v>78.299807820065951</v>
      </c>
      <c r="X101" s="22">
        <f t="shared" ca="1" si="72"/>
        <v>87.28952212747464</v>
      </c>
      <c r="Y101" s="22">
        <f t="shared" ca="1" si="72"/>
        <v>82.271201539938346</v>
      </c>
      <c r="Z101" s="22">
        <f t="shared" ca="1" si="72"/>
        <v>71.946594659636602</v>
      </c>
      <c r="AA101" s="22">
        <f t="shared" ca="1" si="72"/>
        <v>65.149936970864573</v>
      </c>
      <c r="AB101" s="22">
        <f t="shared" ca="1" si="72"/>
        <v>82.271201539938346</v>
      </c>
      <c r="AC101" s="22">
        <f t="shared" ca="1" si="72"/>
        <v>103.15607179146026</v>
      </c>
      <c r="AD101" s="22">
        <f t="shared" ca="1" si="72"/>
        <v>71.418699922479249</v>
      </c>
      <c r="AE101" s="22">
        <f t="shared" ca="1" si="72"/>
        <v>58.865395630611765</v>
      </c>
      <c r="AF101" s="22">
        <f t="shared" ca="1" si="72"/>
        <v>110.01382503702564</v>
      </c>
      <c r="AG101" s="22">
        <f t="shared" ca="1" si="72"/>
        <v>60.774551855434368</v>
      </c>
      <c r="AH101" s="22">
        <f t="shared" ca="1" si="72"/>
        <v>91.705453854583467</v>
      </c>
      <c r="AI101" s="22">
        <f t="shared" ca="1" si="72"/>
        <v>86.206083847138942</v>
      </c>
      <c r="AJ101" s="22">
        <f t="shared" ca="1" si="72"/>
        <v>110.07131903686596</v>
      </c>
      <c r="AK101" s="22">
        <f t="shared" ca="1" si="72"/>
        <v>134.5316121561695</v>
      </c>
      <c r="AL101" s="22">
        <f t="shared" ca="1" si="72"/>
        <v>89.616434643680364</v>
      </c>
      <c r="AM101" s="22">
        <f t="shared" ca="1" si="72"/>
        <v>109.53119789783156</v>
      </c>
      <c r="AN101" s="22">
        <f ca="1">AVERAGE(OFFSET($A101,0,Fixtures!$D$6,1,3))</f>
        <v>73.122577723479836</v>
      </c>
      <c r="AO101" s="22">
        <f ca="1">AVERAGE(OFFSET($A101,0,Fixtures!$D$6,1,6))</f>
        <v>79.368951070719561</v>
      </c>
      <c r="AP101" s="22">
        <f ca="1">AVERAGE(OFFSET($A101,0,Fixtures!$D$6,1,9))</f>
        <v>78.429719883043234</v>
      </c>
      <c r="AQ101" s="22">
        <f ca="1">AVERAGE(OFFSET($A101,0,Fixtures!$D$6,1,12))</f>
        <v>82.82086130716479</v>
      </c>
      <c r="AR101" s="22">
        <f ca="1">IF(OR(Fixtures!$D$6&lt;=0,Fixtures!$D$6&gt;39),AVERAGE(A101:AM101),AVERAGE(OFFSET($A101,0,Fixtures!$D$6,1,39-Fixtures!$D$6)))</f>
        <v>88.50197202557726</v>
      </c>
    </row>
    <row r="102" spans="1:44" x14ac:dyDescent="0.25">
      <c r="A102" s="30" t="s">
        <v>61</v>
      </c>
      <c r="B102" s="22">
        <f ca="1">MIN(VLOOKUP($A98,$A$2:$AM$12,B$14+1,FALSE),VLOOKUP($A102,$A$2:$AM$12,B$14+1,FALSE))</f>
        <v>79.627700742167818</v>
      </c>
      <c r="C102" s="22">
        <f t="shared" ref="C102:AM102" ca="1" si="73">MIN(VLOOKUP($A98,$A$2:$AM$12,C$14+1,FALSE),VLOOKUP($A102,$A$2:$AM$12,C$14+1,FALSE))</f>
        <v>58.865395630611765</v>
      </c>
      <c r="D102" s="22">
        <f t="shared" ca="1" si="73"/>
        <v>110.01382503702564</v>
      </c>
      <c r="E102" s="22">
        <f t="shared" ca="1" si="73"/>
        <v>131.33569028153607</v>
      </c>
      <c r="F102" s="22">
        <f t="shared" ca="1" si="73"/>
        <v>95.687520819508933</v>
      </c>
      <c r="G102" s="22">
        <f t="shared" ca="1" si="73"/>
        <v>71.418699922479249</v>
      </c>
      <c r="H102" s="22">
        <f t="shared" ca="1" si="73"/>
        <v>103.15607179146026</v>
      </c>
      <c r="I102" s="22">
        <f t="shared" ca="1" si="73"/>
        <v>89.616434643680364</v>
      </c>
      <c r="J102" s="22">
        <f t="shared" ca="1" si="73"/>
        <v>81.312590229919223</v>
      </c>
      <c r="K102" s="22">
        <f t="shared" ca="1" si="73"/>
        <v>99.337942000467095</v>
      </c>
      <c r="L102" s="22">
        <f t="shared" ca="1" si="73"/>
        <v>75.031734971931925</v>
      </c>
      <c r="M102" s="22">
        <f t="shared" ca="1" si="73"/>
        <v>81.276498000382162</v>
      </c>
      <c r="N102" s="22">
        <f t="shared" ca="1" si="73"/>
        <v>95.699765113413946</v>
      </c>
      <c r="O102" s="22">
        <f t="shared" ca="1" si="73"/>
        <v>58.865395630611765</v>
      </c>
      <c r="P102" s="22">
        <f t="shared" ca="1" si="73"/>
        <v>60.774551855434368</v>
      </c>
      <c r="Q102" s="22">
        <f t="shared" ca="1" si="73"/>
        <v>87.28952212747464</v>
      </c>
      <c r="R102" s="22">
        <f t="shared" ca="1" si="73"/>
        <v>60.774551855434368</v>
      </c>
      <c r="S102" s="22">
        <f t="shared" ca="1" si="73"/>
        <v>79.627700742167818</v>
      </c>
      <c r="T102" s="22">
        <f t="shared" ca="1" si="73"/>
        <v>78.299807820065951</v>
      </c>
      <c r="U102" s="22">
        <f t="shared" ca="1" si="73"/>
        <v>110.0062552313548</v>
      </c>
      <c r="V102" s="22">
        <f t="shared" ca="1" si="73"/>
        <v>84.400422374831123</v>
      </c>
      <c r="W102" s="22">
        <f t="shared" ca="1" si="73"/>
        <v>81.276498000382162</v>
      </c>
      <c r="X102" s="22">
        <f t="shared" ca="1" si="73"/>
        <v>99.38205472545684</v>
      </c>
      <c r="Y102" s="22">
        <f t="shared" ca="1" si="73"/>
        <v>134.45208972721142</v>
      </c>
      <c r="Z102" s="22">
        <f t="shared" ca="1" si="73"/>
        <v>71.946594659636602</v>
      </c>
      <c r="AA102" s="22">
        <f t="shared" ca="1" si="73"/>
        <v>65.149936970864573</v>
      </c>
      <c r="AB102" s="22">
        <f t="shared" ca="1" si="73"/>
        <v>65.149936970864573</v>
      </c>
      <c r="AC102" s="22">
        <f t="shared" ca="1" si="73"/>
        <v>74.280007823308679</v>
      </c>
      <c r="AD102" s="22">
        <f t="shared" ca="1" si="73"/>
        <v>71.418699922479249</v>
      </c>
      <c r="AE102" s="22">
        <f t="shared" ca="1" si="73"/>
        <v>74.280007823308679</v>
      </c>
      <c r="AF102" s="22">
        <f t="shared" ca="1" si="73"/>
        <v>78.299807820065951</v>
      </c>
      <c r="AG102" s="22">
        <f t="shared" ca="1" si="73"/>
        <v>71.946594659636602</v>
      </c>
      <c r="AH102" s="22">
        <f t="shared" ca="1" si="73"/>
        <v>77.066213243446214</v>
      </c>
      <c r="AI102" s="22">
        <f t="shared" ca="1" si="73"/>
        <v>90.011311393930058</v>
      </c>
      <c r="AJ102" s="22">
        <f t="shared" ca="1" si="73"/>
        <v>115.87567373696545</v>
      </c>
      <c r="AK102" s="22">
        <f t="shared" ca="1" si="73"/>
        <v>90.011311393930058</v>
      </c>
      <c r="AL102" s="22">
        <f t="shared" ca="1" si="73"/>
        <v>87.28952212747464</v>
      </c>
      <c r="AM102" s="22">
        <f t="shared" ca="1" si="73"/>
        <v>82.271201539938346</v>
      </c>
      <c r="AN102" s="22">
        <f ca="1">AVERAGE(OFFSET($A102,0,Fixtures!$D$6,1,3))</f>
        <v>90.516207119237535</v>
      </c>
      <c r="AO102" s="22">
        <f ca="1">AVERAGE(OFFSET($A102,0,Fixtures!$D$6,1,6))</f>
        <v>80.39954434572752</v>
      </c>
      <c r="AP102" s="22">
        <f ca="1">AVERAGE(OFFSET($A102,0,Fixtures!$D$6,1,9))</f>
        <v>78.547075153041817</v>
      </c>
      <c r="AQ102" s="22">
        <f ca="1">AVERAGE(OFFSET($A102,0,Fixtures!$D$6,1,12))</f>
        <v>82.48973956264318</v>
      </c>
      <c r="AR102" s="22">
        <f ca="1">IF(OR(Fixtures!$D$6&lt;=0,Fixtures!$D$6&gt;39),AVERAGE(A102:AM102),AVERAGE(OFFSET($A102,0,Fixtures!$D$6,1,39-Fixtures!$D$6)))</f>
        <v>83.296593987537406</v>
      </c>
    </row>
    <row r="103" spans="1:44" x14ac:dyDescent="0.25">
      <c r="A103" s="30" t="s">
        <v>53</v>
      </c>
      <c r="B103" s="22">
        <f ca="1">MIN(VLOOKUP($A98,$A$2:$AM$12,B$14+1,FALSE),VLOOKUP($A103,$A$2:$AM$12,B$14+1,FALSE))</f>
        <v>79.627700742167818</v>
      </c>
      <c r="C103" s="22">
        <f t="shared" ref="C103:AM103" ca="1" si="74">MIN(VLOOKUP($A98,$A$2:$AM$12,C$14+1,FALSE),VLOOKUP($A103,$A$2:$AM$12,C$14+1,FALSE))</f>
        <v>58.865395630611765</v>
      </c>
      <c r="D103" s="22">
        <f t="shared" ca="1" si="74"/>
        <v>110.07131903686596</v>
      </c>
      <c r="E103" s="22">
        <f t="shared" ca="1" si="74"/>
        <v>84.400422374831123</v>
      </c>
      <c r="F103" s="22">
        <f t="shared" ca="1" si="74"/>
        <v>95.687520819508933</v>
      </c>
      <c r="G103" s="22">
        <f t="shared" ca="1" si="74"/>
        <v>90.011311393930058</v>
      </c>
      <c r="H103" s="22">
        <f t="shared" ca="1" si="74"/>
        <v>71.418699922479249</v>
      </c>
      <c r="I103" s="22">
        <f t="shared" ca="1" si="74"/>
        <v>95.699765113413946</v>
      </c>
      <c r="J103" s="22">
        <f t="shared" ca="1" si="74"/>
        <v>81.312590229919223</v>
      </c>
      <c r="K103" s="22">
        <f t="shared" ca="1" si="74"/>
        <v>99.337942000467095</v>
      </c>
      <c r="L103" s="22">
        <f t="shared" ca="1" si="74"/>
        <v>75.031734971931925</v>
      </c>
      <c r="M103" s="22">
        <f t="shared" ca="1" si="74"/>
        <v>105.36299136872537</v>
      </c>
      <c r="N103" s="22">
        <f t="shared" ca="1" si="74"/>
        <v>110.0062552313548</v>
      </c>
      <c r="O103" s="22">
        <f t="shared" ca="1" si="74"/>
        <v>91.705453854583467</v>
      </c>
      <c r="P103" s="22">
        <f t="shared" ca="1" si="74"/>
        <v>60.774551855434368</v>
      </c>
      <c r="Q103" s="22">
        <f t="shared" ca="1" si="74"/>
        <v>87.28952212747464</v>
      </c>
      <c r="R103" s="22">
        <f t="shared" ca="1" si="74"/>
        <v>82.271201539938346</v>
      </c>
      <c r="S103" s="22">
        <f t="shared" ca="1" si="74"/>
        <v>74.280007823308679</v>
      </c>
      <c r="T103" s="22">
        <f t="shared" ca="1" si="74"/>
        <v>78.299807820065951</v>
      </c>
      <c r="U103" s="22">
        <f t="shared" ca="1" si="74"/>
        <v>116.95141433495537</v>
      </c>
      <c r="V103" s="22">
        <f t="shared" ca="1" si="74"/>
        <v>87.28952212747464</v>
      </c>
      <c r="W103" s="22">
        <f t="shared" ca="1" si="74"/>
        <v>81.276498000382162</v>
      </c>
      <c r="X103" s="22">
        <f t="shared" ca="1" si="74"/>
        <v>99.38205472545684</v>
      </c>
      <c r="Y103" s="22">
        <f t="shared" ca="1" si="74"/>
        <v>95.687520819508933</v>
      </c>
      <c r="Z103" s="22">
        <f t="shared" ca="1" si="74"/>
        <v>71.946594659636602</v>
      </c>
      <c r="AA103" s="22">
        <f t="shared" ca="1" si="74"/>
        <v>65.149936970864573</v>
      </c>
      <c r="AB103" s="22">
        <f t="shared" ca="1" si="74"/>
        <v>60.774551855434368</v>
      </c>
      <c r="AC103" s="22">
        <f t="shared" ca="1" si="74"/>
        <v>100.55369077103576</v>
      </c>
      <c r="AD103" s="22">
        <f t="shared" ca="1" si="74"/>
        <v>71.418699922479249</v>
      </c>
      <c r="AE103" s="22">
        <f t="shared" ca="1" si="74"/>
        <v>74.280007823308679</v>
      </c>
      <c r="AF103" s="22">
        <f t="shared" ca="1" si="74"/>
        <v>134.45208972721142</v>
      </c>
      <c r="AG103" s="22">
        <f t="shared" ca="1" si="74"/>
        <v>75.031734971931925</v>
      </c>
      <c r="AH103" s="22">
        <f t="shared" ca="1" si="74"/>
        <v>91.705453854583467</v>
      </c>
      <c r="AI103" s="22">
        <f t="shared" ca="1" si="74"/>
        <v>90.011311393930058</v>
      </c>
      <c r="AJ103" s="22">
        <f t="shared" ca="1" si="74"/>
        <v>103.15607179146026</v>
      </c>
      <c r="AK103" s="22">
        <f t="shared" ca="1" si="74"/>
        <v>110.0062552313548</v>
      </c>
      <c r="AL103" s="22">
        <f t="shared" ca="1" si="74"/>
        <v>89.616434643680364</v>
      </c>
      <c r="AM103" s="22">
        <f t="shared" ca="1" si="74"/>
        <v>86.206083847138942</v>
      </c>
      <c r="AN103" s="22">
        <f ca="1">AVERAGE(OFFSET($A103,0,Fixtures!$D$6,1,3))</f>
        <v>77.594684150003374</v>
      </c>
      <c r="AO103" s="22">
        <f ca="1">AVERAGE(OFFSET($A103,0,Fixtures!$D$6,1,6))</f>
        <v>77.58849916649325</v>
      </c>
      <c r="AP103" s="22">
        <f ca="1">AVERAGE(OFFSET($A103,0,Fixtures!$D$6,1,9))</f>
        <v>83.254980835712388</v>
      </c>
      <c r="AQ103" s="22">
        <f ca="1">AVERAGE(OFFSET($A103,0,Fixtures!$D$6,1,12))</f>
        <v>86.180638713448772</v>
      </c>
      <c r="AR103" s="22">
        <f ca="1">IF(OR(Fixtures!$D$6&lt;=0,Fixtures!$D$6&gt;39),AVERAGE(A103:AM103),AVERAGE(OFFSET($A103,0,Fixtures!$D$6,1,39-Fixtures!$D$6)))</f>
        <v>87.999762552237286</v>
      </c>
    </row>
    <row r="104" spans="1:44" x14ac:dyDescent="0.25">
      <c r="A104" s="30" t="s">
        <v>2</v>
      </c>
      <c r="B104" s="22">
        <f ca="1">MIN(VLOOKUP($A98,$A$2:$AM$12,B$14+1,FALSE),VLOOKUP($A104,$A$2:$AM$12,B$14+1,FALSE))</f>
        <v>79.627700742167818</v>
      </c>
      <c r="C104" s="22">
        <f t="shared" ref="C104:AM104" ca="1" si="75">MIN(VLOOKUP($A98,$A$2:$AM$12,C$14+1,FALSE),VLOOKUP($A104,$A$2:$AM$12,C$14+1,FALSE))</f>
        <v>58.865395630611765</v>
      </c>
      <c r="D104" s="22">
        <f t="shared" ca="1" si="75"/>
        <v>105.36299136872537</v>
      </c>
      <c r="E104" s="22">
        <f t="shared" ca="1" si="75"/>
        <v>78.299807820065951</v>
      </c>
      <c r="F104" s="22">
        <f t="shared" ca="1" si="75"/>
        <v>95.687520819508933</v>
      </c>
      <c r="G104" s="22">
        <f t="shared" ca="1" si="75"/>
        <v>82.271201539938346</v>
      </c>
      <c r="H104" s="22">
        <f t="shared" ca="1" si="75"/>
        <v>131.33569028153607</v>
      </c>
      <c r="I104" s="22">
        <f t="shared" ca="1" si="75"/>
        <v>95.699765113413946</v>
      </c>
      <c r="J104" s="22">
        <f t="shared" ca="1" si="75"/>
        <v>81.312590229919223</v>
      </c>
      <c r="K104" s="22">
        <f t="shared" ca="1" si="75"/>
        <v>90.011311393930058</v>
      </c>
      <c r="L104" s="22">
        <f t="shared" ca="1" si="75"/>
        <v>75.031734971931925</v>
      </c>
      <c r="M104" s="22">
        <f t="shared" ca="1" si="75"/>
        <v>65.149936970864573</v>
      </c>
      <c r="N104" s="22">
        <f t="shared" ca="1" si="75"/>
        <v>103.15607179146026</v>
      </c>
      <c r="O104" s="22">
        <f t="shared" ca="1" si="75"/>
        <v>110.01382503702564</v>
      </c>
      <c r="P104" s="22">
        <f t="shared" ca="1" si="75"/>
        <v>60.774551855434368</v>
      </c>
      <c r="Q104" s="22">
        <f t="shared" ca="1" si="75"/>
        <v>87.28952212747464</v>
      </c>
      <c r="R104" s="22">
        <f t="shared" ca="1" si="75"/>
        <v>84.400422374831123</v>
      </c>
      <c r="S104" s="22">
        <f t="shared" ca="1" si="75"/>
        <v>58.865395630611765</v>
      </c>
      <c r="T104" s="22">
        <f t="shared" ca="1" si="75"/>
        <v>78.299807820065951</v>
      </c>
      <c r="U104" s="22">
        <f t="shared" ca="1" si="75"/>
        <v>89.616434643680364</v>
      </c>
      <c r="V104" s="22">
        <f t="shared" ca="1" si="75"/>
        <v>110.07131903686596</v>
      </c>
      <c r="W104" s="22">
        <f t="shared" ca="1" si="75"/>
        <v>81.276498000382162</v>
      </c>
      <c r="X104" s="22">
        <f t="shared" ca="1" si="75"/>
        <v>99.38205472545684</v>
      </c>
      <c r="Y104" s="22">
        <f t="shared" ca="1" si="75"/>
        <v>109.53119789783156</v>
      </c>
      <c r="Z104" s="22">
        <f t="shared" ca="1" si="75"/>
        <v>71.418699922479249</v>
      </c>
      <c r="AA104" s="22">
        <f t="shared" ca="1" si="75"/>
        <v>65.149936970864573</v>
      </c>
      <c r="AB104" s="22">
        <f t="shared" ca="1" si="75"/>
        <v>71.946594659636602</v>
      </c>
      <c r="AC104" s="22">
        <f t="shared" ca="1" si="75"/>
        <v>75.031734971931925</v>
      </c>
      <c r="AD104" s="22">
        <f t="shared" ca="1" si="75"/>
        <v>71.418699922479249</v>
      </c>
      <c r="AE104" s="22">
        <f t="shared" ca="1" si="75"/>
        <v>74.280007823308679</v>
      </c>
      <c r="AF104" s="22">
        <f t="shared" ca="1" si="75"/>
        <v>84.400422374831123</v>
      </c>
      <c r="AG104" s="22">
        <f t="shared" ca="1" si="75"/>
        <v>79.627700742167818</v>
      </c>
      <c r="AH104" s="22">
        <f t="shared" ca="1" si="75"/>
        <v>81.276498000382162</v>
      </c>
      <c r="AI104" s="22">
        <f t="shared" ca="1" si="75"/>
        <v>90.011311393930058</v>
      </c>
      <c r="AJ104" s="22">
        <f t="shared" ca="1" si="75"/>
        <v>95.699765113413946</v>
      </c>
      <c r="AK104" s="22">
        <f t="shared" ca="1" si="75"/>
        <v>86.206083847138942</v>
      </c>
      <c r="AL104" s="22">
        <f t="shared" ca="1" si="75"/>
        <v>89.616434643680364</v>
      </c>
      <c r="AM104" s="22">
        <f t="shared" ca="1" si="75"/>
        <v>116.95141433495537</v>
      </c>
      <c r="AN104" s="22">
        <f ca="1">AVERAGE(OFFSET($A104,0,Fixtures!$D$6,1,3))</f>
        <v>82.033278263725137</v>
      </c>
      <c r="AO104" s="22">
        <f ca="1">AVERAGE(OFFSET($A104,0,Fixtures!$D$6,1,6))</f>
        <v>77.41614405753721</v>
      </c>
      <c r="AP104" s="22">
        <f ca="1">AVERAGE(OFFSET($A104,0,Fixtures!$D$6,1,9))</f>
        <v>78.089443920614542</v>
      </c>
      <c r="AQ104" s="22">
        <f ca="1">AVERAGE(OFFSET($A104,0,Fixtures!$D$6,1,12))</f>
        <v>80.816047482771424</v>
      </c>
      <c r="AR104" s="22">
        <f ca="1">IF(OR(Fixtures!$D$6&lt;=0,Fixtures!$D$6&gt;39),AVERAGE(A104:AM104),AVERAGE(OFFSET($A104,0,Fixtures!$D$6,1,39-Fixtures!$D$6)))</f>
        <v>84.171100174602117</v>
      </c>
    </row>
    <row r="105" spans="1:44" x14ac:dyDescent="0.25">
      <c r="A105" s="30" t="s">
        <v>113</v>
      </c>
      <c r="B105" s="22">
        <f ca="1">MIN(VLOOKUP($A98,$A$2:$AM$12,B$14+1,FALSE),VLOOKUP($A105,$A$2:$AM$12,B$14+1,FALSE))</f>
        <v>79.627700742167818</v>
      </c>
      <c r="C105" s="22">
        <f t="shared" ref="C105:AM105" ca="1" si="76">MIN(VLOOKUP($A98,$A$2:$AM$12,C$14+1,FALSE),VLOOKUP($A105,$A$2:$AM$12,C$14+1,FALSE))</f>
        <v>58.865395630611765</v>
      </c>
      <c r="D105" s="22">
        <f t="shared" ca="1" si="76"/>
        <v>110.07131903686596</v>
      </c>
      <c r="E105" s="22">
        <f t="shared" ca="1" si="76"/>
        <v>99.337942000467095</v>
      </c>
      <c r="F105" s="22">
        <f t="shared" ca="1" si="76"/>
        <v>95.687520819508933</v>
      </c>
      <c r="G105" s="22">
        <f t="shared" ca="1" si="76"/>
        <v>91.705453854583467</v>
      </c>
      <c r="H105" s="22">
        <f t="shared" ca="1" si="76"/>
        <v>71.946594659636602</v>
      </c>
      <c r="I105" s="22">
        <f t="shared" ca="1" si="76"/>
        <v>84.400422374831123</v>
      </c>
      <c r="J105" s="22">
        <f t="shared" ca="1" si="76"/>
        <v>79.627700742167818</v>
      </c>
      <c r="K105" s="22">
        <f t="shared" ca="1" si="76"/>
        <v>99.337942000467095</v>
      </c>
      <c r="L105" s="22">
        <f t="shared" ca="1" si="76"/>
        <v>75.031734971931925</v>
      </c>
      <c r="M105" s="22">
        <f t="shared" ca="1" si="76"/>
        <v>78.299807820065951</v>
      </c>
      <c r="N105" s="22">
        <f t="shared" ca="1" si="76"/>
        <v>109.53119789783156</v>
      </c>
      <c r="O105" s="22">
        <f t="shared" ca="1" si="76"/>
        <v>81.312590229919223</v>
      </c>
      <c r="P105" s="22">
        <f t="shared" ca="1" si="76"/>
        <v>60.774551855434368</v>
      </c>
      <c r="Q105" s="22">
        <f t="shared" ca="1" si="76"/>
        <v>77.066213243446214</v>
      </c>
      <c r="R105" s="22">
        <f t="shared" ca="1" si="76"/>
        <v>84.400422374831123</v>
      </c>
      <c r="S105" s="22">
        <f t="shared" ca="1" si="76"/>
        <v>90.011311393930058</v>
      </c>
      <c r="T105" s="22">
        <f t="shared" ca="1" si="76"/>
        <v>78.299807820065951</v>
      </c>
      <c r="U105" s="22">
        <f t="shared" ca="1" si="76"/>
        <v>86.206083847138942</v>
      </c>
      <c r="V105" s="22">
        <f t="shared" ca="1" si="76"/>
        <v>58.865395630611765</v>
      </c>
      <c r="W105" s="22">
        <f t="shared" ca="1" si="76"/>
        <v>81.276498000382162</v>
      </c>
      <c r="X105" s="22">
        <f t="shared" ca="1" si="76"/>
        <v>65.149936970864573</v>
      </c>
      <c r="Y105" s="22">
        <f t="shared" ca="1" si="76"/>
        <v>105.36299136872537</v>
      </c>
      <c r="Z105" s="22">
        <f t="shared" ca="1" si="76"/>
        <v>71.946594659636602</v>
      </c>
      <c r="AA105" s="22">
        <f t="shared" ca="1" si="76"/>
        <v>65.149936970864573</v>
      </c>
      <c r="AB105" s="22">
        <f t="shared" ca="1" si="76"/>
        <v>82.271201539938346</v>
      </c>
      <c r="AC105" s="22">
        <f t="shared" ca="1" si="76"/>
        <v>103.15607179146026</v>
      </c>
      <c r="AD105" s="22">
        <f t="shared" ca="1" si="76"/>
        <v>71.418699922479249</v>
      </c>
      <c r="AE105" s="22">
        <f t="shared" ca="1" si="76"/>
        <v>74.280007823308679</v>
      </c>
      <c r="AF105" s="22">
        <f t="shared" ca="1" si="76"/>
        <v>89.616434643680364</v>
      </c>
      <c r="AG105" s="22">
        <f t="shared" ca="1" si="76"/>
        <v>86.206083847138942</v>
      </c>
      <c r="AH105" s="22">
        <f t="shared" ca="1" si="76"/>
        <v>82.271201539938346</v>
      </c>
      <c r="AI105" s="22">
        <f t="shared" ca="1" si="76"/>
        <v>90.011311393930058</v>
      </c>
      <c r="AJ105" s="22">
        <f t="shared" ca="1" si="76"/>
        <v>81.276498000382162</v>
      </c>
      <c r="AK105" s="22">
        <f t="shared" ca="1" si="76"/>
        <v>134.5316121561695</v>
      </c>
      <c r="AL105" s="22">
        <f t="shared" ca="1" si="76"/>
        <v>75.031734971931925</v>
      </c>
      <c r="AM105" s="22">
        <f t="shared" ca="1" si="76"/>
        <v>116.95141433495537</v>
      </c>
      <c r="AN105" s="22">
        <f ca="1">AVERAGE(OFFSET($A105,0,Fixtures!$D$6,1,3))</f>
        <v>80.819840999742198</v>
      </c>
      <c r="AO105" s="22">
        <f ca="1">AVERAGE(OFFSET($A105,0,Fixtures!$D$6,1,6))</f>
        <v>83.217582708850742</v>
      </c>
      <c r="AP105" s="22">
        <f ca="1">AVERAGE(OFFSET($A105,0,Fixtures!$D$6,1,9))</f>
        <v>83.267558063025831</v>
      </c>
      <c r="AQ105" s="22">
        <f ca="1">AVERAGE(OFFSET($A105,0,Fixtures!$D$6,1,12))</f>
        <v>83.580586125123588</v>
      </c>
      <c r="AR105" s="22">
        <f ca="1">IF(OR(Fixtures!$D$6&lt;=0,Fixtures!$D$6&gt;39),AVERAGE(A105:AM105),AVERAGE(OFFSET($A105,0,Fixtures!$D$6,1,39-Fixtures!$D$6)))</f>
        <v>88.632119664302664</v>
      </c>
    </row>
    <row r="106" spans="1:44" x14ac:dyDescent="0.25">
      <c r="A106" s="30" t="s">
        <v>10</v>
      </c>
      <c r="B106" s="22">
        <f ca="1">MIN(VLOOKUP($A98,$A$2:$AM$12,B$14+1,FALSE),VLOOKUP($A106,$A$2:$AM$12,B$14+1,FALSE))</f>
        <v>79.627700742167818</v>
      </c>
      <c r="C106" s="22">
        <f t="shared" ref="C106:AM106" ca="1" si="77">MIN(VLOOKUP($A98,$A$2:$AM$12,C$14+1,FALSE),VLOOKUP($A106,$A$2:$AM$12,C$14+1,FALSE))</f>
        <v>58.865395630611765</v>
      </c>
      <c r="D106" s="22">
        <f t="shared" ca="1" si="77"/>
        <v>100.55369077103576</v>
      </c>
      <c r="E106" s="22">
        <f t="shared" ca="1" si="77"/>
        <v>110.0062552313548</v>
      </c>
      <c r="F106" s="22">
        <f t="shared" ca="1" si="77"/>
        <v>94.192038408656487</v>
      </c>
      <c r="G106" s="22">
        <f t="shared" ca="1" si="77"/>
        <v>65.149936970864573</v>
      </c>
      <c r="H106" s="22">
        <f t="shared" ca="1" si="77"/>
        <v>105.36299136872537</v>
      </c>
      <c r="I106" s="22">
        <f t="shared" ca="1" si="77"/>
        <v>95.699765113413946</v>
      </c>
      <c r="J106" s="22">
        <f t="shared" ca="1" si="77"/>
        <v>81.312590229919223</v>
      </c>
      <c r="K106" s="22">
        <f t="shared" ca="1" si="77"/>
        <v>99.337942000467095</v>
      </c>
      <c r="L106" s="22">
        <f t="shared" ca="1" si="77"/>
        <v>75.031734971931925</v>
      </c>
      <c r="M106" s="22">
        <f t="shared" ca="1" si="77"/>
        <v>89.616434643680364</v>
      </c>
      <c r="N106" s="22">
        <f t="shared" ca="1" si="77"/>
        <v>99.38205472545684</v>
      </c>
      <c r="O106" s="22">
        <f t="shared" ca="1" si="77"/>
        <v>78.299807820065951</v>
      </c>
      <c r="P106" s="22">
        <f t="shared" ca="1" si="77"/>
        <v>60.774551855434368</v>
      </c>
      <c r="Q106" s="22">
        <f t="shared" ca="1" si="77"/>
        <v>74.280007823308679</v>
      </c>
      <c r="R106" s="22">
        <f t="shared" ca="1" si="77"/>
        <v>81.276498000382162</v>
      </c>
      <c r="S106" s="22">
        <f t="shared" ca="1" si="77"/>
        <v>100.55369077103576</v>
      </c>
      <c r="T106" s="22">
        <f t="shared" ca="1" si="77"/>
        <v>78.299807820065951</v>
      </c>
      <c r="U106" s="22">
        <f t="shared" ca="1" si="77"/>
        <v>58.865395630611765</v>
      </c>
      <c r="V106" s="22">
        <f t="shared" ca="1" si="77"/>
        <v>86.206083847138942</v>
      </c>
      <c r="W106" s="22">
        <f t="shared" ca="1" si="77"/>
        <v>81.276498000382162</v>
      </c>
      <c r="X106" s="22">
        <f t="shared" ca="1" si="77"/>
        <v>90.011311393930058</v>
      </c>
      <c r="Y106" s="22">
        <f t="shared" ca="1" si="77"/>
        <v>71.946594659636602</v>
      </c>
      <c r="Z106" s="22">
        <f t="shared" ca="1" si="77"/>
        <v>71.946594659636602</v>
      </c>
      <c r="AA106" s="22">
        <f t="shared" ca="1" si="77"/>
        <v>65.149936970864573</v>
      </c>
      <c r="AB106" s="22">
        <f t="shared" ca="1" si="77"/>
        <v>82.271201539938346</v>
      </c>
      <c r="AC106" s="22">
        <f t="shared" ca="1" si="77"/>
        <v>99.337942000467095</v>
      </c>
      <c r="AD106" s="22">
        <f t="shared" ca="1" si="77"/>
        <v>60.774551855434368</v>
      </c>
      <c r="AE106" s="22">
        <f t="shared" ca="1" si="77"/>
        <v>74.280007823308679</v>
      </c>
      <c r="AF106" s="22">
        <f t="shared" ca="1" si="77"/>
        <v>81.312590229919223</v>
      </c>
      <c r="AG106" s="22">
        <f t="shared" ca="1" si="77"/>
        <v>86.206083847138942</v>
      </c>
      <c r="AH106" s="22">
        <f t="shared" ca="1" si="77"/>
        <v>91.705453854583467</v>
      </c>
      <c r="AI106" s="22">
        <f t="shared" ca="1" si="77"/>
        <v>90.011311393930058</v>
      </c>
      <c r="AJ106" s="22">
        <f t="shared" ca="1" si="77"/>
        <v>115.87567373696545</v>
      </c>
      <c r="AK106" s="22">
        <f t="shared" ca="1" si="77"/>
        <v>82.271201539938346</v>
      </c>
      <c r="AL106" s="22">
        <f t="shared" ca="1" si="77"/>
        <v>79.627700742167818</v>
      </c>
      <c r="AM106" s="22">
        <f t="shared" ca="1" si="77"/>
        <v>77.066213243446214</v>
      </c>
      <c r="AN106" s="22">
        <f ca="1">AVERAGE(OFFSET($A106,0,Fixtures!$D$6,1,3))</f>
        <v>69.681042096712588</v>
      </c>
      <c r="AO106" s="22">
        <f ca="1">AVERAGE(OFFSET($A106,0,Fixtures!$D$6,1,6))</f>
        <v>75.237803614329593</v>
      </c>
      <c r="AP106" s="22">
        <f ca="1">AVERAGE(OFFSET($A106,0,Fixtures!$D$6,1,9))</f>
        <v>77.025055954038265</v>
      </c>
      <c r="AQ106" s="22">
        <f ca="1">AVERAGE(OFFSET($A106,0,Fixtures!$D$6,1,12))</f>
        <v>82.568161880985286</v>
      </c>
      <c r="AR106" s="22">
        <f ca="1">IF(OR(Fixtures!$D$6&lt;=0,Fixtures!$D$6&gt;39),AVERAGE(A106:AM106),AVERAGE(OFFSET($A106,0,Fixtures!$D$6,1,39-Fixtures!$D$6)))</f>
        <v>81.985537206491728</v>
      </c>
    </row>
    <row r="107" spans="1:44" x14ac:dyDescent="0.25">
      <c r="A107" s="30" t="s">
        <v>71</v>
      </c>
      <c r="B107" s="22">
        <f ca="1">MIN(VLOOKUP($A98,$A$2:$AM$12,B$14+1,FALSE),VLOOKUP($A107,$A$2:$AM$12,B$14+1,FALSE))</f>
        <v>79.627700742167818</v>
      </c>
      <c r="C107" s="22">
        <f t="shared" ref="C107:AM107" ca="1" si="78">MIN(VLOOKUP($A98,$A$2:$AM$12,C$14+1,FALSE),VLOOKUP($A107,$A$2:$AM$12,C$14+1,FALSE))</f>
        <v>58.865395630611765</v>
      </c>
      <c r="D107" s="22">
        <f t="shared" ca="1" si="78"/>
        <v>81.276498000382162</v>
      </c>
      <c r="E107" s="22">
        <f t="shared" ca="1" si="78"/>
        <v>74.280007823308679</v>
      </c>
      <c r="F107" s="22">
        <f t="shared" ca="1" si="78"/>
        <v>81.312590229919223</v>
      </c>
      <c r="G107" s="22">
        <f t="shared" ca="1" si="78"/>
        <v>109.53119789783156</v>
      </c>
      <c r="H107" s="22">
        <f t="shared" ca="1" si="78"/>
        <v>110.01382503702564</v>
      </c>
      <c r="I107" s="22">
        <f t="shared" ca="1" si="78"/>
        <v>77.066213243446214</v>
      </c>
      <c r="J107" s="22">
        <f t="shared" ca="1" si="78"/>
        <v>81.312590229919223</v>
      </c>
      <c r="K107" s="22">
        <f t="shared" ca="1" si="78"/>
        <v>65.149936970864573</v>
      </c>
      <c r="L107" s="22">
        <f t="shared" ca="1" si="78"/>
        <v>75.031734971931925</v>
      </c>
      <c r="M107" s="22">
        <f t="shared" ca="1" si="78"/>
        <v>87.28952212747464</v>
      </c>
      <c r="N107" s="22">
        <f t="shared" ca="1" si="78"/>
        <v>75.031734971931925</v>
      </c>
      <c r="O107" s="22">
        <f t="shared" ca="1" si="78"/>
        <v>110.01382503702564</v>
      </c>
      <c r="P107" s="22">
        <f t="shared" ca="1" si="78"/>
        <v>60.774551855434368</v>
      </c>
      <c r="Q107" s="22">
        <f t="shared" ca="1" si="78"/>
        <v>58.865395630611765</v>
      </c>
      <c r="R107" s="22">
        <f t="shared" ca="1" si="78"/>
        <v>84.400422374831123</v>
      </c>
      <c r="S107" s="22">
        <f t="shared" ca="1" si="78"/>
        <v>100.55369077103576</v>
      </c>
      <c r="T107" s="22">
        <f t="shared" ca="1" si="78"/>
        <v>78.299807820065951</v>
      </c>
      <c r="U107" s="22">
        <f t="shared" ca="1" si="78"/>
        <v>84.400422374831123</v>
      </c>
      <c r="V107" s="22">
        <f t="shared" ca="1" si="78"/>
        <v>90.011311393930058</v>
      </c>
      <c r="W107" s="22">
        <f t="shared" ca="1" si="78"/>
        <v>79.627700742167818</v>
      </c>
      <c r="X107" s="22">
        <f t="shared" ca="1" si="78"/>
        <v>86.206083847138942</v>
      </c>
      <c r="Y107" s="22">
        <f t="shared" ca="1" si="78"/>
        <v>103.15607179146026</v>
      </c>
      <c r="Z107" s="22">
        <f t="shared" ca="1" si="78"/>
        <v>71.946594659636602</v>
      </c>
      <c r="AA107" s="22">
        <f t="shared" ca="1" si="78"/>
        <v>65.149936970864573</v>
      </c>
      <c r="AB107" s="22">
        <f t="shared" ca="1" si="78"/>
        <v>82.271201539938346</v>
      </c>
      <c r="AC107" s="22">
        <f t="shared" ca="1" si="78"/>
        <v>103.15607179146026</v>
      </c>
      <c r="AD107" s="22">
        <f t="shared" ca="1" si="78"/>
        <v>71.418699922479249</v>
      </c>
      <c r="AE107" s="22">
        <f t="shared" ca="1" si="78"/>
        <v>74.280007823308679</v>
      </c>
      <c r="AF107" s="22">
        <f t="shared" ca="1" si="78"/>
        <v>91.705453854583467</v>
      </c>
      <c r="AG107" s="22">
        <f t="shared" ca="1" si="78"/>
        <v>86.206083847138942</v>
      </c>
      <c r="AH107" s="22">
        <f t="shared" ca="1" si="78"/>
        <v>91.705453854583467</v>
      </c>
      <c r="AI107" s="22">
        <f t="shared" ca="1" si="78"/>
        <v>71.418699922479249</v>
      </c>
      <c r="AJ107" s="22">
        <f t="shared" ca="1" si="78"/>
        <v>60.774551855434368</v>
      </c>
      <c r="AK107" s="22">
        <f t="shared" ca="1" si="78"/>
        <v>99.337942000467095</v>
      </c>
      <c r="AL107" s="22">
        <f t="shared" ca="1" si="78"/>
        <v>89.616434643680364</v>
      </c>
      <c r="AM107" s="22">
        <f t="shared" ca="1" si="78"/>
        <v>99.38205472545684</v>
      </c>
      <c r="AN107" s="22">
        <f ca="1">AVERAGE(OFFSET($A107,0,Fixtures!$D$6,1,3))</f>
        <v>80.084201140653818</v>
      </c>
      <c r="AO107" s="22">
        <f ca="1">AVERAGE(OFFSET($A107,0,Fixtures!$D$6,1,6))</f>
        <v>82.849762779306559</v>
      </c>
      <c r="AP107" s="22">
        <f ca="1">AVERAGE(OFFSET($A107,0,Fixtures!$D$6,1,9))</f>
        <v>83.254458022318943</v>
      </c>
      <c r="AQ107" s="22">
        <f ca="1">AVERAGE(OFFSET($A107,0,Fixtures!$D$6,1,12))</f>
        <v>81.099068986113949</v>
      </c>
      <c r="AR107" s="22">
        <f ca="1">IF(OR(Fixtures!$D$6&lt;=0,Fixtures!$D$6&gt;39),AVERAGE(A107:AM107),AVERAGE(OFFSET($A107,0,Fixtures!$D$6,1,39-Fixtures!$D$6)))</f>
        <v>84.101683946864782</v>
      </c>
    </row>
    <row r="108" spans="1:44" x14ac:dyDescent="0.25">
      <c r="A108" s="30" t="s">
        <v>63</v>
      </c>
      <c r="B108" s="22">
        <f ca="1">MIN(VLOOKUP($A98,$A$2:$AM$12,B$14+1,FALSE),VLOOKUP($A108,$A$2:$AM$12,B$14+1,FALSE))</f>
        <v>79.627700742167818</v>
      </c>
      <c r="C108" s="22">
        <f t="shared" ref="C108:AM108" ca="1" si="79">MIN(VLOOKUP($A98,$A$2:$AM$12,C$14+1,FALSE),VLOOKUP($A108,$A$2:$AM$12,C$14+1,FALSE))</f>
        <v>58.865395630611765</v>
      </c>
      <c r="D108" s="22">
        <f t="shared" ca="1" si="79"/>
        <v>95.699765113413946</v>
      </c>
      <c r="E108" s="22">
        <f t="shared" ca="1" si="79"/>
        <v>71.418699922479249</v>
      </c>
      <c r="F108" s="22">
        <f t="shared" ca="1" si="79"/>
        <v>95.687520819508933</v>
      </c>
      <c r="G108" s="22">
        <f t="shared" ca="1" si="79"/>
        <v>109.53119789783156</v>
      </c>
      <c r="H108" s="22">
        <f t="shared" ca="1" si="79"/>
        <v>79.627700742167818</v>
      </c>
      <c r="I108" s="22">
        <f t="shared" ca="1" si="79"/>
        <v>58.865395630611765</v>
      </c>
      <c r="J108" s="22">
        <f t="shared" ca="1" si="79"/>
        <v>81.312590229919223</v>
      </c>
      <c r="K108" s="22">
        <f t="shared" ca="1" si="79"/>
        <v>77.066213243446214</v>
      </c>
      <c r="L108" s="22">
        <f t="shared" ca="1" si="79"/>
        <v>60.774551855434368</v>
      </c>
      <c r="M108" s="22">
        <f t="shared" ca="1" si="79"/>
        <v>91.705453854583467</v>
      </c>
      <c r="N108" s="22">
        <f t="shared" ca="1" si="79"/>
        <v>86.206083847138942</v>
      </c>
      <c r="O108" s="22">
        <f t="shared" ca="1" si="79"/>
        <v>110.01382503702564</v>
      </c>
      <c r="P108" s="22">
        <f t="shared" ca="1" si="79"/>
        <v>60.774551855434368</v>
      </c>
      <c r="Q108" s="22">
        <f t="shared" ca="1" si="79"/>
        <v>81.312590229919223</v>
      </c>
      <c r="R108" s="22">
        <f t="shared" ca="1" si="79"/>
        <v>84.400422374831123</v>
      </c>
      <c r="S108" s="22">
        <f t="shared" ca="1" si="79"/>
        <v>100.55369077103576</v>
      </c>
      <c r="T108" s="22">
        <f t="shared" ca="1" si="79"/>
        <v>71.946594659636602</v>
      </c>
      <c r="U108" s="22">
        <f t="shared" ca="1" si="79"/>
        <v>110.07131903686596</v>
      </c>
      <c r="V108" s="22">
        <f t="shared" ca="1" si="79"/>
        <v>65.149936970864573</v>
      </c>
      <c r="W108" s="22">
        <f t="shared" ca="1" si="79"/>
        <v>81.276498000382162</v>
      </c>
      <c r="X108" s="22">
        <f t="shared" ca="1" si="79"/>
        <v>89.616434643680364</v>
      </c>
      <c r="Y108" s="22">
        <f t="shared" ca="1" si="79"/>
        <v>134.5316121561695</v>
      </c>
      <c r="Z108" s="22">
        <f t="shared" ca="1" si="79"/>
        <v>71.946594659636602</v>
      </c>
      <c r="AA108" s="22">
        <f t="shared" ca="1" si="79"/>
        <v>65.149936970864573</v>
      </c>
      <c r="AB108" s="22">
        <f t="shared" ca="1" si="79"/>
        <v>82.271201539938346</v>
      </c>
      <c r="AC108" s="22">
        <f t="shared" ca="1" si="79"/>
        <v>95.687520819508933</v>
      </c>
      <c r="AD108" s="22">
        <f t="shared" ca="1" si="79"/>
        <v>71.418699922479249</v>
      </c>
      <c r="AE108" s="22">
        <f t="shared" ca="1" si="79"/>
        <v>74.280007823308679</v>
      </c>
      <c r="AF108" s="22">
        <f t="shared" ca="1" si="79"/>
        <v>105.36299136872537</v>
      </c>
      <c r="AG108" s="22">
        <f t="shared" ca="1" si="79"/>
        <v>86.206083847138942</v>
      </c>
      <c r="AH108" s="22">
        <f t="shared" ca="1" si="79"/>
        <v>74.280007823308679</v>
      </c>
      <c r="AI108" s="22">
        <f t="shared" ca="1" si="79"/>
        <v>75.031734971931925</v>
      </c>
      <c r="AJ108" s="22">
        <f t="shared" ca="1" si="79"/>
        <v>87.28952212747464</v>
      </c>
      <c r="AK108" s="22">
        <f t="shared" ca="1" si="79"/>
        <v>78.299807820065951</v>
      </c>
      <c r="AL108" s="22">
        <f t="shared" ca="1" si="79"/>
        <v>89.616434643680364</v>
      </c>
      <c r="AM108" s="22">
        <f t="shared" ca="1" si="79"/>
        <v>84.400422374831123</v>
      </c>
      <c r="AN108" s="22">
        <f ca="1">AVERAGE(OFFSET($A108,0,Fixtures!$D$6,1,3))</f>
        <v>90.542714595556902</v>
      </c>
      <c r="AO108" s="22">
        <f ca="1">AVERAGE(OFFSET($A108,0,Fixtures!$D$6,1,6))</f>
        <v>86.834261011432872</v>
      </c>
      <c r="AP108" s="22">
        <f ca="1">AVERAGE(OFFSET($A108,0,Fixtures!$D$6,1,9))</f>
        <v>87.428294345307805</v>
      </c>
      <c r="AQ108" s="22">
        <f ca="1">AVERAGE(OFFSET($A108,0,Fixtures!$D$6,1,12))</f>
        <v>85.287992835873794</v>
      </c>
      <c r="AR108" s="22">
        <f ca="1">IF(OR(Fixtures!$D$6&lt;=0,Fixtures!$D$6&gt;39),AVERAGE(A108:AM108),AVERAGE(OFFSET($A108,0,Fixtures!$D$6,1,39-Fixtures!$D$6)))</f>
        <v>85.051505257937535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22">
        <f t="shared" ref="B111:AM111" ca="1" si="80">MIN(VLOOKUP($A110,$A$2:$AM$12,B$14+1,FALSE),VLOOKUP($A111,$A$2:$AM$12,B$14+1,FALSE))</f>
        <v>91.705453854583467</v>
      </c>
      <c r="C111" s="22">
        <f t="shared" ca="1" si="80"/>
        <v>65.149936970864573</v>
      </c>
      <c r="D111" s="22">
        <f t="shared" ca="1" si="80"/>
        <v>89.616434643680364</v>
      </c>
      <c r="E111" s="22">
        <f t="shared" ca="1" si="80"/>
        <v>71.946594659636602</v>
      </c>
      <c r="F111" s="22">
        <f t="shared" ca="1" si="80"/>
        <v>81.276498000382162</v>
      </c>
      <c r="G111" s="22">
        <f t="shared" ca="1" si="80"/>
        <v>65.149936970864573</v>
      </c>
      <c r="H111" s="22">
        <f t="shared" ca="1" si="80"/>
        <v>75.031734971931925</v>
      </c>
      <c r="I111" s="22">
        <f t="shared" ca="1" si="80"/>
        <v>87.28952212747464</v>
      </c>
      <c r="J111" s="22">
        <f t="shared" ca="1" si="80"/>
        <v>82.271201539938346</v>
      </c>
      <c r="K111" s="22">
        <f t="shared" ca="1" si="80"/>
        <v>110.07131903686596</v>
      </c>
      <c r="L111" s="22">
        <f t="shared" ca="1" si="80"/>
        <v>131.33569028153607</v>
      </c>
      <c r="M111" s="22">
        <f t="shared" ca="1" si="80"/>
        <v>89.616434643680364</v>
      </c>
      <c r="N111" s="22">
        <f t="shared" ca="1" si="80"/>
        <v>60.774551855434368</v>
      </c>
      <c r="O111" s="22">
        <f t="shared" ca="1" si="80"/>
        <v>78.299807820065951</v>
      </c>
      <c r="P111" s="22">
        <f t="shared" ca="1" si="80"/>
        <v>71.418699922479249</v>
      </c>
      <c r="Q111" s="22">
        <f t="shared" ca="1" si="80"/>
        <v>74.280007823308679</v>
      </c>
      <c r="R111" s="22">
        <f t="shared" ca="1" si="80"/>
        <v>81.276498000382162</v>
      </c>
      <c r="S111" s="22">
        <f t="shared" ca="1" si="80"/>
        <v>95.687520819508933</v>
      </c>
      <c r="T111" s="22">
        <f t="shared" ca="1" si="80"/>
        <v>71.418699922479249</v>
      </c>
      <c r="U111" s="22">
        <f t="shared" ca="1" si="80"/>
        <v>58.865395630611765</v>
      </c>
      <c r="V111" s="22">
        <f t="shared" ca="1" si="80"/>
        <v>86.206083847138942</v>
      </c>
      <c r="W111" s="22">
        <f t="shared" ca="1" si="80"/>
        <v>134.5316121561695</v>
      </c>
      <c r="X111" s="22">
        <f t="shared" ca="1" si="80"/>
        <v>90.011311393930058</v>
      </c>
      <c r="Y111" s="22">
        <f t="shared" ca="1" si="80"/>
        <v>71.946594659636602</v>
      </c>
      <c r="Z111" s="22">
        <f t="shared" ca="1" si="80"/>
        <v>79.627700742167818</v>
      </c>
      <c r="AA111" s="22">
        <f t="shared" ca="1" si="80"/>
        <v>75.031734971931925</v>
      </c>
      <c r="AB111" s="22">
        <f t="shared" ca="1" si="80"/>
        <v>84.400422374831123</v>
      </c>
      <c r="AC111" s="22">
        <f t="shared" ca="1" si="80"/>
        <v>77.066213243446214</v>
      </c>
      <c r="AD111" s="22">
        <f t="shared" ca="1" si="80"/>
        <v>60.774551855434368</v>
      </c>
      <c r="AE111" s="22">
        <f t="shared" ca="1" si="80"/>
        <v>87.28952212747464</v>
      </c>
      <c r="AF111" s="22">
        <f t="shared" ca="1" si="80"/>
        <v>74.280007823308679</v>
      </c>
      <c r="AG111" s="22">
        <f t="shared" ca="1" si="80"/>
        <v>90.011311393930058</v>
      </c>
      <c r="AH111" s="22">
        <f t="shared" ca="1" si="80"/>
        <v>154.82511110535401</v>
      </c>
      <c r="AI111" s="22">
        <f t="shared" ca="1" si="80"/>
        <v>109.53119789783156</v>
      </c>
      <c r="AJ111" s="22">
        <f t="shared" ca="1" si="80"/>
        <v>58.865395630611765</v>
      </c>
      <c r="AK111" s="22">
        <f t="shared" ca="1" si="80"/>
        <v>82.271201539938346</v>
      </c>
      <c r="AL111" s="22">
        <f t="shared" ca="1" si="80"/>
        <v>79.627700742167818</v>
      </c>
      <c r="AM111" s="22">
        <f t="shared" ca="1" si="80"/>
        <v>77.066213243446214</v>
      </c>
      <c r="AN111" s="22">
        <f ca="1">AVERAGE(OFFSET($A111,0,Fixtures!$D$6,1,3))</f>
        <v>75.53534345791212</v>
      </c>
      <c r="AO111" s="22">
        <f ca="1">AVERAGE(OFFSET($A111,0,Fixtures!$D$6,1,6))</f>
        <v>74.807869641241339</v>
      </c>
      <c r="AP111" s="22">
        <f ca="1">AVERAGE(OFFSET($A111,0,Fixtures!$D$6,1,9))</f>
        <v>77.82533991024016</v>
      </c>
      <c r="AQ111" s="22">
        <f ca="1">AVERAGE(OFFSET($A111,0,Fixtures!$D$6,1,12))</f>
        <v>85.304146985496558</v>
      </c>
      <c r="AR111" s="22">
        <f ca="1">IF(OR(Fixtures!$D$6&lt;=0,Fixtures!$D$6&gt;39),AVERAGE(A111:AM111),AVERAGE(OFFSET($A111,0,Fixtures!$D$6,1,39-Fixtures!$D$6)))</f>
        <v>84.174325290100754</v>
      </c>
    </row>
    <row r="112" spans="1:44" x14ac:dyDescent="0.25">
      <c r="A112" s="30" t="s">
        <v>121</v>
      </c>
      <c r="B112" s="22">
        <f ca="1">MIN(VLOOKUP($A110,$A$2:$AM$12,B$14+1,FALSE),VLOOKUP($A112,$A$2:$AM$12,B$14+1,FALSE))</f>
        <v>91.705453854583467</v>
      </c>
      <c r="C112" s="22">
        <f t="shared" ref="C112:AM112" si="81">MIN(VLOOKUP($A110,$A$2:$AM$12,C$14+1,FALSE),VLOOKUP($A112,$A$2:$AM$12,C$14+1,FALSE))</f>
        <v>81.276498000382162</v>
      </c>
      <c r="D112" s="22">
        <f t="shared" ca="1" si="81"/>
        <v>95.687520819508933</v>
      </c>
      <c r="E112" s="22">
        <f t="shared" ca="1" si="81"/>
        <v>110.0062552313548</v>
      </c>
      <c r="F112" s="22">
        <f t="shared" ca="1" si="81"/>
        <v>75.031734971931925</v>
      </c>
      <c r="G112" s="22">
        <f t="shared" ca="1" si="81"/>
        <v>65.149936970864573</v>
      </c>
      <c r="H112" s="22">
        <f t="shared" ca="1" si="81"/>
        <v>105.36299136872537</v>
      </c>
      <c r="I112" s="22">
        <f t="shared" ca="1" si="81"/>
        <v>86.206083847138942</v>
      </c>
      <c r="J112" s="22">
        <f t="shared" ca="1" si="81"/>
        <v>103.15607179146026</v>
      </c>
      <c r="K112" s="22">
        <f t="shared" ca="1" si="81"/>
        <v>89.616434643680364</v>
      </c>
      <c r="L112" s="22">
        <f t="shared" ca="1" si="81"/>
        <v>71.418699922479249</v>
      </c>
      <c r="M112" s="22">
        <f t="shared" ca="1" si="81"/>
        <v>89.616434643680364</v>
      </c>
      <c r="N112" s="22">
        <f t="shared" ca="1" si="81"/>
        <v>99.38205472545684</v>
      </c>
      <c r="O112" s="22">
        <f t="shared" ca="1" si="81"/>
        <v>78.299807820065951</v>
      </c>
      <c r="P112" s="22">
        <f t="shared" ca="1" si="81"/>
        <v>71.418699922479249</v>
      </c>
      <c r="Q112" s="22">
        <f t="shared" ca="1" si="81"/>
        <v>74.280007823308679</v>
      </c>
      <c r="R112" s="22">
        <f t="shared" ca="1" si="81"/>
        <v>71.946594659636602</v>
      </c>
      <c r="S112" s="22">
        <f t="shared" ca="1" si="81"/>
        <v>77.066213243446214</v>
      </c>
      <c r="T112" s="22">
        <f t="shared" ca="1" si="81"/>
        <v>105.36299136872537</v>
      </c>
      <c r="U112" s="22">
        <f t="shared" ca="1" si="81"/>
        <v>58.865395630611765</v>
      </c>
      <c r="V112" s="22">
        <f t="shared" ca="1" si="81"/>
        <v>86.206083847138942</v>
      </c>
      <c r="W112" s="22">
        <f t="shared" ca="1" si="81"/>
        <v>109.53119789783156</v>
      </c>
      <c r="X112" s="22">
        <f t="shared" ca="1" si="81"/>
        <v>84.400422374831123</v>
      </c>
      <c r="Y112" s="22">
        <f t="shared" ca="1" si="81"/>
        <v>71.946594659636602</v>
      </c>
      <c r="Z112" s="22">
        <f t="shared" si="81"/>
        <v>99.337942000467095</v>
      </c>
      <c r="AA112" s="22">
        <f t="shared" ca="1" si="81"/>
        <v>75.031734971931925</v>
      </c>
      <c r="AB112" s="22">
        <f t="shared" ca="1" si="81"/>
        <v>84.400422374831123</v>
      </c>
      <c r="AC112" s="22">
        <f t="shared" ca="1" si="81"/>
        <v>58.865395630611765</v>
      </c>
      <c r="AD112" s="22">
        <f t="shared" ca="1" si="81"/>
        <v>60.774551855434368</v>
      </c>
      <c r="AE112" s="22">
        <f t="shared" ca="1" si="81"/>
        <v>81.312590229919223</v>
      </c>
      <c r="AF112" s="22">
        <f t="shared" ca="1" si="81"/>
        <v>81.312590229919223</v>
      </c>
      <c r="AG112" s="22">
        <f t="shared" ca="1" si="81"/>
        <v>95.699765113413946</v>
      </c>
      <c r="AH112" s="22">
        <f t="shared" ca="1" si="81"/>
        <v>87.28952212747464</v>
      </c>
      <c r="AI112" s="22">
        <f t="shared" ca="1" si="81"/>
        <v>109.53119789783156</v>
      </c>
      <c r="AJ112" s="22">
        <f t="shared" ca="1" si="81"/>
        <v>134.45208972721142</v>
      </c>
      <c r="AK112" s="22">
        <f t="shared" ca="1" si="81"/>
        <v>82.271201539938346</v>
      </c>
      <c r="AL112" s="22">
        <f t="shared" ca="1" si="81"/>
        <v>60.774551855434368</v>
      </c>
      <c r="AM112" s="22">
        <f t="shared" ca="1" si="81"/>
        <v>77.066213243446214</v>
      </c>
      <c r="AN112" s="22">
        <f ca="1">AVERAGE(OFFSET($A112,0,Fixtures!$D$6,1,3))</f>
        <v>82.105423877345217</v>
      </c>
      <c r="AO112" s="22">
        <f ca="1">AVERAGE(OFFSET($A112,0,Fixtures!$D$6,1,6))</f>
        <v>75.059440248818817</v>
      </c>
      <c r="AP112" s="22">
        <f ca="1">AVERAGE(OFFSET($A112,0,Fixtures!$D$6,1,9))</f>
        <v>78.742398562907255</v>
      </c>
      <c r="AQ112" s="22">
        <f ca="1">AVERAGE(OFFSET($A112,0,Fixtures!$D$6,1,12))</f>
        <v>86.662866401556911</v>
      </c>
      <c r="AR112" s="22">
        <f ca="1">IF(OR(Fixtures!$D$6&lt;=0,Fixtures!$D$6&gt;39),AVERAGE(A112:AM112),AVERAGE(OFFSET($A112,0,Fixtures!$D$6,1,39-Fixtures!$D$6)))</f>
        <v>84.004424230500106</v>
      </c>
    </row>
    <row r="113" spans="1:44" x14ac:dyDescent="0.25">
      <c r="A113" s="30" t="s">
        <v>73</v>
      </c>
      <c r="B113" s="22">
        <f ca="1">MIN(VLOOKUP($A110,$A$2:$AM$12,B$14+1,FALSE),VLOOKUP($A113,$A$2:$AM$12,B$14+1,FALSE))</f>
        <v>77.066213243446214</v>
      </c>
      <c r="C113" s="22">
        <f t="shared" ref="C113:AM113" ca="1" si="82">MIN(VLOOKUP($A110,$A$2:$AM$12,C$14+1,FALSE),VLOOKUP($A113,$A$2:$AM$12,C$14+1,FALSE))</f>
        <v>103.15607179146026</v>
      </c>
      <c r="D113" s="22">
        <f t="shared" ca="1" si="82"/>
        <v>100.55369077103576</v>
      </c>
      <c r="E113" s="22">
        <f t="shared" ca="1" si="82"/>
        <v>110.0062552313548</v>
      </c>
      <c r="F113" s="22">
        <f t="shared" ca="1" si="82"/>
        <v>89.616434643680364</v>
      </c>
      <c r="G113" s="22">
        <f t="shared" ca="1" si="82"/>
        <v>65.149936970864573</v>
      </c>
      <c r="H113" s="22">
        <f t="shared" ca="1" si="82"/>
        <v>81.276498000382162</v>
      </c>
      <c r="I113" s="22">
        <f t="shared" ca="1" si="82"/>
        <v>99.38205472545684</v>
      </c>
      <c r="J113" s="22">
        <f t="shared" ca="1" si="82"/>
        <v>71.418699922479249</v>
      </c>
      <c r="K113" s="22">
        <f t="shared" ca="1" si="82"/>
        <v>95.699765113413946</v>
      </c>
      <c r="L113" s="22">
        <f t="shared" ca="1" si="82"/>
        <v>110.0062552313548</v>
      </c>
      <c r="M113" s="22">
        <f t="shared" ca="1" si="82"/>
        <v>74.280007823308679</v>
      </c>
      <c r="N113" s="22">
        <f t="shared" ca="1" si="82"/>
        <v>90.011311393930058</v>
      </c>
      <c r="O113" s="22">
        <f t="shared" ca="1" si="82"/>
        <v>78.299807820065951</v>
      </c>
      <c r="P113" s="22">
        <f t="shared" ca="1" si="82"/>
        <v>71.418699922479249</v>
      </c>
      <c r="Q113" s="22">
        <f t="shared" ca="1" si="82"/>
        <v>74.280007823308679</v>
      </c>
      <c r="R113" s="22">
        <f t="shared" ca="1" si="82"/>
        <v>81.276498000382162</v>
      </c>
      <c r="S113" s="22">
        <f t="shared" ca="1" si="82"/>
        <v>75.031734971931925</v>
      </c>
      <c r="T113" s="22">
        <f t="shared" ca="1" si="82"/>
        <v>81.312590229919223</v>
      </c>
      <c r="U113" s="22">
        <f t="shared" ca="1" si="82"/>
        <v>58.865395630611765</v>
      </c>
      <c r="V113" s="22">
        <f t="shared" ca="1" si="82"/>
        <v>86.206083847138942</v>
      </c>
      <c r="W113" s="22">
        <f t="shared" ca="1" si="82"/>
        <v>78.299807820065951</v>
      </c>
      <c r="X113" s="22">
        <f t="shared" ca="1" si="82"/>
        <v>87.28952212747464</v>
      </c>
      <c r="Y113" s="22">
        <f t="shared" ca="1" si="82"/>
        <v>71.946594659636602</v>
      </c>
      <c r="Z113" s="22">
        <f t="shared" ca="1" si="82"/>
        <v>84.400422374831123</v>
      </c>
      <c r="AA113" s="22">
        <f t="shared" ca="1" si="82"/>
        <v>75.031734971931925</v>
      </c>
      <c r="AB113" s="22">
        <f t="shared" ca="1" si="82"/>
        <v>84.400422374831123</v>
      </c>
      <c r="AC113" s="22">
        <f t="shared" ca="1" si="82"/>
        <v>99.337942000467095</v>
      </c>
      <c r="AD113" s="22">
        <f t="shared" ca="1" si="82"/>
        <v>60.774551855434368</v>
      </c>
      <c r="AE113" s="22">
        <f t="shared" ca="1" si="82"/>
        <v>58.865395630611765</v>
      </c>
      <c r="AF113" s="22">
        <f t="shared" ca="1" si="82"/>
        <v>81.312590229919223</v>
      </c>
      <c r="AG113" s="22">
        <f t="shared" ca="1" si="82"/>
        <v>60.774551855434368</v>
      </c>
      <c r="AH113" s="22">
        <f t="shared" ca="1" si="82"/>
        <v>134.45208972721142</v>
      </c>
      <c r="AI113" s="22">
        <f t="shared" ca="1" si="82"/>
        <v>86.206083847138942</v>
      </c>
      <c r="AJ113" s="22">
        <f t="shared" ca="1" si="82"/>
        <v>110.07131903686596</v>
      </c>
      <c r="AK113" s="22">
        <f t="shared" ca="1" si="82"/>
        <v>82.271201539938346</v>
      </c>
      <c r="AL113" s="22">
        <f t="shared" ca="1" si="82"/>
        <v>79.627700742167818</v>
      </c>
      <c r="AM113" s="22">
        <f t="shared" ca="1" si="82"/>
        <v>77.066213243446214</v>
      </c>
      <c r="AN113" s="22">
        <f ca="1">AVERAGE(OFFSET($A113,0,Fixtures!$D$6,1,3))</f>
        <v>77.126250668799898</v>
      </c>
      <c r="AO113" s="22">
        <f ca="1">AVERAGE(OFFSET($A113,0,Fixtures!$D$6,1,6))</f>
        <v>79.315278039522042</v>
      </c>
      <c r="AP113" s="22">
        <f ca="1">AVERAGE(OFFSET($A113,0,Fixtures!$D$6,1,9))</f>
        <v>75.20491177256639</v>
      </c>
      <c r="AQ113" s="22">
        <f ca="1">AVERAGE(OFFSET($A113,0,Fixtures!$D$6,1,12))</f>
        <v>83.964474880359489</v>
      </c>
      <c r="AR113" s="22">
        <f ca="1">IF(OR(Fixtures!$D$6&lt;=0,Fixtures!$D$6&gt;39),AVERAGE(A113:AM113),AVERAGE(OFFSET($A113,0,Fixtures!$D$6,1,39-Fixtures!$D$6)))</f>
        <v>83.10258760599109</v>
      </c>
    </row>
    <row r="114" spans="1:44" x14ac:dyDescent="0.25">
      <c r="A114" s="30" t="s">
        <v>61</v>
      </c>
      <c r="B114" s="22">
        <f ca="1">MIN(VLOOKUP($A110,$A$2:$AM$12,B$14+1,FALSE),VLOOKUP($A114,$A$2:$AM$12,B$14+1,FALSE))</f>
        <v>91.705453854583467</v>
      </c>
      <c r="C114" s="22">
        <f t="shared" ref="C114:AM114" ca="1" si="83">MIN(VLOOKUP($A110,$A$2:$AM$12,C$14+1,FALSE),VLOOKUP($A114,$A$2:$AM$12,C$14+1,FALSE))</f>
        <v>99.38205472545684</v>
      </c>
      <c r="D114" s="22">
        <f t="shared" ca="1" si="83"/>
        <v>100.55369077103576</v>
      </c>
      <c r="E114" s="22">
        <f t="shared" ca="1" si="83"/>
        <v>110.0062552313548</v>
      </c>
      <c r="F114" s="22">
        <f t="shared" ca="1" si="83"/>
        <v>94.192038408656487</v>
      </c>
      <c r="G114" s="22">
        <f t="shared" ca="1" si="83"/>
        <v>65.149936970864573</v>
      </c>
      <c r="H114" s="22">
        <f t="shared" ca="1" si="83"/>
        <v>103.15607179146026</v>
      </c>
      <c r="I114" s="22">
        <f t="shared" ca="1" si="83"/>
        <v>89.616434643680364</v>
      </c>
      <c r="J114" s="22">
        <f t="shared" ca="1" si="83"/>
        <v>110.01382503702564</v>
      </c>
      <c r="K114" s="22">
        <f t="shared" ca="1" si="83"/>
        <v>110.07131903686596</v>
      </c>
      <c r="L114" s="22">
        <f t="shared" ca="1" si="83"/>
        <v>94.192038408656487</v>
      </c>
      <c r="M114" s="22">
        <f t="shared" ca="1" si="83"/>
        <v>81.276498000382162</v>
      </c>
      <c r="N114" s="22">
        <f t="shared" ca="1" si="83"/>
        <v>95.699765113413946</v>
      </c>
      <c r="O114" s="22">
        <f t="shared" ca="1" si="83"/>
        <v>58.865395630611765</v>
      </c>
      <c r="P114" s="22">
        <f t="shared" ca="1" si="83"/>
        <v>71.418699922479249</v>
      </c>
      <c r="Q114" s="22">
        <f t="shared" ca="1" si="83"/>
        <v>74.280007823308679</v>
      </c>
      <c r="R114" s="22">
        <f t="shared" ca="1" si="83"/>
        <v>60.774551855434368</v>
      </c>
      <c r="S114" s="22">
        <f t="shared" ca="1" si="83"/>
        <v>79.627700742167818</v>
      </c>
      <c r="T114" s="22">
        <f t="shared" ca="1" si="83"/>
        <v>109.53119789783156</v>
      </c>
      <c r="U114" s="22">
        <f t="shared" ca="1" si="83"/>
        <v>58.865395630611765</v>
      </c>
      <c r="V114" s="22">
        <f t="shared" ca="1" si="83"/>
        <v>84.400422374831123</v>
      </c>
      <c r="W114" s="22">
        <f t="shared" ca="1" si="83"/>
        <v>134.5316121561695</v>
      </c>
      <c r="X114" s="22">
        <f t="shared" ca="1" si="83"/>
        <v>90.011311393930058</v>
      </c>
      <c r="Y114" s="22">
        <f t="shared" ca="1" si="83"/>
        <v>71.946594659636602</v>
      </c>
      <c r="Z114" s="22">
        <f t="shared" ca="1" si="83"/>
        <v>81.312590229919223</v>
      </c>
      <c r="AA114" s="22">
        <f t="shared" ca="1" si="83"/>
        <v>75.031734971931925</v>
      </c>
      <c r="AB114" s="22">
        <f t="shared" ca="1" si="83"/>
        <v>65.149936970864573</v>
      </c>
      <c r="AC114" s="22">
        <f t="shared" ca="1" si="83"/>
        <v>74.280007823308679</v>
      </c>
      <c r="AD114" s="22">
        <f t="shared" ca="1" si="83"/>
        <v>60.774551855434368</v>
      </c>
      <c r="AE114" s="22">
        <f t="shared" ca="1" si="83"/>
        <v>87.28952212747464</v>
      </c>
      <c r="AF114" s="22">
        <f t="shared" ca="1" si="83"/>
        <v>78.299807820065951</v>
      </c>
      <c r="AG114" s="22">
        <f t="shared" ca="1" si="83"/>
        <v>71.946594659636602</v>
      </c>
      <c r="AH114" s="22">
        <f t="shared" ca="1" si="83"/>
        <v>77.066213243446214</v>
      </c>
      <c r="AI114" s="22">
        <f t="shared" ca="1" si="83"/>
        <v>99.337942000467095</v>
      </c>
      <c r="AJ114" s="22">
        <f t="shared" ca="1" si="83"/>
        <v>134.45208972721142</v>
      </c>
      <c r="AK114" s="22">
        <f t="shared" ca="1" si="83"/>
        <v>82.271201539938346</v>
      </c>
      <c r="AL114" s="22">
        <f t="shared" ca="1" si="83"/>
        <v>79.627700742167818</v>
      </c>
      <c r="AM114" s="22">
        <f t="shared" ca="1" si="83"/>
        <v>77.066213243446214</v>
      </c>
      <c r="AN114" s="22">
        <f ca="1">AVERAGE(OFFSET($A114,0,Fixtures!$D$6,1,3))</f>
        <v>76.096973287162584</v>
      </c>
      <c r="AO114" s="22">
        <f ca="1">AVERAGE(OFFSET($A114,0,Fixtures!$D$6,1,6))</f>
        <v>71.415902751849231</v>
      </c>
      <c r="AP114" s="22">
        <f ca="1">AVERAGE(OFFSET($A114,0,Fixtures!$D$6,1,9))</f>
        <v>74.003482346474726</v>
      </c>
      <c r="AQ114" s="22">
        <f ca="1">AVERAGE(OFFSET($A114,0,Fixtures!$D$6,1,12))</f>
        <v>81.407298840783099</v>
      </c>
      <c r="AR114" s="22">
        <f ca="1">IF(OR(Fixtures!$D$6&lt;=0,Fixtures!$D$6&gt;39),AVERAGE(A114:AM114),AVERAGE(OFFSET($A114,0,Fixtures!$D$6,1,39-Fixtures!$D$6)))</f>
        <v>81.056846774329969</v>
      </c>
    </row>
    <row r="115" spans="1:44" x14ac:dyDescent="0.25">
      <c r="A115" s="30" t="s">
        <v>53</v>
      </c>
      <c r="B115" s="22">
        <f ca="1">MIN(VLOOKUP($A110,$A$2:$AM$12,B$14+1,FALSE),VLOOKUP($A115,$A$2:$AM$12,B$14+1,FALSE))</f>
        <v>89.616434643680364</v>
      </c>
      <c r="C115" s="22">
        <f t="shared" ref="C115:AM115" ca="1" si="84">MIN(VLOOKUP($A110,$A$2:$AM$12,C$14+1,FALSE),VLOOKUP($A115,$A$2:$AM$12,C$14+1,FALSE))</f>
        <v>94.192038408656487</v>
      </c>
      <c r="D115" s="22">
        <f t="shared" ca="1" si="84"/>
        <v>100.55369077103576</v>
      </c>
      <c r="E115" s="22">
        <f t="shared" ca="1" si="84"/>
        <v>84.400422374831123</v>
      </c>
      <c r="F115" s="22">
        <f t="shared" ca="1" si="84"/>
        <v>94.192038408656487</v>
      </c>
      <c r="G115" s="22">
        <f t="shared" ca="1" si="84"/>
        <v>65.149936970864573</v>
      </c>
      <c r="H115" s="22">
        <f t="shared" ca="1" si="84"/>
        <v>71.418699922479249</v>
      </c>
      <c r="I115" s="22">
        <f t="shared" ca="1" si="84"/>
        <v>99.337942000467095</v>
      </c>
      <c r="J115" s="22">
        <f t="shared" ca="1" si="84"/>
        <v>110.01382503702564</v>
      </c>
      <c r="K115" s="22">
        <f t="shared" ca="1" si="84"/>
        <v>99.38205472545684</v>
      </c>
      <c r="L115" s="22">
        <f t="shared" ca="1" si="84"/>
        <v>110.07131903686596</v>
      </c>
      <c r="M115" s="22">
        <f t="shared" ca="1" si="84"/>
        <v>89.616434643680364</v>
      </c>
      <c r="N115" s="22">
        <f t="shared" ca="1" si="84"/>
        <v>99.38205472545684</v>
      </c>
      <c r="O115" s="22">
        <f t="shared" ca="1" si="84"/>
        <v>78.299807820065951</v>
      </c>
      <c r="P115" s="22">
        <f t="shared" ca="1" si="84"/>
        <v>65.149936970864573</v>
      </c>
      <c r="Q115" s="22">
        <f t="shared" ca="1" si="84"/>
        <v>74.280007823308679</v>
      </c>
      <c r="R115" s="22">
        <f t="shared" ca="1" si="84"/>
        <v>81.276498000382162</v>
      </c>
      <c r="S115" s="22">
        <f t="shared" ca="1" si="84"/>
        <v>74.280007823308679</v>
      </c>
      <c r="T115" s="22">
        <f t="shared" ca="1" si="84"/>
        <v>81.276498000382162</v>
      </c>
      <c r="U115" s="22">
        <f t="shared" ca="1" si="84"/>
        <v>58.865395630611765</v>
      </c>
      <c r="V115" s="22">
        <f t="shared" ca="1" si="84"/>
        <v>86.206083847138942</v>
      </c>
      <c r="W115" s="22">
        <f t="shared" ca="1" si="84"/>
        <v>81.312590229919223</v>
      </c>
      <c r="X115" s="22">
        <f t="shared" ca="1" si="84"/>
        <v>90.011311393930058</v>
      </c>
      <c r="Y115" s="22">
        <f t="shared" ca="1" si="84"/>
        <v>71.946594659636602</v>
      </c>
      <c r="Z115" s="22">
        <f t="shared" ca="1" si="84"/>
        <v>77.066213243446214</v>
      </c>
      <c r="AA115" s="22">
        <f t="shared" ca="1" si="84"/>
        <v>75.031734971931925</v>
      </c>
      <c r="AB115" s="22">
        <f t="shared" ca="1" si="84"/>
        <v>60.774551855434368</v>
      </c>
      <c r="AC115" s="22">
        <f t="shared" ca="1" si="84"/>
        <v>99.337942000467095</v>
      </c>
      <c r="AD115" s="22">
        <f t="shared" ca="1" si="84"/>
        <v>60.774551855434368</v>
      </c>
      <c r="AE115" s="22">
        <f t="shared" ca="1" si="84"/>
        <v>79.627700742167818</v>
      </c>
      <c r="AF115" s="22">
        <f t="shared" ca="1" si="84"/>
        <v>81.312590229919223</v>
      </c>
      <c r="AG115" s="22">
        <f t="shared" ca="1" si="84"/>
        <v>75.031734971931925</v>
      </c>
      <c r="AH115" s="22">
        <f t="shared" ca="1" si="84"/>
        <v>134.5316121561695</v>
      </c>
      <c r="AI115" s="22">
        <f t="shared" ca="1" si="84"/>
        <v>109.53119789783156</v>
      </c>
      <c r="AJ115" s="22">
        <f t="shared" ca="1" si="84"/>
        <v>103.15607179146026</v>
      </c>
      <c r="AK115" s="22">
        <f t="shared" ca="1" si="84"/>
        <v>82.271201539938346</v>
      </c>
      <c r="AL115" s="22">
        <f t="shared" ca="1" si="84"/>
        <v>79.627700742167818</v>
      </c>
      <c r="AM115" s="22">
        <f t="shared" ca="1" si="84"/>
        <v>77.066213243446214</v>
      </c>
      <c r="AN115" s="22">
        <f ca="1">AVERAGE(OFFSET($A115,0,Fixtures!$D$6,1,3))</f>
        <v>74.68151429167159</v>
      </c>
      <c r="AO115" s="22">
        <f ca="1">AVERAGE(OFFSET($A115,0,Fixtures!$D$6,1,6))</f>
        <v>74.15526476439176</v>
      </c>
      <c r="AP115" s="22">
        <f ca="1">AVERAGE(OFFSET($A115,0,Fixtures!$D$6,1,9))</f>
        <v>75.655957170041063</v>
      </c>
      <c r="AQ115" s="22">
        <f ca="1">AVERAGE(OFFSET($A115,0,Fixtures!$D$6,1,12))</f>
        <v>85.676874697985909</v>
      </c>
      <c r="AR115" s="22">
        <f ca="1">IF(OR(Fixtures!$D$6&lt;=0,Fixtures!$D$6&gt;39),AVERAGE(A115:AM115),AVERAGE(OFFSET($A115,0,Fixtures!$D$6,1,39-Fixtures!$D$6)))</f>
        <v>84.472507460092217</v>
      </c>
    </row>
    <row r="116" spans="1:44" x14ac:dyDescent="0.25">
      <c r="A116" s="30" t="s">
        <v>2</v>
      </c>
      <c r="B116" s="22">
        <f ca="1">MIN(VLOOKUP($A110,$A$2:$AM$12,B$14+1,FALSE),VLOOKUP($A116,$A$2:$AM$12,B$14+1,FALSE))</f>
        <v>81.312590229919223</v>
      </c>
      <c r="C116" s="22">
        <f t="shared" ref="C116:AM116" ca="1" si="85">MIN(VLOOKUP($A110,$A$2:$AM$12,C$14+1,FALSE),VLOOKUP($A116,$A$2:$AM$12,C$14+1,FALSE))</f>
        <v>87.28952212747464</v>
      </c>
      <c r="D116" s="22">
        <f t="shared" ca="1" si="85"/>
        <v>100.55369077103576</v>
      </c>
      <c r="E116" s="22">
        <f t="shared" ca="1" si="85"/>
        <v>78.299807820065951</v>
      </c>
      <c r="F116" s="22">
        <f t="shared" ca="1" si="85"/>
        <v>94.192038408656487</v>
      </c>
      <c r="G116" s="22">
        <f t="shared" ca="1" si="85"/>
        <v>65.149936970864573</v>
      </c>
      <c r="H116" s="22">
        <f t="shared" ca="1" si="85"/>
        <v>105.36299136872537</v>
      </c>
      <c r="I116" s="22">
        <f t="shared" ca="1" si="85"/>
        <v>110.0062552313548</v>
      </c>
      <c r="J116" s="22">
        <f t="shared" ca="1" si="85"/>
        <v>110.01382503702564</v>
      </c>
      <c r="K116" s="22">
        <f t="shared" ca="1" si="85"/>
        <v>90.011311393930058</v>
      </c>
      <c r="L116" s="22">
        <f t="shared" ca="1" si="85"/>
        <v>99.337942000467095</v>
      </c>
      <c r="M116" s="22">
        <f t="shared" ca="1" si="85"/>
        <v>65.149936970864573</v>
      </c>
      <c r="N116" s="22">
        <f t="shared" ca="1" si="85"/>
        <v>99.38205472545684</v>
      </c>
      <c r="O116" s="22">
        <f t="shared" ca="1" si="85"/>
        <v>78.299807820065951</v>
      </c>
      <c r="P116" s="22">
        <f t="shared" ca="1" si="85"/>
        <v>71.418699922479249</v>
      </c>
      <c r="Q116" s="22">
        <f t="shared" ca="1" si="85"/>
        <v>74.280007823308679</v>
      </c>
      <c r="R116" s="22">
        <f t="shared" ca="1" si="85"/>
        <v>81.276498000382162</v>
      </c>
      <c r="S116" s="22">
        <f t="shared" ca="1" si="85"/>
        <v>58.865395630611765</v>
      </c>
      <c r="T116" s="22">
        <f t="shared" ca="1" si="85"/>
        <v>134.45208972721142</v>
      </c>
      <c r="U116" s="22">
        <f t="shared" ca="1" si="85"/>
        <v>58.865395630611765</v>
      </c>
      <c r="V116" s="22">
        <f t="shared" ca="1" si="85"/>
        <v>86.206083847138942</v>
      </c>
      <c r="W116" s="22">
        <f t="shared" ca="1" si="85"/>
        <v>110.01382503702564</v>
      </c>
      <c r="X116" s="22">
        <f t="shared" ca="1" si="85"/>
        <v>90.011311393930058</v>
      </c>
      <c r="Y116" s="22">
        <f t="shared" ca="1" si="85"/>
        <v>71.946594659636602</v>
      </c>
      <c r="Z116" s="22">
        <f t="shared" ca="1" si="85"/>
        <v>71.418699922479249</v>
      </c>
      <c r="AA116" s="22">
        <f t="shared" ca="1" si="85"/>
        <v>75.031734971931925</v>
      </c>
      <c r="AB116" s="22">
        <f t="shared" ca="1" si="85"/>
        <v>71.946594659636602</v>
      </c>
      <c r="AC116" s="22">
        <f t="shared" ca="1" si="85"/>
        <v>75.031734971931925</v>
      </c>
      <c r="AD116" s="22">
        <f t="shared" ca="1" si="85"/>
        <v>60.774551855434368</v>
      </c>
      <c r="AE116" s="22">
        <f t="shared" ca="1" si="85"/>
        <v>77.066213243446214</v>
      </c>
      <c r="AF116" s="22">
        <f t="shared" ca="1" si="85"/>
        <v>81.312590229919223</v>
      </c>
      <c r="AG116" s="22">
        <f t="shared" ca="1" si="85"/>
        <v>79.627700742167818</v>
      </c>
      <c r="AH116" s="22">
        <f t="shared" ca="1" si="85"/>
        <v>81.276498000382162</v>
      </c>
      <c r="AI116" s="22">
        <f t="shared" ca="1" si="85"/>
        <v>109.53119789783156</v>
      </c>
      <c r="AJ116" s="22">
        <f t="shared" ca="1" si="85"/>
        <v>95.699765113413946</v>
      </c>
      <c r="AK116" s="22">
        <f t="shared" ca="1" si="85"/>
        <v>82.271201539938346</v>
      </c>
      <c r="AL116" s="22">
        <f t="shared" ca="1" si="85"/>
        <v>79.627700742167818</v>
      </c>
      <c r="AM116" s="22">
        <f t="shared" ca="1" si="85"/>
        <v>77.066213243446214</v>
      </c>
      <c r="AN116" s="22">
        <f ca="1">AVERAGE(OFFSET($A116,0,Fixtures!$D$6,1,3))</f>
        <v>72.799009851349254</v>
      </c>
      <c r="AO116" s="22">
        <f ca="1">AVERAGE(OFFSET($A116,0,Fixtures!$D$6,1,6))</f>
        <v>71.024985173508455</v>
      </c>
      <c r="AP116" s="22">
        <f ca="1">AVERAGE(OFFSET($A116,0,Fixtures!$D$6,1,9))</f>
        <v>73.795157250731549</v>
      </c>
      <c r="AQ116" s="22">
        <f ca="1">AVERAGE(OFFSET($A116,0,Fixtures!$D$6,1,12))</f>
        <v>79.221989689017633</v>
      </c>
      <c r="AR116" s="22">
        <f ca="1">IF(OR(Fixtures!$D$6&lt;=0,Fixtures!$D$6&gt;39),AVERAGE(A116:AM116),AVERAGE(OFFSET($A116,0,Fixtures!$D$6,1,39-Fixtures!$D$6)))</f>
        <v>79.308599452917619</v>
      </c>
    </row>
    <row r="117" spans="1:44" x14ac:dyDescent="0.25">
      <c r="A117" s="30" t="s">
        <v>113</v>
      </c>
      <c r="B117" s="22">
        <f ca="1">MIN(VLOOKUP($A110,$A$2:$AM$12,B$14+1,FALSE),VLOOKUP($A117,$A$2:$AM$12,B$14+1,FALSE))</f>
        <v>91.705453854583467</v>
      </c>
      <c r="C117" s="22">
        <f t="shared" ref="C117:AM117" ca="1" si="86">MIN(VLOOKUP($A110,$A$2:$AM$12,C$14+1,FALSE),VLOOKUP($A117,$A$2:$AM$12,C$14+1,FALSE))</f>
        <v>60.774551855434368</v>
      </c>
      <c r="D117" s="22">
        <f t="shared" ca="1" si="86"/>
        <v>100.55369077103576</v>
      </c>
      <c r="E117" s="22">
        <f t="shared" ca="1" si="86"/>
        <v>99.337942000467095</v>
      </c>
      <c r="F117" s="22">
        <f t="shared" ca="1" si="86"/>
        <v>94.192038408656487</v>
      </c>
      <c r="G117" s="22">
        <f t="shared" ca="1" si="86"/>
        <v>65.149936970864573</v>
      </c>
      <c r="H117" s="22">
        <f t="shared" ca="1" si="86"/>
        <v>71.946594659636602</v>
      </c>
      <c r="I117" s="22">
        <f t="shared" ca="1" si="86"/>
        <v>84.400422374831123</v>
      </c>
      <c r="J117" s="22">
        <f t="shared" ca="1" si="86"/>
        <v>79.627700742167818</v>
      </c>
      <c r="K117" s="22">
        <f t="shared" ca="1" si="86"/>
        <v>110.0062552313548</v>
      </c>
      <c r="L117" s="22">
        <f t="shared" ca="1" si="86"/>
        <v>100.55369077103576</v>
      </c>
      <c r="M117" s="22">
        <f t="shared" ca="1" si="86"/>
        <v>78.299807820065951</v>
      </c>
      <c r="N117" s="22">
        <f t="shared" ca="1" si="86"/>
        <v>99.38205472545684</v>
      </c>
      <c r="O117" s="22">
        <f t="shared" ca="1" si="86"/>
        <v>78.299807820065951</v>
      </c>
      <c r="P117" s="22">
        <f t="shared" ca="1" si="86"/>
        <v>71.418699922479249</v>
      </c>
      <c r="Q117" s="22">
        <f t="shared" ca="1" si="86"/>
        <v>74.280007823308679</v>
      </c>
      <c r="R117" s="22">
        <f t="shared" ca="1" si="86"/>
        <v>81.276498000382162</v>
      </c>
      <c r="S117" s="22">
        <f t="shared" ca="1" si="86"/>
        <v>90.011311393930058</v>
      </c>
      <c r="T117" s="22">
        <f t="shared" ca="1" si="86"/>
        <v>103.15607179146026</v>
      </c>
      <c r="U117" s="22">
        <f t="shared" ca="1" si="86"/>
        <v>58.865395630611765</v>
      </c>
      <c r="V117" s="22">
        <f t="shared" ca="1" si="86"/>
        <v>58.865395630611765</v>
      </c>
      <c r="W117" s="22">
        <f t="shared" ca="1" si="86"/>
        <v>134.45208972721142</v>
      </c>
      <c r="X117" s="22">
        <f t="shared" ca="1" si="86"/>
        <v>65.149936970864573</v>
      </c>
      <c r="Y117" s="22">
        <f t="shared" ca="1" si="86"/>
        <v>71.946594659636602</v>
      </c>
      <c r="Z117" s="22">
        <f t="shared" ca="1" si="86"/>
        <v>74.280007823308679</v>
      </c>
      <c r="AA117" s="22">
        <f t="shared" ca="1" si="86"/>
        <v>75.031734971931925</v>
      </c>
      <c r="AB117" s="22">
        <f t="shared" ca="1" si="86"/>
        <v>84.400422374831123</v>
      </c>
      <c r="AC117" s="22">
        <f t="shared" ca="1" si="86"/>
        <v>99.337942000467095</v>
      </c>
      <c r="AD117" s="22">
        <f t="shared" ca="1" si="86"/>
        <v>60.774551855434368</v>
      </c>
      <c r="AE117" s="22">
        <f t="shared" ca="1" si="86"/>
        <v>87.28952212747464</v>
      </c>
      <c r="AF117" s="22">
        <f t="shared" ca="1" si="86"/>
        <v>81.312590229919223</v>
      </c>
      <c r="AG117" s="22">
        <f t="shared" ca="1" si="86"/>
        <v>95.699765113413946</v>
      </c>
      <c r="AH117" s="22">
        <f t="shared" ca="1" si="86"/>
        <v>82.271201539938346</v>
      </c>
      <c r="AI117" s="22">
        <f t="shared" ca="1" si="86"/>
        <v>95.699765113413946</v>
      </c>
      <c r="AJ117" s="22">
        <f t="shared" ca="1" si="86"/>
        <v>81.276498000382162</v>
      </c>
      <c r="AK117" s="22">
        <f t="shared" ca="1" si="86"/>
        <v>82.271201539938346</v>
      </c>
      <c r="AL117" s="22">
        <f t="shared" ca="1" si="86"/>
        <v>75.031734971931925</v>
      </c>
      <c r="AM117" s="22">
        <f t="shared" ca="1" si="86"/>
        <v>77.066213243446214</v>
      </c>
      <c r="AN117" s="22">
        <f ca="1">AVERAGE(OFFSET($A117,0,Fixtures!$D$6,1,3))</f>
        <v>73.752779151625745</v>
      </c>
      <c r="AO117" s="22">
        <f ca="1">AVERAGE(OFFSET($A117,0,Fixtures!$D$6,1,6))</f>
        <v>77.628542280934965</v>
      </c>
      <c r="AP117" s="22">
        <f ca="1">AVERAGE(OFFSET($A117,0,Fixtures!$D$6,1,9))</f>
        <v>81.119236795157519</v>
      </c>
      <c r="AQ117" s="22">
        <f ca="1">AVERAGE(OFFSET($A117,0,Fixtures!$D$6,1,12))</f>
        <v>82.443382984179337</v>
      </c>
      <c r="AR117" s="22">
        <f ca="1">IF(OR(Fixtures!$D$6&lt;=0,Fixtures!$D$6&gt;39),AVERAGE(A117:AM117),AVERAGE(OFFSET($A117,0,Fixtures!$D$6,1,39-Fixtures!$D$6)))</f>
        <v>81.579316371031226</v>
      </c>
    </row>
    <row r="118" spans="1:44" x14ac:dyDescent="0.25">
      <c r="A118" s="30" t="s">
        <v>112</v>
      </c>
      <c r="B118" s="22">
        <f ca="1">MIN(VLOOKUP($A110,$A$2:$AM$12,B$14+1,FALSE),VLOOKUP($A118,$A$2:$AM$12,B$14+1,FALSE))</f>
        <v>79.627700742167818</v>
      </c>
      <c r="C118" s="22">
        <f t="shared" ref="C118:AM118" ca="1" si="87">MIN(VLOOKUP($A110,$A$2:$AM$12,C$14+1,FALSE),VLOOKUP($A118,$A$2:$AM$12,C$14+1,FALSE))</f>
        <v>58.865395630611765</v>
      </c>
      <c r="D118" s="22">
        <f t="shared" ca="1" si="87"/>
        <v>100.55369077103576</v>
      </c>
      <c r="E118" s="22">
        <f t="shared" ca="1" si="87"/>
        <v>110.0062552313548</v>
      </c>
      <c r="F118" s="22">
        <f t="shared" ca="1" si="87"/>
        <v>94.192038408656487</v>
      </c>
      <c r="G118" s="22">
        <f t="shared" ca="1" si="87"/>
        <v>65.149936970864573</v>
      </c>
      <c r="H118" s="22">
        <f t="shared" ca="1" si="87"/>
        <v>105.36299136872537</v>
      </c>
      <c r="I118" s="22">
        <f t="shared" ca="1" si="87"/>
        <v>95.699765113413946</v>
      </c>
      <c r="J118" s="22">
        <f t="shared" ca="1" si="87"/>
        <v>81.312590229919223</v>
      </c>
      <c r="K118" s="22">
        <f t="shared" ca="1" si="87"/>
        <v>99.337942000467095</v>
      </c>
      <c r="L118" s="22">
        <f t="shared" ca="1" si="87"/>
        <v>75.031734971931925</v>
      </c>
      <c r="M118" s="22">
        <f t="shared" ca="1" si="87"/>
        <v>89.616434643680364</v>
      </c>
      <c r="N118" s="22">
        <f t="shared" ca="1" si="87"/>
        <v>99.38205472545684</v>
      </c>
      <c r="O118" s="22">
        <f t="shared" ca="1" si="87"/>
        <v>78.299807820065951</v>
      </c>
      <c r="P118" s="22">
        <f t="shared" ca="1" si="87"/>
        <v>60.774551855434368</v>
      </c>
      <c r="Q118" s="22">
        <f t="shared" ca="1" si="87"/>
        <v>74.280007823308679</v>
      </c>
      <c r="R118" s="22">
        <f t="shared" ca="1" si="87"/>
        <v>81.276498000382162</v>
      </c>
      <c r="S118" s="22">
        <f t="shared" ca="1" si="87"/>
        <v>100.55369077103576</v>
      </c>
      <c r="T118" s="22">
        <f t="shared" ca="1" si="87"/>
        <v>78.299807820065951</v>
      </c>
      <c r="U118" s="22">
        <f t="shared" ca="1" si="87"/>
        <v>58.865395630611765</v>
      </c>
      <c r="V118" s="22">
        <f t="shared" ca="1" si="87"/>
        <v>86.206083847138942</v>
      </c>
      <c r="W118" s="22">
        <f t="shared" ca="1" si="87"/>
        <v>81.276498000382162</v>
      </c>
      <c r="X118" s="22">
        <f t="shared" ca="1" si="87"/>
        <v>90.011311393930058</v>
      </c>
      <c r="Y118" s="22">
        <f t="shared" ca="1" si="87"/>
        <v>71.946594659636602</v>
      </c>
      <c r="Z118" s="22">
        <f t="shared" ca="1" si="87"/>
        <v>71.946594659636602</v>
      </c>
      <c r="AA118" s="22">
        <f t="shared" ca="1" si="87"/>
        <v>65.149936970864573</v>
      </c>
      <c r="AB118" s="22">
        <f t="shared" ca="1" si="87"/>
        <v>82.271201539938346</v>
      </c>
      <c r="AC118" s="22">
        <f t="shared" ca="1" si="87"/>
        <v>99.337942000467095</v>
      </c>
      <c r="AD118" s="22">
        <f t="shared" ca="1" si="87"/>
        <v>60.774551855434368</v>
      </c>
      <c r="AE118" s="22">
        <f t="shared" ca="1" si="87"/>
        <v>74.280007823308679</v>
      </c>
      <c r="AF118" s="22">
        <f t="shared" ca="1" si="87"/>
        <v>81.312590229919223</v>
      </c>
      <c r="AG118" s="22">
        <f t="shared" ca="1" si="87"/>
        <v>86.206083847138942</v>
      </c>
      <c r="AH118" s="22">
        <f t="shared" ca="1" si="87"/>
        <v>91.705453854583467</v>
      </c>
      <c r="AI118" s="22">
        <f t="shared" ca="1" si="87"/>
        <v>90.011311393930058</v>
      </c>
      <c r="AJ118" s="22">
        <f t="shared" ca="1" si="87"/>
        <v>115.87567373696545</v>
      </c>
      <c r="AK118" s="22">
        <f t="shared" ca="1" si="87"/>
        <v>82.271201539938346</v>
      </c>
      <c r="AL118" s="22">
        <f t="shared" ca="1" si="87"/>
        <v>79.627700742167818</v>
      </c>
      <c r="AM118" s="22">
        <f t="shared" ca="1" si="87"/>
        <v>77.066213243446214</v>
      </c>
      <c r="AN118" s="22">
        <f ca="1">AVERAGE(OFFSET($A118,0,Fixtures!$D$6,1,3))</f>
        <v>69.681042096712588</v>
      </c>
      <c r="AO118" s="22">
        <f ca="1">AVERAGE(OFFSET($A118,0,Fixtures!$D$6,1,6))</f>
        <v>75.237803614329593</v>
      </c>
      <c r="AP118" s="22">
        <f ca="1">AVERAGE(OFFSET($A118,0,Fixtures!$D$6,1,9))</f>
        <v>77.025055954038265</v>
      </c>
      <c r="AQ118" s="22">
        <f ca="1">AVERAGE(OFFSET($A118,0,Fixtures!$D$6,1,12))</f>
        <v>82.568161880985286</v>
      </c>
      <c r="AR118" s="22">
        <f ca="1">IF(OR(Fixtures!$D$6&lt;=0,Fixtures!$D$6&gt;39),AVERAGE(A118:AM118),AVERAGE(OFFSET($A118,0,Fixtures!$D$6,1,39-Fixtures!$D$6)))</f>
        <v>81.985537206491728</v>
      </c>
    </row>
    <row r="119" spans="1:44" x14ac:dyDescent="0.25">
      <c r="A119" s="30" t="s">
        <v>71</v>
      </c>
      <c r="B119" s="22">
        <f ca="1">MIN(VLOOKUP($A110,$A$2:$AM$12,B$14+1,FALSE),VLOOKUP($A119,$A$2:$AM$12,B$14+1,FALSE))</f>
        <v>82.271201539938346</v>
      </c>
      <c r="C119" s="22">
        <f t="shared" ref="C119:AM119" ca="1" si="88">MIN(VLOOKUP($A110,$A$2:$AM$12,C$14+1,FALSE),VLOOKUP($A119,$A$2:$AM$12,C$14+1,FALSE))</f>
        <v>109.53119789783156</v>
      </c>
      <c r="D119" s="22">
        <f t="shared" ca="1" si="88"/>
        <v>81.276498000382162</v>
      </c>
      <c r="E119" s="22">
        <f t="shared" ca="1" si="88"/>
        <v>74.280007823308679</v>
      </c>
      <c r="F119" s="22">
        <f t="shared" ca="1" si="88"/>
        <v>81.312590229919223</v>
      </c>
      <c r="G119" s="22">
        <f t="shared" ca="1" si="88"/>
        <v>65.149936970864573</v>
      </c>
      <c r="H119" s="22">
        <f t="shared" ca="1" si="88"/>
        <v>105.36299136872537</v>
      </c>
      <c r="I119" s="22">
        <f t="shared" ca="1" si="88"/>
        <v>77.066213243446214</v>
      </c>
      <c r="J119" s="22">
        <f t="shared" ca="1" si="88"/>
        <v>105.36299136872537</v>
      </c>
      <c r="K119" s="22">
        <f t="shared" ca="1" si="88"/>
        <v>65.149936970864573</v>
      </c>
      <c r="L119" s="22">
        <f t="shared" ca="1" si="88"/>
        <v>115.87567373696545</v>
      </c>
      <c r="M119" s="22">
        <f t="shared" ca="1" si="88"/>
        <v>87.28952212747464</v>
      </c>
      <c r="N119" s="22">
        <f t="shared" ca="1" si="88"/>
        <v>75.031734971931925</v>
      </c>
      <c r="O119" s="22">
        <f t="shared" ca="1" si="88"/>
        <v>78.299807820065951</v>
      </c>
      <c r="P119" s="22">
        <f t="shared" ca="1" si="88"/>
        <v>71.418699922479249</v>
      </c>
      <c r="Q119" s="22">
        <f t="shared" ca="1" si="88"/>
        <v>58.865395630611765</v>
      </c>
      <c r="R119" s="22">
        <f t="shared" si="88"/>
        <v>81.276498000382162</v>
      </c>
      <c r="S119" s="22">
        <f t="shared" ca="1" si="88"/>
        <v>103.15607179146026</v>
      </c>
      <c r="T119" s="22">
        <f t="shared" ca="1" si="88"/>
        <v>94.192038408656487</v>
      </c>
      <c r="U119" s="22">
        <f t="shared" ca="1" si="88"/>
        <v>58.865395630611765</v>
      </c>
      <c r="V119" s="22">
        <f t="shared" ca="1" si="88"/>
        <v>86.206083847138942</v>
      </c>
      <c r="W119" s="22">
        <f t="shared" ca="1" si="88"/>
        <v>79.627700742167818</v>
      </c>
      <c r="X119" s="22">
        <f t="shared" ca="1" si="88"/>
        <v>86.206083847138942</v>
      </c>
      <c r="Y119" s="22">
        <f t="shared" ca="1" si="88"/>
        <v>71.946594659636602</v>
      </c>
      <c r="Z119" s="22">
        <f t="shared" ca="1" si="88"/>
        <v>89.616434643680364</v>
      </c>
      <c r="AA119" s="22">
        <f t="shared" ca="1" si="88"/>
        <v>75.031734971931925</v>
      </c>
      <c r="AB119" s="22">
        <f t="shared" ca="1" si="88"/>
        <v>84.400422374831123</v>
      </c>
      <c r="AC119" s="22">
        <f t="shared" si="88"/>
        <v>99.337942000467095</v>
      </c>
      <c r="AD119" s="22">
        <f t="shared" ca="1" si="88"/>
        <v>60.774551855434368</v>
      </c>
      <c r="AE119" s="22">
        <f t="shared" ca="1" si="88"/>
        <v>87.28952212747464</v>
      </c>
      <c r="AF119" s="22">
        <f t="shared" ca="1" si="88"/>
        <v>81.312590229919223</v>
      </c>
      <c r="AG119" s="22">
        <f t="shared" ca="1" si="88"/>
        <v>95.687520819508933</v>
      </c>
      <c r="AH119" s="22">
        <f t="shared" ca="1" si="88"/>
        <v>141.62582345629113</v>
      </c>
      <c r="AI119" s="22">
        <f t="shared" ca="1" si="88"/>
        <v>71.418699922479249</v>
      </c>
      <c r="AJ119" s="22">
        <f t="shared" ca="1" si="88"/>
        <v>60.774551855434368</v>
      </c>
      <c r="AK119" s="22">
        <f t="shared" ca="1" si="88"/>
        <v>82.271201539938346</v>
      </c>
      <c r="AL119" s="22">
        <f t="shared" ca="1" si="88"/>
        <v>79.627700742167818</v>
      </c>
      <c r="AM119" s="22">
        <f t="shared" ca="1" si="88"/>
        <v>77.066213243446214</v>
      </c>
      <c r="AN119" s="22">
        <f ca="1">AVERAGE(OFFSET($A119,0,Fixtures!$D$6,1,3))</f>
        <v>78.864921425082969</v>
      </c>
      <c r="AO119" s="22">
        <f ca="1">AVERAGE(OFFSET($A119,0,Fixtures!$D$6,1,6))</f>
        <v>80.184613417663584</v>
      </c>
      <c r="AP119" s="22">
        <f ca="1">AVERAGE(OFFSET($A119,0,Fixtures!$D$6,1,9))</f>
        <v>82.821923742542694</v>
      </c>
      <c r="AQ119" s="22">
        <f ca="1">AVERAGE(OFFSET($A119,0,Fixtures!$D$6,1,12))</f>
        <v>84.934699076424081</v>
      </c>
      <c r="AR119" s="22">
        <f ca="1">IF(OR(Fixtures!$D$6&lt;=0,Fixtures!$D$6&gt;39),AVERAGE(A119:AM119),AVERAGE(OFFSET($A119,0,Fixtures!$D$6,1,39-Fixtures!$D$6)))</f>
        <v>83.878766962842775</v>
      </c>
    </row>
    <row r="120" spans="1:44" x14ac:dyDescent="0.25">
      <c r="A120" s="30" t="s">
        <v>63</v>
      </c>
      <c r="B120" s="22">
        <f ca="1">MIN(VLOOKUP($A110,$A$2:$AM$12,B$14+1,FALSE),VLOOKUP($A120,$A$2:$AM$12,B$14+1,FALSE))</f>
        <v>91.705453854583467</v>
      </c>
      <c r="C120" s="22">
        <f t="shared" ref="C120:AM120" ca="1" si="89">MIN(VLOOKUP($A110,$A$2:$AM$12,C$14+1,FALSE),VLOOKUP($A120,$A$2:$AM$12,C$14+1,FALSE))</f>
        <v>100.55369077103576</v>
      </c>
      <c r="D120" s="22">
        <f t="shared" ca="1" si="89"/>
        <v>95.699765113413946</v>
      </c>
      <c r="E120" s="22">
        <f t="shared" ca="1" si="89"/>
        <v>71.418699922479249</v>
      </c>
      <c r="F120" s="22">
        <f t="shared" ca="1" si="89"/>
        <v>94.192038408656487</v>
      </c>
      <c r="G120" s="22">
        <f t="shared" ca="1" si="89"/>
        <v>65.149936970864573</v>
      </c>
      <c r="H120" s="22">
        <f t="shared" ca="1" si="89"/>
        <v>79.627700742167818</v>
      </c>
      <c r="I120" s="22">
        <f t="shared" ca="1" si="89"/>
        <v>58.865395630611765</v>
      </c>
      <c r="J120" s="22">
        <f t="shared" ca="1" si="89"/>
        <v>109.53119789783156</v>
      </c>
      <c r="K120" s="22">
        <f t="shared" ca="1" si="89"/>
        <v>77.066213243446214</v>
      </c>
      <c r="L120" s="22">
        <f t="shared" ca="1" si="89"/>
        <v>60.774551855434368</v>
      </c>
      <c r="M120" s="22">
        <f t="shared" ca="1" si="89"/>
        <v>89.616434643680364</v>
      </c>
      <c r="N120" s="22">
        <f t="shared" ca="1" si="89"/>
        <v>86.206083847138942</v>
      </c>
      <c r="O120" s="22">
        <f t="shared" ca="1" si="89"/>
        <v>78.299807820065951</v>
      </c>
      <c r="P120" s="22">
        <f t="shared" ca="1" si="89"/>
        <v>71.418699922479249</v>
      </c>
      <c r="Q120" s="22">
        <f t="shared" ca="1" si="89"/>
        <v>74.280007823308679</v>
      </c>
      <c r="R120" s="22">
        <f t="shared" ca="1" si="89"/>
        <v>81.276498000382162</v>
      </c>
      <c r="S120" s="22">
        <f t="shared" ca="1" si="89"/>
        <v>103.15607179146026</v>
      </c>
      <c r="T120" s="22">
        <f t="shared" ca="1" si="89"/>
        <v>71.946594659636602</v>
      </c>
      <c r="U120" s="22">
        <f t="shared" ca="1" si="89"/>
        <v>58.865395630611765</v>
      </c>
      <c r="V120" s="22">
        <f t="shared" ca="1" si="89"/>
        <v>65.149936970864573</v>
      </c>
      <c r="W120" s="22">
        <f t="shared" ca="1" si="89"/>
        <v>94.192038408656487</v>
      </c>
      <c r="X120" s="22">
        <f t="shared" ca="1" si="89"/>
        <v>89.616434643680364</v>
      </c>
      <c r="Y120" s="22">
        <f t="shared" ca="1" si="89"/>
        <v>71.946594659636602</v>
      </c>
      <c r="Z120" s="22">
        <f t="shared" ca="1" si="89"/>
        <v>82.271201539938346</v>
      </c>
      <c r="AA120" s="22">
        <f t="shared" ca="1" si="89"/>
        <v>75.031734971931925</v>
      </c>
      <c r="AB120" s="22">
        <f t="shared" ca="1" si="89"/>
        <v>84.400422374831123</v>
      </c>
      <c r="AC120" s="22">
        <f t="shared" ca="1" si="89"/>
        <v>95.687520819508933</v>
      </c>
      <c r="AD120" s="22">
        <f t="shared" ca="1" si="89"/>
        <v>60.774551855434368</v>
      </c>
      <c r="AE120" s="22">
        <f t="shared" ca="1" si="89"/>
        <v>87.28952212747464</v>
      </c>
      <c r="AF120" s="22">
        <f t="shared" ca="1" si="89"/>
        <v>81.312590229919223</v>
      </c>
      <c r="AG120" s="22">
        <f t="shared" ca="1" si="89"/>
        <v>95.699765113413946</v>
      </c>
      <c r="AH120" s="22">
        <f t="shared" ca="1" si="89"/>
        <v>74.280007823308679</v>
      </c>
      <c r="AI120" s="22">
        <f t="shared" ca="1" si="89"/>
        <v>75.031734971931925</v>
      </c>
      <c r="AJ120" s="22">
        <f t="shared" ca="1" si="89"/>
        <v>87.28952212747464</v>
      </c>
      <c r="AK120" s="22">
        <f t="shared" ca="1" si="89"/>
        <v>78.299807820065951</v>
      </c>
      <c r="AL120" s="22">
        <f t="shared" ca="1" si="89"/>
        <v>79.627700742167818</v>
      </c>
      <c r="AM120" s="22">
        <f t="shared" ca="1" si="89"/>
        <v>77.066213243446214</v>
      </c>
      <c r="AN120" s="22">
        <f ca="1">AVERAGE(OFFSET($A120,0,Fixtures!$D$6,1,3))</f>
        <v>76.416510390502296</v>
      </c>
      <c r="AO120" s="22">
        <f ca="1">AVERAGE(OFFSET($A120,0,Fixtures!$D$6,1,6))</f>
        <v>78.35200437021355</v>
      </c>
      <c r="AP120" s="22">
        <f ca="1">AVERAGE(OFFSET($A120,0,Fixtures!$D$6,1,9))</f>
        <v>81.601544854676561</v>
      </c>
      <c r="AQ120" s="22">
        <f ca="1">AVERAGE(OFFSET($A120,0,Fixtures!$D$6,1,12))</f>
        <v>80.917930717900347</v>
      </c>
      <c r="AR120" s="22">
        <f ca="1">IF(OR(Fixtures!$D$6&lt;=0,Fixtures!$D$6&gt;39),AVERAGE(A120:AM120),AVERAGE(OFFSET($A120,0,Fixtures!$D$6,1,39-Fixtures!$D$6)))</f>
        <v>80.400592694698972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22">
        <f t="shared" ref="B123:AM123" ca="1" si="90">MIN(VLOOKUP($A122,$A$2:$AM$12,B$14+1,FALSE),VLOOKUP($A123,$A$2:$AM$12,B$14+1,FALSE))</f>
        <v>82.271201539938346</v>
      </c>
      <c r="C123" s="22">
        <f t="shared" ca="1" si="90"/>
        <v>65.149936970864573</v>
      </c>
      <c r="D123" s="22">
        <f t="shared" ca="1" si="90"/>
        <v>81.276498000382162</v>
      </c>
      <c r="E123" s="22">
        <f t="shared" ca="1" si="90"/>
        <v>71.946594659636602</v>
      </c>
      <c r="F123" s="22">
        <f t="shared" ca="1" si="90"/>
        <v>81.276498000382162</v>
      </c>
      <c r="G123" s="22">
        <f t="shared" ca="1" si="90"/>
        <v>99.38205472545684</v>
      </c>
      <c r="H123" s="22">
        <f t="shared" ca="1" si="90"/>
        <v>75.031734971931925</v>
      </c>
      <c r="I123" s="22">
        <f t="shared" ca="1" si="90"/>
        <v>77.066213243446214</v>
      </c>
      <c r="J123" s="22">
        <f t="shared" ca="1" si="90"/>
        <v>82.271201539938346</v>
      </c>
      <c r="K123" s="22">
        <f t="shared" ca="1" si="90"/>
        <v>65.149936970864573</v>
      </c>
      <c r="L123" s="22">
        <f t="shared" ca="1" si="90"/>
        <v>115.87567373696545</v>
      </c>
      <c r="M123" s="22">
        <f t="shared" ca="1" si="90"/>
        <v>87.28952212747464</v>
      </c>
      <c r="N123" s="22">
        <f t="shared" ca="1" si="90"/>
        <v>60.774551855434368</v>
      </c>
      <c r="O123" s="22">
        <f t="shared" ca="1" si="90"/>
        <v>116.95141433495537</v>
      </c>
      <c r="P123" s="22">
        <f t="shared" ca="1" si="90"/>
        <v>134.5316121561695</v>
      </c>
      <c r="Q123" s="22">
        <f t="shared" ca="1" si="90"/>
        <v>58.865395630611765</v>
      </c>
      <c r="R123" s="22">
        <f t="shared" ca="1" si="90"/>
        <v>94.192038408656487</v>
      </c>
      <c r="S123" s="22">
        <f t="shared" ca="1" si="90"/>
        <v>95.687520819508933</v>
      </c>
      <c r="T123" s="22">
        <f t="shared" ca="1" si="90"/>
        <v>71.418699922479249</v>
      </c>
      <c r="U123" s="22">
        <f t="shared" ca="1" si="90"/>
        <v>84.400422374831123</v>
      </c>
      <c r="V123" s="22">
        <f t="shared" ca="1" si="90"/>
        <v>90.011311393930058</v>
      </c>
      <c r="W123" s="22">
        <f t="shared" ca="1" si="90"/>
        <v>79.627700742167818</v>
      </c>
      <c r="X123" s="22">
        <f t="shared" ca="1" si="90"/>
        <v>86.206083847138942</v>
      </c>
      <c r="Y123" s="22">
        <f t="shared" ca="1" si="90"/>
        <v>78.299807820065951</v>
      </c>
      <c r="Z123" s="22">
        <f t="shared" ca="1" si="90"/>
        <v>79.627700742167818</v>
      </c>
      <c r="AA123" s="22">
        <f t="shared" ca="1" si="90"/>
        <v>86.206083847138942</v>
      </c>
      <c r="AB123" s="22">
        <f t="shared" ca="1" si="90"/>
        <v>116.95141433495537</v>
      </c>
      <c r="AC123" s="22">
        <f t="shared" ca="1" si="90"/>
        <v>77.066213243446214</v>
      </c>
      <c r="AD123" s="22">
        <f t="shared" ca="1" si="90"/>
        <v>71.946594659636602</v>
      </c>
      <c r="AE123" s="22">
        <f t="shared" ca="1" si="90"/>
        <v>110.07131903686596</v>
      </c>
      <c r="AF123" s="22">
        <f t="shared" ca="1" si="90"/>
        <v>74.280007823308679</v>
      </c>
      <c r="AG123" s="22">
        <f t="shared" ca="1" si="90"/>
        <v>90.011311393930058</v>
      </c>
      <c r="AH123" s="22">
        <f t="shared" ca="1" si="90"/>
        <v>141.62582345629113</v>
      </c>
      <c r="AI123" s="22">
        <f t="shared" ca="1" si="90"/>
        <v>71.418699922479249</v>
      </c>
      <c r="AJ123" s="22">
        <f t="shared" ca="1" si="90"/>
        <v>58.865395630611765</v>
      </c>
      <c r="AK123" s="22">
        <f t="shared" ca="1" si="90"/>
        <v>99.337942000467095</v>
      </c>
      <c r="AL123" s="22">
        <f t="shared" ca="1" si="90"/>
        <v>81.312590229919223</v>
      </c>
      <c r="AM123" s="22">
        <f t="shared" ca="1" si="90"/>
        <v>99.337942000467095</v>
      </c>
      <c r="AN123" s="22">
        <f ca="1">AVERAGE(OFFSET($A123,0,Fixtures!$D$6,1,3))</f>
        <v>81.377864136457561</v>
      </c>
      <c r="AO123" s="22">
        <f ca="1">AVERAGE(OFFSET($A123,0,Fixtures!$D$6,1,6))</f>
        <v>85.01630244123514</v>
      </c>
      <c r="AP123" s="22">
        <f ca="1">AVERAGE(OFFSET($A123,0,Fixtures!$D$6,1,9))</f>
        <v>87.162272544612847</v>
      </c>
      <c r="AQ123" s="22">
        <f ca="1">AVERAGE(OFFSET($A123,0,Fixtures!$D$6,1,12))</f>
        <v>88.030864325908155</v>
      </c>
      <c r="AR123" s="22">
        <f ca="1">IF(OR(Fixtures!$D$6&lt;=0,Fixtures!$D$6&gt;39),AVERAGE(A123:AM123),AVERAGE(OFFSET($A123,0,Fixtures!$D$6,1,39-Fixtures!$D$6)))</f>
        <v>89.090589742783408</v>
      </c>
    </row>
    <row r="124" spans="1:44" x14ac:dyDescent="0.25">
      <c r="A124" s="30" t="s">
        <v>121</v>
      </c>
      <c r="B124" s="22">
        <f ca="1">MIN(VLOOKUP($A122,$A$2:$AM$12,B$14+1,FALSE),VLOOKUP($A124,$A$2:$AM$12,B$14+1,FALSE))</f>
        <v>82.271201539938346</v>
      </c>
      <c r="C124" s="22">
        <f t="shared" ref="C124:AM124" ca="1" si="91">MIN(VLOOKUP($A122,$A$2:$AM$12,C$14+1,FALSE),VLOOKUP($A124,$A$2:$AM$12,C$14+1,FALSE))</f>
        <v>81.276498000382162</v>
      </c>
      <c r="D124" s="22">
        <f t="shared" ca="1" si="91"/>
        <v>81.276498000382162</v>
      </c>
      <c r="E124" s="22">
        <f t="shared" ca="1" si="91"/>
        <v>74.280007823308679</v>
      </c>
      <c r="F124" s="22">
        <f t="shared" ca="1" si="91"/>
        <v>75.031734971931925</v>
      </c>
      <c r="G124" s="22">
        <f t="shared" ca="1" si="91"/>
        <v>74.280007823308679</v>
      </c>
      <c r="H124" s="22">
        <f t="shared" ca="1" si="91"/>
        <v>110.01382503702564</v>
      </c>
      <c r="I124" s="22">
        <f t="shared" ca="1" si="91"/>
        <v>77.066213243446214</v>
      </c>
      <c r="J124" s="22">
        <f t="shared" ca="1" si="91"/>
        <v>103.15607179146026</v>
      </c>
      <c r="K124" s="22">
        <f t="shared" ca="1" si="91"/>
        <v>65.149936970864573</v>
      </c>
      <c r="L124" s="22">
        <f t="shared" ca="1" si="91"/>
        <v>71.418699922479249</v>
      </c>
      <c r="M124" s="22">
        <f t="shared" ca="1" si="91"/>
        <v>87.28952212747464</v>
      </c>
      <c r="N124" s="22">
        <f t="shared" ca="1" si="91"/>
        <v>75.031734971931925</v>
      </c>
      <c r="O124" s="22">
        <f t="shared" ca="1" si="91"/>
        <v>116.95141433495537</v>
      </c>
      <c r="P124" s="22">
        <f t="shared" ca="1" si="91"/>
        <v>99.38205472545684</v>
      </c>
      <c r="Q124" s="22">
        <f t="shared" ca="1" si="91"/>
        <v>58.865395630611765</v>
      </c>
      <c r="R124" s="22">
        <f t="shared" ca="1" si="91"/>
        <v>71.946594659636602</v>
      </c>
      <c r="S124" s="22">
        <f t="shared" ca="1" si="91"/>
        <v>77.066213243446214</v>
      </c>
      <c r="T124" s="22">
        <f t="shared" ca="1" si="91"/>
        <v>94.192038408656487</v>
      </c>
      <c r="U124" s="22">
        <f t="shared" ca="1" si="91"/>
        <v>65.149936970864573</v>
      </c>
      <c r="V124" s="22">
        <f t="shared" ca="1" si="91"/>
        <v>90.011311393930058</v>
      </c>
      <c r="W124" s="22">
        <f t="shared" ca="1" si="91"/>
        <v>79.627700742167818</v>
      </c>
      <c r="X124" s="22">
        <f t="shared" ca="1" si="91"/>
        <v>84.400422374831123</v>
      </c>
      <c r="Y124" s="22">
        <f t="shared" ca="1" si="91"/>
        <v>79.627700742167818</v>
      </c>
      <c r="Z124" s="22">
        <f t="shared" ca="1" si="91"/>
        <v>89.616434643680364</v>
      </c>
      <c r="AA124" s="22">
        <f t="shared" ca="1" si="91"/>
        <v>78.299807820065951</v>
      </c>
      <c r="AB124" s="22">
        <f t="shared" ca="1" si="91"/>
        <v>94.192038408656487</v>
      </c>
      <c r="AC124" s="22">
        <f t="shared" ca="1" si="91"/>
        <v>58.865395630611765</v>
      </c>
      <c r="AD124" s="22">
        <f t="shared" ca="1" si="91"/>
        <v>71.946594659636602</v>
      </c>
      <c r="AE124" s="22">
        <f t="shared" ca="1" si="91"/>
        <v>81.312590229919223</v>
      </c>
      <c r="AF124" s="22">
        <f t="shared" ca="1" si="91"/>
        <v>91.705453854583467</v>
      </c>
      <c r="AG124" s="22">
        <f t="shared" ca="1" si="91"/>
        <v>95.687520819508933</v>
      </c>
      <c r="AH124" s="22">
        <f t="shared" ca="1" si="91"/>
        <v>87.28952212747464</v>
      </c>
      <c r="AI124" s="22">
        <f t="shared" ca="1" si="91"/>
        <v>71.418699922479249</v>
      </c>
      <c r="AJ124" s="22">
        <f t="shared" ca="1" si="91"/>
        <v>60.774551855434368</v>
      </c>
      <c r="AK124" s="22">
        <f t="shared" ca="1" si="91"/>
        <v>99.337942000467095</v>
      </c>
      <c r="AL124" s="22">
        <f t="shared" ca="1" si="91"/>
        <v>60.774551855434368</v>
      </c>
      <c r="AM124" s="22">
        <f t="shared" ca="1" si="91"/>
        <v>91.705453854583467</v>
      </c>
      <c r="AN124" s="22">
        <f ca="1">AVERAGE(OFFSET($A124,0,Fixtures!$D$6,1,3))</f>
        <v>82.514647735304706</v>
      </c>
      <c r="AO124" s="22">
        <f ca="1">AVERAGE(OFFSET($A124,0,Fixtures!$D$6,1,6))</f>
        <v>78.757995317469835</v>
      </c>
      <c r="AP124" s="22">
        <f ca="1">AVERAGE(OFFSET($A124,0,Fixtures!$D$6,1,9))</f>
        <v>82.361504089870053</v>
      </c>
      <c r="AQ124" s="22">
        <f ca="1">AVERAGE(OFFSET($A124,0,Fixtures!$D$6,1,12))</f>
        <v>80.061359226184905</v>
      </c>
      <c r="AR124" s="22">
        <f ca="1">IF(OR(Fixtures!$D$6&lt;=0,Fixtures!$D$6&gt;39),AVERAGE(A124:AM124),AVERAGE(OFFSET($A124,0,Fixtures!$D$6,1,39-Fixtures!$D$6)))</f>
        <v>80.83695056164693</v>
      </c>
    </row>
    <row r="125" spans="1:44" x14ac:dyDescent="0.25">
      <c r="A125" s="30" t="s">
        <v>73</v>
      </c>
      <c r="B125" s="22">
        <f ca="1">MIN(VLOOKUP($A122,$A$2:$AM$12,B$14+1,FALSE),VLOOKUP($A125,$A$2:$AM$12,B$14+1,FALSE))</f>
        <v>77.066213243446214</v>
      </c>
      <c r="C125" s="22">
        <f t="shared" ref="C125:AM125" ca="1" si="92">MIN(VLOOKUP($A122,$A$2:$AM$12,C$14+1,FALSE),VLOOKUP($A125,$A$2:$AM$12,C$14+1,FALSE))</f>
        <v>103.15607179146026</v>
      </c>
      <c r="D125" s="22">
        <f t="shared" ca="1" si="92"/>
        <v>81.276498000382162</v>
      </c>
      <c r="E125" s="22">
        <f t="shared" ca="1" si="92"/>
        <v>74.280007823308679</v>
      </c>
      <c r="F125" s="22">
        <f t="shared" ca="1" si="92"/>
        <v>81.312590229919223</v>
      </c>
      <c r="G125" s="22">
        <f t="shared" ca="1" si="92"/>
        <v>116.95141433495537</v>
      </c>
      <c r="H125" s="22">
        <f t="shared" ca="1" si="92"/>
        <v>81.276498000382162</v>
      </c>
      <c r="I125" s="22">
        <f t="shared" ca="1" si="92"/>
        <v>77.066213243446214</v>
      </c>
      <c r="J125" s="22">
        <f t="shared" ca="1" si="92"/>
        <v>71.418699922479249</v>
      </c>
      <c r="K125" s="22">
        <f t="shared" ca="1" si="92"/>
        <v>65.149936970864573</v>
      </c>
      <c r="L125" s="22">
        <f t="shared" ca="1" si="92"/>
        <v>110.0062552313548</v>
      </c>
      <c r="M125" s="22">
        <f t="shared" ca="1" si="92"/>
        <v>74.280007823308679</v>
      </c>
      <c r="N125" s="22">
        <f t="shared" ca="1" si="92"/>
        <v>75.031734971931925</v>
      </c>
      <c r="O125" s="22">
        <f t="shared" ca="1" si="92"/>
        <v>105.36299136872537</v>
      </c>
      <c r="P125" s="22">
        <f t="shared" ca="1" si="92"/>
        <v>71.946594659636602</v>
      </c>
      <c r="Q125" s="22">
        <f t="shared" ca="1" si="92"/>
        <v>58.865395630611765</v>
      </c>
      <c r="R125" s="22">
        <f t="shared" ca="1" si="92"/>
        <v>141.62582345629113</v>
      </c>
      <c r="S125" s="22">
        <f t="shared" ca="1" si="92"/>
        <v>75.031734971931925</v>
      </c>
      <c r="T125" s="22">
        <f t="shared" ca="1" si="92"/>
        <v>81.312590229919223</v>
      </c>
      <c r="U125" s="22">
        <f t="shared" ca="1" si="92"/>
        <v>84.400422374831123</v>
      </c>
      <c r="V125" s="22">
        <f t="shared" ca="1" si="92"/>
        <v>90.011311393930058</v>
      </c>
      <c r="W125" s="22">
        <f t="shared" ca="1" si="92"/>
        <v>78.299807820065951</v>
      </c>
      <c r="X125" s="22">
        <f t="shared" ca="1" si="92"/>
        <v>86.206083847138942</v>
      </c>
      <c r="Y125" s="22">
        <f t="shared" ca="1" si="92"/>
        <v>82.271201539938346</v>
      </c>
      <c r="Z125" s="22">
        <f t="shared" ca="1" si="92"/>
        <v>84.400422374831123</v>
      </c>
      <c r="AA125" s="22">
        <f t="shared" ca="1" si="92"/>
        <v>94.192038408656487</v>
      </c>
      <c r="AB125" s="22">
        <f t="shared" ca="1" si="92"/>
        <v>91.705453854583467</v>
      </c>
      <c r="AC125" s="22">
        <f t="shared" ca="1" si="92"/>
        <v>115.87567373696545</v>
      </c>
      <c r="AD125" s="22">
        <f t="shared" ca="1" si="92"/>
        <v>71.946594659636602</v>
      </c>
      <c r="AE125" s="22">
        <f t="shared" ca="1" si="92"/>
        <v>58.865395630611765</v>
      </c>
      <c r="AF125" s="22">
        <f t="shared" ca="1" si="92"/>
        <v>91.705453854583467</v>
      </c>
      <c r="AG125" s="22">
        <f t="shared" ca="1" si="92"/>
        <v>60.774551855434368</v>
      </c>
      <c r="AH125" s="22">
        <f t="shared" ca="1" si="92"/>
        <v>134.45208972721142</v>
      </c>
      <c r="AI125" s="22">
        <f t="shared" ca="1" si="92"/>
        <v>71.418699922479249</v>
      </c>
      <c r="AJ125" s="22">
        <f t="shared" ca="1" si="92"/>
        <v>60.774551855434368</v>
      </c>
      <c r="AK125" s="22">
        <f t="shared" ca="1" si="92"/>
        <v>99.337942000467095</v>
      </c>
      <c r="AL125" s="22">
        <f t="shared" ca="1" si="92"/>
        <v>95.687520819508933</v>
      </c>
      <c r="AM125" s="22">
        <f t="shared" ca="1" si="92"/>
        <v>99.38205472545684</v>
      </c>
      <c r="AN125" s="22">
        <f ca="1">AVERAGE(OFFSET($A125,0,Fixtures!$D$6,1,3))</f>
        <v>86.954554107808647</v>
      </c>
      <c r="AO125" s="22">
        <f ca="1">AVERAGE(OFFSET($A125,0,Fixtures!$D$6,1,6))</f>
        <v>90.065230762435249</v>
      </c>
      <c r="AP125" s="22">
        <f ca="1">AVERAGE(OFFSET($A125,0,Fixtures!$D$6,1,9))</f>
        <v>83.526309546137881</v>
      </c>
      <c r="AQ125" s="22">
        <f ca="1">AVERAGE(OFFSET($A125,0,Fixtures!$D$6,1,12))</f>
        <v>84.865177285030498</v>
      </c>
      <c r="AR125" s="22">
        <f ca="1">IF(OR(Fixtures!$D$6&lt;=0,Fixtures!$D$6&gt;39),AVERAGE(A125:AM125),AVERAGE(OFFSET($A125,0,Fixtures!$D$6,1,39-Fixtures!$D$6)))</f>
        <v>87.519309664386597</v>
      </c>
    </row>
    <row r="126" spans="1:44" x14ac:dyDescent="0.25">
      <c r="A126" s="30" t="s">
        <v>61</v>
      </c>
      <c r="B126" s="22">
        <f ca="1">MIN(VLOOKUP($A122,$A$2:$AM$12,B$14+1,FALSE),VLOOKUP($A126,$A$2:$AM$12,B$14+1,FALSE))</f>
        <v>82.271201539938346</v>
      </c>
      <c r="C126" s="22">
        <f t="shared" ref="C126:AM126" ca="1" si="93">MIN(VLOOKUP($A122,$A$2:$AM$12,C$14+1,FALSE),VLOOKUP($A126,$A$2:$AM$12,C$14+1,FALSE))</f>
        <v>99.38205472545684</v>
      </c>
      <c r="D126" s="22">
        <f t="shared" ca="1" si="93"/>
        <v>81.276498000382162</v>
      </c>
      <c r="E126" s="22">
        <f t="shared" ca="1" si="93"/>
        <v>74.280007823308679</v>
      </c>
      <c r="F126" s="22">
        <f t="shared" ca="1" si="93"/>
        <v>81.312590229919223</v>
      </c>
      <c r="G126" s="22">
        <f t="shared" ca="1" si="93"/>
        <v>71.418699922479249</v>
      </c>
      <c r="H126" s="22">
        <f t="shared" ca="1" si="93"/>
        <v>103.15607179146026</v>
      </c>
      <c r="I126" s="22">
        <f t="shared" ca="1" si="93"/>
        <v>77.066213243446214</v>
      </c>
      <c r="J126" s="22">
        <f t="shared" ca="1" si="93"/>
        <v>105.36299136872537</v>
      </c>
      <c r="K126" s="22">
        <f t="shared" ca="1" si="93"/>
        <v>65.149936970864573</v>
      </c>
      <c r="L126" s="22">
        <f t="shared" ca="1" si="93"/>
        <v>94.192038408656487</v>
      </c>
      <c r="M126" s="22">
        <f t="shared" ca="1" si="93"/>
        <v>81.276498000382162</v>
      </c>
      <c r="N126" s="22">
        <f t="shared" ca="1" si="93"/>
        <v>75.031734971931925</v>
      </c>
      <c r="O126" s="22">
        <f t="shared" ca="1" si="93"/>
        <v>58.865395630611765</v>
      </c>
      <c r="P126" s="22">
        <f t="shared" ca="1" si="93"/>
        <v>134.5316121561695</v>
      </c>
      <c r="Q126" s="22">
        <f t="shared" ca="1" si="93"/>
        <v>58.865395630611765</v>
      </c>
      <c r="R126" s="22">
        <f t="shared" ca="1" si="93"/>
        <v>60.774551855434368</v>
      </c>
      <c r="S126" s="22">
        <f t="shared" ca="1" si="93"/>
        <v>79.627700742167818</v>
      </c>
      <c r="T126" s="22">
        <f t="shared" ca="1" si="93"/>
        <v>94.192038408656487</v>
      </c>
      <c r="U126" s="22">
        <f t="shared" ca="1" si="93"/>
        <v>84.400422374831123</v>
      </c>
      <c r="V126" s="22">
        <f t="shared" ca="1" si="93"/>
        <v>84.400422374831123</v>
      </c>
      <c r="W126" s="22">
        <f t="shared" ca="1" si="93"/>
        <v>79.627700742167818</v>
      </c>
      <c r="X126" s="22">
        <f t="shared" ca="1" si="93"/>
        <v>86.206083847138942</v>
      </c>
      <c r="Y126" s="22">
        <f t="shared" ca="1" si="93"/>
        <v>103.15607179146026</v>
      </c>
      <c r="Z126" s="22">
        <f t="shared" ca="1" si="93"/>
        <v>81.312590229919223</v>
      </c>
      <c r="AA126" s="22">
        <f t="shared" ca="1" si="93"/>
        <v>100.55369077103576</v>
      </c>
      <c r="AB126" s="22">
        <f t="shared" ca="1" si="93"/>
        <v>65.149936970864573</v>
      </c>
      <c r="AC126" s="22">
        <f t="shared" ca="1" si="93"/>
        <v>74.280007823308679</v>
      </c>
      <c r="AD126" s="22">
        <f t="shared" ca="1" si="93"/>
        <v>71.946594659636602</v>
      </c>
      <c r="AE126" s="22">
        <f t="shared" ca="1" si="93"/>
        <v>110.07131903686596</v>
      </c>
      <c r="AF126" s="22">
        <f t="shared" ca="1" si="93"/>
        <v>78.299807820065951</v>
      </c>
      <c r="AG126" s="22">
        <f t="shared" ca="1" si="93"/>
        <v>71.946594659636602</v>
      </c>
      <c r="AH126" s="22">
        <f t="shared" ca="1" si="93"/>
        <v>77.066213243446214</v>
      </c>
      <c r="AI126" s="22">
        <f t="shared" ca="1" si="93"/>
        <v>71.418699922479249</v>
      </c>
      <c r="AJ126" s="22">
        <f t="shared" ca="1" si="93"/>
        <v>60.774551855434368</v>
      </c>
      <c r="AK126" s="22">
        <f t="shared" ca="1" si="93"/>
        <v>90.011311393930058</v>
      </c>
      <c r="AL126" s="22">
        <f t="shared" ca="1" si="93"/>
        <v>87.28952212747464</v>
      </c>
      <c r="AM126" s="22">
        <f t="shared" ca="1" si="93"/>
        <v>82.271201539938346</v>
      </c>
      <c r="AN126" s="22">
        <f ca="1">AVERAGE(OFFSET($A126,0,Fixtures!$D$6,1,3))</f>
        <v>95.007450930805078</v>
      </c>
      <c r="AO126" s="22">
        <f ca="1">AVERAGE(OFFSET($A126,0,Fixtures!$D$6,1,6))</f>
        <v>82.733148707704188</v>
      </c>
      <c r="AP126" s="22">
        <f ca="1">AVERAGE(OFFSET($A126,0,Fixtures!$D$6,1,9))</f>
        <v>84.079623751421508</v>
      </c>
      <c r="AQ126" s="22">
        <f ca="1">AVERAGE(OFFSET($A126,0,Fixtures!$D$6,1,12))</f>
        <v>80.498006565346131</v>
      </c>
      <c r="AR126" s="22">
        <f ca="1">IF(OR(Fixtures!$D$6&lt;=0,Fixtures!$D$6&gt;39),AVERAGE(A126:AM126),AVERAGE(OFFSET($A126,0,Fixtures!$D$6,1,39-Fixtures!$D$6)))</f>
        <v>81.703207589699772</v>
      </c>
    </row>
    <row r="127" spans="1:44" x14ac:dyDescent="0.25">
      <c r="A127" s="30" t="s">
        <v>53</v>
      </c>
      <c r="B127" s="22">
        <f ca="1">MIN(VLOOKUP($A122,$A$2:$AM$12,B$14+1,FALSE),VLOOKUP($A127,$A$2:$AM$12,B$14+1,FALSE))</f>
        <v>82.271201539938346</v>
      </c>
      <c r="C127" s="22">
        <f t="shared" ref="C127:AM127" ca="1" si="94">MIN(VLOOKUP($A122,$A$2:$AM$12,C$14+1,FALSE),VLOOKUP($A127,$A$2:$AM$12,C$14+1,FALSE))</f>
        <v>94.192038408656487</v>
      </c>
      <c r="D127" s="22">
        <f t="shared" ca="1" si="94"/>
        <v>81.276498000382162</v>
      </c>
      <c r="E127" s="22">
        <f t="shared" ca="1" si="94"/>
        <v>74.280007823308679</v>
      </c>
      <c r="F127" s="22">
        <f t="shared" ca="1" si="94"/>
        <v>81.312590229919223</v>
      </c>
      <c r="G127" s="22">
        <f t="shared" ca="1" si="94"/>
        <v>90.011311393930058</v>
      </c>
      <c r="H127" s="22">
        <f t="shared" ca="1" si="94"/>
        <v>71.418699922479249</v>
      </c>
      <c r="I127" s="22">
        <f t="shared" ca="1" si="94"/>
        <v>77.066213243446214</v>
      </c>
      <c r="J127" s="22">
        <f t="shared" ca="1" si="94"/>
        <v>105.36299136872537</v>
      </c>
      <c r="K127" s="22">
        <f t="shared" ca="1" si="94"/>
        <v>65.149936970864573</v>
      </c>
      <c r="L127" s="22">
        <f t="shared" ca="1" si="94"/>
        <v>110.07131903686596</v>
      </c>
      <c r="M127" s="22">
        <f t="shared" ca="1" si="94"/>
        <v>87.28952212747464</v>
      </c>
      <c r="N127" s="22">
        <f t="shared" ca="1" si="94"/>
        <v>75.031734971931925</v>
      </c>
      <c r="O127" s="22">
        <f t="shared" ca="1" si="94"/>
        <v>91.705453854583467</v>
      </c>
      <c r="P127" s="22">
        <f t="shared" ca="1" si="94"/>
        <v>65.149936970864573</v>
      </c>
      <c r="Q127" s="22">
        <f t="shared" ca="1" si="94"/>
        <v>58.865395630611765</v>
      </c>
      <c r="R127" s="22">
        <f t="shared" ca="1" si="94"/>
        <v>82.271201539938346</v>
      </c>
      <c r="S127" s="22">
        <f t="shared" ca="1" si="94"/>
        <v>74.280007823308679</v>
      </c>
      <c r="T127" s="22">
        <f t="shared" ca="1" si="94"/>
        <v>81.276498000382162</v>
      </c>
      <c r="U127" s="22">
        <f t="shared" ca="1" si="94"/>
        <v>84.400422374831123</v>
      </c>
      <c r="V127" s="22">
        <f t="shared" ca="1" si="94"/>
        <v>87.28952212747464</v>
      </c>
      <c r="W127" s="22">
        <f t="shared" ca="1" si="94"/>
        <v>79.627700742167818</v>
      </c>
      <c r="X127" s="22">
        <f t="shared" ca="1" si="94"/>
        <v>86.206083847138942</v>
      </c>
      <c r="Y127" s="22">
        <f t="shared" ca="1" si="94"/>
        <v>95.687520819508933</v>
      </c>
      <c r="Z127" s="22">
        <f t="shared" ca="1" si="94"/>
        <v>77.066213243446214</v>
      </c>
      <c r="AA127" s="22">
        <f t="shared" ca="1" si="94"/>
        <v>100.55369077103576</v>
      </c>
      <c r="AB127" s="22">
        <f t="shared" ca="1" si="94"/>
        <v>60.774551855434368</v>
      </c>
      <c r="AC127" s="22">
        <f t="shared" ca="1" si="94"/>
        <v>100.55369077103576</v>
      </c>
      <c r="AD127" s="22">
        <f t="shared" ca="1" si="94"/>
        <v>71.946594659636602</v>
      </c>
      <c r="AE127" s="22">
        <f t="shared" ca="1" si="94"/>
        <v>79.627700742167818</v>
      </c>
      <c r="AF127" s="22">
        <f t="shared" ca="1" si="94"/>
        <v>91.705453854583467</v>
      </c>
      <c r="AG127" s="22">
        <f t="shared" ca="1" si="94"/>
        <v>75.031734971931925</v>
      </c>
      <c r="AH127" s="22">
        <f t="shared" ca="1" si="94"/>
        <v>134.5316121561695</v>
      </c>
      <c r="AI127" s="22">
        <f t="shared" ca="1" si="94"/>
        <v>71.418699922479249</v>
      </c>
      <c r="AJ127" s="22">
        <f t="shared" ca="1" si="94"/>
        <v>60.774551855434368</v>
      </c>
      <c r="AK127" s="22">
        <f t="shared" ca="1" si="94"/>
        <v>99.337942000467095</v>
      </c>
      <c r="AL127" s="22">
        <f t="shared" ca="1" si="94"/>
        <v>110.01382503702564</v>
      </c>
      <c r="AM127" s="22">
        <f t="shared" ca="1" si="94"/>
        <v>86.206083847138942</v>
      </c>
      <c r="AN127" s="22">
        <f ca="1">AVERAGE(OFFSET($A127,0,Fixtures!$D$6,1,3))</f>
        <v>91.102474944663641</v>
      </c>
      <c r="AO127" s="22">
        <f ca="1">AVERAGE(OFFSET($A127,0,Fixtures!$D$6,1,6))</f>
        <v>84.43037702001628</v>
      </c>
      <c r="AP127" s="22">
        <f ca="1">AVERAGE(OFFSET($A127,0,Fixtures!$D$6,1,9))</f>
        <v>83.660794632086748</v>
      </c>
      <c r="AQ127" s="22">
        <f ca="1">AVERAGE(OFFSET($A127,0,Fixtures!$D$6,1,12))</f>
        <v>84.972667968571997</v>
      </c>
      <c r="AR127" s="22">
        <f ca="1">IF(OR(Fixtures!$D$6&lt;=0,Fixtures!$D$6&gt;39),AVERAGE(A127:AM127),AVERAGE(OFFSET($A127,0,Fixtures!$D$6,1,39-Fixtures!$D$6)))</f>
        <v>87.681991100499701</v>
      </c>
    </row>
    <row r="128" spans="1:44" x14ac:dyDescent="0.25">
      <c r="A128" s="30" t="s">
        <v>2</v>
      </c>
      <c r="B128" s="22">
        <f ca="1">MIN(VLOOKUP($A122,$A$2:$AM$12,B$14+1,FALSE),VLOOKUP($A128,$A$2:$AM$12,B$14+1,FALSE))</f>
        <v>81.312590229919223</v>
      </c>
      <c r="C128" s="22">
        <f t="shared" ref="C128:AM128" ca="1" si="95">MIN(VLOOKUP($A122,$A$2:$AM$12,C$14+1,FALSE),VLOOKUP($A128,$A$2:$AM$12,C$14+1,FALSE))</f>
        <v>87.28952212747464</v>
      </c>
      <c r="D128" s="22">
        <f t="shared" ca="1" si="95"/>
        <v>81.276498000382162</v>
      </c>
      <c r="E128" s="22">
        <f t="shared" ca="1" si="95"/>
        <v>74.280007823308679</v>
      </c>
      <c r="F128" s="22">
        <f t="shared" ca="1" si="95"/>
        <v>81.312590229919223</v>
      </c>
      <c r="G128" s="22">
        <f t="shared" ca="1" si="95"/>
        <v>82.271201539938346</v>
      </c>
      <c r="H128" s="22">
        <f t="shared" ca="1" si="95"/>
        <v>110.01382503702564</v>
      </c>
      <c r="I128" s="22">
        <f t="shared" ca="1" si="95"/>
        <v>77.066213243446214</v>
      </c>
      <c r="J128" s="22">
        <f t="shared" ca="1" si="95"/>
        <v>105.36299136872537</v>
      </c>
      <c r="K128" s="22">
        <f t="shared" ca="1" si="95"/>
        <v>65.149936970864573</v>
      </c>
      <c r="L128" s="22">
        <f t="shared" ca="1" si="95"/>
        <v>99.337942000467095</v>
      </c>
      <c r="M128" s="22">
        <f t="shared" ca="1" si="95"/>
        <v>65.149936970864573</v>
      </c>
      <c r="N128" s="22">
        <f t="shared" ca="1" si="95"/>
        <v>75.031734971931925</v>
      </c>
      <c r="O128" s="22">
        <f t="shared" ca="1" si="95"/>
        <v>116.95141433495537</v>
      </c>
      <c r="P128" s="22">
        <f t="shared" ca="1" si="95"/>
        <v>94.192038408656487</v>
      </c>
      <c r="Q128" s="22">
        <f t="shared" ca="1" si="95"/>
        <v>58.865395630611765</v>
      </c>
      <c r="R128" s="22">
        <f t="shared" ca="1" si="95"/>
        <v>91.705453854583467</v>
      </c>
      <c r="S128" s="22">
        <f t="shared" ca="1" si="95"/>
        <v>58.865395630611765</v>
      </c>
      <c r="T128" s="22">
        <f t="shared" ca="1" si="95"/>
        <v>94.192038408656487</v>
      </c>
      <c r="U128" s="22">
        <f t="shared" ca="1" si="95"/>
        <v>84.400422374831123</v>
      </c>
      <c r="V128" s="22">
        <f t="shared" ca="1" si="95"/>
        <v>90.011311393930058</v>
      </c>
      <c r="W128" s="22">
        <f t="shared" ca="1" si="95"/>
        <v>79.627700742167818</v>
      </c>
      <c r="X128" s="22">
        <f t="shared" ca="1" si="95"/>
        <v>86.206083847138942</v>
      </c>
      <c r="Y128" s="22">
        <f t="shared" ca="1" si="95"/>
        <v>103.15607179146026</v>
      </c>
      <c r="Z128" s="22">
        <f t="shared" ca="1" si="95"/>
        <v>71.418699922479249</v>
      </c>
      <c r="AA128" s="22">
        <f t="shared" ca="1" si="95"/>
        <v>99.38205472545684</v>
      </c>
      <c r="AB128" s="22">
        <f t="shared" ca="1" si="95"/>
        <v>71.946594659636602</v>
      </c>
      <c r="AC128" s="22">
        <f t="shared" ca="1" si="95"/>
        <v>75.031734971931925</v>
      </c>
      <c r="AD128" s="22">
        <f t="shared" ca="1" si="95"/>
        <v>71.946594659636602</v>
      </c>
      <c r="AE128" s="22">
        <f t="shared" ca="1" si="95"/>
        <v>77.066213243446214</v>
      </c>
      <c r="AF128" s="22">
        <f t="shared" ca="1" si="95"/>
        <v>84.400422374831123</v>
      </c>
      <c r="AG128" s="22">
        <f t="shared" ca="1" si="95"/>
        <v>79.627700742167818</v>
      </c>
      <c r="AH128" s="22">
        <f t="shared" ca="1" si="95"/>
        <v>81.276498000382162</v>
      </c>
      <c r="AI128" s="22">
        <f t="shared" ca="1" si="95"/>
        <v>71.418699922479249</v>
      </c>
      <c r="AJ128" s="22">
        <f t="shared" ca="1" si="95"/>
        <v>60.774551855434368</v>
      </c>
      <c r="AK128" s="22">
        <f t="shared" ca="1" si="95"/>
        <v>86.206083847138942</v>
      </c>
      <c r="AL128" s="22">
        <f t="shared" ca="1" si="95"/>
        <v>100.55369077103576</v>
      </c>
      <c r="AM128" s="22">
        <f t="shared" ca="1" si="95"/>
        <v>99.38205472545684</v>
      </c>
      <c r="AN128" s="22">
        <f ca="1">AVERAGE(OFFSET($A128,0,Fixtures!$D$6,1,3))</f>
        <v>91.31894214646546</v>
      </c>
      <c r="AO128" s="22">
        <f ca="1">AVERAGE(OFFSET($A128,0,Fixtures!$D$6,1,6))</f>
        <v>82.146958455100261</v>
      </c>
      <c r="AP128" s="22">
        <f ca="1">AVERAGE(OFFSET($A128,0,Fixtures!$D$6,1,9))</f>
        <v>81.552898565671853</v>
      </c>
      <c r="AQ128" s="22">
        <f ca="1">AVERAGE(OFFSET($A128,0,Fixtures!$D$6,1,12))</f>
        <v>78.953819739111864</v>
      </c>
      <c r="AR128" s="22">
        <f ca="1">IF(OR(Fixtures!$D$6&lt;=0,Fixtures!$D$6&gt;39),AVERAGE(A128:AM128),AVERAGE(OFFSET($A128,0,Fixtures!$D$6,1,39-Fixtures!$D$6)))</f>
        <v>82.239177747531585</v>
      </c>
    </row>
    <row r="129" spans="1:44" x14ac:dyDescent="0.25">
      <c r="A129" s="30" t="s">
        <v>113</v>
      </c>
      <c r="B129" s="22">
        <f ca="1">MIN(VLOOKUP($A122,$A$2:$AM$12,B$14+1,FALSE),VLOOKUP($A129,$A$2:$AM$12,B$14+1,FALSE))</f>
        <v>82.271201539938346</v>
      </c>
      <c r="C129" s="22">
        <f t="shared" ref="C129:AM129" ca="1" si="96">MIN(VLOOKUP($A122,$A$2:$AM$12,C$14+1,FALSE),VLOOKUP($A129,$A$2:$AM$12,C$14+1,FALSE))</f>
        <v>60.774551855434368</v>
      </c>
      <c r="D129" s="22">
        <f t="shared" ca="1" si="96"/>
        <v>81.276498000382162</v>
      </c>
      <c r="E129" s="22">
        <f t="shared" ca="1" si="96"/>
        <v>74.280007823308679</v>
      </c>
      <c r="F129" s="22">
        <f t="shared" ca="1" si="96"/>
        <v>81.312590229919223</v>
      </c>
      <c r="G129" s="22">
        <f t="shared" ca="1" si="96"/>
        <v>91.705453854583467</v>
      </c>
      <c r="H129" s="22">
        <f t="shared" ca="1" si="96"/>
        <v>71.946594659636602</v>
      </c>
      <c r="I129" s="22">
        <f t="shared" ca="1" si="96"/>
        <v>77.066213243446214</v>
      </c>
      <c r="J129" s="22">
        <f t="shared" ca="1" si="96"/>
        <v>79.627700742167818</v>
      </c>
      <c r="K129" s="22">
        <f t="shared" ca="1" si="96"/>
        <v>65.149936970864573</v>
      </c>
      <c r="L129" s="22">
        <f t="shared" ca="1" si="96"/>
        <v>100.55369077103576</v>
      </c>
      <c r="M129" s="22">
        <f t="shared" ca="1" si="96"/>
        <v>78.299807820065951</v>
      </c>
      <c r="N129" s="22">
        <f t="shared" ca="1" si="96"/>
        <v>75.031734971931925</v>
      </c>
      <c r="O129" s="22">
        <f t="shared" ca="1" si="96"/>
        <v>81.312590229919223</v>
      </c>
      <c r="P129" s="22">
        <f t="shared" ca="1" si="96"/>
        <v>116.95141433495537</v>
      </c>
      <c r="Q129" s="22">
        <f t="shared" ca="1" si="96"/>
        <v>58.865395630611765</v>
      </c>
      <c r="R129" s="22">
        <f t="shared" ca="1" si="96"/>
        <v>134.5316121561695</v>
      </c>
      <c r="S129" s="22">
        <f t="shared" ca="1" si="96"/>
        <v>90.011311393930058</v>
      </c>
      <c r="T129" s="22">
        <f t="shared" ca="1" si="96"/>
        <v>94.192038408656487</v>
      </c>
      <c r="U129" s="22">
        <f t="shared" ca="1" si="96"/>
        <v>84.400422374831123</v>
      </c>
      <c r="V129" s="22">
        <f t="shared" ca="1" si="96"/>
        <v>58.865395630611765</v>
      </c>
      <c r="W129" s="22">
        <f t="shared" ca="1" si="96"/>
        <v>79.627700742167818</v>
      </c>
      <c r="X129" s="22">
        <f t="shared" ca="1" si="96"/>
        <v>65.149936970864573</v>
      </c>
      <c r="Y129" s="22">
        <f t="shared" ca="1" si="96"/>
        <v>103.15607179146026</v>
      </c>
      <c r="Z129" s="22">
        <f t="shared" ca="1" si="96"/>
        <v>74.280007823308679</v>
      </c>
      <c r="AA129" s="22">
        <f t="shared" ca="1" si="96"/>
        <v>100.55369077103576</v>
      </c>
      <c r="AB129" s="22">
        <f t="shared" ca="1" si="96"/>
        <v>110.01382503702564</v>
      </c>
      <c r="AC129" s="22">
        <f t="shared" ca="1" si="96"/>
        <v>110.07131903686596</v>
      </c>
      <c r="AD129" s="22">
        <f t="shared" ca="1" si="96"/>
        <v>71.946594659636602</v>
      </c>
      <c r="AE129" s="22">
        <f t="shared" ca="1" si="96"/>
        <v>95.687520819508933</v>
      </c>
      <c r="AF129" s="22">
        <f t="shared" ca="1" si="96"/>
        <v>89.616434643680364</v>
      </c>
      <c r="AG129" s="22">
        <f t="shared" ca="1" si="96"/>
        <v>95.687520819508933</v>
      </c>
      <c r="AH129" s="22">
        <f t="shared" ca="1" si="96"/>
        <v>82.271201539938346</v>
      </c>
      <c r="AI129" s="22">
        <f t="shared" ca="1" si="96"/>
        <v>71.418699922479249</v>
      </c>
      <c r="AJ129" s="22">
        <f t="shared" ca="1" si="96"/>
        <v>60.774551855434368</v>
      </c>
      <c r="AK129" s="22">
        <f t="shared" ca="1" si="96"/>
        <v>99.337942000467095</v>
      </c>
      <c r="AL129" s="22">
        <f t="shared" ca="1" si="96"/>
        <v>75.031734971931925</v>
      </c>
      <c r="AM129" s="22">
        <f t="shared" ca="1" si="96"/>
        <v>99.38205472545684</v>
      </c>
      <c r="AN129" s="22">
        <f ca="1">AVERAGE(OFFSET($A129,0,Fixtures!$D$6,1,3))</f>
        <v>92.663256795268239</v>
      </c>
      <c r="AO129" s="22">
        <f ca="1">AVERAGE(OFFSET($A129,0,Fixtures!$D$6,1,6))</f>
        <v>95.003584853222151</v>
      </c>
      <c r="AP129" s="22">
        <f ca="1">AVERAGE(OFFSET($A129,0,Fixtures!$D$6,1,9))</f>
        <v>94.556998378003456</v>
      </c>
      <c r="AQ129" s="22">
        <f ca="1">AVERAGE(OFFSET($A129,0,Fixtures!$D$6,1,12))</f>
        <v>88.789786559990262</v>
      </c>
      <c r="AR129" s="22">
        <f ca="1">IF(OR(Fixtures!$D$6&lt;=0,Fixtures!$D$6&gt;39),AVERAGE(A129:AM129),AVERAGE(OFFSET($A129,0,Fixtures!$D$6,1,39-Fixtures!$D$6)))</f>
        <v>89.281944694515929</v>
      </c>
    </row>
    <row r="130" spans="1:44" x14ac:dyDescent="0.25">
      <c r="A130" s="30" t="s">
        <v>112</v>
      </c>
      <c r="B130" s="22">
        <f ca="1">MIN(VLOOKUP($A122,$A$2:$AM$12,B$14+1,FALSE),VLOOKUP($A130,$A$2:$AM$12,B$14+1,FALSE))</f>
        <v>79.627700742167818</v>
      </c>
      <c r="C130" s="22">
        <f t="shared" ref="C130:AM130" ca="1" si="97">MIN(VLOOKUP($A122,$A$2:$AM$12,C$14+1,FALSE),VLOOKUP($A130,$A$2:$AM$12,C$14+1,FALSE))</f>
        <v>58.865395630611765</v>
      </c>
      <c r="D130" s="22">
        <f t="shared" ca="1" si="97"/>
        <v>81.276498000382162</v>
      </c>
      <c r="E130" s="22">
        <f t="shared" ca="1" si="97"/>
        <v>74.280007823308679</v>
      </c>
      <c r="F130" s="22">
        <f t="shared" ca="1" si="97"/>
        <v>81.312590229919223</v>
      </c>
      <c r="G130" s="22">
        <f t="shared" ca="1" si="97"/>
        <v>109.53119789783156</v>
      </c>
      <c r="H130" s="22">
        <f t="shared" ca="1" si="97"/>
        <v>110.01382503702564</v>
      </c>
      <c r="I130" s="22">
        <f t="shared" ca="1" si="97"/>
        <v>77.066213243446214</v>
      </c>
      <c r="J130" s="22">
        <f t="shared" ca="1" si="97"/>
        <v>81.312590229919223</v>
      </c>
      <c r="K130" s="22">
        <f t="shared" ca="1" si="97"/>
        <v>65.149936970864573</v>
      </c>
      <c r="L130" s="22">
        <f t="shared" ca="1" si="97"/>
        <v>75.031734971931925</v>
      </c>
      <c r="M130" s="22">
        <f t="shared" ca="1" si="97"/>
        <v>87.28952212747464</v>
      </c>
      <c r="N130" s="22">
        <f t="shared" ca="1" si="97"/>
        <v>75.031734971931925</v>
      </c>
      <c r="O130" s="22">
        <f t="shared" ca="1" si="97"/>
        <v>110.01382503702564</v>
      </c>
      <c r="P130" s="22">
        <f t="shared" ca="1" si="97"/>
        <v>60.774551855434368</v>
      </c>
      <c r="Q130" s="22">
        <f t="shared" ca="1" si="97"/>
        <v>58.865395630611765</v>
      </c>
      <c r="R130" s="22">
        <f t="shared" ca="1" si="97"/>
        <v>84.400422374831123</v>
      </c>
      <c r="S130" s="22">
        <f t="shared" ca="1" si="97"/>
        <v>100.55369077103576</v>
      </c>
      <c r="T130" s="22">
        <f t="shared" ca="1" si="97"/>
        <v>78.299807820065951</v>
      </c>
      <c r="U130" s="22">
        <f t="shared" ca="1" si="97"/>
        <v>84.400422374831123</v>
      </c>
      <c r="V130" s="22">
        <f t="shared" ca="1" si="97"/>
        <v>90.011311393930058</v>
      </c>
      <c r="W130" s="22">
        <f t="shared" ca="1" si="97"/>
        <v>79.627700742167818</v>
      </c>
      <c r="X130" s="22">
        <f t="shared" ca="1" si="97"/>
        <v>86.206083847138942</v>
      </c>
      <c r="Y130" s="22">
        <f t="shared" ca="1" si="97"/>
        <v>103.15607179146026</v>
      </c>
      <c r="Z130" s="22">
        <f t="shared" ca="1" si="97"/>
        <v>71.946594659636602</v>
      </c>
      <c r="AA130" s="22">
        <f t="shared" ca="1" si="97"/>
        <v>65.149936970864573</v>
      </c>
      <c r="AB130" s="22">
        <f t="shared" ca="1" si="97"/>
        <v>82.271201539938346</v>
      </c>
      <c r="AC130" s="22">
        <f t="shared" ca="1" si="97"/>
        <v>103.15607179146026</v>
      </c>
      <c r="AD130" s="22">
        <f t="shared" ca="1" si="97"/>
        <v>71.418699922479249</v>
      </c>
      <c r="AE130" s="22">
        <f t="shared" ca="1" si="97"/>
        <v>74.280007823308679</v>
      </c>
      <c r="AF130" s="22">
        <f t="shared" ca="1" si="97"/>
        <v>91.705453854583467</v>
      </c>
      <c r="AG130" s="22">
        <f t="shared" ca="1" si="97"/>
        <v>86.206083847138942</v>
      </c>
      <c r="AH130" s="22">
        <f t="shared" ca="1" si="97"/>
        <v>91.705453854583467</v>
      </c>
      <c r="AI130" s="22">
        <f t="shared" ca="1" si="97"/>
        <v>71.418699922479249</v>
      </c>
      <c r="AJ130" s="22">
        <f t="shared" ca="1" si="97"/>
        <v>60.774551855434368</v>
      </c>
      <c r="AK130" s="22">
        <f t="shared" ca="1" si="97"/>
        <v>99.337942000467095</v>
      </c>
      <c r="AL130" s="22">
        <f t="shared" ca="1" si="97"/>
        <v>89.616434643680364</v>
      </c>
      <c r="AM130" s="22">
        <f t="shared" ca="1" si="97"/>
        <v>99.38205472545684</v>
      </c>
      <c r="AN130" s="22">
        <f ca="1">AVERAGE(OFFSET($A130,0,Fixtures!$D$6,1,3))</f>
        <v>80.084201140653818</v>
      </c>
      <c r="AO130" s="22">
        <f ca="1">AVERAGE(OFFSET($A130,0,Fixtures!$D$6,1,6))</f>
        <v>82.849762779306559</v>
      </c>
      <c r="AP130" s="22">
        <f ca="1">AVERAGE(OFFSET($A130,0,Fixtures!$D$6,1,9))</f>
        <v>83.254458022318943</v>
      </c>
      <c r="AQ130" s="22">
        <f ca="1">AVERAGE(OFFSET($A130,0,Fixtures!$D$6,1,12))</f>
        <v>81.099068986113949</v>
      </c>
      <c r="AR130" s="22">
        <f ca="1">IF(OR(Fixtures!$D$6&lt;=0,Fixtures!$D$6&gt;39),AVERAGE(A130:AM130),AVERAGE(OFFSET($A130,0,Fixtures!$D$6,1,39-Fixtures!$D$6)))</f>
        <v>84.101683946864782</v>
      </c>
    </row>
    <row r="131" spans="1:44" x14ac:dyDescent="0.25">
      <c r="A131" s="30" t="s">
        <v>10</v>
      </c>
      <c r="B131" s="22">
        <f ca="1">MIN(VLOOKUP($A122,$A$2:$AM$12,B$14+1,FALSE),VLOOKUP($A131,$A$2:$AM$12,B$14+1,FALSE))</f>
        <v>82.271201539938346</v>
      </c>
      <c r="C131" s="22">
        <f t="shared" ref="C131:AM131" ca="1" si="98">MIN(VLOOKUP($A122,$A$2:$AM$12,C$14+1,FALSE),VLOOKUP($A131,$A$2:$AM$12,C$14+1,FALSE))</f>
        <v>109.53119789783156</v>
      </c>
      <c r="D131" s="22">
        <f t="shared" ca="1" si="98"/>
        <v>81.276498000382162</v>
      </c>
      <c r="E131" s="22">
        <f t="shared" ca="1" si="98"/>
        <v>74.280007823308679</v>
      </c>
      <c r="F131" s="22">
        <f t="shared" ca="1" si="98"/>
        <v>81.312590229919223</v>
      </c>
      <c r="G131" s="22">
        <f t="shared" ca="1" si="98"/>
        <v>65.149936970864573</v>
      </c>
      <c r="H131" s="22">
        <f t="shared" ca="1" si="98"/>
        <v>105.36299136872537</v>
      </c>
      <c r="I131" s="22">
        <f t="shared" ca="1" si="98"/>
        <v>77.066213243446214</v>
      </c>
      <c r="J131" s="22">
        <f t="shared" ca="1" si="98"/>
        <v>105.36299136872537</v>
      </c>
      <c r="K131" s="22">
        <f t="shared" ca="1" si="98"/>
        <v>65.149936970864573</v>
      </c>
      <c r="L131" s="22">
        <f t="shared" ca="1" si="98"/>
        <v>115.87567373696545</v>
      </c>
      <c r="M131" s="22">
        <f t="shared" ca="1" si="98"/>
        <v>87.28952212747464</v>
      </c>
      <c r="N131" s="22">
        <f t="shared" ca="1" si="98"/>
        <v>75.031734971931925</v>
      </c>
      <c r="O131" s="22">
        <f t="shared" ca="1" si="98"/>
        <v>78.299807820065951</v>
      </c>
      <c r="P131" s="22">
        <f t="shared" ca="1" si="98"/>
        <v>71.418699922479249</v>
      </c>
      <c r="Q131" s="22">
        <f t="shared" ca="1" si="98"/>
        <v>58.865395630611765</v>
      </c>
      <c r="R131" s="22">
        <f t="shared" si="98"/>
        <v>81.276498000382162</v>
      </c>
      <c r="S131" s="22">
        <f t="shared" ca="1" si="98"/>
        <v>103.15607179146026</v>
      </c>
      <c r="T131" s="22">
        <f t="shared" ca="1" si="98"/>
        <v>94.192038408656487</v>
      </c>
      <c r="U131" s="22">
        <f t="shared" ca="1" si="98"/>
        <v>58.865395630611765</v>
      </c>
      <c r="V131" s="22">
        <f t="shared" ca="1" si="98"/>
        <v>86.206083847138942</v>
      </c>
      <c r="W131" s="22">
        <f t="shared" ca="1" si="98"/>
        <v>79.627700742167818</v>
      </c>
      <c r="X131" s="22">
        <f t="shared" ca="1" si="98"/>
        <v>86.206083847138942</v>
      </c>
      <c r="Y131" s="22">
        <f t="shared" ca="1" si="98"/>
        <v>71.946594659636602</v>
      </c>
      <c r="Z131" s="22">
        <f t="shared" ca="1" si="98"/>
        <v>89.616434643680364</v>
      </c>
      <c r="AA131" s="22">
        <f t="shared" ca="1" si="98"/>
        <v>75.031734971931925</v>
      </c>
      <c r="AB131" s="22">
        <f t="shared" ca="1" si="98"/>
        <v>84.400422374831123</v>
      </c>
      <c r="AC131" s="22">
        <f t="shared" si="98"/>
        <v>99.337942000467095</v>
      </c>
      <c r="AD131" s="22">
        <f t="shared" ca="1" si="98"/>
        <v>60.774551855434368</v>
      </c>
      <c r="AE131" s="22">
        <f t="shared" ca="1" si="98"/>
        <v>87.28952212747464</v>
      </c>
      <c r="AF131" s="22">
        <f t="shared" ca="1" si="98"/>
        <v>81.312590229919223</v>
      </c>
      <c r="AG131" s="22">
        <f t="shared" ca="1" si="98"/>
        <v>95.687520819508933</v>
      </c>
      <c r="AH131" s="22">
        <f t="shared" ca="1" si="98"/>
        <v>141.62582345629113</v>
      </c>
      <c r="AI131" s="22">
        <f t="shared" ca="1" si="98"/>
        <v>71.418699922479249</v>
      </c>
      <c r="AJ131" s="22">
        <f t="shared" ca="1" si="98"/>
        <v>60.774551855434368</v>
      </c>
      <c r="AK131" s="22">
        <f t="shared" ca="1" si="98"/>
        <v>82.271201539938346</v>
      </c>
      <c r="AL131" s="22">
        <f t="shared" ca="1" si="98"/>
        <v>79.627700742167818</v>
      </c>
      <c r="AM131" s="22">
        <f t="shared" ca="1" si="98"/>
        <v>77.066213243446214</v>
      </c>
      <c r="AN131" s="22">
        <f ca="1">AVERAGE(OFFSET($A131,0,Fixtures!$D$6,1,3))</f>
        <v>78.864921425082969</v>
      </c>
      <c r="AO131" s="22">
        <f ca="1">AVERAGE(OFFSET($A131,0,Fixtures!$D$6,1,6))</f>
        <v>80.184613417663584</v>
      </c>
      <c r="AP131" s="22">
        <f ca="1">AVERAGE(OFFSET($A131,0,Fixtures!$D$6,1,9))</f>
        <v>82.821923742542694</v>
      </c>
      <c r="AQ131" s="22">
        <f ca="1">AVERAGE(OFFSET($A131,0,Fixtures!$D$6,1,12))</f>
        <v>84.934699076424081</v>
      </c>
      <c r="AR131" s="22">
        <f ca="1">IF(OR(Fixtures!$D$6&lt;=0,Fixtures!$D$6&gt;39),AVERAGE(A131:AM131),AVERAGE(OFFSET($A131,0,Fixtures!$D$6,1,39-Fixtures!$D$6)))</f>
        <v>83.878766962842775</v>
      </c>
    </row>
    <row r="132" spans="1:44" x14ac:dyDescent="0.25">
      <c r="A132" s="30" t="s">
        <v>63</v>
      </c>
      <c r="B132" s="22">
        <f ca="1">MIN(VLOOKUP($A122,$A$2:$AM$12,B$14+1,FALSE),VLOOKUP($A132,$A$2:$AM$12,B$14+1,FALSE))</f>
        <v>82.271201539938346</v>
      </c>
      <c r="C132" s="22">
        <f t="shared" ref="C132:AM132" ca="1" si="99">MIN(VLOOKUP($A122,$A$2:$AM$12,C$14+1,FALSE),VLOOKUP($A132,$A$2:$AM$12,C$14+1,FALSE))</f>
        <v>100.55369077103576</v>
      </c>
      <c r="D132" s="22">
        <f t="shared" ca="1" si="99"/>
        <v>81.276498000382162</v>
      </c>
      <c r="E132" s="22">
        <f t="shared" ca="1" si="99"/>
        <v>71.418699922479249</v>
      </c>
      <c r="F132" s="22">
        <f t="shared" ca="1" si="99"/>
        <v>81.312590229919223</v>
      </c>
      <c r="G132" s="22">
        <f t="shared" ca="1" si="99"/>
        <v>110.0062552313548</v>
      </c>
      <c r="H132" s="22">
        <f t="shared" ca="1" si="99"/>
        <v>79.627700742167818</v>
      </c>
      <c r="I132" s="22">
        <f t="shared" ca="1" si="99"/>
        <v>58.865395630611765</v>
      </c>
      <c r="J132" s="22">
        <f t="shared" ca="1" si="99"/>
        <v>105.36299136872537</v>
      </c>
      <c r="K132" s="22">
        <f t="shared" ca="1" si="99"/>
        <v>65.149936970864573</v>
      </c>
      <c r="L132" s="22">
        <f t="shared" ca="1" si="99"/>
        <v>60.774551855434368</v>
      </c>
      <c r="M132" s="22">
        <f t="shared" ca="1" si="99"/>
        <v>87.28952212747464</v>
      </c>
      <c r="N132" s="22">
        <f t="shared" ca="1" si="99"/>
        <v>75.031734971931925</v>
      </c>
      <c r="O132" s="22">
        <f t="shared" ca="1" si="99"/>
        <v>116.95141433495537</v>
      </c>
      <c r="P132" s="22">
        <f t="shared" ca="1" si="99"/>
        <v>110.01382503702564</v>
      </c>
      <c r="Q132" s="22">
        <f t="shared" ca="1" si="99"/>
        <v>58.865395630611765</v>
      </c>
      <c r="R132" s="22">
        <f t="shared" ca="1" si="99"/>
        <v>116.95141433495537</v>
      </c>
      <c r="S132" s="22">
        <f t="shared" ca="1" si="99"/>
        <v>110.0062552313548</v>
      </c>
      <c r="T132" s="22">
        <f t="shared" ca="1" si="99"/>
        <v>71.946594659636602</v>
      </c>
      <c r="U132" s="22">
        <f t="shared" ca="1" si="99"/>
        <v>84.400422374831123</v>
      </c>
      <c r="V132" s="22">
        <f t="shared" ca="1" si="99"/>
        <v>65.149936970864573</v>
      </c>
      <c r="W132" s="22">
        <f t="shared" ca="1" si="99"/>
        <v>79.627700742167818</v>
      </c>
      <c r="X132" s="22">
        <f t="shared" ca="1" si="99"/>
        <v>86.206083847138942</v>
      </c>
      <c r="Y132" s="22">
        <f t="shared" ca="1" si="99"/>
        <v>103.15607179146026</v>
      </c>
      <c r="Z132" s="22">
        <f t="shared" ca="1" si="99"/>
        <v>82.271201539938346</v>
      </c>
      <c r="AA132" s="22">
        <f t="shared" ca="1" si="99"/>
        <v>100.55369077103576</v>
      </c>
      <c r="AB132" s="22">
        <f t="shared" ca="1" si="99"/>
        <v>134.45208972721142</v>
      </c>
      <c r="AC132" s="22">
        <f t="shared" ca="1" si="99"/>
        <v>95.687520819508933</v>
      </c>
      <c r="AD132" s="22">
        <f t="shared" ca="1" si="99"/>
        <v>71.946594659636602</v>
      </c>
      <c r="AE132" s="22">
        <f t="shared" ca="1" si="99"/>
        <v>90.011311393930058</v>
      </c>
      <c r="AF132" s="22">
        <f t="shared" ca="1" si="99"/>
        <v>91.705453854583467</v>
      </c>
      <c r="AG132" s="22">
        <f t="shared" ca="1" si="99"/>
        <v>95.687520819508933</v>
      </c>
      <c r="AH132" s="22">
        <f t="shared" ca="1" si="99"/>
        <v>74.280007823308679</v>
      </c>
      <c r="AI132" s="22">
        <f t="shared" ca="1" si="99"/>
        <v>71.418699922479249</v>
      </c>
      <c r="AJ132" s="22">
        <f t="shared" ca="1" si="99"/>
        <v>60.774551855434368</v>
      </c>
      <c r="AK132" s="22">
        <f t="shared" ca="1" si="99"/>
        <v>78.299807820065951</v>
      </c>
      <c r="AL132" s="22">
        <f t="shared" ca="1" si="99"/>
        <v>134.45208972721142</v>
      </c>
      <c r="AM132" s="22">
        <f t="shared" ca="1" si="99"/>
        <v>84.400422374831123</v>
      </c>
      <c r="AN132" s="22">
        <f ca="1">AVERAGE(OFFSET($A132,0,Fixtures!$D$6,1,3))</f>
        <v>95.32698803414479</v>
      </c>
      <c r="AO132" s="22">
        <f ca="1">AVERAGE(OFFSET($A132,0,Fixtures!$D$6,1,6))</f>
        <v>98.011194884798556</v>
      </c>
      <c r="AP132" s="22">
        <f ca="1">AVERAGE(OFFSET($A132,0,Fixtures!$D$6,1,9))</f>
        <v>96.163495041868202</v>
      </c>
      <c r="AQ132" s="22">
        <f ca="1">AVERAGE(OFFSET($A132,0,Fixtures!$D$6,1,12))</f>
        <v>89.328726248169673</v>
      </c>
      <c r="AR132" s="22">
        <f ca="1">IF(OR(Fixtures!$D$6&lt;=0,Fixtures!$D$6&gt;39),AVERAGE(A132:AM132),AVERAGE(OFFSET($A132,0,Fixtures!$D$6,1,39-Fixtures!$D$6)))</f>
        <v>91.273135660009629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22">
        <f t="shared" ref="B135:AM135" ca="1" si="100">MIN(VLOOKUP($A134,$A$2:$AM$12,B$14+1,FALSE),VLOOKUP($A135,$A$2:$AM$12,B$14+1,FALSE))</f>
        <v>105.36299136872537</v>
      </c>
      <c r="C135" s="22">
        <f t="shared" ca="1" si="100"/>
        <v>65.149936970864573</v>
      </c>
      <c r="D135" s="22">
        <f t="shared" ca="1" si="100"/>
        <v>89.616434643680364</v>
      </c>
      <c r="E135" s="22">
        <f t="shared" ca="1" si="100"/>
        <v>71.418699922479249</v>
      </c>
      <c r="F135" s="22">
        <f t="shared" ca="1" si="100"/>
        <v>81.276498000382162</v>
      </c>
      <c r="G135" s="22">
        <f t="shared" ca="1" si="100"/>
        <v>99.38205472545684</v>
      </c>
      <c r="H135" s="22">
        <f t="shared" ca="1" si="100"/>
        <v>75.031734971931925</v>
      </c>
      <c r="I135" s="22">
        <f t="shared" ca="1" si="100"/>
        <v>58.865395630611765</v>
      </c>
      <c r="J135" s="22">
        <f t="shared" ca="1" si="100"/>
        <v>82.271201539938346</v>
      </c>
      <c r="K135" s="22">
        <f t="shared" ca="1" si="100"/>
        <v>77.066213243446214</v>
      </c>
      <c r="L135" s="22">
        <f t="shared" ca="1" si="100"/>
        <v>60.774551855434368</v>
      </c>
      <c r="M135" s="22">
        <f t="shared" ca="1" si="100"/>
        <v>91.705453854583467</v>
      </c>
      <c r="N135" s="22">
        <f t="shared" ca="1" si="100"/>
        <v>60.774551855434368</v>
      </c>
      <c r="O135" s="22">
        <f t="shared" ca="1" si="100"/>
        <v>134.45208972721142</v>
      </c>
      <c r="P135" s="22">
        <f t="shared" ca="1" si="100"/>
        <v>110.01382503702564</v>
      </c>
      <c r="Q135" s="22">
        <f t="shared" ca="1" si="100"/>
        <v>81.312590229919223</v>
      </c>
      <c r="R135" s="22">
        <f t="shared" ca="1" si="100"/>
        <v>94.192038408656487</v>
      </c>
      <c r="S135" s="22">
        <f t="shared" ca="1" si="100"/>
        <v>95.687520819508933</v>
      </c>
      <c r="T135" s="22">
        <f t="shared" ca="1" si="100"/>
        <v>71.418699922479249</v>
      </c>
      <c r="U135" s="22">
        <f t="shared" ca="1" si="100"/>
        <v>95.699765113413946</v>
      </c>
      <c r="V135" s="22">
        <f t="shared" ca="1" si="100"/>
        <v>65.149936970864573</v>
      </c>
      <c r="W135" s="22">
        <f t="shared" ca="1" si="100"/>
        <v>94.192038408656487</v>
      </c>
      <c r="X135" s="22">
        <f t="shared" ca="1" si="100"/>
        <v>89.616434643680364</v>
      </c>
      <c r="Y135" s="22">
        <f t="shared" ca="1" si="100"/>
        <v>78.299807820065951</v>
      </c>
      <c r="Z135" s="22">
        <f t="shared" ca="1" si="100"/>
        <v>79.627700742167818</v>
      </c>
      <c r="AA135" s="22">
        <f t="shared" ca="1" si="100"/>
        <v>86.206083847138942</v>
      </c>
      <c r="AB135" s="22">
        <f t="shared" ca="1" si="100"/>
        <v>116.95141433495537</v>
      </c>
      <c r="AC135" s="22">
        <f t="shared" ca="1" si="100"/>
        <v>77.066213243446214</v>
      </c>
      <c r="AD135" s="22">
        <f t="shared" ca="1" si="100"/>
        <v>99.38205472545684</v>
      </c>
      <c r="AE135" s="22">
        <f t="shared" ca="1" si="100"/>
        <v>90.011311393930058</v>
      </c>
      <c r="AF135" s="22">
        <f t="shared" ca="1" si="100"/>
        <v>74.280007823308679</v>
      </c>
      <c r="AG135" s="22">
        <f t="shared" ca="1" si="100"/>
        <v>90.011311393930058</v>
      </c>
      <c r="AH135" s="22">
        <f t="shared" ca="1" si="100"/>
        <v>74.280007823308679</v>
      </c>
      <c r="AI135" s="22">
        <f t="shared" ca="1" si="100"/>
        <v>75.031734971931925</v>
      </c>
      <c r="AJ135" s="22">
        <f t="shared" ca="1" si="100"/>
        <v>58.865395630611765</v>
      </c>
      <c r="AK135" s="22">
        <f t="shared" ca="1" si="100"/>
        <v>78.299807820065951</v>
      </c>
      <c r="AL135" s="22">
        <f t="shared" ca="1" si="100"/>
        <v>81.312590229919223</v>
      </c>
      <c r="AM135" s="22">
        <f t="shared" ca="1" si="100"/>
        <v>84.400422374831123</v>
      </c>
      <c r="AN135" s="22">
        <f ca="1">AVERAGE(OFFSET($A135,0,Fixtures!$D$6,1,3))</f>
        <v>81.377864136457561</v>
      </c>
      <c r="AO135" s="22">
        <f ca="1">AVERAGE(OFFSET($A135,0,Fixtures!$D$6,1,6))</f>
        <v>89.588879118871844</v>
      </c>
      <c r="AP135" s="22">
        <f ca="1">AVERAGE(OFFSET($A135,0,Fixtures!$D$6,1,9))</f>
        <v>87.981767258266657</v>
      </c>
      <c r="AQ135" s="22">
        <f ca="1">AVERAGE(OFFSET($A135,0,Fixtures!$D$6,1,12))</f>
        <v>83.334420312521019</v>
      </c>
      <c r="AR135" s="22">
        <f ca="1">IF(OR(Fixtures!$D$6&lt;=0,Fixtures!$D$6&gt;39),AVERAGE(A135:AM135),AVERAGE(OFFSET($A135,0,Fixtures!$D$6,1,39-Fixtures!$D$6)))</f>
        <v>82.935057611671226</v>
      </c>
    </row>
    <row r="136" spans="1:44" x14ac:dyDescent="0.25">
      <c r="A136" s="30" t="s">
        <v>121</v>
      </c>
      <c r="B136" s="22">
        <f ca="1">MIN(VLOOKUP($A134,$A$2:$AM$12,B$14+1,FALSE),VLOOKUP($A136,$A$2:$AM$12,B$14+1,FALSE))</f>
        <v>95.699765113413946</v>
      </c>
      <c r="C136" s="22">
        <f t="shared" ref="C136:AM136" ca="1" si="101">MIN(VLOOKUP($A134,$A$2:$AM$12,C$14+1,FALSE),VLOOKUP($A136,$A$2:$AM$12,C$14+1,FALSE))</f>
        <v>81.276498000382162</v>
      </c>
      <c r="D136" s="22">
        <f t="shared" ca="1" si="101"/>
        <v>95.687520819508933</v>
      </c>
      <c r="E136" s="22">
        <f t="shared" ca="1" si="101"/>
        <v>71.418699922479249</v>
      </c>
      <c r="F136" s="22">
        <f t="shared" ca="1" si="101"/>
        <v>75.031734971931925</v>
      </c>
      <c r="G136" s="22">
        <f t="shared" ca="1" si="101"/>
        <v>74.280007823308679</v>
      </c>
      <c r="H136" s="22">
        <f t="shared" ca="1" si="101"/>
        <v>79.627700742167818</v>
      </c>
      <c r="I136" s="22">
        <f t="shared" ca="1" si="101"/>
        <v>58.865395630611765</v>
      </c>
      <c r="J136" s="22">
        <f t="shared" ca="1" si="101"/>
        <v>103.15607179146026</v>
      </c>
      <c r="K136" s="22">
        <f t="shared" ca="1" si="101"/>
        <v>77.066213243446214</v>
      </c>
      <c r="L136" s="22">
        <f t="shared" ca="1" si="101"/>
        <v>60.774551855434368</v>
      </c>
      <c r="M136" s="22">
        <f t="shared" ca="1" si="101"/>
        <v>91.705453854583467</v>
      </c>
      <c r="N136" s="22">
        <f t="shared" ca="1" si="101"/>
        <v>86.206083847138942</v>
      </c>
      <c r="O136" s="22">
        <f t="shared" ca="1" si="101"/>
        <v>141.62582345629113</v>
      </c>
      <c r="P136" s="22">
        <f t="shared" ca="1" si="101"/>
        <v>99.38205472545684</v>
      </c>
      <c r="Q136" s="22">
        <f t="shared" ca="1" si="101"/>
        <v>81.312590229919223</v>
      </c>
      <c r="R136" s="22">
        <f t="shared" ca="1" si="101"/>
        <v>71.946594659636602</v>
      </c>
      <c r="S136" s="22">
        <f t="shared" ca="1" si="101"/>
        <v>77.066213243446214</v>
      </c>
      <c r="T136" s="22">
        <f t="shared" ca="1" si="101"/>
        <v>71.946594659636602</v>
      </c>
      <c r="U136" s="22">
        <f t="shared" ca="1" si="101"/>
        <v>65.149936970864573</v>
      </c>
      <c r="V136" s="22">
        <f t="shared" ca="1" si="101"/>
        <v>65.149936970864573</v>
      </c>
      <c r="W136" s="22">
        <f t="shared" ca="1" si="101"/>
        <v>94.192038408656487</v>
      </c>
      <c r="X136" s="22">
        <f t="shared" ca="1" si="101"/>
        <v>84.400422374831123</v>
      </c>
      <c r="Y136" s="22">
        <f t="shared" ca="1" si="101"/>
        <v>79.627700742167818</v>
      </c>
      <c r="Z136" s="22">
        <f t="shared" ca="1" si="101"/>
        <v>82.271201539938346</v>
      </c>
      <c r="AA136" s="22">
        <f t="shared" ca="1" si="101"/>
        <v>78.299807820065951</v>
      </c>
      <c r="AB136" s="22">
        <f t="shared" ca="1" si="101"/>
        <v>94.192038408656487</v>
      </c>
      <c r="AC136" s="22">
        <f t="shared" ca="1" si="101"/>
        <v>58.865395630611765</v>
      </c>
      <c r="AD136" s="22">
        <f t="shared" ca="1" si="101"/>
        <v>99.38205472545684</v>
      </c>
      <c r="AE136" s="22">
        <f t="shared" ca="1" si="101"/>
        <v>81.312590229919223</v>
      </c>
      <c r="AF136" s="22">
        <f t="shared" ca="1" si="101"/>
        <v>105.36299136872537</v>
      </c>
      <c r="AG136" s="22">
        <f t="shared" ca="1" si="101"/>
        <v>110.0062552313548</v>
      </c>
      <c r="AH136" s="22">
        <f t="shared" ca="1" si="101"/>
        <v>74.280007823308679</v>
      </c>
      <c r="AI136" s="22">
        <f t="shared" ca="1" si="101"/>
        <v>75.031734971931925</v>
      </c>
      <c r="AJ136" s="22">
        <f t="shared" ca="1" si="101"/>
        <v>87.28952212747464</v>
      </c>
      <c r="AK136" s="22">
        <f t="shared" ca="1" si="101"/>
        <v>78.299807820065951</v>
      </c>
      <c r="AL136" s="22">
        <f t="shared" ca="1" si="101"/>
        <v>60.774551855434368</v>
      </c>
      <c r="AM136" s="22">
        <f t="shared" ca="1" si="101"/>
        <v>84.400422374831123</v>
      </c>
      <c r="AN136" s="22">
        <f ca="1">AVERAGE(OFFSET($A136,0,Fixtures!$D$6,1,3))</f>
        <v>80.066236700724048</v>
      </c>
      <c r="AO136" s="22">
        <f ca="1">AVERAGE(OFFSET($A136,0,Fixtures!$D$6,1,6))</f>
        <v>82.106366477816209</v>
      </c>
      <c r="AP136" s="22">
        <f ca="1">AVERAGE(OFFSET($A136,0,Fixtures!$D$6,1,9))</f>
        <v>87.702226188544074</v>
      </c>
      <c r="AQ136" s="22">
        <f ca="1">AVERAGE(OFFSET($A136,0,Fixtures!$D$6,1,12))</f>
        <v>85.493441718300986</v>
      </c>
      <c r="AR136" s="22">
        <f ca="1">IF(OR(Fixtures!$D$6&lt;=0,Fixtures!$D$6&gt;39),AVERAGE(A136:AM136),AVERAGE(OFFSET($A136,0,Fixtures!$D$6,1,39-Fixtures!$D$6)))</f>
        <v>83.293072177996223</v>
      </c>
    </row>
    <row r="137" spans="1:44" x14ac:dyDescent="0.25">
      <c r="A137" s="30" t="s">
        <v>73</v>
      </c>
      <c r="B137" s="22">
        <f ca="1">MIN(VLOOKUP($A134,$A$2:$AM$12,B$14+1,FALSE),VLOOKUP($A137,$A$2:$AM$12,B$14+1,FALSE))</f>
        <v>77.066213243446214</v>
      </c>
      <c r="C137" s="22">
        <f t="shared" ref="C137:AM137" ca="1" si="102">MIN(VLOOKUP($A134,$A$2:$AM$12,C$14+1,FALSE),VLOOKUP($A137,$A$2:$AM$12,C$14+1,FALSE))</f>
        <v>100.55369077103576</v>
      </c>
      <c r="D137" s="22">
        <f t="shared" ca="1" si="102"/>
        <v>95.699765113413946</v>
      </c>
      <c r="E137" s="22">
        <f t="shared" ca="1" si="102"/>
        <v>71.418699922479249</v>
      </c>
      <c r="F137" s="22">
        <f t="shared" ca="1" si="102"/>
        <v>89.616434643680364</v>
      </c>
      <c r="G137" s="22">
        <f t="shared" ca="1" si="102"/>
        <v>110.0062552313548</v>
      </c>
      <c r="H137" s="22">
        <f t="shared" ca="1" si="102"/>
        <v>79.627700742167818</v>
      </c>
      <c r="I137" s="22">
        <f t="shared" ca="1" si="102"/>
        <v>58.865395630611765</v>
      </c>
      <c r="J137" s="22">
        <f t="shared" ca="1" si="102"/>
        <v>71.418699922479249</v>
      </c>
      <c r="K137" s="22">
        <f t="shared" ca="1" si="102"/>
        <v>77.066213243446214</v>
      </c>
      <c r="L137" s="22">
        <f t="shared" ca="1" si="102"/>
        <v>60.774551855434368</v>
      </c>
      <c r="M137" s="22">
        <f t="shared" ca="1" si="102"/>
        <v>74.280007823308679</v>
      </c>
      <c r="N137" s="22">
        <f t="shared" ca="1" si="102"/>
        <v>86.206083847138942</v>
      </c>
      <c r="O137" s="22">
        <f t="shared" ca="1" si="102"/>
        <v>105.36299136872537</v>
      </c>
      <c r="P137" s="22">
        <f t="shared" ca="1" si="102"/>
        <v>71.946594659636602</v>
      </c>
      <c r="Q137" s="22">
        <f t="shared" ca="1" si="102"/>
        <v>81.312590229919223</v>
      </c>
      <c r="R137" s="22">
        <f t="shared" ca="1" si="102"/>
        <v>116.95141433495537</v>
      </c>
      <c r="S137" s="22">
        <f t="shared" ca="1" si="102"/>
        <v>75.031734971931925</v>
      </c>
      <c r="T137" s="22">
        <f t="shared" ca="1" si="102"/>
        <v>71.946594659636602</v>
      </c>
      <c r="U137" s="22">
        <f t="shared" ca="1" si="102"/>
        <v>100.55369077103576</v>
      </c>
      <c r="V137" s="22">
        <f t="shared" ca="1" si="102"/>
        <v>65.149936970864573</v>
      </c>
      <c r="W137" s="22">
        <f t="shared" ca="1" si="102"/>
        <v>78.299807820065951</v>
      </c>
      <c r="X137" s="22">
        <f t="shared" ca="1" si="102"/>
        <v>87.28952212747464</v>
      </c>
      <c r="Y137" s="22">
        <f t="shared" ca="1" si="102"/>
        <v>82.271201539938346</v>
      </c>
      <c r="Z137" s="22">
        <f t="shared" ca="1" si="102"/>
        <v>82.271201539938346</v>
      </c>
      <c r="AA137" s="22">
        <f t="shared" ca="1" si="102"/>
        <v>94.192038408656487</v>
      </c>
      <c r="AB137" s="22">
        <f t="shared" ca="1" si="102"/>
        <v>91.705453854583467</v>
      </c>
      <c r="AC137" s="22">
        <f t="shared" ca="1" si="102"/>
        <v>95.687520819508933</v>
      </c>
      <c r="AD137" s="22">
        <f t="shared" ca="1" si="102"/>
        <v>99.38205472545684</v>
      </c>
      <c r="AE137" s="22">
        <f t="shared" ca="1" si="102"/>
        <v>58.865395630611765</v>
      </c>
      <c r="AF137" s="22">
        <f t="shared" ca="1" si="102"/>
        <v>105.36299136872537</v>
      </c>
      <c r="AG137" s="22">
        <f t="shared" ca="1" si="102"/>
        <v>60.774551855434368</v>
      </c>
      <c r="AH137" s="22">
        <f t="shared" ca="1" si="102"/>
        <v>74.280007823308679</v>
      </c>
      <c r="AI137" s="22">
        <f t="shared" ca="1" si="102"/>
        <v>75.031734971931925</v>
      </c>
      <c r="AJ137" s="22">
        <f t="shared" ca="1" si="102"/>
        <v>87.28952212747464</v>
      </c>
      <c r="AK137" s="22">
        <f t="shared" ca="1" si="102"/>
        <v>78.299807820065951</v>
      </c>
      <c r="AL137" s="22">
        <f t="shared" ca="1" si="102"/>
        <v>95.687520819508933</v>
      </c>
      <c r="AM137" s="22">
        <f t="shared" ca="1" si="102"/>
        <v>84.400422374831123</v>
      </c>
      <c r="AN137" s="22">
        <f ca="1">AVERAGE(OFFSET($A137,0,Fixtures!$D$6,1,3))</f>
        <v>86.244813829511074</v>
      </c>
      <c r="AO137" s="22">
        <f ca="1">AVERAGE(OFFSET($A137,0,Fixtures!$D$6,1,6))</f>
        <v>90.918245148013739</v>
      </c>
      <c r="AP137" s="22">
        <f ca="1">AVERAGE(OFFSET($A137,0,Fixtures!$D$6,1,9))</f>
        <v>85.612489971428204</v>
      </c>
      <c r="AQ137" s="22">
        <f ca="1">AVERAGE(OFFSET($A137,0,Fixtures!$D$6,1,12))</f>
        <v>83.92613955546409</v>
      </c>
      <c r="AR137" s="22">
        <f ca="1">IF(OR(Fixtures!$D$6&lt;=0,Fixtures!$D$6&gt;39),AVERAGE(A137:AM137),AVERAGE(OFFSET($A137,0,Fixtures!$D$6,1,39-Fixtures!$D$6)))</f>
        <v>84.36676171199835</v>
      </c>
    </row>
    <row r="138" spans="1:44" x14ac:dyDescent="0.25">
      <c r="A138" s="30" t="s">
        <v>61</v>
      </c>
      <c r="B138" s="22">
        <f ca="1">MIN(VLOOKUP($A134,$A$2:$AM$12,B$14+1,FALSE),VLOOKUP($A138,$A$2:$AM$12,B$14+1,FALSE))</f>
        <v>95.687520819508933</v>
      </c>
      <c r="C138" s="22">
        <f t="shared" ref="C138:AM138" ca="1" si="103">MIN(VLOOKUP($A134,$A$2:$AM$12,C$14+1,FALSE),VLOOKUP($A138,$A$2:$AM$12,C$14+1,FALSE))</f>
        <v>99.38205472545684</v>
      </c>
      <c r="D138" s="22">
        <f t="shared" ca="1" si="103"/>
        <v>95.699765113413946</v>
      </c>
      <c r="E138" s="22">
        <f t="shared" ca="1" si="103"/>
        <v>71.418699922479249</v>
      </c>
      <c r="F138" s="22">
        <f t="shared" ca="1" si="103"/>
        <v>100.55369077103576</v>
      </c>
      <c r="G138" s="22">
        <f t="shared" ca="1" si="103"/>
        <v>71.418699922479249</v>
      </c>
      <c r="H138" s="22">
        <f t="shared" ca="1" si="103"/>
        <v>79.627700742167818</v>
      </c>
      <c r="I138" s="22">
        <f t="shared" ca="1" si="103"/>
        <v>58.865395630611765</v>
      </c>
      <c r="J138" s="22">
        <f t="shared" ca="1" si="103"/>
        <v>109.53119789783156</v>
      </c>
      <c r="K138" s="22">
        <f t="shared" ca="1" si="103"/>
        <v>77.066213243446214</v>
      </c>
      <c r="L138" s="22">
        <f t="shared" ca="1" si="103"/>
        <v>60.774551855434368</v>
      </c>
      <c r="M138" s="22">
        <f t="shared" ca="1" si="103"/>
        <v>81.276498000382162</v>
      </c>
      <c r="N138" s="22">
        <f t="shared" ca="1" si="103"/>
        <v>86.206083847138942</v>
      </c>
      <c r="O138" s="22">
        <f t="shared" ca="1" si="103"/>
        <v>58.865395630611765</v>
      </c>
      <c r="P138" s="22">
        <f t="shared" ca="1" si="103"/>
        <v>110.01382503702564</v>
      </c>
      <c r="Q138" s="22">
        <f t="shared" ca="1" si="103"/>
        <v>81.312590229919223</v>
      </c>
      <c r="R138" s="22">
        <f t="shared" ca="1" si="103"/>
        <v>60.774551855434368</v>
      </c>
      <c r="S138" s="22">
        <f t="shared" ca="1" si="103"/>
        <v>79.627700742167818</v>
      </c>
      <c r="T138" s="22">
        <f t="shared" ca="1" si="103"/>
        <v>71.946594659636602</v>
      </c>
      <c r="U138" s="22">
        <f t="shared" ca="1" si="103"/>
        <v>110.0062552313548</v>
      </c>
      <c r="V138" s="22">
        <f t="shared" ca="1" si="103"/>
        <v>65.149936970864573</v>
      </c>
      <c r="W138" s="22">
        <f t="shared" ca="1" si="103"/>
        <v>94.192038408656487</v>
      </c>
      <c r="X138" s="22">
        <f t="shared" ca="1" si="103"/>
        <v>89.616434643680364</v>
      </c>
      <c r="Y138" s="22">
        <f t="shared" ca="1" si="103"/>
        <v>134.45208972721142</v>
      </c>
      <c r="Z138" s="22">
        <f t="shared" ca="1" si="103"/>
        <v>81.312590229919223</v>
      </c>
      <c r="AA138" s="22">
        <f t="shared" ca="1" si="103"/>
        <v>116.95141433495537</v>
      </c>
      <c r="AB138" s="22">
        <f t="shared" ca="1" si="103"/>
        <v>65.149936970864573</v>
      </c>
      <c r="AC138" s="22">
        <f t="shared" ca="1" si="103"/>
        <v>74.280007823308679</v>
      </c>
      <c r="AD138" s="22">
        <f t="shared" ca="1" si="103"/>
        <v>86.206083847138942</v>
      </c>
      <c r="AE138" s="22">
        <f t="shared" ca="1" si="103"/>
        <v>90.011311393930058</v>
      </c>
      <c r="AF138" s="22">
        <f t="shared" ca="1" si="103"/>
        <v>78.299807820065951</v>
      </c>
      <c r="AG138" s="22">
        <f t="shared" ca="1" si="103"/>
        <v>71.946594659636602</v>
      </c>
      <c r="AH138" s="22">
        <f t="shared" ca="1" si="103"/>
        <v>74.280007823308679</v>
      </c>
      <c r="AI138" s="22">
        <f t="shared" ca="1" si="103"/>
        <v>75.031734971931925</v>
      </c>
      <c r="AJ138" s="22">
        <f t="shared" ca="1" si="103"/>
        <v>87.28952212747464</v>
      </c>
      <c r="AK138" s="22">
        <f t="shared" ca="1" si="103"/>
        <v>78.299807820065951</v>
      </c>
      <c r="AL138" s="22">
        <f t="shared" ca="1" si="103"/>
        <v>87.28952212747464</v>
      </c>
      <c r="AM138" s="22">
        <f t="shared" ca="1" si="103"/>
        <v>82.271201539938346</v>
      </c>
      <c r="AN138" s="22">
        <f ca="1">AVERAGE(OFFSET($A138,0,Fixtures!$D$6,1,3))</f>
        <v>110.90536476402866</v>
      </c>
      <c r="AO138" s="22">
        <f ca="1">AVERAGE(OFFSET($A138,0,Fixtures!$D$6,1,6))</f>
        <v>93.058687155566361</v>
      </c>
      <c r="AP138" s="22">
        <f ca="1">AVERAGE(OFFSET($A138,0,Fixtures!$D$6,1,9))</f>
        <v>88.734426311892307</v>
      </c>
      <c r="AQ138" s="22">
        <f ca="1">AVERAGE(OFFSET($A138,0,Fixtures!$D$6,1,12))</f>
        <v>86.267591810812164</v>
      </c>
      <c r="AR138" s="22">
        <f ca="1">IF(OR(Fixtures!$D$6&lt;=0,Fixtures!$D$6&gt;39),AVERAGE(A138:AM138),AVERAGE(OFFSET($A138,0,Fixtures!$D$6,1,39-Fixtures!$D$6)))</f>
        <v>85.538108881148318</v>
      </c>
    </row>
    <row r="139" spans="1:44" x14ac:dyDescent="0.25">
      <c r="A139" s="30" t="s">
        <v>53</v>
      </c>
      <c r="B139" s="22">
        <f ca="1">MIN(VLOOKUP($A134,$A$2:$AM$12,B$14+1,FALSE),VLOOKUP($A139,$A$2:$AM$12,B$14+1,FALSE))</f>
        <v>89.616434643680364</v>
      </c>
      <c r="C139" s="22">
        <f t="shared" ref="C139:AM139" ca="1" si="104">MIN(VLOOKUP($A134,$A$2:$AM$12,C$14+1,FALSE),VLOOKUP($A139,$A$2:$AM$12,C$14+1,FALSE))</f>
        <v>94.192038408656487</v>
      </c>
      <c r="D139" s="22">
        <f t="shared" ca="1" si="104"/>
        <v>95.699765113413946</v>
      </c>
      <c r="E139" s="22">
        <f t="shared" ca="1" si="104"/>
        <v>71.418699922479249</v>
      </c>
      <c r="F139" s="22">
        <f t="shared" ca="1" si="104"/>
        <v>103.15607179146026</v>
      </c>
      <c r="G139" s="22">
        <f t="shared" ca="1" si="104"/>
        <v>90.011311393930058</v>
      </c>
      <c r="H139" s="22">
        <f t="shared" ca="1" si="104"/>
        <v>71.418699922479249</v>
      </c>
      <c r="I139" s="22">
        <f t="shared" ca="1" si="104"/>
        <v>58.865395630611765</v>
      </c>
      <c r="J139" s="22">
        <f t="shared" ca="1" si="104"/>
        <v>109.53119789783156</v>
      </c>
      <c r="K139" s="22">
        <f t="shared" ca="1" si="104"/>
        <v>77.066213243446214</v>
      </c>
      <c r="L139" s="22">
        <f t="shared" ca="1" si="104"/>
        <v>60.774551855434368</v>
      </c>
      <c r="M139" s="22">
        <f t="shared" ca="1" si="104"/>
        <v>91.705453854583467</v>
      </c>
      <c r="N139" s="22">
        <f t="shared" ca="1" si="104"/>
        <v>86.206083847138942</v>
      </c>
      <c r="O139" s="22">
        <f t="shared" ca="1" si="104"/>
        <v>91.705453854583467</v>
      </c>
      <c r="P139" s="22">
        <f t="shared" ca="1" si="104"/>
        <v>65.149936970864573</v>
      </c>
      <c r="Q139" s="22">
        <f t="shared" ca="1" si="104"/>
        <v>81.312590229919223</v>
      </c>
      <c r="R139" s="22">
        <f t="shared" ca="1" si="104"/>
        <v>82.271201539938346</v>
      </c>
      <c r="S139" s="22">
        <f t="shared" ca="1" si="104"/>
        <v>74.280007823308679</v>
      </c>
      <c r="T139" s="22">
        <f t="shared" ca="1" si="104"/>
        <v>71.946594659636602</v>
      </c>
      <c r="U139" s="22">
        <f t="shared" ca="1" si="104"/>
        <v>110.07131903686596</v>
      </c>
      <c r="V139" s="22">
        <f t="shared" ca="1" si="104"/>
        <v>65.149936970864573</v>
      </c>
      <c r="W139" s="22">
        <f t="shared" ca="1" si="104"/>
        <v>81.312590229919223</v>
      </c>
      <c r="X139" s="22">
        <f t="shared" ca="1" si="104"/>
        <v>89.616434643680364</v>
      </c>
      <c r="Y139" s="22">
        <f t="shared" ca="1" si="104"/>
        <v>95.687520819508933</v>
      </c>
      <c r="Z139" s="22">
        <f t="shared" ca="1" si="104"/>
        <v>77.066213243446214</v>
      </c>
      <c r="AA139" s="22">
        <f t="shared" ca="1" si="104"/>
        <v>109.53119789783156</v>
      </c>
      <c r="AB139" s="22">
        <f t="shared" ca="1" si="104"/>
        <v>60.774551855434368</v>
      </c>
      <c r="AC139" s="22">
        <f t="shared" ca="1" si="104"/>
        <v>95.687520819508933</v>
      </c>
      <c r="AD139" s="22">
        <f t="shared" ca="1" si="104"/>
        <v>78.299807820065951</v>
      </c>
      <c r="AE139" s="22">
        <f t="shared" ca="1" si="104"/>
        <v>79.627700742167818</v>
      </c>
      <c r="AF139" s="22">
        <f t="shared" ca="1" si="104"/>
        <v>105.36299136872537</v>
      </c>
      <c r="AG139" s="22">
        <f t="shared" ca="1" si="104"/>
        <v>75.031734971931925</v>
      </c>
      <c r="AH139" s="22">
        <f t="shared" ca="1" si="104"/>
        <v>74.280007823308679</v>
      </c>
      <c r="AI139" s="22">
        <f t="shared" ca="1" si="104"/>
        <v>75.031734971931925</v>
      </c>
      <c r="AJ139" s="22">
        <f t="shared" ca="1" si="104"/>
        <v>87.28952212747464</v>
      </c>
      <c r="AK139" s="22">
        <f t="shared" ca="1" si="104"/>
        <v>78.299807820065951</v>
      </c>
      <c r="AL139" s="22">
        <f t="shared" ca="1" si="104"/>
        <v>110.01382503702564</v>
      </c>
      <c r="AM139" s="22">
        <f t="shared" ca="1" si="104"/>
        <v>84.400422374831123</v>
      </c>
      <c r="AN139" s="22">
        <f ca="1">AVERAGE(OFFSET($A139,0,Fixtures!$D$6,1,3))</f>
        <v>94.094977320262231</v>
      </c>
      <c r="AO139" s="22">
        <f ca="1">AVERAGE(OFFSET($A139,0,Fixtures!$D$6,1,6))</f>
        <v>86.174468742632669</v>
      </c>
      <c r="AP139" s="22">
        <f ca="1">AVERAGE(OFFSET($A139,0,Fixtures!$D$6,1,9))</f>
        <v>86.341026615402342</v>
      </c>
      <c r="AQ139" s="22">
        <f ca="1">AVERAGE(OFFSET($A139,0,Fixtures!$D$6,1,12))</f>
        <v>84.472542038444701</v>
      </c>
      <c r="AR139" s="22">
        <f ca="1">IF(OR(Fixtures!$D$6&lt;=0,Fixtures!$D$6&gt;39),AVERAGE(A139:AM139),AVERAGE(OFFSET($A139,0,Fixtures!$D$6,1,39-Fixtures!$D$6)))</f>
        <v>85.758970646217278</v>
      </c>
    </row>
    <row r="140" spans="1:44" x14ac:dyDescent="0.25">
      <c r="A140" s="30" t="s">
        <v>2</v>
      </c>
      <c r="B140" s="22">
        <f ca="1">MIN(VLOOKUP($A134,$A$2:$AM$12,B$14+1,FALSE),VLOOKUP($A140,$A$2:$AM$12,B$14+1,FALSE))</f>
        <v>81.312590229919223</v>
      </c>
      <c r="C140" s="22">
        <f t="shared" ref="C140:AM140" ca="1" si="105">MIN(VLOOKUP($A134,$A$2:$AM$12,C$14+1,FALSE),VLOOKUP($A140,$A$2:$AM$12,C$14+1,FALSE))</f>
        <v>87.28952212747464</v>
      </c>
      <c r="D140" s="22">
        <f t="shared" ca="1" si="105"/>
        <v>95.699765113413946</v>
      </c>
      <c r="E140" s="22">
        <f t="shared" ca="1" si="105"/>
        <v>71.418699922479249</v>
      </c>
      <c r="F140" s="22">
        <f t="shared" ca="1" si="105"/>
        <v>103.15607179146026</v>
      </c>
      <c r="G140" s="22">
        <f t="shared" ca="1" si="105"/>
        <v>82.271201539938346</v>
      </c>
      <c r="H140" s="22">
        <f t="shared" ca="1" si="105"/>
        <v>79.627700742167818</v>
      </c>
      <c r="I140" s="22">
        <f t="shared" ca="1" si="105"/>
        <v>58.865395630611765</v>
      </c>
      <c r="J140" s="22">
        <f t="shared" ca="1" si="105"/>
        <v>109.53119789783156</v>
      </c>
      <c r="K140" s="22">
        <f t="shared" ca="1" si="105"/>
        <v>77.066213243446214</v>
      </c>
      <c r="L140" s="22">
        <f t="shared" ca="1" si="105"/>
        <v>60.774551855434368</v>
      </c>
      <c r="M140" s="22">
        <f t="shared" ca="1" si="105"/>
        <v>65.149936970864573</v>
      </c>
      <c r="N140" s="22">
        <f t="shared" ca="1" si="105"/>
        <v>86.206083847138942</v>
      </c>
      <c r="O140" s="22">
        <f t="shared" ca="1" si="105"/>
        <v>141.62582345629113</v>
      </c>
      <c r="P140" s="22">
        <f t="shared" ca="1" si="105"/>
        <v>94.192038408656487</v>
      </c>
      <c r="Q140" s="22">
        <f t="shared" ca="1" si="105"/>
        <v>81.312590229919223</v>
      </c>
      <c r="R140" s="22">
        <f t="shared" ca="1" si="105"/>
        <v>91.705453854583467</v>
      </c>
      <c r="S140" s="22">
        <f t="shared" ca="1" si="105"/>
        <v>58.865395630611765</v>
      </c>
      <c r="T140" s="22">
        <f t="shared" ca="1" si="105"/>
        <v>71.946594659636602</v>
      </c>
      <c r="U140" s="22">
        <f t="shared" ca="1" si="105"/>
        <v>89.616434643680364</v>
      </c>
      <c r="V140" s="22">
        <f t="shared" ca="1" si="105"/>
        <v>65.149936970864573</v>
      </c>
      <c r="W140" s="22">
        <f t="shared" ca="1" si="105"/>
        <v>94.192038408656487</v>
      </c>
      <c r="X140" s="22">
        <f t="shared" ca="1" si="105"/>
        <v>89.616434643680364</v>
      </c>
      <c r="Y140" s="22">
        <f t="shared" ca="1" si="105"/>
        <v>109.53119789783156</v>
      </c>
      <c r="Z140" s="22">
        <f t="shared" ca="1" si="105"/>
        <v>71.418699922479249</v>
      </c>
      <c r="AA140" s="22">
        <f t="shared" ca="1" si="105"/>
        <v>99.38205472545684</v>
      </c>
      <c r="AB140" s="22">
        <f t="shared" ca="1" si="105"/>
        <v>71.946594659636602</v>
      </c>
      <c r="AC140" s="22">
        <f t="shared" ca="1" si="105"/>
        <v>75.031734971931925</v>
      </c>
      <c r="AD140" s="22">
        <f t="shared" ca="1" si="105"/>
        <v>99.38205472545684</v>
      </c>
      <c r="AE140" s="22">
        <f t="shared" ca="1" si="105"/>
        <v>77.066213243446214</v>
      </c>
      <c r="AF140" s="22">
        <f t="shared" ca="1" si="105"/>
        <v>84.400422374831123</v>
      </c>
      <c r="AG140" s="22">
        <f t="shared" ca="1" si="105"/>
        <v>79.627700742167818</v>
      </c>
      <c r="AH140" s="22">
        <f t="shared" ca="1" si="105"/>
        <v>74.280007823308679</v>
      </c>
      <c r="AI140" s="22">
        <f t="shared" ca="1" si="105"/>
        <v>75.031734971931925</v>
      </c>
      <c r="AJ140" s="22">
        <f t="shared" ca="1" si="105"/>
        <v>87.28952212747464</v>
      </c>
      <c r="AK140" s="22">
        <f t="shared" ca="1" si="105"/>
        <v>78.299807820065951</v>
      </c>
      <c r="AL140" s="22">
        <f t="shared" ca="1" si="105"/>
        <v>100.55369077103576</v>
      </c>
      <c r="AM140" s="22">
        <f t="shared" ca="1" si="105"/>
        <v>84.400422374831123</v>
      </c>
      <c r="AN140" s="22">
        <f ca="1">AVERAGE(OFFSET($A140,0,Fixtures!$D$6,1,3))</f>
        <v>93.443984181922545</v>
      </c>
      <c r="AO140" s="22">
        <f ca="1">AVERAGE(OFFSET($A140,0,Fixtures!$D$6,1,6))</f>
        <v>87.782056150465507</v>
      </c>
      <c r="AP140" s="22">
        <f ca="1">AVERAGE(OFFSET($A140,0,Fixtures!$D$6,1,9))</f>
        <v>85.309630362582027</v>
      </c>
      <c r="AQ140" s="22">
        <f ca="1">AVERAGE(OFFSET($A140,0,Fixtures!$D$6,1,12))</f>
        <v>83.698994848829443</v>
      </c>
      <c r="AR140" s="22">
        <f ca="1">IF(OR(Fixtures!$D$6&lt;=0,Fixtures!$D$6&gt;39),AVERAGE(A140:AM140),AVERAGE(OFFSET($A140,0,Fixtures!$D$6,1,39-Fixtures!$D$6)))</f>
        <v>84.509457276792403</v>
      </c>
    </row>
    <row r="141" spans="1:44" x14ac:dyDescent="0.25">
      <c r="A141" s="30" t="s">
        <v>113</v>
      </c>
      <c r="B141" s="22">
        <f ca="1">MIN(VLOOKUP($A134,$A$2:$AM$12,B$14+1,FALSE),VLOOKUP($A141,$A$2:$AM$12,B$14+1,FALSE))</f>
        <v>154.82511110535401</v>
      </c>
      <c r="C141" s="22">
        <f t="shared" ref="C141:AM141" ca="1" si="106">MIN(VLOOKUP($A134,$A$2:$AM$12,C$14+1,FALSE),VLOOKUP($A141,$A$2:$AM$12,C$14+1,FALSE))</f>
        <v>60.774551855434368</v>
      </c>
      <c r="D141" s="22">
        <f t="shared" ca="1" si="106"/>
        <v>95.699765113413946</v>
      </c>
      <c r="E141" s="22">
        <f t="shared" ca="1" si="106"/>
        <v>71.418699922479249</v>
      </c>
      <c r="F141" s="22">
        <f t="shared" ca="1" si="106"/>
        <v>103.15607179146026</v>
      </c>
      <c r="G141" s="22">
        <f t="shared" ca="1" si="106"/>
        <v>91.705453854583467</v>
      </c>
      <c r="H141" s="22">
        <f t="shared" ca="1" si="106"/>
        <v>71.946594659636602</v>
      </c>
      <c r="I141" s="22">
        <f t="shared" ca="1" si="106"/>
        <v>58.865395630611765</v>
      </c>
      <c r="J141" s="22">
        <f t="shared" ca="1" si="106"/>
        <v>79.627700742167818</v>
      </c>
      <c r="K141" s="22">
        <f t="shared" ca="1" si="106"/>
        <v>77.066213243446214</v>
      </c>
      <c r="L141" s="22">
        <f t="shared" ca="1" si="106"/>
        <v>60.774551855434368</v>
      </c>
      <c r="M141" s="22">
        <f t="shared" ca="1" si="106"/>
        <v>78.299807820065951</v>
      </c>
      <c r="N141" s="22">
        <f t="shared" ca="1" si="106"/>
        <v>86.206083847138942</v>
      </c>
      <c r="O141" s="22">
        <f t="shared" ca="1" si="106"/>
        <v>81.312590229919223</v>
      </c>
      <c r="P141" s="22">
        <f t="shared" ca="1" si="106"/>
        <v>110.01382503702564</v>
      </c>
      <c r="Q141" s="22">
        <f t="shared" ca="1" si="106"/>
        <v>77.066213243446214</v>
      </c>
      <c r="R141" s="22">
        <f t="shared" ca="1" si="106"/>
        <v>116.95141433495537</v>
      </c>
      <c r="S141" s="22">
        <f t="shared" ca="1" si="106"/>
        <v>90.011311393930058</v>
      </c>
      <c r="T141" s="22">
        <f t="shared" ca="1" si="106"/>
        <v>71.946594659636602</v>
      </c>
      <c r="U141" s="22">
        <f t="shared" ca="1" si="106"/>
        <v>86.206083847138942</v>
      </c>
      <c r="V141" s="22">
        <f t="shared" ca="1" si="106"/>
        <v>58.865395630611765</v>
      </c>
      <c r="W141" s="22">
        <f t="shared" ca="1" si="106"/>
        <v>94.192038408656487</v>
      </c>
      <c r="X141" s="22">
        <f t="shared" ca="1" si="106"/>
        <v>65.149936970864573</v>
      </c>
      <c r="Y141" s="22">
        <f t="shared" ca="1" si="106"/>
        <v>105.36299136872537</v>
      </c>
      <c r="Z141" s="22">
        <f t="shared" ca="1" si="106"/>
        <v>74.280007823308679</v>
      </c>
      <c r="AA141" s="22">
        <f t="shared" ca="1" si="106"/>
        <v>131.33569028153607</v>
      </c>
      <c r="AB141" s="22">
        <f t="shared" ca="1" si="106"/>
        <v>110.01382503702564</v>
      </c>
      <c r="AC141" s="22">
        <f t="shared" ca="1" si="106"/>
        <v>95.687520819508933</v>
      </c>
      <c r="AD141" s="22">
        <f t="shared" ca="1" si="106"/>
        <v>94.192038408656487</v>
      </c>
      <c r="AE141" s="22">
        <f t="shared" ca="1" si="106"/>
        <v>90.011311393930058</v>
      </c>
      <c r="AF141" s="22">
        <f t="shared" ca="1" si="106"/>
        <v>89.616434643680364</v>
      </c>
      <c r="AG141" s="22">
        <f t="shared" ca="1" si="106"/>
        <v>99.38205472545684</v>
      </c>
      <c r="AH141" s="22">
        <f t="shared" ca="1" si="106"/>
        <v>74.280007823308679</v>
      </c>
      <c r="AI141" s="22">
        <f t="shared" ca="1" si="106"/>
        <v>75.031734971931925</v>
      </c>
      <c r="AJ141" s="22">
        <f t="shared" ca="1" si="106"/>
        <v>81.276498000382162</v>
      </c>
      <c r="AK141" s="22">
        <f t="shared" ca="1" si="106"/>
        <v>78.299807820065951</v>
      </c>
      <c r="AL141" s="22">
        <f t="shared" ca="1" si="106"/>
        <v>75.031734971931925</v>
      </c>
      <c r="AM141" s="22">
        <f t="shared" ca="1" si="106"/>
        <v>84.400422374831123</v>
      </c>
      <c r="AN141" s="22">
        <f ca="1">AVERAGE(OFFSET($A141,0,Fixtures!$D$6,1,3))</f>
        <v>103.65956315785671</v>
      </c>
      <c r="AO141" s="22">
        <f ca="1">AVERAGE(OFFSET($A141,0,Fixtures!$D$6,1,6))</f>
        <v>101.81201228979353</v>
      </c>
      <c r="AP141" s="22">
        <f ca="1">AVERAGE(OFFSET($A141,0,Fixtures!$D$6,1,9))</f>
        <v>98.875763833536496</v>
      </c>
      <c r="AQ141" s="22">
        <f ca="1">AVERAGE(OFFSET($A141,0,Fixtures!$D$6,1,12))</f>
        <v>93.372509608120936</v>
      </c>
      <c r="AR141" s="22">
        <f ca="1">IF(OR(Fixtures!$D$6&lt;=0,Fixtures!$D$6&gt;39),AVERAGE(A141:AM141),AVERAGE(OFFSET($A141,0,Fixtures!$D$6,1,39-Fixtures!$D$6)))</f>
        <v>90.546805364285348</v>
      </c>
    </row>
    <row r="142" spans="1:44" x14ac:dyDescent="0.25">
      <c r="A142" s="30" t="s">
        <v>112</v>
      </c>
      <c r="B142" s="22">
        <f ca="1">MIN(VLOOKUP($A134,$A$2:$AM$12,B$14+1,FALSE),VLOOKUP($A142,$A$2:$AM$12,B$14+1,FALSE))</f>
        <v>79.627700742167818</v>
      </c>
      <c r="C142" s="22">
        <f t="shared" ref="C142:AM142" ca="1" si="107">MIN(VLOOKUP($A134,$A$2:$AM$12,C$14+1,FALSE),VLOOKUP($A142,$A$2:$AM$12,C$14+1,FALSE))</f>
        <v>58.865395630611765</v>
      </c>
      <c r="D142" s="22">
        <f t="shared" ca="1" si="107"/>
        <v>95.699765113413946</v>
      </c>
      <c r="E142" s="22">
        <f t="shared" ca="1" si="107"/>
        <v>71.418699922479249</v>
      </c>
      <c r="F142" s="22">
        <f t="shared" ca="1" si="107"/>
        <v>95.687520819508933</v>
      </c>
      <c r="G142" s="22">
        <f t="shared" ca="1" si="107"/>
        <v>109.53119789783156</v>
      </c>
      <c r="H142" s="22">
        <f t="shared" ca="1" si="107"/>
        <v>79.627700742167818</v>
      </c>
      <c r="I142" s="22">
        <f t="shared" ca="1" si="107"/>
        <v>58.865395630611765</v>
      </c>
      <c r="J142" s="22">
        <f t="shared" ca="1" si="107"/>
        <v>81.312590229919223</v>
      </c>
      <c r="K142" s="22">
        <f t="shared" ca="1" si="107"/>
        <v>77.066213243446214</v>
      </c>
      <c r="L142" s="22">
        <f t="shared" ca="1" si="107"/>
        <v>60.774551855434368</v>
      </c>
      <c r="M142" s="22">
        <f t="shared" ca="1" si="107"/>
        <v>91.705453854583467</v>
      </c>
      <c r="N142" s="22">
        <f t="shared" ca="1" si="107"/>
        <v>86.206083847138942</v>
      </c>
      <c r="O142" s="22">
        <f t="shared" ca="1" si="107"/>
        <v>110.01382503702564</v>
      </c>
      <c r="P142" s="22">
        <f t="shared" ca="1" si="107"/>
        <v>60.774551855434368</v>
      </c>
      <c r="Q142" s="22">
        <f t="shared" ca="1" si="107"/>
        <v>81.312590229919223</v>
      </c>
      <c r="R142" s="22">
        <f t="shared" ca="1" si="107"/>
        <v>84.400422374831123</v>
      </c>
      <c r="S142" s="22">
        <f t="shared" ca="1" si="107"/>
        <v>100.55369077103576</v>
      </c>
      <c r="T142" s="22">
        <f t="shared" ca="1" si="107"/>
        <v>71.946594659636602</v>
      </c>
      <c r="U142" s="22">
        <f t="shared" ca="1" si="107"/>
        <v>110.07131903686596</v>
      </c>
      <c r="V142" s="22">
        <f t="shared" ca="1" si="107"/>
        <v>65.149936970864573</v>
      </c>
      <c r="W142" s="22">
        <f t="shared" ca="1" si="107"/>
        <v>81.276498000382162</v>
      </c>
      <c r="X142" s="22">
        <f t="shared" ca="1" si="107"/>
        <v>89.616434643680364</v>
      </c>
      <c r="Y142" s="22">
        <f t="shared" ca="1" si="107"/>
        <v>134.5316121561695</v>
      </c>
      <c r="Z142" s="22">
        <f t="shared" ca="1" si="107"/>
        <v>71.946594659636602</v>
      </c>
      <c r="AA142" s="22">
        <f t="shared" ca="1" si="107"/>
        <v>65.149936970864573</v>
      </c>
      <c r="AB142" s="22">
        <f t="shared" ca="1" si="107"/>
        <v>82.271201539938346</v>
      </c>
      <c r="AC142" s="22">
        <f t="shared" ca="1" si="107"/>
        <v>95.687520819508933</v>
      </c>
      <c r="AD142" s="22">
        <f t="shared" ca="1" si="107"/>
        <v>71.418699922479249</v>
      </c>
      <c r="AE142" s="22">
        <f t="shared" ca="1" si="107"/>
        <v>74.280007823308679</v>
      </c>
      <c r="AF142" s="22">
        <f t="shared" ca="1" si="107"/>
        <v>105.36299136872537</v>
      </c>
      <c r="AG142" s="22">
        <f t="shared" ca="1" si="107"/>
        <v>86.206083847138942</v>
      </c>
      <c r="AH142" s="22">
        <f t="shared" ca="1" si="107"/>
        <v>74.280007823308679</v>
      </c>
      <c r="AI142" s="22">
        <f t="shared" ca="1" si="107"/>
        <v>75.031734971931925</v>
      </c>
      <c r="AJ142" s="22">
        <f t="shared" ca="1" si="107"/>
        <v>87.28952212747464</v>
      </c>
      <c r="AK142" s="22">
        <f t="shared" ca="1" si="107"/>
        <v>78.299807820065951</v>
      </c>
      <c r="AL142" s="22">
        <f t="shared" ca="1" si="107"/>
        <v>89.616434643680364</v>
      </c>
      <c r="AM142" s="22">
        <f t="shared" ca="1" si="107"/>
        <v>84.400422374831123</v>
      </c>
      <c r="AN142" s="22">
        <f ca="1">AVERAGE(OFFSET($A142,0,Fixtures!$D$6,1,3))</f>
        <v>90.542714595556902</v>
      </c>
      <c r="AO142" s="22">
        <f ca="1">AVERAGE(OFFSET($A142,0,Fixtures!$D$6,1,6))</f>
        <v>86.834261011432872</v>
      </c>
      <c r="AP142" s="22">
        <f ca="1">AVERAGE(OFFSET($A142,0,Fixtures!$D$6,1,9))</f>
        <v>87.428294345307805</v>
      </c>
      <c r="AQ142" s="22">
        <f ca="1">AVERAGE(OFFSET($A142,0,Fixtures!$D$6,1,12))</f>
        <v>85.287992835873794</v>
      </c>
      <c r="AR142" s="22">
        <f ca="1">IF(OR(Fixtures!$D$6&lt;=0,Fixtures!$D$6&gt;39),AVERAGE(A142:AM142),AVERAGE(OFFSET($A142,0,Fixtures!$D$6,1,39-Fixtures!$D$6)))</f>
        <v>85.051505257937535</v>
      </c>
    </row>
    <row r="143" spans="1:44" x14ac:dyDescent="0.25">
      <c r="A143" s="30" t="s">
        <v>10</v>
      </c>
      <c r="B143" s="22">
        <f ca="1">MIN(VLOOKUP($A134,$A$2:$AM$12,B$14+1,FALSE),VLOOKUP($A143,$A$2:$AM$12,B$14+1,FALSE))</f>
        <v>91.705453854583467</v>
      </c>
      <c r="C143" s="22">
        <f t="shared" ref="C143:AM143" ca="1" si="108">MIN(VLOOKUP($A134,$A$2:$AM$12,C$14+1,FALSE),VLOOKUP($A143,$A$2:$AM$12,C$14+1,FALSE))</f>
        <v>100.55369077103576</v>
      </c>
      <c r="D143" s="22">
        <f t="shared" ca="1" si="108"/>
        <v>95.699765113413946</v>
      </c>
      <c r="E143" s="22">
        <f t="shared" ca="1" si="108"/>
        <v>71.418699922479249</v>
      </c>
      <c r="F143" s="22">
        <f t="shared" ca="1" si="108"/>
        <v>94.192038408656487</v>
      </c>
      <c r="G143" s="22">
        <f t="shared" ca="1" si="108"/>
        <v>65.149936970864573</v>
      </c>
      <c r="H143" s="22">
        <f t="shared" ca="1" si="108"/>
        <v>79.627700742167818</v>
      </c>
      <c r="I143" s="22">
        <f t="shared" ca="1" si="108"/>
        <v>58.865395630611765</v>
      </c>
      <c r="J143" s="22">
        <f t="shared" ca="1" si="108"/>
        <v>109.53119789783156</v>
      </c>
      <c r="K143" s="22">
        <f t="shared" ca="1" si="108"/>
        <v>77.066213243446214</v>
      </c>
      <c r="L143" s="22">
        <f t="shared" ca="1" si="108"/>
        <v>60.774551855434368</v>
      </c>
      <c r="M143" s="22">
        <f t="shared" ca="1" si="108"/>
        <v>89.616434643680364</v>
      </c>
      <c r="N143" s="22">
        <f t="shared" ca="1" si="108"/>
        <v>86.206083847138942</v>
      </c>
      <c r="O143" s="22">
        <f t="shared" ca="1" si="108"/>
        <v>78.299807820065951</v>
      </c>
      <c r="P143" s="22">
        <f t="shared" ca="1" si="108"/>
        <v>71.418699922479249</v>
      </c>
      <c r="Q143" s="22">
        <f t="shared" ca="1" si="108"/>
        <v>74.280007823308679</v>
      </c>
      <c r="R143" s="22">
        <f t="shared" ca="1" si="108"/>
        <v>81.276498000382162</v>
      </c>
      <c r="S143" s="22">
        <f t="shared" ca="1" si="108"/>
        <v>103.15607179146026</v>
      </c>
      <c r="T143" s="22">
        <f t="shared" ca="1" si="108"/>
        <v>71.946594659636602</v>
      </c>
      <c r="U143" s="22">
        <f t="shared" ca="1" si="108"/>
        <v>58.865395630611765</v>
      </c>
      <c r="V143" s="22">
        <f t="shared" ca="1" si="108"/>
        <v>65.149936970864573</v>
      </c>
      <c r="W143" s="22">
        <f t="shared" ca="1" si="108"/>
        <v>94.192038408656487</v>
      </c>
      <c r="X143" s="22">
        <f t="shared" ca="1" si="108"/>
        <v>89.616434643680364</v>
      </c>
      <c r="Y143" s="22">
        <f t="shared" ca="1" si="108"/>
        <v>71.946594659636602</v>
      </c>
      <c r="Z143" s="22">
        <f t="shared" ca="1" si="108"/>
        <v>82.271201539938346</v>
      </c>
      <c r="AA143" s="22">
        <f t="shared" ca="1" si="108"/>
        <v>75.031734971931925</v>
      </c>
      <c r="AB143" s="22">
        <f t="shared" ca="1" si="108"/>
        <v>84.400422374831123</v>
      </c>
      <c r="AC143" s="22">
        <f t="shared" ca="1" si="108"/>
        <v>95.687520819508933</v>
      </c>
      <c r="AD143" s="22">
        <f t="shared" ca="1" si="108"/>
        <v>60.774551855434368</v>
      </c>
      <c r="AE143" s="22">
        <f t="shared" ca="1" si="108"/>
        <v>87.28952212747464</v>
      </c>
      <c r="AF143" s="22">
        <f t="shared" ca="1" si="108"/>
        <v>81.312590229919223</v>
      </c>
      <c r="AG143" s="22">
        <f t="shared" ca="1" si="108"/>
        <v>95.699765113413946</v>
      </c>
      <c r="AH143" s="22">
        <f t="shared" ca="1" si="108"/>
        <v>74.280007823308679</v>
      </c>
      <c r="AI143" s="22">
        <f t="shared" ca="1" si="108"/>
        <v>75.031734971931925</v>
      </c>
      <c r="AJ143" s="22">
        <f t="shared" ca="1" si="108"/>
        <v>87.28952212747464</v>
      </c>
      <c r="AK143" s="22">
        <f t="shared" ca="1" si="108"/>
        <v>78.299807820065951</v>
      </c>
      <c r="AL143" s="22">
        <f t="shared" ca="1" si="108"/>
        <v>79.627700742167818</v>
      </c>
      <c r="AM143" s="22">
        <f t="shared" ca="1" si="108"/>
        <v>77.066213243446214</v>
      </c>
      <c r="AN143" s="22">
        <f ca="1">AVERAGE(OFFSET($A143,0,Fixtures!$D$6,1,3))</f>
        <v>76.416510390502296</v>
      </c>
      <c r="AO143" s="22">
        <f ca="1">AVERAGE(OFFSET($A143,0,Fixtures!$D$6,1,6))</f>
        <v>78.35200437021355</v>
      </c>
      <c r="AP143" s="22">
        <f ca="1">AVERAGE(OFFSET($A143,0,Fixtures!$D$6,1,9))</f>
        <v>81.601544854676561</v>
      </c>
      <c r="AQ143" s="22">
        <f ca="1">AVERAGE(OFFSET($A143,0,Fixtures!$D$6,1,12))</f>
        <v>80.917930717900347</v>
      </c>
      <c r="AR143" s="22">
        <f ca="1">IF(OR(Fixtures!$D$6&lt;=0,Fixtures!$D$6&gt;39),AVERAGE(A143:AM143),AVERAGE(OFFSET($A143,0,Fixtures!$D$6,1,39-Fixtures!$D$6)))</f>
        <v>80.400592694698972</v>
      </c>
    </row>
    <row r="144" spans="1:44" x14ac:dyDescent="0.25">
      <c r="A144" s="30" t="s">
        <v>71</v>
      </c>
      <c r="B144" s="22">
        <f ca="1">MIN(VLOOKUP($A134,$A$2:$AM$12,B$14+1,FALSE),VLOOKUP($A144,$A$2:$AM$12,B$14+1,FALSE))</f>
        <v>82.271201539938346</v>
      </c>
      <c r="C144" s="22">
        <f t="shared" ref="C144:AM144" ca="1" si="109">MIN(VLOOKUP($A134,$A$2:$AM$12,C$14+1,FALSE),VLOOKUP($A144,$A$2:$AM$12,C$14+1,FALSE))</f>
        <v>100.55369077103576</v>
      </c>
      <c r="D144" s="22">
        <f t="shared" ca="1" si="109"/>
        <v>81.276498000382162</v>
      </c>
      <c r="E144" s="22">
        <f t="shared" ca="1" si="109"/>
        <v>71.418699922479249</v>
      </c>
      <c r="F144" s="22">
        <f t="shared" ca="1" si="109"/>
        <v>81.312590229919223</v>
      </c>
      <c r="G144" s="22">
        <f t="shared" ca="1" si="109"/>
        <v>110.0062552313548</v>
      </c>
      <c r="H144" s="22">
        <f t="shared" ca="1" si="109"/>
        <v>79.627700742167818</v>
      </c>
      <c r="I144" s="22">
        <f t="shared" ca="1" si="109"/>
        <v>58.865395630611765</v>
      </c>
      <c r="J144" s="22">
        <f t="shared" ca="1" si="109"/>
        <v>105.36299136872537</v>
      </c>
      <c r="K144" s="22">
        <f t="shared" ca="1" si="109"/>
        <v>65.149936970864573</v>
      </c>
      <c r="L144" s="22">
        <f t="shared" ca="1" si="109"/>
        <v>60.774551855434368</v>
      </c>
      <c r="M144" s="22">
        <f t="shared" ca="1" si="109"/>
        <v>87.28952212747464</v>
      </c>
      <c r="N144" s="22">
        <f t="shared" ca="1" si="109"/>
        <v>75.031734971931925</v>
      </c>
      <c r="O144" s="22">
        <f t="shared" ca="1" si="109"/>
        <v>116.95141433495537</v>
      </c>
      <c r="P144" s="22">
        <f t="shared" ca="1" si="109"/>
        <v>110.01382503702564</v>
      </c>
      <c r="Q144" s="22">
        <f t="shared" ca="1" si="109"/>
        <v>58.865395630611765</v>
      </c>
      <c r="R144" s="22">
        <f t="shared" ca="1" si="109"/>
        <v>116.95141433495537</v>
      </c>
      <c r="S144" s="22">
        <f t="shared" ca="1" si="109"/>
        <v>110.0062552313548</v>
      </c>
      <c r="T144" s="22">
        <f t="shared" ca="1" si="109"/>
        <v>71.946594659636602</v>
      </c>
      <c r="U144" s="22">
        <f t="shared" ca="1" si="109"/>
        <v>84.400422374831123</v>
      </c>
      <c r="V144" s="22">
        <f t="shared" ca="1" si="109"/>
        <v>65.149936970864573</v>
      </c>
      <c r="W144" s="22">
        <f t="shared" ca="1" si="109"/>
        <v>79.627700742167818</v>
      </c>
      <c r="X144" s="22">
        <f t="shared" ca="1" si="109"/>
        <v>86.206083847138942</v>
      </c>
      <c r="Y144" s="22">
        <f t="shared" ca="1" si="109"/>
        <v>103.15607179146026</v>
      </c>
      <c r="Z144" s="22">
        <f t="shared" ca="1" si="109"/>
        <v>82.271201539938346</v>
      </c>
      <c r="AA144" s="22">
        <f t="shared" ca="1" si="109"/>
        <v>100.55369077103576</v>
      </c>
      <c r="AB144" s="22">
        <f t="shared" ca="1" si="109"/>
        <v>134.45208972721142</v>
      </c>
      <c r="AC144" s="22">
        <f t="shared" ca="1" si="109"/>
        <v>95.687520819508933</v>
      </c>
      <c r="AD144" s="22">
        <f t="shared" ca="1" si="109"/>
        <v>71.946594659636602</v>
      </c>
      <c r="AE144" s="22">
        <f t="shared" ca="1" si="109"/>
        <v>90.011311393930058</v>
      </c>
      <c r="AF144" s="22">
        <f t="shared" ca="1" si="109"/>
        <v>91.705453854583467</v>
      </c>
      <c r="AG144" s="22">
        <f t="shared" ca="1" si="109"/>
        <v>95.687520819508933</v>
      </c>
      <c r="AH144" s="22">
        <f t="shared" ca="1" si="109"/>
        <v>74.280007823308679</v>
      </c>
      <c r="AI144" s="22">
        <f t="shared" ca="1" si="109"/>
        <v>71.418699922479249</v>
      </c>
      <c r="AJ144" s="22">
        <f t="shared" ca="1" si="109"/>
        <v>60.774551855434368</v>
      </c>
      <c r="AK144" s="22">
        <f t="shared" ca="1" si="109"/>
        <v>78.299807820065951</v>
      </c>
      <c r="AL144" s="22">
        <f t="shared" ca="1" si="109"/>
        <v>134.45208972721142</v>
      </c>
      <c r="AM144" s="22">
        <f t="shared" ca="1" si="109"/>
        <v>84.400422374831123</v>
      </c>
      <c r="AN144" s="22">
        <f ca="1">AVERAGE(OFFSET($A144,0,Fixtures!$D$6,1,3))</f>
        <v>95.32698803414479</v>
      </c>
      <c r="AO144" s="22">
        <f ca="1">AVERAGE(OFFSET($A144,0,Fixtures!$D$6,1,6))</f>
        <v>98.011194884798556</v>
      </c>
      <c r="AP144" s="22">
        <f ca="1">AVERAGE(OFFSET($A144,0,Fixtures!$D$6,1,9))</f>
        <v>96.163495041868202</v>
      </c>
      <c r="AQ144" s="22">
        <f ca="1">AVERAGE(OFFSET($A144,0,Fixtures!$D$6,1,12))</f>
        <v>89.328726248169673</v>
      </c>
      <c r="AR144" s="22">
        <f ca="1">IF(OR(Fixtures!$D$6&lt;=0,Fixtures!$D$6&gt;39),AVERAGE(A144:AM144),AVERAGE(OFFSET($A144,0,Fixtures!$D$6,1,39-Fixtures!$D$6)))</f>
        <v>91.273135660009629</v>
      </c>
    </row>
  </sheetData>
  <sortState ref="AT3:AT20">
    <sortCondition ref="AT3"/>
  </sortState>
  <conditionalFormatting sqref="AP15">
    <cfRule type="cellIs" dxfId="109" priority="87" operator="between">
      <formula>79.99999999999</formula>
      <formula>82</formula>
    </cfRule>
    <cfRule type="cellIs" dxfId="108" priority="88" operator="lessThan">
      <formula>80</formula>
    </cfRule>
  </conditionalFormatting>
  <conditionalFormatting sqref="AQ15">
    <cfRule type="cellIs" dxfId="107" priority="85" operator="between">
      <formula>79.99999999999</formula>
      <formula>82</formula>
    </cfRule>
    <cfRule type="cellIs" dxfId="106" priority="86" operator="lessThan">
      <formula>80</formula>
    </cfRule>
  </conditionalFormatting>
  <conditionalFormatting sqref="AP16:AP24">
    <cfRule type="cellIs" dxfId="105" priority="83" operator="between">
      <formula>79.99999999999</formula>
      <formula>82</formula>
    </cfRule>
    <cfRule type="cellIs" dxfId="104" priority="84" operator="lessThan">
      <formula>80</formula>
    </cfRule>
  </conditionalFormatting>
  <conditionalFormatting sqref="AQ16:AQ24">
    <cfRule type="cellIs" dxfId="103" priority="81" operator="between">
      <formula>79.99999999999</formula>
      <formula>82</formula>
    </cfRule>
    <cfRule type="cellIs" dxfId="102" priority="82" operator="lessThan">
      <formula>80</formula>
    </cfRule>
  </conditionalFormatting>
  <conditionalFormatting sqref="AP27">
    <cfRule type="cellIs" dxfId="101" priority="79" operator="between">
      <formula>79.99999999999</formula>
      <formula>82</formula>
    </cfRule>
    <cfRule type="cellIs" dxfId="100" priority="80" operator="lessThan">
      <formula>80</formula>
    </cfRule>
  </conditionalFormatting>
  <conditionalFormatting sqref="AQ27">
    <cfRule type="cellIs" dxfId="99" priority="77" operator="between">
      <formula>79.99999999999</formula>
      <formula>82</formula>
    </cfRule>
    <cfRule type="cellIs" dxfId="98" priority="78" operator="lessThan">
      <formula>80</formula>
    </cfRule>
  </conditionalFormatting>
  <conditionalFormatting sqref="AP28:AP36">
    <cfRule type="cellIs" dxfId="97" priority="75" operator="between">
      <formula>79.99999999999</formula>
      <formula>82</formula>
    </cfRule>
    <cfRule type="cellIs" dxfId="96" priority="76" operator="lessThan">
      <formula>80</formula>
    </cfRule>
  </conditionalFormatting>
  <conditionalFormatting sqref="AQ28:AQ36">
    <cfRule type="cellIs" dxfId="95" priority="73" operator="between">
      <formula>79.99999999999</formula>
      <formula>82</formula>
    </cfRule>
    <cfRule type="cellIs" dxfId="94" priority="74" operator="lessThan">
      <formula>80</formula>
    </cfRule>
  </conditionalFormatting>
  <conditionalFormatting sqref="AP39">
    <cfRule type="cellIs" dxfId="93" priority="71" operator="between">
      <formula>79.99999999999</formula>
      <formula>82</formula>
    </cfRule>
    <cfRule type="cellIs" dxfId="92" priority="72" operator="lessThan">
      <formula>80</formula>
    </cfRule>
  </conditionalFormatting>
  <conditionalFormatting sqref="AQ39">
    <cfRule type="cellIs" dxfId="91" priority="69" operator="between">
      <formula>79.99999999999</formula>
      <formula>82</formula>
    </cfRule>
    <cfRule type="cellIs" dxfId="90" priority="70" operator="lessThan">
      <formula>80</formula>
    </cfRule>
  </conditionalFormatting>
  <conditionalFormatting sqref="AP40:AP48">
    <cfRule type="cellIs" dxfId="89" priority="67" operator="between">
      <formula>79.99999999999</formula>
      <formula>82</formula>
    </cfRule>
    <cfRule type="cellIs" dxfId="88" priority="68" operator="lessThan">
      <formula>80</formula>
    </cfRule>
  </conditionalFormatting>
  <conditionalFormatting sqref="AQ40:AQ48">
    <cfRule type="cellIs" dxfId="87" priority="65" operator="between">
      <formula>79.99999999999</formula>
      <formula>82</formula>
    </cfRule>
    <cfRule type="cellIs" dxfId="86" priority="66" operator="lessThan">
      <formula>80</formula>
    </cfRule>
  </conditionalFormatting>
  <conditionalFormatting sqref="AP51">
    <cfRule type="cellIs" dxfId="85" priority="63" operator="between">
      <formula>79.99999999999</formula>
      <formula>82</formula>
    </cfRule>
    <cfRule type="cellIs" dxfId="84" priority="64" operator="lessThan">
      <formula>80</formula>
    </cfRule>
  </conditionalFormatting>
  <conditionalFormatting sqref="AQ51">
    <cfRule type="cellIs" dxfId="83" priority="61" operator="between">
      <formula>79.99999999999</formula>
      <formula>82</formula>
    </cfRule>
    <cfRule type="cellIs" dxfId="82" priority="62" operator="lessThan">
      <formula>80</formula>
    </cfRule>
  </conditionalFormatting>
  <conditionalFormatting sqref="AP52:AP60">
    <cfRule type="cellIs" dxfId="81" priority="59" operator="between">
      <formula>79.99999999999</formula>
      <formula>82</formula>
    </cfRule>
    <cfRule type="cellIs" dxfId="80" priority="60" operator="lessThan">
      <formula>80</formula>
    </cfRule>
  </conditionalFormatting>
  <conditionalFormatting sqref="AQ52:AQ60">
    <cfRule type="cellIs" dxfId="79" priority="57" operator="between">
      <formula>79.99999999999</formula>
      <formula>82</formula>
    </cfRule>
    <cfRule type="cellIs" dxfId="78" priority="58" operator="lessThan">
      <formula>80</formula>
    </cfRule>
  </conditionalFormatting>
  <conditionalFormatting sqref="AP63">
    <cfRule type="cellIs" dxfId="77" priority="55" operator="between">
      <formula>79.99999999999</formula>
      <formula>82</formula>
    </cfRule>
    <cfRule type="cellIs" dxfId="76" priority="56" operator="lessThan">
      <formula>80</formula>
    </cfRule>
  </conditionalFormatting>
  <conditionalFormatting sqref="AQ63">
    <cfRule type="cellIs" dxfId="75" priority="53" operator="between">
      <formula>79.99999999999</formula>
      <formula>82</formula>
    </cfRule>
    <cfRule type="cellIs" dxfId="74" priority="54" operator="lessThan">
      <formula>80</formula>
    </cfRule>
  </conditionalFormatting>
  <conditionalFormatting sqref="AP64:AP72">
    <cfRule type="cellIs" dxfId="73" priority="51" operator="between">
      <formula>79.99999999999</formula>
      <formula>82</formula>
    </cfRule>
    <cfRule type="cellIs" dxfId="72" priority="52" operator="lessThan">
      <formula>80</formula>
    </cfRule>
  </conditionalFormatting>
  <conditionalFormatting sqref="AQ64:AQ72">
    <cfRule type="cellIs" dxfId="71" priority="49" operator="between">
      <formula>79.99999999999</formula>
      <formula>82</formula>
    </cfRule>
    <cfRule type="cellIs" dxfId="70" priority="50" operator="lessThan">
      <formula>80</formula>
    </cfRule>
  </conditionalFormatting>
  <conditionalFormatting sqref="AP75">
    <cfRule type="cellIs" dxfId="69" priority="47" operator="between">
      <formula>79.99999999999</formula>
      <formula>82</formula>
    </cfRule>
    <cfRule type="cellIs" dxfId="68" priority="48" operator="lessThan">
      <formula>80</formula>
    </cfRule>
  </conditionalFormatting>
  <conditionalFormatting sqref="AQ75">
    <cfRule type="cellIs" dxfId="67" priority="45" operator="between">
      <formula>79.99999999999</formula>
      <formula>82</formula>
    </cfRule>
    <cfRule type="cellIs" dxfId="66" priority="46" operator="lessThan">
      <formula>80</formula>
    </cfRule>
  </conditionalFormatting>
  <conditionalFormatting sqref="AP76:AP84">
    <cfRule type="cellIs" dxfId="65" priority="43" operator="between">
      <formula>79.99999999999</formula>
      <formula>82</formula>
    </cfRule>
    <cfRule type="cellIs" dxfId="64" priority="44" operator="lessThan">
      <formula>80</formula>
    </cfRule>
  </conditionalFormatting>
  <conditionalFormatting sqref="AQ76:AQ84">
    <cfRule type="cellIs" dxfId="63" priority="41" operator="between">
      <formula>79.99999999999</formula>
      <formula>82</formula>
    </cfRule>
    <cfRule type="cellIs" dxfId="62" priority="42" operator="lessThan">
      <formula>80</formula>
    </cfRule>
  </conditionalFormatting>
  <conditionalFormatting sqref="AP87">
    <cfRule type="cellIs" dxfId="61" priority="39" operator="between">
      <formula>79.99999999999</formula>
      <formula>82</formula>
    </cfRule>
    <cfRule type="cellIs" dxfId="60" priority="40" operator="lessThan">
      <formula>80</formula>
    </cfRule>
  </conditionalFormatting>
  <conditionalFormatting sqref="AQ87">
    <cfRule type="cellIs" dxfId="59" priority="37" operator="between">
      <formula>79.99999999999</formula>
      <formula>82</formula>
    </cfRule>
    <cfRule type="cellIs" dxfId="58" priority="38" operator="lessThan">
      <formula>80</formula>
    </cfRule>
  </conditionalFormatting>
  <conditionalFormatting sqref="AP88:AP96">
    <cfRule type="cellIs" dxfId="57" priority="35" operator="between">
      <formula>79.99999999999</formula>
      <formula>82</formula>
    </cfRule>
    <cfRule type="cellIs" dxfId="56" priority="36" operator="lessThan">
      <formula>80</formula>
    </cfRule>
  </conditionalFormatting>
  <conditionalFormatting sqref="AQ88:AQ96">
    <cfRule type="cellIs" dxfId="55" priority="33" operator="between">
      <formula>79.99999999999</formula>
      <formula>82</formula>
    </cfRule>
    <cfRule type="cellIs" dxfId="54" priority="34" operator="lessThan">
      <formula>80</formula>
    </cfRule>
  </conditionalFormatting>
  <conditionalFormatting sqref="AP99">
    <cfRule type="cellIs" dxfId="53" priority="31" operator="between">
      <formula>79.99999999999</formula>
      <formula>82</formula>
    </cfRule>
    <cfRule type="cellIs" dxfId="52" priority="32" operator="lessThan">
      <formula>80</formula>
    </cfRule>
  </conditionalFormatting>
  <conditionalFormatting sqref="AQ99">
    <cfRule type="cellIs" dxfId="51" priority="29" operator="between">
      <formula>79.99999999999</formula>
      <formula>82</formula>
    </cfRule>
    <cfRule type="cellIs" dxfId="50" priority="30" operator="lessThan">
      <formula>80</formula>
    </cfRule>
  </conditionalFormatting>
  <conditionalFormatting sqref="AP100:AP108">
    <cfRule type="cellIs" dxfId="49" priority="27" operator="between">
      <formula>79.99999999999</formula>
      <formula>82</formula>
    </cfRule>
    <cfRule type="cellIs" dxfId="48" priority="28" operator="lessThan">
      <formula>80</formula>
    </cfRule>
  </conditionalFormatting>
  <conditionalFormatting sqref="AQ100:AQ108">
    <cfRule type="cellIs" dxfId="47" priority="25" operator="between">
      <formula>79.99999999999</formula>
      <formula>82</formula>
    </cfRule>
    <cfRule type="cellIs" dxfId="46" priority="26" operator="lessThan">
      <formula>80</formula>
    </cfRule>
  </conditionalFormatting>
  <conditionalFormatting sqref="AP111">
    <cfRule type="cellIs" dxfId="45" priority="23" operator="between">
      <formula>79.99999999999</formula>
      <formula>82</formula>
    </cfRule>
    <cfRule type="cellIs" dxfId="44" priority="24" operator="lessThan">
      <formula>80</formula>
    </cfRule>
  </conditionalFormatting>
  <conditionalFormatting sqref="AQ111">
    <cfRule type="cellIs" dxfId="43" priority="21" operator="between">
      <formula>79.99999999999</formula>
      <formula>82</formula>
    </cfRule>
    <cfRule type="cellIs" dxfId="42" priority="22" operator="lessThan">
      <formula>80</formula>
    </cfRule>
  </conditionalFormatting>
  <conditionalFormatting sqref="AP112:AP120">
    <cfRule type="cellIs" dxfId="41" priority="19" operator="between">
      <formula>79.99999999999</formula>
      <formula>82</formula>
    </cfRule>
    <cfRule type="cellIs" dxfId="40" priority="20" operator="lessThan">
      <formula>80</formula>
    </cfRule>
  </conditionalFormatting>
  <conditionalFormatting sqref="AQ112:AQ120">
    <cfRule type="cellIs" dxfId="39" priority="17" operator="between">
      <formula>79.99999999999</formula>
      <formula>82</formula>
    </cfRule>
    <cfRule type="cellIs" dxfId="38" priority="18" operator="lessThan">
      <formula>80</formula>
    </cfRule>
  </conditionalFormatting>
  <conditionalFormatting sqref="AP123">
    <cfRule type="cellIs" dxfId="37" priority="15" operator="between">
      <formula>79.99999999999</formula>
      <formula>82</formula>
    </cfRule>
    <cfRule type="cellIs" dxfId="36" priority="16" operator="lessThan">
      <formula>80</formula>
    </cfRule>
  </conditionalFormatting>
  <conditionalFormatting sqref="AQ123">
    <cfRule type="cellIs" dxfId="35" priority="13" operator="between">
      <formula>79.99999999999</formula>
      <formula>82</formula>
    </cfRule>
    <cfRule type="cellIs" dxfId="34" priority="14" operator="lessThan">
      <formula>80</formula>
    </cfRule>
  </conditionalFormatting>
  <conditionalFormatting sqref="AP124:AP132">
    <cfRule type="cellIs" dxfId="33" priority="11" operator="between">
      <formula>79.99999999999</formula>
      <formula>82</formula>
    </cfRule>
    <cfRule type="cellIs" dxfId="32" priority="12" operator="lessThan">
      <formula>80</formula>
    </cfRule>
  </conditionalFormatting>
  <conditionalFormatting sqref="AQ124:AQ132">
    <cfRule type="cellIs" dxfId="31" priority="9" operator="between">
      <formula>79.99999999999</formula>
      <formula>82</formula>
    </cfRule>
    <cfRule type="cellIs" dxfId="30" priority="10" operator="lessThan">
      <formula>80</formula>
    </cfRule>
  </conditionalFormatting>
  <conditionalFormatting sqref="AP135">
    <cfRule type="cellIs" dxfId="29" priority="7" operator="between">
      <formula>79.99999999999</formula>
      <formula>82</formula>
    </cfRule>
    <cfRule type="cellIs" dxfId="28" priority="8" operator="lessThan">
      <formula>80</formula>
    </cfRule>
  </conditionalFormatting>
  <conditionalFormatting sqref="AQ135">
    <cfRule type="cellIs" dxfId="27" priority="5" operator="between">
      <formula>79.99999999999</formula>
      <formula>82</formula>
    </cfRule>
    <cfRule type="cellIs" dxfId="26" priority="6" operator="lessThan">
      <formula>80</formula>
    </cfRule>
  </conditionalFormatting>
  <conditionalFormatting sqref="AP136:AP144">
    <cfRule type="cellIs" dxfId="25" priority="3" operator="between">
      <formula>79.99999999999</formula>
      <formula>82</formula>
    </cfRule>
    <cfRule type="cellIs" dxfId="24" priority="4" operator="lessThan">
      <formula>80</formula>
    </cfRule>
  </conditionalFormatting>
  <conditionalFormatting sqref="AQ136:AQ144">
    <cfRule type="cellIs" dxfId="23" priority="1" operator="between">
      <formula>79.99999999999</formula>
      <formula>82</formula>
    </cfRule>
    <cfRule type="cellIs" dxfId="22" priority="2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C1D4-D2ED-4D22-9605-B494282E184C}">
  <dimension ref="A1:AR144"/>
  <sheetViews>
    <sheetView workbookViewId="0">
      <pane xSplit="1" topLeftCell="B1" activePane="topRight" state="frozen"/>
      <selection pane="topRight" activeCell="V24" sqref="V24"/>
    </sheetView>
  </sheetViews>
  <sheetFormatPr defaultColWidth="9.109375" defaultRowHeight="12" x14ac:dyDescent="0.25"/>
  <cols>
    <col min="1" max="1" width="5" style="21" bestFit="1" customWidth="1"/>
    <col min="2" max="10" width="5.6640625" style="21" hidden="1" customWidth="1"/>
    <col min="11" max="22" width="5.6640625" style="21" customWidth="1"/>
    <col min="23" max="39" width="5.6640625" style="21" hidden="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4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4" x14ac:dyDescent="0.25">
      <c r="A2" s="30" t="s">
        <v>111</v>
      </c>
      <c r="B2" s="9">
        <f ca="1">VLOOKUP($A2,'Proj GC'!$A$24:$AM$43,B$1+1,FALSE)</f>
        <v>2.1442393948027711</v>
      </c>
      <c r="C2" s="9">
        <f ca="1">VLOOKUP($A2,'Proj GC'!$A$24:$AM$43,C$1+1,FALSE)</f>
        <v>1.0847983169801043</v>
      </c>
      <c r="D2" s="9">
        <f ca="1">VLOOKUP($A2,'Proj GC'!$A$24:$AM$43,D$1+1,FALSE)</f>
        <v>1.4921849812179773</v>
      </c>
      <c r="E2" s="9">
        <f ca="1">VLOOKUP($A2,'Proj GC'!$A$24:$AM$43,E$1+1,FALSE)</f>
        <v>1.4641832069024878</v>
      </c>
      <c r="F2" s="9">
        <f ca="1">VLOOKUP($A2,'Proj GC'!$A$24:$AM$43,F$1+1,FALSE)</f>
        <v>1.3533183966130449</v>
      </c>
      <c r="G2" s="9">
        <f ca="1">VLOOKUP($A2,'Proj GC'!$A$24:$AM$43,G$1+1,FALSE)</f>
        <v>2.0225215145326922</v>
      </c>
      <c r="H2" s="9">
        <f ca="1">VLOOKUP($A2,'Proj GC'!$A$24:$AM$43,H$1+1,FALSE)</f>
        <v>1.2493381206807457</v>
      </c>
      <c r="I2" s="9">
        <f ca="1">VLOOKUP($A2,'Proj GC'!$A$24:$AM$43,I$1+1,FALSE)</f>
        <v>1.7764267098703159</v>
      </c>
      <c r="J2" s="9">
        <f ca="1">VLOOKUP($A2,'Proj GC'!$A$24:$AM$43,J$1+1,FALSE)</f>
        <v>1.3698810024385466</v>
      </c>
      <c r="K2" s="9">
        <f ca="1">VLOOKUP($A2,'Proj GC'!$A$24:$AM$43,K$1+1,FALSE)</f>
        <v>3.851028694511728</v>
      </c>
      <c r="L2" s="9">
        <f ca="1">VLOOKUP($A2,'Proj GC'!$A$24:$AM$43,L$1+1,FALSE)</f>
        <v>2.1868438006401325</v>
      </c>
      <c r="M2" s="9">
        <f ca="1">VLOOKUP($A2,'Proj GC'!$A$24:$AM$43,M$1+1,FALSE)</f>
        <v>2.2388883853135382</v>
      </c>
      <c r="N2" s="9">
        <f ca="1">VLOOKUP($A2,'Proj GC'!$A$24:$AM$43,N$1+1,FALSE)</f>
        <v>1.0119446715271376</v>
      </c>
      <c r="O2" s="9">
        <f ca="1">VLOOKUP($A2,'Proj GC'!$A$24:$AM$43,O$1+1,FALSE)</f>
        <v>2.7362308507142319</v>
      </c>
      <c r="P2" s="9">
        <f ca="1">VLOOKUP($A2,'Proj GC'!$A$24:$AM$43,P$1+1,FALSE)</f>
        <v>2.8822233122977012</v>
      </c>
      <c r="Q2" s="9">
        <f ca="1">VLOOKUP($A2,'Proj GC'!$A$24:$AM$43,Q$1+1,FALSE)</f>
        <v>1.8327750906707858</v>
      </c>
      <c r="R2" s="9">
        <f ca="1">VLOOKUP($A2,'Proj GC'!$A$24:$AM$43,R$1+1,FALSE)</f>
        <v>1.9168996324886733</v>
      </c>
      <c r="S2" s="9">
        <f ca="1">VLOOKUP($A2,'Proj GC'!$A$24:$AM$43,S$1+1,FALSE)</f>
        <v>1.5932733992885162</v>
      </c>
      <c r="T2" s="9">
        <f ca="1">VLOOKUP($A2,'Proj GC'!$A$24:$AM$43,T$1+1,FALSE)</f>
        <v>1.1891782107396331</v>
      </c>
      <c r="U2" s="9">
        <f ca="1">VLOOKUP($A2,'Proj GC'!$A$24:$AM$43,U$1+1,FALSE)</f>
        <v>1.9475833379808918</v>
      </c>
      <c r="V2" s="9">
        <f ca="1">VLOOKUP($A2,'Proj GC'!$A$24:$AM$43,V$1+1,FALSE)</f>
        <v>1.866295217313213</v>
      </c>
      <c r="W2" s="9">
        <f ca="1">VLOOKUP($A2,'Proj GC'!$A$24:$AM$43,W$1+1,FALSE)</f>
        <v>2.5779613574830575</v>
      </c>
      <c r="X2" s="9">
        <f ca="1">VLOOKUP($A2,'Proj GC'!$A$24:$AM$43,X$1+1,FALSE)</f>
        <v>2.0463654480872115</v>
      </c>
      <c r="Y2" s="9">
        <f ca="1">VLOOKUP($A2,'Proj GC'!$A$24:$AM$43,Y$1+1,FALSE)</f>
        <v>1.3037541353425803</v>
      </c>
      <c r="Z2" s="9">
        <f ca="1">VLOOKUP($A2,'Proj GC'!$A$24:$AM$43,Z$1+1,FALSE)</f>
        <v>1.620501189562872</v>
      </c>
      <c r="AA2" s="9">
        <f ca="1">VLOOKUP($A2,'Proj GC'!$A$24:$AM$43,AA$1+1,FALSE)</f>
        <v>1.4353999254464831</v>
      </c>
      <c r="AB2" s="9">
        <f ca="1">VLOOKUP($A2,'Proj GC'!$A$24:$AM$43,AB$1+1,FALSE)</f>
        <v>2.3800750779495123</v>
      </c>
      <c r="AC2" s="9">
        <f ca="1">VLOOKUP($A2,'Proj GC'!$A$24:$AM$43,AC$1+1,FALSE)</f>
        <v>1.2832138035667979</v>
      </c>
      <c r="AD2" s="9">
        <f ca="1">VLOOKUP($A2,'Proj GC'!$A$24:$AM$43,AD$1+1,FALSE)</f>
        <v>2.7378492095205567</v>
      </c>
      <c r="AE2" s="9">
        <f ca="1">VLOOKUP($A2,'Proj GC'!$A$24:$AM$43,AE$1+1,FALSE)</f>
        <v>1.9294222173232545</v>
      </c>
      <c r="AF2" s="9">
        <f ca="1">VLOOKUP($A2,'Proj GC'!$A$24:$AM$43,AF$1+1,FALSE)</f>
        <v>1.5116704352442427</v>
      </c>
      <c r="AG2" s="9">
        <f ca="1">VLOOKUP($A2,'Proj GC'!$A$24:$AM$43,AG$1+1,FALSE)</f>
        <v>1.4987599934743516</v>
      </c>
      <c r="AH2" s="9">
        <f ca="1">VLOOKUP($A2,'Proj GC'!$A$24:$AM$43,AH$1+1,FALSE)</f>
        <v>3.2667666651537788</v>
      </c>
      <c r="AI2" s="9">
        <f ca="1">VLOOKUP($A2,'Proj GC'!$A$24:$AM$43,AI$1+1,FALSE)</f>
        <v>1.8316917265111801</v>
      </c>
      <c r="AJ2" s="9">
        <f ca="1">VLOOKUP($A2,'Proj GC'!$A$24:$AM$43,AJ$1+1,FALSE)</f>
        <v>0.98015570048844236</v>
      </c>
      <c r="AK2" s="9">
        <f ca="1">VLOOKUP($A2,'Proj GC'!$A$24:$AM$43,AK$1+1,FALSE)</f>
        <v>2.229066453424386</v>
      </c>
      <c r="AL2" s="9">
        <f ca="1">VLOOKUP($A2,'Proj GC'!$A$24:$AM$43,AL$1+1,FALSE)</f>
        <v>1.3539193609681659</v>
      </c>
      <c r="AM2" s="9">
        <f ca="1">VLOOKUP($A2,'Proj GC'!$A$24:$AM$43,AM$1+1,FALSE)</f>
        <v>2.021623777656524</v>
      </c>
      <c r="AN2" s="9">
        <f ca="1">AVERAGE(OFFSET($A2,0,Fixtures!$D$6,1,3))</f>
        <v>1.4532184167839786</v>
      </c>
      <c r="AO2" s="9">
        <f ca="1">AVERAGE(OFFSET($A2,0,Fixtures!$D$6,1,6))</f>
        <v>1.7934655568981339</v>
      </c>
      <c r="AP2" s="9">
        <f ca="1">AVERAGE(OFFSET($A2,0,Fixtures!$D$6,1,9))</f>
        <v>1.744516220825628</v>
      </c>
      <c r="AQ2" s="9">
        <f ca="1">AVERAGE(OFFSET($A2,0,Fixtures!$D$6,1,12))</f>
        <v>1.814938339965338</v>
      </c>
      <c r="AR2" s="9">
        <f ca="1">IF(OR(Fixtures!$D$6&lt;=0,Fixtures!$D$6&gt;39),AVERAGE(A2:AM2),AVERAGE(OFFSET($A2,0,Fixtures!$D$6,1,39-Fixtures!$D$6)))</f>
        <v>1.8255913114422091</v>
      </c>
    </row>
    <row r="3" spans="1:44" x14ac:dyDescent="0.25">
      <c r="A3" s="30" t="s">
        <v>121</v>
      </c>
      <c r="B3" s="9">
        <f ca="1">VLOOKUP($A3,'Proj GC'!$A$24:$AM$43,B$1+1,FALSE)</f>
        <v>1.5589583978755313</v>
      </c>
      <c r="C3" s="9">
        <f ca="1">VLOOKUP($A3,'Proj GC'!$A$24:$AM$43,C$1+1,FALSE)</f>
        <v>1.0832743525042701</v>
      </c>
      <c r="D3" s="9">
        <f ca="1">VLOOKUP($A3,'Proj GC'!$A$24:$AM$43,D$1+1,FALSE)</f>
        <v>1.2753482213026082</v>
      </c>
      <c r="E3" s="9">
        <f ca="1">VLOOKUP($A3,'Proj GC'!$A$24:$AM$43,E$1+1,FALSE)</f>
        <v>3.0825862014165608</v>
      </c>
      <c r="F3" s="9">
        <f ca="1">VLOOKUP($A3,'Proj GC'!$A$24:$AM$43,F$1+1,FALSE)</f>
        <v>1.0000425229764374</v>
      </c>
      <c r="G3" s="9">
        <f ca="1">VLOOKUP($A3,'Proj GC'!$A$24:$AM$43,G$1+1,FALSE)</f>
        <v>1.2100284870414586</v>
      </c>
      <c r="H3" s="9">
        <f ca="1">VLOOKUP($A3,'Proj GC'!$A$24:$AM$43,H$1+1,FALSE)</f>
        <v>2.3070983149390738</v>
      </c>
      <c r="I3" s="9">
        <f ca="1">VLOOKUP($A3,'Proj GC'!$A$24:$AM$43,I$1+1,FALSE)</f>
        <v>1.1489771577141421</v>
      </c>
      <c r="J3" s="9">
        <f ca="1">VLOOKUP($A3,'Proj GC'!$A$24:$AM$43,J$1+1,FALSE)</f>
        <v>1.6804223523491917</v>
      </c>
      <c r="K3" s="9">
        <f ca="1">VLOOKUP($A3,'Proj GC'!$A$24:$AM$43,K$1+1,FALSE)</f>
        <v>1.1944312021405943</v>
      </c>
      <c r="L3" s="9">
        <f ca="1">VLOOKUP($A3,'Proj GC'!$A$24:$AM$43,L$1+1,FALSE)</f>
        <v>0.95188704999145857</v>
      </c>
      <c r="M3" s="9">
        <f ca="1">VLOOKUP($A3,'Proj GC'!$A$24:$AM$43,M$1+1,FALSE)</f>
        <v>2.1902375010403339</v>
      </c>
      <c r="N3" s="9">
        <f ca="1">VLOOKUP($A3,'Proj GC'!$A$24:$AM$43,N$1+1,FALSE)</f>
        <v>1.4670592335116512</v>
      </c>
      <c r="O3" s="9">
        <f ca="1">VLOOKUP($A3,'Proj GC'!$A$24:$AM$43,O$1+1,FALSE)</f>
        <v>2.6149090656223786</v>
      </c>
      <c r="P3" s="9">
        <f ca="1">VLOOKUP($A3,'Proj GC'!$A$24:$AM$43,P$1+1,FALSE)</f>
        <v>1.6189432505792027</v>
      </c>
      <c r="Q3" s="9">
        <f ca="1">VLOOKUP($A3,'Proj GC'!$A$24:$AM$43,Q$1+1,FALSE)</f>
        <v>1.1996942224043821</v>
      </c>
      <c r="R3" s="9">
        <f ca="1">VLOOKUP($A3,'Proj GC'!$A$24:$AM$43,R$1+1,FALSE)</f>
        <v>1.172016961695405</v>
      </c>
      <c r="S3" s="9">
        <f ca="1">VLOOKUP($A3,'Proj GC'!$A$24:$AM$43,S$1+1,FALSE)</f>
        <v>1.0271585797269174</v>
      </c>
      <c r="T3" s="9">
        <f ca="1">VLOOKUP($A3,'Proj GC'!$A$24:$AM$43,T$1+1,FALSE)</f>
        <v>1.716373284980385</v>
      </c>
      <c r="U3" s="9">
        <f ca="1">VLOOKUP($A3,'Proj GC'!$A$24:$AM$43,U$1+1,FALSE)</f>
        <v>0.86833534323139105</v>
      </c>
      <c r="V3" s="9">
        <f ca="1">VLOOKUP($A3,'Proj GC'!$A$24:$AM$43,V$1+1,FALSE)</f>
        <v>1.5444211860335944</v>
      </c>
      <c r="W3" s="9">
        <f ca="1">VLOOKUP($A3,'Proj GC'!$A$24:$AM$43,W$1+1,FALSE)</f>
        <v>1.7842737710989125</v>
      </c>
      <c r="X3" s="9">
        <f ca="1">VLOOKUP($A3,'Proj GC'!$A$24:$AM$43,X$1+1,FALSE)</f>
        <v>1.1249108309114424</v>
      </c>
      <c r="Y3" s="9">
        <f ca="1">VLOOKUP($A3,'Proj GC'!$A$24:$AM$43,Y$1+1,FALSE)</f>
        <v>1.2971429201357818</v>
      </c>
      <c r="Z3" s="9">
        <f ca="1">VLOOKUP($A3,'Proj GC'!$A$24:$AM$43,Z$1+1,FALSE)</f>
        <v>1.618224650037243</v>
      </c>
      <c r="AA3" s="9">
        <f ca="1">VLOOKUP($A3,'Proj GC'!$A$24:$AM$43,AA$1+1,FALSE)</f>
        <v>1.0436002498175043</v>
      </c>
      <c r="AB3" s="9">
        <f ca="1">VLOOKUP($A3,'Proj GC'!$A$24:$AM$43,AB$1+1,FALSE)</f>
        <v>1.5343973845303336</v>
      </c>
      <c r="AC3" s="9">
        <f ca="1">VLOOKUP($A3,'Proj GC'!$A$24:$AM$43,AC$1+1,FALSE)</f>
        <v>0.78457333799444473</v>
      </c>
      <c r="AD3" s="9">
        <f ca="1">VLOOKUP($A3,'Proj GC'!$A$24:$AM$43,AD$1+1,FALSE)</f>
        <v>1.7921358137151884</v>
      </c>
      <c r="AE3" s="9">
        <f ca="1">VLOOKUP($A3,'Proj GC'!$A$24:$AM$43,AE$1+1,FALSE)</f>
        <v>1.0837553991480613</v>
      </c>
      <c r="AF3" s="9">
        <f ca="1">VLOOKUP($A3,'Proj GC'!$A$24:$AM$43,AF$1+1,FALSE)</f>
        <v>2.1915329290729599</v>
      </c>
      <c r="AG3" s="9">
        <f ca="1">VLOOKUP($A3,'Proj GC'!$A$24:$AM$43,AG$1+1,FALSE)</f>
        <v>1.4661920461509674</v>
      </c>
      <c r="AH3" s="9">
        <f ca="1">VLOOKUP($A3,'Proj GC'!$A$24:$AM$43,AH$1+1,FALSE)</f>
        <v>1.4219547289995862</v>
      </c>
      <c r="AI3" s="9">
        <f ca="1">VLOOKUP($A3,'Proj GC'!$A$24:$AM$43,AI$1+1,FALSE)</f>
        <v>1.7504763166563027</v>
      </c>
      <c r="AJ3" s="9">
        <f ca="1">VLOOKUP($A3,'Proj GC'!$A$24:$AM$43,AJ$1+1,FALSE)</f>
        <v>2.0635494406176975</v>
      </c>
      <c r="AK3" s="9">
        <f ca="1">VLOOKUP($A3,'Proj GC'!$A$24:$AM$43,AK$1+1,FALSE)</f>
        <v>1.9051498120693287</v>
      </c>
      <c r="AL3" s="9">
        <f ca="1">VLOOKUP($A3,'Proj GC'!$A$24:$AM$43,AL$1+1,FALSE)</f>
        <v>0.81001906983767047</v>
      </c>
      <c r="AM3" s="9">
        <f ca="1">VLOOKUP($A3,'Proj GC'!$A$24:$AM$43,AM$1+1,FALSE)</f>
        <v>1.4938906824709743</v>
      </c>
      <c r="AN3" s="9">
        <f ca="1">AVERAGE(OFFSET($A3,0,Fixtures!$D$6,1,3))</f>
        <v>1.3196559399968431</v>
      </c>
      <c r="AO3" s="9">
        <f ca="1">AVERAGE(OFFSET($A3,0,Fixtures!$D$6,1,6))</f>
        <v>1.3450123927050825</v>
      </c>
      <c r="AP3" s="9">
        <f ca="1">AVERAGE(OFFSET($A3,0,Fixtures!$D$6,1,9))</f>
        <v>1.4235060811780536</v>
      </c>
      <c r="AQ3" s="9">
        <f ca="1">AVERAGE(OFFSET($A3,0,Fixtures!$D$6,1,12))</f>
        <v>1.5039612680730057</v>
      </c>
      <c r="AR3" s="9">
        <f ca="1">IF(OR(Fixtures!$D$6&lt;=0,Fixtures!$D$6&gt;39),AVERAGE(A3:AM3),AVERAGE(OFFSET($A3,0,Fixtures!$D$6,1,39-Fixtures!$D$6)))</f>
        <v>1.4837729854169364</v>
      </c>
    </row>
    <row r="4" spans="1:44" x14ac:dyDescent="0.25">
      <c r="A4" s="30" t="s">
        <v>73</v>
      </c>
      <c r="B4" s="9">
        <f ca="1">VLOOKUP($A4,'Proj GC'!$A$24:$AM$43,B$1+1,FALSE)</f>
        <v>1.0835125382983435</v>
      </c>
      <c r="C4" s="9">
        <f ca="1">VLOOKUP($A4,'Proj GC'!$A$24:$AM$43,C$1+1,FALSE)</f>
        <v>1.7726169301834744</v>
      </c>
      <c r="D4" s="9">
        <f ca="1">VLOOKUP($A4,'Proj GC'!$A$24:$AM$43,D$1+1,FALSE)</f>
        <v>2.1767638770074282</v>
      </c>
      <c r="E4" s="9">
        <f ca="1">VLOOKUP($A4,'Proj GC'!$A$24:$AM$43,E$1+1,FALSE)</f>
        <v>2.3117690428828919</v>
      </c>
      <c r="F4" s="9">
        <f ca="1">VLOOKUP($A4,'Proj GC'!$A$24:$AM$43,F$1+1,FALSE)</f>
        <v>1.2599623945098826</v>
      </c>
      <c r="G4" s="9">
        <f ca="1">VLOOKUP($A4,'Proj GC'!$A$24:$AM$43,G$1+1,FALSE)</f>
        <v>2.0096738219941241</v>
      </c>
      <c r="H4" s="9">
        <f ca="1">VLOOKUP($A4,'Proj GC'!$A$24:$AM$43,H$1+1,FALSE)</f>
        <v>1.1427070430229473</v>
      </c>
      <c r="I4" s="9">
        <f ca="1">VLOOKUP($A4,'Proj GC'!$A$24:$AM$43,I$1+1,FALSE)</f>
        <v>1.7077648431485661</v>
      </c>
      <c r="J4" s="9">
        <f ca="1">VLOOKUP($A4,'Proj GC'!$A$24:$AM$43,J$1+1,FALSE)</f>
        <v>1.0041113164666091</v>
      </c>
      <c r="K4" s="9">
        <f ca="1">VLOOKUP($A4,'Proj GC'!$A$24:$AM$43,K$1+1,FALSE)</f>
        <v>1.6444889855592864</v>
      </c>
      <c r="L4" s="9">
        <f ca="1">VLOOKUP($A4,'Proj GC'!$A$24:$AM$43,L$1+1,FALSE)</f>
        <v>1.5466331070127801</v>
      </c>
      <c r="M4" s="9">
        <f ca="1">VLOOKUP($A4,'Proj GC'!$A$24:$AM$43,M$1+1,FALSE)</f>
        <v>1.2764154077904522</v>
      </c>
      <c r="N4" s="9">
        <f ca="1">VLOOKUP($A4,'Proj GC'!$A$24:$AM$43,N$1+1,FALSE)</f>
        <v>1.2655141647600503</v>
      </c>
      <c r="O4" s="9">
        <f ca="1">VLOOKUP($A4,'Proj GC'!$A$24:$AM$43,O$1+1,FALSE)</f>
        <v>1.8105402723413848</v>
      </c>
      <c r="P4" s="9">
        <f ca="1">VLOOKUP($A4,'Proj GC'!$A$24:$AM$43,P$1+1,FALSE)</f>
        <v>1.2363184206988933</v>
      </c>
      <c r="Q4" s="9">
        <f ca="1">VLOOKUP($A4,'Proj GC'!$A$24:$AM$43,Q$1+1,FALSE)</f>
        <v>1.8465143304314864</v>
      </c>
      <c r="R4" s="9">
        <f ca="1">VLOOKUP($A4,'Proj GC'!$A$24:$AM$43,R$1+1,FALSE)</f>
        <v>2.4336748002319766</v>
      </c>
      <c r="S4" s="9">
        <f ca="1">VLOOKUP($A4,'Proj GC'!$A$24:$AM$43,S$1+1,FALSE)</f>
        <v>1.0549087880515551</v>
      </c>
      <c r="T4" s="9">
        <f ca="1">VLOOKUP($A4,'Proj GC'!$A$24:$AM$43,T$1+1,FALSE)</f>
        <v>1.1432144817771392</v>
      </c>
      <c r="U4" s="9">
        <f ca="1">VLOOKUP($A4,'Proj GC'!$A$24:$AM$43,U$1+1,FALSE)</f>
        <v>1.7278980437865763</v>
      </c>
      <c r="V4" s="9">
        <f ca="1">VLOOKUP($A4,'Proj GC'!$A$24:$AM$43,V$1+1,FALSE)</f>
        <v>1.7070068173552673</v>
      </c>
      <c r="W4" s="9">
        <f ca="1">VLOOKUP($A4,'Proj GC'!$A$24:$AM$43,W$1+1,FALSE)</f>
        <v>1.1008562630603487</v>
      </c>
      <c r="X4" s="9">
        <f ca="1">VLOOKUP($A4,'Proj GC'!$A$24:$AM$43,X$1+1,FALSE)</f>
        <v>1.4999687566970337</v>
      </c>
      <c r="Y4" s="9">
        <f ca="1">VLOOKUP($A4,'Proj GC'!$A$24:$AM$43,Y$1+1,FALSE)</f>
        <v>1.1566920788984516</v>
      </c>
      <c r="Z4" s="9">
        <f ca="1">VLOOKUP($A4,'Proj GC'!$A$24:$AM$43,Z$1+1,FALSE)</f>
        <v>1.1866278623542266</v>
      </c>
      <c r="AA4" s="9">
        <f ca="1">VLOOKUP($A4,'Proj GC'!$A$24:$AM$43,AA$1+1,FALSE)</f>
        <v>1.618580458445674</v>
      </c>
      <c r="AB4" s="9">
        <f ca="1">VLOOKUP($A4,'Proj GC'!$A$24:$AM$43,AB$1+1,FALSE)</f>
        <v>1.5758513994350394</v>
      </c>
      <c r="AC4" s="9">
        <f ca="1">VLOOKUP($A4,'Proj GC'!$A$24:$AM$43,AC$1+1,FALSE)</f>
        <v>1.6291542051139674</v>
      </c>
      <c r="AD4" s="9">
        <f ca="1">VLOOKUP($A4,'Proj GC'!$A$24:$AM$43,AD$1+1,FALSE)</f>
        <v>2.7583732590396282</v>
      </c>
      <c r="AE4" s="9">
        <f ca="1">VLOOKUP($A4,'Proj GC'!$A$24:$AM$43,AE$1+1,FALSE)</f>
        <v>0.82761811633562266</v>
      </c>
      <c r="AF4" s="9">
        <f ca="1">VLOOKUP($A4,'Proj GC'!$A$24:$AM$43,AF$1+1,FALSE)</f>
        <v>1.8904594313082237</v>
      </c>
      <c r="AG4" s="9">
        <f ca="1">VLOOKUP($A4,'Proj GC'!$A$24:$AM$43,AG$1+1,FALSE)</f>
        <v>0.85445990108286451</v>
      </c>
      <c r="AH4" s="9">
        <f ca="1">VLOOKUP($A4,'Proj GC'!$A$24:$AM$43,AH$1+1,FALSE)</f>
        <v>2.3104025425746468</v>
      </c>
      <c r="AI4" s="9">
        <f ca="1">VLOOKUP($A4,'Proj GC'!$A$24:$AM$43,AI$1+1,FALSE)</f>
        <v>1.2120145624764642</v>
      </c>
      <c r="AJ4" s="9">
        <f ca="1">VLOOKUP($A4,'Proj GC'!$A$24:$AM$43,AJ$1+1,FALSE)</f>
        <v>1.5475478716819362</v>
      </c>
      <c r="AK4" s="9">
        <f ca="1">VLOOKUP($A4,'Proj GC'!$A$24:$AM$43,AK$1+1,FALSE)</f>
        <v>3.251709001455541</v>
      </c>
      <c r="AL4" s="9">
        <f ca="1">VLOOKUP($A4,'Proj GC'!$A$24:$AM$43,AL$1+1,FALSE)</f>
        <v>1.3453188395167275</v>
      </c>
      <c r="AM4" s="9">
        <f ca="1">VLOOKUP($A4,'Proj GC'!$A$24:$AM$43,AM$1+1,FALSE)</f>
        <v>1.8821660461197014</v>
      </c>
      <c r="AN4" s="9">
        <f ca="1">AVERAGE(OFFSET($A4,0,Fixtures!$D$6,1,3))</f>
        <v>1.3206334665661175</v>
      </c>
      <c r="AO4" s="9">
        <f ca="1">AVERAGE(OFFSET($A4,0,Fixtures!$D$6,1,6))</f>
        <v>1.6542132105478311</v>
      </c>
      <c r="AP4" s="9">
        <f ca="1">AVERAGE(OFFSET($A4,0,Fixtures!$D$6,1,9))</f>
        <v>1.4997574124459663</v>
      </c>
      <c r="AQ4" s="9">
        <f ca="1">AVERAGE(OFFSET($A4,0,Fixtures!$D$6,1,12))</f>
        <v>1.5473151407288952</v>
      </c>
      <c r="AR4" s="9">
        <f ca="1">IF(OR(Fixtures!$D$6&lt;=0,Fixtures!$D$6&gt;39),AVERAGE(A4:AM4),AVERAGE(OFFSET($A4,0,Fixtures!$D$6,1,39-Fixtures!$D$6)))</f>
        <v>1.6697983717225808</v>
      </c>
    </row>
    <row r="5" spans="1:44" x14ac:dyDescent="0.25">
      <c r="A5" s="30" t="s">
        <v>61</v>
      </c>
      <c r="B5" s="9">
        <f ca="1">VLOOKUP($A5,'Proj GC'!$A$24:$AM$43,B$1+1,FALSE)</f>
        <v>1.1603408382896001</v>
      </c>
      <c r="C5" s="9">
        <f ca="1">VLOOKUP($A5,'Proj GC'!$A$24:$AM$43,C$1+1,FALSE)</f>
        <v>1.4729514160467356</v>
      </c>
      <c r="D5" s="9">
        <f ca="1">VLOOKUP($A5,'Proj GC'!$A$24:$AM$43,D$1+1,FALSE)</f>
        <v>1.630525951799392</v>
      </c>
      <c r="E5" s="9">
        <f ca="1">VLOOKUP($A5,'Proj GC'!$A$24:$AM$43,E$1+1,FALSE)</f>
        <v>1.5926231932173802</v>
      </c>
      <c r="F5" s="9">
        <f ca="1">VLOOKUP($A5,'Proj GC'!$A$24:$AM$43,F$1+1,FALSE)</f>
        <v>1.490316351569495</v>
      </c>
      <c r="G5" s="9">
        <f ca="1">VLOOKUP($A5,'Proj GC'!$A$24:$AM$43,G$1+1,FALSE)</f>
        <v>0.86604850275008172</v>
      </c>
      <c r="H5" s="9">
        <f ca="1">VLOOKUP($A5,'Proj GC'!$A$24:$AM$43,H$1+1,FALSE)</f>
        <v>1.5288865020832532</v>
      </c>
      <c r="I5" s="9">
        <f ca="1">VLOOKUP($A5,'Proj GC'!$A$24:$AM$43,I$1+1,FALSE)</f>
        <v>1.0867206926085653</v>
      </c>
      <c r="J5" s="9">
        <f ca="1">VLOOKUP($A5,'Proj GC'!$A$24:$AM$43,J$1+1,FALSE)</f>
        <v>1.993906537512165</v>
      </c>
      <c r="K5" s="9">
        <f ca="1">VLOOKUP($A5,'Proj GC'!$A$24:$AM$43,K$1+1,FALSE)</f>
        <v>1.4051495456229832</v>
      </c>
      <c r="L5" s="9">
        <f ca="1">VLOOKUP($A5,'Proj GC'!$A$24:$AM$43,L$1+1,FALSE)</f>
        <v>1.3960296628765576</v>
      </c>
      <c r="M5" s="9">
        <f ca="1">VLOOKUP($A5,'Proj GC'!$A$24:$AM$43,M$1+1,FALSE)</f>
        <v>0.9855876609124008</v>
      </c>
      <c r="N5" s="9">
        <f ca="1">VLOOKUP($A5,'Proj GC'!$A$24:$AM$43,N$1+1,FALSE)</f>
        <v>1.4183758318194213</v>
      </c>
      <c r="O5" s="9">
        <f ca="1">VLOOKUP($A5,'Proj GC'!$A$24:$AM$43,O$1+1,FALSE)</f>
        <v>0.71382267956457612</v>
      </c>
      <c r="P5" s="9">
        <f ca="1">VLOOKUP($A5,'Proj GC'!$A$24:$AM$43,P$1+1,FALSE)</f>
        <v>1.8774642468492051</v>
      </c>
      <c r="Q5" s="9">
        <f ca="1">VLOOKUP($A5,'Proj GC'!$A$24:$AM$43,Q$1+1,FALSE)</f>
        <v>1.5615954788237114</v>
      </c>
      <c r="R5" s="9">
        <f ca="1">VLOOKUP($A5,'Proj GC'!$A$24:$AM$43,R$1+1,FALSE)</f>
        <v>0.73697378553287718</v>
      </c>
      <c r="S5" s="9">
        <f ca="1">VLOOKUP($A5,'Proj GC'!$A$24:$AM$43,S$1+1,FALSE)</f>
        <v>1.180170151328924</v>
      </c>
      <c r="T5" s="9">
        <f ca="1">VLOOKUP($A5,'Proj GC'!$A$24:$AM$43,T$1+1,FALSE)</f>
        <v>1.6233728864893384</v>
      </c>
      <c r="U5" s="9">
        <f ca="1">VLOOKUP($A5,'Proj GC'!$A$24:$AM$43,U$1+1,FALSE)</f>
        <v>1.3339748936856719</v>
      </c>
      <c r="V5" s="9">
        <f ca="1">VLOOKUP($A5,'Proj GC'!$A$24:$AM$43,V$1+1,FALSE)</f>
        <v>1.0234694766011858</v>
      </c>
      <c r="W5" s="9">
        <f ca="1">VLOOKUP($A5,'Proj GC'!$A$24:$AM$43,W$1+1,FALSE)</f>
        <v>2.0990505558071728</v>
      </c>
      <c r="X5" s="9">
        <f ca="1">VLOOKUP($A5,'Proj GC'!$A$24:$AM$43,X$1+1,FALSE)</f>
        <v>1.3347638804833497</v>
      </c>
      <c r="Y5" s="9">
        <f ca="1">VLOOKUP($A5,'Proj GC'!$A$24:$AM$43,Y$1+1,FALSE)</f>
        <v>1.9927279276045224</v>
      </c>
      <c r="Z5" s="9">
        <f ca="1">VLOOKUP($A5,'Proj GC'!$A$24:$AM$43,Z$1+1,FALSE)</f>
        <v>0.9860253280974014</v>
      </c>
      <c r="AA5" s="9">
        <f ca="1">VLOOKUP($A5,'Proj GC'!$A$24:$AM$43,AA$1+1,FALSE)</f>
        <v>1.733348659667181</v>
      </c>
      <c r="AB5" s="9">
        <f ca="1">VLOOKUP($A5,'Proj GC'!$A$24:$AM$43,AB$1+1,FALSE)</f>
        <v>0.79003125832762677</v>
      </c>
      <c r="AC5" s="9">
        <f ca="1">VLOOKUP($A5,'Proj GC'!$A$24:$AM$43,AC$1+1,FALSE)</f>
        <v>1.1009114574009649</v>
      </c>
      <c r="AD5" s="9">
        <f ca="1">VLOOKUP($A5,'Proj GC'!$A$24:$AM$43,AD$1+1,FALSE)</f>
        <v>1.0453655684687653</v>
      </c>
      <c r="AE5" s="9">
        <f ca="1">VLOOKUP($A5,'Proj GC'!$A$24:$AM$43,AE$1+1,FALSE)</f>
        <v>2.8046070847994304</v>
      </c>
      <c r="AF5" s="9">
        <f ca="1">VLOOKUP($A5,'Proj GC'!$A$24:$AM$43,AF$1+1,FALSE)</f>
        <v>0.94949125931713307</v>
      </c>
      <c r="AG5" s="9">
        <f ca="1">VLOOKUP($A5,'Proj GC'!$A$24:$AM$43,AG$1+1,FALSE)</f>
        <v>1.0663277065100458</v>
      </c>
      <c r="AH5" s="9">
        <f ca="1">VLOOKUP($A5,'Proj GC'!$A$24:$AM$43,AH$1+1,FALSE)</f>
        <v>0.93453225366116655</v>
      </c>
      <c r="AI5" s="9">
        <f ca="1">VLOOKUP($A5,'Proj GC'!$A$24:$AM$43,AI$1+1,FALSE)</f>
        <v>1.4722976169185247</v>
      </c>
      <c r="AJ5" s="9">
        <f ca="1">VLOOKUP($A5,'Proj GC'!$A$24:$AM$43,AJ$1+1,FALSE)</f>
        <v>2.3791037824605312</v>
      </c>
      <c r="AK5" s="9">
        <f ca="1">VLOOKUP($A5,'Proj GC'!$A$24:$AM$43,AK$1+1,FALSE)</f>
        <v>1.0915091082293447</v>
      </c>
      <c r="AL5" s="9">
        <f ca="1">VLOOKUP($A5,'Proj GC'!$A$24:$AM$43,AL$1+1,FALSE)</f>
        <v>1.2937267757130853</v>
      </c>
      <c r="AM5" s="9">
        <f ca="1">VLOOKUP($A5,'Proj GC'!$A$24:$AM$43,AM$1+1,FALSE)</f>
        <v>0.99764978906718227</v>
      </c>
      <c r="AN5" s="9">
        <f ca="1">AVERAGE(OFFSET($A5,0,Fixtures!$D$6,1,3))</f>
        <v>1.5707006384563682</v>
      </c>
      <c r="AO5" s="9">
        <f ca="1">AVERAGE(OFFSET($A5,0,Fixtures!$D$6,1,6))</f>
        <v>1.274735033261077</v>
      </c>
      <c r="AP5" s="9">
        <f ca="1">AVERAGE(OFFSET($A5,0,Fixtures!$D$6,1,9))</f>
        <v>1.3854262500214523</v>
      </c>
      <c r="AQ5" s="9">
        <f ca="1">AVERAGE(OFFSET($A5,0,Fixtures!$D$6,1,12))</f>
        <v>1.4378974919361076</v>
      </c>
      <c r="AR5" s="9">
        <f ca="1">IF(OR(Fixtures!$D$6&lt;=0,Fixtures!$D$6&gt;39),AVERAGE(A5:AM5),AVERAGE(OFFSET($A5,0,Fixtures!$D$6,1,39-Fixtures!$D$6)))</f>
        <v>1.3758437050828605</v>
      </c>
    </row>
    <row r="6" spans="1:44" x14ac:dyDescent="0.25">
      <c r="A6" s="30" t="s">
        <v>53</v>
      </c>
      <c r="B6" s="9">
        <f ca="1">VLOOKUP($A6,'Proj GC'!$A$24:$AM$43,B$1+1,FALSE)</f>
        <v>1.1579452822182672</v>
      </c>
      <c r="C6" s="9">
        <f ca="1">VLOOKUP($A6,'Proj GC'!$A$24:$AM$43,C$1+1,FALSE)</f>
        <v>1.4875266229488624</v>
      </c>
      <c r="D6" s="9">
        <f ca="1">VLOOKUP($A6,'Proj GC'!$A$24:$AM$43,D$1+1,FALSE)</f>
        <v>2.1233329945851946</v>
      </c>
      <c r="E6" s="9">
        <f ca="1">VLOOKUP($A6,'Proj GC'!$A$24:$AM$43,E$1+1,FALSE)</f>
        <v>1.0905485282331151</v>
      </c>
      <c r="F6" s="9">
        <f ca="1">VLOOKUP($A6,'Proj GC'!$A$24:$AM$43,F$1+1,FALSE)</f>
        <v>1.6639437619401416</v>
      </c>
      <c r="G6" s="9">
        <f ca="1">VLOOKUP($A6,'Proj GC'!$A$24:$AM$43,G$1+1,FALSE)</f>
        <v>1.1630475346324292</v>
      </c>
      <c r="H6" s="9">
        <f ca="1">VLOOKUP($A6,'Proj GC'!$A$24:$AM$43,H$1+1,FALSE)</f>
        <v>0.92281005114979542</v>
      </c>
      <c r="I6" s="9">
        <f ca="1">VLOOKUP($A6,'Proj GC'!$A$24:$AM$43,I$1+1,FALSE)</f>
        <v>1.5687932429442415</v>
      </c>
      <c r="J6" s="9">
        <f ca="1">VLOOKUP($A6,'Proj GC'!$A$24:$AM$43,J$1+1,FALSE)</f>
        <v>2.0005148350990134</v>
      </c>
      <c r="K6" s="9">
        <f ca="1">VLOOKUP($A6,'Proj GC'!$A$24:$AM$43,K$1+1,FALSE)</f>
        <v>1.5694898926180534</v>
      </c>
      <c r="L6" s="9">
        <f ca="1">VLOOKUP($A6,'Proj GC'!$A$24:$AM$43,L$1+1,FALSE)</f>
        <v>1.422245429569416</v>
      </c>
      <c r="M6" s="9">
        <f ca="1">VLOOKUP($A6,'Proj GC'!$A$24:$AM$43,M$1+1,FALSE)</f>
        <v>2.2366240974027716</v>
      </c>
      <c r="N6" s="9">
        <f ca="1">VLOOKUP($A6,'Proj GC'!$A$24:$AM$43,N$1+1,FALSE)</f>
        <v>1.6970050588718515</v>
      </c>
      <c r="O6" s="9">
        <f ca="1">VLOOKUP($A6,'Proj GC'!$A$24:$AM$43,O$1+1,FALSE)</f>
        <v>1.4482572665691931</v>
      </c>
      <c r="P6" s="9">
        <f ca="1">VLOOKUP($A6,'Proj GC'!$A$24:$AM$43,P$1+1,FALSE)</f>
        <v>0.84181057249358038</v>
      </c>
      <c r="Q6" s="9">
        <f ca="1">VLOOKUP($A6,'Proj GC'!$A$24:$AM$43,Q$1+1,FALSE)</f>
        <v>1.5113373786278852</v>
      </c>
      <c r="R6" s="9">
        <f ca="1">VLOOKUP($A6,'Proj GC'!$A$24:$AM$43,R$1+1,FALSE)</f>
        <v>1.0630365966285165</v>
      </c>
      <c r="S6" s="9">
        <f ca="1">VLOOKUP($A6,'Proj GC'!$A$24:$AM$43,S$1+1,FALSE)</f>
        <v>1.1730661216889728</v>
      </c>
      <c r="T6" s="9">
        <f ca="1">VLOOKUP($A6,'Proj GC'!$A$24:$AM$43,T$1+1,FALSE)</f>
        <v>1.0501839064337484</v>
      </c>
      <c r="U6" s="9">
        <f ca="1">VLOOKUP($A6,'Proj GC'!$A$24:$AM$43,U$1+1,FALSE)</f>
        <v>1.8469537909350648</v>
      </c>
      <c r="V6" s="9">
        <f ca="1">VLOOKUP($A6,'Proj GC'!$A$24:$AM$43,V$1+1,FALSE)</f>
        <v>1.3785187183842622</v>
      </c>
      <c r="W6" s="9">
        <f ca="1">VLOOKUP($A6,'Proj GC'!$A$24:$AM$43,W$1+1,FALSE)</f>
        <v>1.0506502586947299</v>
      </c>
      <c r="X6" s="9">
        <f ca="1">VLOOKUP($A6,'Proj GC'!$A$24:$AM$43,X$1+1,FALSE)</f>
        <v>2.9884233956417359</v>
      </c>
      <c r="Y6" s="9">
        <f ca="1">VLOOKUP($A6,'Proj GC'!$A$24:$AM$43,Y$1+1,FALSE)</f>
        <v>1.2363905542623161</v>
      </c>
      <c r="Z6" s="9">
        <f ca="1">VLOOKUP($A6,'Proj GC'!$A$24:$AM$43,Z$1+1,FALSE)</f>
        <v>0.99578228478394903</v>
      </c>
      <c r="AA6" s="9">
        <f ca="1">VLOOKUP($A6,'Proj GC'!$A$24:$AM$43,AA$1+1,FALSE)</f>
        <v>1.7297701129433374</v>
      </c>
      <c r="AB6" s="9">
        <f ca="1">VLOOKUP($A6,'Proj GC'!$A$24:$AM$43,AB$1+1,FALSE)</f>
        <v>0.78527566823807271</v>
      </c>
      <c r="AC6" s="9">
        <f ca="1">VLOOKUP($A6,'Proj GC'!$A$24:$AM$43,AC$1+1,FALSE)</f>
        <v>1.5879929406425983</v>
      </c>
      <c r="AD6" s="9">
        <f ca="1">VLOOKUP($A6,'Proj GC'!$A$24:$AM$43,AD$1+1,FALSE)</f>
        <v>1.0117217162715597</v>
      </c>
      <c r="AE6" s="9">
        <f ca="1">VLOOKUP($A6,'Proj GC'!$A$24:$AM$43,AE$1+1,FALSE)</f>
        <v>1.2575194971817683</v>
      </c>
      <c r="AF6" s="9">
        <f ca="1">VLOOKUP($A6,'Proj GC'!$A$24:$AM$43,AF$1+1,FALSE)</f>
        <v>2.5350322484381982</v>
      </c>
      <c r="AG6" s="9">
        <f ca="1">VLOOKUP($A6,'Proj GC'!$A$24:$AM$43,AG$1+1,FALSE)</f>
        <v>0.96949453381904649</v>
      </c>
      <c r="AH6" s="9">
        <f ca="1">VLOOKUP($A6,'Proj GC'!$A$24:$AM$43,AH$1+1,FALSE)</f>
        <v>2.1245888515790039</v>
      </c>
      <c r="AI6" s="9">
        <f ca="1">VLOOKUP($A6,'Proj GC'!$A$24:$AM$43,AI$1+1,FALSE)</f>
        <v>1.4972442304927644</v>
      </c>
      <c r="AJ6" s="9">
        <f ca="1">VLOOKUP($A6,'Proj GC'!$A$24:$AM$43,AJ$1+1,FALSE)</f>
        <v>1.6290910113111965</v>
      </c>
      <c r="AK6" s="9">
        <f ca="1">VLOOKUP($A6,'Proj GC'!$A$24:$AM$43,AK$1+1,FALSE)</f>
        <v>1.4214047319124028</v>
      </c>
      <c r="AL6" s="9">
        <f ca="1">VLOOKUP($A6,'Proj GC'!$A$24:$AM$43,AL$1+1,FALSE)</f>
        <v>1.7373919961793081</v>
      </c>
      <c r="AM6" s="9">
        <f ca="1">VLOOKUP($A6,'Proj GC'!$A$24:$AM$43,AM$1+1,FALSE)</f>
        <v>1.1138797084062104</v>
      </c>
      <c r="AN6" s="9">
        <f ca="1">AVERAGE(OFFSET($A6,0,Fixtures!$D$6,1,3))</f>
        <v>1.3206476506632008</v>
      </c>
      <c r="AO6" s="9">
        <f ca="1">AVERAGE(OFFSET($A6,0,Fixtures!$D$6,1,6))</f>
        <v>1.2244888795236388</v>
      </c>
      <c r="AP6" s="9">
        <f ca="1">AVERAGE(OFFSET($A6,0,Fixtures!$D$6,1,9))</f>
        <v>1.3454421729534274</v>
      </c>
      <c r="AQ6" s="9">
        <f ca="1">AVERAGE(OFFSET($A6,0,Fixtures!$D$6,1,12))</f>
        <v>1.4466586374969843</v>
      </c>
      <c r="AR6" s="9">
        <f ca="1">IF(OR(Fixtures!$D$6&lt;=0,Fixtures!$D$6&gt;39),AVERAGE(A6:AM6),AVERAGE(OFFSET($A6,0,Fixtures!$D$6,1,39-Fixtures!$D$6)))</f>
        <v>1.4421720057641154</v>
      </c>
    </row>
    <row r="7" spans="1:44" x14ac:dyDescent="0.25">
      <c r="A7" s="30" t="s">
        <v>2</v>
      </c>
      <c r="B7" s="9">
        <f ca="1">VLOOKUP($A7,'Proj GC'!$A$24:$AM$43,B$1+1,FALSE)</f>
        <v>1.224609035834868</v>
      </c>
      <c r="C7" s="9">
        <f ca="1">VLOOKUP($A7,'Proj GC'!$A$24:$AM$43,C$1+1,FALSE)</f>
        <v>1.6067634920664557</v>
      </c>
      <c r="D7" s="9">
        <f ca="1">VLOOKUP($A7,'Proj GC'!$A$24:$AM$43,D$1+1,FALSE)</f>
        <v>1.9394470701643975</v>
      </c>
      <c r="E7" s="9">
        <f ca="1">VLOOKUP($A7,'Proj GC'!$A$24:$AM$43,E$1+1,FALSE)</f>
        <v>1.1792349977962528</v>
      </c>
      <c r="F7" s="9">
        <f ca="1">VLOOKUP($A7,'Proj GC'!$A$24:$AM$43,F$1+1,FALSE)</f>
        <v>2.9547638444661537</v>
      </c>
      <c r="G7" s="9">
        <f ca="1">VLOOKUP($A7,'Proj GC'!$A$24:$AM$43,G$1+1,FALSE)</f>
        <v>1.239046210555087</v>
      </c>
      <c r="H7" s="9">
        <f ca="1">VLOOKUP($A7,'Proj GC'!$A$24:$AM$43,H$1+1,FALSE)</f>
        <v>2.4763623132877686</v>
      </c>
      <c r="I7" s="9">
        <f ca="1">VLOOKUP($A7,'Proj GC'!$A$24:$AM$43,I$1+1,FALSE)</f>
        <v>1.6567502495462889</v>
      </c>
      <c r="J7" s="9">
        <f ca="1">VLOOKUP($A7,'Proj GC'!$A$24:$AM$43,J$1+1,FALSE)</f>
        <v>2.606947513483898</v>
      </c>
      <c r="K7" s="9">
        <f ca="1">VLOOKUP($A7,'Proj GC'!$A$24:$AM$43,K$1+1,FALSE)</f>
        <v>1.3556162083715515</v>
      </c>
      <c r="L7" s="9">
        <f ca="1">VLOOKUP($A7,'Proj GC'!$A$24:$AM$43,L$1+1,FALSE)</f>
        <v>1.8285422430228542</v>
      </c>
      <c r="M7" s="9">
        <f ca="1">VLOOKUP($A7,'Proj GC'!$A$24:$AM$43,M$1+1,FALSE)</f>
        <v>0.98119124323795559</v>
      </c>
      <c r="N7" s="9">
        <f ca="1">VLOOKUP($A7,'Proj GC'!$A$24:$AM$43,N$1+1,FALSE)</f>
        <v>1.8988236629071338</v>
      </c>
      <c r="O7" s="9">
        <f ca="1">VLOOKUP($A7,'Proj GC'!$A$24:$AM$43,O$1+1,FALSE)</f>
        <v>2.3317450532278072</v>
      </c>
      <c r="P7" s="9">
        <f ca="1">VLOOKUP($A7,'Proj GC'!$A$24:$AM$43,P$1+1,FALSE)</f>
        <v>1.7338201065797167</v>
      </c>
      <c r="Q7" s="9">
        <f ca="1">VLOOKUP($A7,'Proj GC'!$A$24:$AM$43,Q$1+1,FALSE)</f>
        <v>1.4411028142243465</v>
      </c>
      <c r="R7" s="9">
        <f ca="1">VLOOKUP($A7,'Proj GC'!$A$24:$AM$43,R$1+1,FALSE)</f>
        <v>1.6880488251699481</v>
      </c>
      <c r="S7" s="9">
        <f ca="1">VLOOKUP($A7,'Proj GC'!$A$24:$AM$43,S$1+1,FALSE)</f>
        <v>0.88654284881847045</v>
      </c>
      <c r="T7" s="9">
        <f ca="1">VLOOKUP($A7,'Proj GC'!$A$24:$AM$43,T$1+1,FALSE)</f>
        <v>2.4748985209271721</v>
      </c>
      <c r="U7" s="9">
        <f ca="1">VLOOKUP($A7,'Proj GC'!$A$24:$AM$43,U$1+1,FALSE)</f>
        <v>1.3496691633317912</v>
      </c>
      <c r="V7" s="9">
        <f ca="1">VLOOKUP($A7,'Proj GC'!$A$24:$AM$43,V$1+1,FALSE)</f>
        <v>1.6577301436058616</v>
      </c>
      <c r="W7" s="9">
        <f ca="1">VLOOKUP($A7,'Proj GC'!$A$24:$AM$43,W$1+1,FALSE)</f>
        <v>2.0250563112710833</v>
      </c>
      <c r="X7" s="9">
        <f ca="1">VLOOKUP($A7,'Proj GC'!$A$24:$AM$43,X$1+1,FALSE)</f>
        <v>1.7451466825801296</v>
      </c>
      <c r="Y7" s="9">
        <f ca="1">VLOOKUP($A7,'Proj GC'!$A$24:$AM$43,Y$1+1,FALSE)</f>
        <v>2.0161724538660093</v>
      </c>
      <c r="Z7" s="9">
        <f ca="1">VLOOKUP($A7,'Proj GC'!$A$24:$AM$43,Z$1+1,FALSE)</f>
        <v>1.0756020070858092</v>
      </c>
      <c r="AA7" s="9">
        <f ca="1">VLOOKUP($A7,'Proj GC'!$A$24:$AM$43,AA$1+1,FALSE)</f>
        <v>1.8293542387162844</v>
      </c>
      <c r="AB7" s="9">
        <f ca="1">VLOOKUP($A7,'Proj GC'!$A$24:$AM$43,AB$1+1,FALSE)</f>
        <v>1.3243417865066043</v>
      </c>
      <c r="AC7" s="9">
        <f ca="1">VLOOKUP($A7,'Proj GC'!$A$24:$AM$43,AC$1+1,FALSE)</f>
        <v>1.1300161556922792</v>
      </c>
      <c r="AD7" s="9">
        <f ca="1">VLOOKUP($A7,'Proj GC'!$A$24:$AM$43,AD$1+1,FALSE)</f>
        <v>2.1527585249524188</v>
      </c>
      <c r="AE7" s="9">
        <f ca="1">VLOOKUP($A7,'Proj GC'!$A$24:$AM$43,AE$1+1,FALSE)</f>
        <v>1.1606564349831161</v>
      </c>
      <c r="AF7" s="9">
        <f ca="1">VLOOKUP($A7,'Proj GC'!$A$24:$AM$43,AF$1+1,FALSE)</f>
        <v>1.2711133611196515</v>
      </c>
      <c r="AG7" s="9">
        <f ca="1">VLOOKUP($A7,'Proj GC'!$A$24:$AM$43,AG$1+1,FALSE)</f>
        <v>1.4657301287875635</v>
      </c>
      <c r="AH7" s="9">
        <f ca="1">VLOOKUP($A7,'Proj GC'!$A$24:$AM$43,AH$1+1,FALSE)</f>
        <v>1.2240654684698447</v>
      </c>
      <c r="AI7" s="9">
        <f ca="1">VLOOKUP($A7,'Proj GC'!$A$24:$AM$43,AI$1+1,FALSE)</f>
        <v>3.4832240918588235</v>
      </c>
      <c r="AJ7" s="9">
        <f ca="1">VLOOKUP($A7,'Proj GC'!$A$24:$AM$43,AJ$1+1,FALSE)</f>
        <v>1.7615732683129213</v>
      </c>
      <c r="AK7" s="9">
        <f ca="1">VLOOKUP($A7,'Proj GC'!$A$24:$AM$43,AK$1+1,FALSE)</f>
        <v>1.2983075428373236</v>
      </c>
      <c r="AL7" s="9">
        <f ca="1">VLOOKUP($A7,'Proj GC'!$A$24:$AM$43,AL$1+1,FALSE)</f>
        <v>1.8509208824341425</v>
      </c>
      <c r="AM7" s="9">
        <f ca="1">VLOOKUP($A7,'Proj GC'!$A$24:$AM$43,AM$1+1,FALSE)</f>
        <v>1.9779824082789954</v>
      </c>
      <c r="AN7" s="9">
        <f ca="1">AVERAGE(OFFSET($A7,0,Fixtures!$D$6,1,3))</f>
        <v>1.6403762332227008</v>
      </c>
      <c r="AO7" s="9">
        <f ca="1">AVERAGE(OFFSET($A7,0,Fixtures!$D$6,1,6))</f>
        <v>1.5880408611365675</v>
      </c>
      <c r="AP7" s="9">
        <f ca="1">AVERAGE(OFFSET($A7,0,Fixtures!$D$6,1,9))</f>
        <v>1.491749454634415</v>
      </c>
      <c r="AQ7" s="9">
        <f ca="1">AVERAGE(OFFSET($A7,0,Fixtures!$D$6,1,12))</f>
        <v>1.6578839933626106</v>
      </c>
      <c r="AR7" s="9">
        <f ca="1">IF(OR(Fixtures!$D$6&lt;=0,Fixtures!$D$6&gt;39),AVERAGE(A7:AM7),AVERAGE(OFFSET($A7,0,Fixtures!$D$6,1,39-Fixtures!$D$6)))</f>
        <v>1.6681212502601193</v>
      </c>
    </row>
    <row r="8" spans="1:44" x14ac:dyDescent="0.25">
      <c r="A8" s="30" t="s">
        <v>113</v>
      </c>
      <c r="B8" s="9">
        <f ca="1">VLOOKUP($A8,'Proj GC'!$A$24:$AM$43,B$1+1,FALSE)</f>
        <v>3.0996493074202096</v>
      </c>
      <c r="C8" s="9">
        <f ca="1">VLOOKUP($A8,'Proj GC'!$A$24:$AM$43,C$1+1,FALSE)</f>
        <v>0.96017681143413069</v>
      </c>
      <c r="D8" s="9">
        <f ca="1">VLOOKUP($A8,'Proj GC'!$A$24:$AM$43,D$1+1,FALSE)</f>
        <v>1.8307191338275961</v>
      </c>
      <c r="E8" s="9">
        <f ca="1">VLOOKUP($A8,'Proj GC'!$A$24:$AM$43,E$1+1,FALSE)</f>
        <v>1.9182039565664215</v>
      </c>
      <c r="F8" s="9">
        <f ca="1">VLOOKUP($A8,'Proj GC'!$A$24:$AM$43,F$1+1,FALSE)</f>
        <v>2.4460810811849845</v>
      </c>
      <c r="G8" s="9">
        <f ca="1">VLOOKUP($A8,'Proj GC'!$A$24:$AM$43,G$1+1,FALSE)</f>
        <v>1.7708215096881537</v>
      </c>
      <c r="H8" s="9">
        <f ca="1">VLOOKUP($A8,'Proj GC'!$A$24:$AM$43,H$1+1,FALSE)</f>
        <v>1.3892802665163586</v>
      </c>
      <c r="I8" s="9">
        <f ca="1">VLOOKUP($A8,'Proj GC'!$A$24:$AM$43,I$1+1,FALSE)</f>
        <v>1.3334418101893875</v>
      </c>
      <c r="J8" s="9">
        <f ca="1">VLOOKUP($A8,'Proj GC'!$A$24:$AM$43,J$1+1,FALSE)</f>
        <v>1.537601520023387</v>
      </c>
      <c r="K8" s="9">
        <f ca="1">VLOOKUP($A8,'Proj GC'!$A$24:$AM$43,K$1+1,FALSE)</f>
        <v>1.7379882230494232</v>
      </c>
      <c r="L8" s="9">
        <f ca="1">VLOOKUP($A8,'Proj GC'!$A$24:$AM$43,L$1+1,FALSE)</f>
        <v>1.9416799220931145</v>
      </c>
      <c r="M8" s="9">
        <f ca="1">VLOOKUP($A8,'Proj GC'!$A$24:$AM$43,M$1+1,FALSE)</f>
        <v>1.2370582342986622</v>
      </c>
      <c r="N8" s="9">
        <f ca="1">VLOOKUP($A8,'Proj GC'!$A$24:$AM$43,N$1+1,FALSE)</f>
        <v>2.1150345270298865</v>
      </c>
      <c r="O8" s="9">
        <f ca="1">VLOOKUP($A8,'Proj GC'!$A$24:$AM$43,O$1+1,FALSE)</f>
        <v>1.2846571670677416</v>
      </c>
      <c r="P8" s="9">
        <f ca="1">VLOOKUP($A8,'Proj GC'!$A$24:$AM$43,P$1+1,FALSE)</f>
        <v>2.2583180322207141</v>
      </c>
      <c r="Q8" s="9">
        <f ca="1">VLOOKUP($A8,'Proj GC'!$A$24:$AM$43,Q$1+1,FALSE)</f>
        <v>1.2175686803485368</v>
      </c>
      <c r="R8" s="9">
        <f ca="1">VLOOKUP($A8,'Proj GC'!$A$24:$AM$43,R$1+1,FALSE)</f>
        <v>2.5977895809439073</v>
      </c>
      <c r="S8" s="9">
        <f ca="1">VLOOKUP($A8,'Proj GC'!$A$24:$AM$43,S$1+1,FALSE)</f>
        <v>1.4220882150281171</v>
      </c>
      <c r="T8" s="9">
        <f ca="1">VLOOKUP($A8,'Proj GC'!$A$24:$AM$43,T$1+1,FALSE)</f>
        <v>1.9919315929989614</v>
      </c>
      <c r="U8" s="9">
        <f ca="1">VLOOKUP($A8,'Proj GC'!$A$24:$AM$43,U$1+1,FALSE)</f>
        <v>1.3619694458868763</v>
      </c>
      <c r="V8" s="9">
        <f ca="1">VLOOKUP($A8,'Proj GC'!$A$24:$AM$43,V$1+1,FALSE)</f>
        <v>0.93001406270929765</v>
      </c>
      <c r="W8" s="9">
        <f ca="1">VLOOKUP($A8,'Proj GC'!$A$24:$AM$43,W$1+1,FALSE)</f>
        <v>2.596254012209632</v>
      </c>
      <c r="X8" s="9">
        <f ca="1">VLOOKUP($A8,'Proj GC'!$A$24:$AM$43,X$1+1,FALSE)</f>
        <v>1.0293034968751598</v>
      </c>
      <c r="Y8" s="9">
        <f ca="1">VLOOKUP($A8,'Proj GC'!$A$24:$AM$43,Y$1+1,FALSE)</f>
        <v>2.0345469500285436</v>
      </c>
      <c r="Z8" s="9">
        <f ca="1">VLOOKUP($A8,'Proj GC'!$A$24:$AM$43,Z$1+1,FALSE)</f>
        <v>1.4343381997966647</v>
      </c>
      <c r="AA8" s="9">
        <f ca="1">VLOOKUP($A8,'Proj GC'!$A$24:$AM$43,AA$1+1,FALSE)</f>
        <v>2.0749718504217927</v>
      </c>
      <c r="AB8" s="9">
        <f ca="1">VLOOKUP($A8,'Proj GC'!$A$24:$AM$43,AB$1+1,FALSE)</f>
        <v>2.1243540002271875</v>
      </c>
      <c r="AC8" s="9">
        <f ca="1">VLOOKUP($A8,'Proj GC'!$A$24:$AM$43,AC$1+1,FALSE)</f>
        <v>1.7390161657558389</v>
      </c>
      <c r="AD8" s="9">
        <f ca="1">VLOOKUP($A8,'Proj GC'!$A$24:$AM$43,AD$1+1,FALSE)</f>
        <v>1.8188371644712718</v>
      </c>
      <c r="AE8" s="9">
        <f ca="1">VLOOKUP($A8,'Proj GC'!$A$24:$AM$43,AE$1+1,FALSE)</f>
        <v>1.5117666166105603</v>
      </c>
      <c r="AF8" s="9">
        <f ca="1">VLOOKUP($A8,'Proj GC'!$A$24:$AM$43,AF$1+1,FALSE)</f>
        <v>1.4158495594167007</v>
      </c>
      <c r="AG8" s="9">
        <f ca="1">VLOOKUP($A8,'Proj GC'!$A$24:$AM$43,AG$1+1,FALSE)</f>
        <v>1.9190557680888491</v>
      </c>
      <c r="AH8" s="9">
        <f ca="1">VLOOKUP($A8,'Proj GC'!$A$24:$AM$43,AH$1+1,FALSE)</f>
        <v>1.2998022618970433</v>
      </c>
      <c r="AI8" s="9">
        <f ca="1">VLOOKUP($A8,'Proj GC'!$A$24:$AM$43,AI$1+1,FALSE)</f>
        <v>1.8479511895078786</v>
      </c>
      <c r="AJ8" s="9">
        <f ca="1">VLOOKUP($A8,'Proj GC'!$A$24:$AM$43,AJ$1+1,FALSE)</f>
        <v>1.2840869461312405</v>
      </c>
      <c r="AK8" s="9">
        <f ca="1">VLOOKUP($A8,'Proj GC'!$A$24:$AM$43,AK$1+1,FALSE)</f>
        <v>2.7347779653473965</v>
      </c>
      <c r="AL8" s="9">
        <f ca="1">VLOOKUP($A8,'Proj GC'!$A$24:$AM$43,AL$1+1,FALSE)</f>
        <v>1.1854259692953755</v>
      </c>
      <c r="AM8" s="9">
        <f ca="1">VLOOKUP($A8,'Proj GC'!$A$24:$AM$43,AM$1+1,FALSE)</f>
        <v>3.6540223558442371</v>
      </c>
      <c r="AN8" s="9">
        <f ca="1">AVERAGE(OFFSET($A8,0,Fixtures!$D$6,1,3))</f>
        <v>1.8479523334156671</v>
      </c>
      <c r="AO8" s="9">
        <f ca="1">AVERAGE(OFFSET($A8,0,Fixtures!$D$6,1,6))</f>
        <v>1.8710107217835501</v>
      </c>
      <c r="AP8" s="9">
        <f ca="1">AVERAGE(OFFSET($A8,0,Fixtures!$D$6,1,9))</f>
        <v>1.7858595860908233</v>
      </c>
      <c r="AQ8" s="9">
        <f ca="1">AVERAGE(OFFSET($A8,0,Fixtures!$D$6,1,12))</f>
        <v>1.7087147226961308</v>
      </c>
      <c r="AR8" s="9">
        <f ca="1">IF(OR(Fixtures!$D$6&lt;=0,Fixtures!$D$6&gt;39),AVERAGE(A8:AM8),AVERAGE(OFFSET($A8,0,Fixtures!$D$6,1,39-Fixtures!$D$6)))</f>
        <v>1.8719201975227053</v>
      </c>
    </row>
    <row r="9" spans="1:44" x14ac:dyDescent="0.25">
      <c r="A9" s="30" t="s">
        <v>112</v>
      </c>
      <c r="B9" s="9">
        <f ca="1">VLOOKUP($A9,'Proj GC'!$A$24:$AM$43,B$1+1,FALSE)</f>
        <v>1.0269866128754686</v>
      </c>
      <c r="C9" s="9">
        <f ca="1">VLOOKUP($A9,'Proj GC'!$A$24:$AM$43,C$1+1,FALSE)</f>
        <v>0.62117003641739887</v>
      </c>
      <c r="D9" s="9">
        <f ca="1">VLOOKUP($A9,'Proj GC'!$A$24:$AM$43,D$1+1,FALSE)</f>
        <v>1.1615144096489374</v>
      </c>
      <c r="E9" s="9">
        <f ca="1">VLOOKUP($A9,'Proj GC'!$A$24:$AM$43,E$1+1,FALSE)</f>
        <v>1.8265983240936636</v>
      </c>
      <c r="F9" s="9">
        <f ca="1">VLOOKUP($A9,'Proj GC'!$A$24:$AM$43,F$1+1,FALSE)</f>
        <v>1.0097311018705752</v>
      </c>
      <c r="G9" s="9">
        <f ca="1">VLOOKUP($A9,'Proj GC'!$A$24:$AM$43,G$1+1,FALSE)</f>
        <v>1.4126625895869647</v>
      </c>
      <c r="H9" s="9">
        <f ca="1">VLOOKUP($A9,'Proj GC'!$A$24:$AM$43,H$1+1,FALSE)</f>
        <v>1.3859041401339194</v>
      </c>
      <c r="I9" s="9">
        <f ca="1">VLOOKUP($A9,'Proj GC'!$A$24:$AM$43,I$1+1,FALSE)</f>
        <v>1.2342737101632306</v>
      </c>
      <c r="J9" s="9">
        <f ca="1">VLOOKUP($A9,'Proj GC'!$A$24:$AM$43,J$1+1,FALSE)</f>
        <v>0.85804136867205216</v>
      </c>
      <c r="K9" s="9">
        <f ca="1">VLOOKUP($A9,'Proj GC'!$A$24:$AM$43,K$1+1,FALSE)</f>
        <v>1.2811965639371294</v>
      </c>
      <c r="L9" s="9">
        <f ca="1">VLOOKUP($A9,'Proj GC'!$A$24:$AM$43,L$1+1,FALSE)</f>
        <v>0.79176339589125777</v>
      </c>
      <c r="M9" s="9">
        <f ca="1">VLOOKUP($A9,'Proj GC'!$A$24:$AM$43,M$1+1,FALSE)</f>
        <v>1.358903756100702</v>
      </c>
      <c r="N9" s="9">
        <f ca="1">VLOOKUP($A9,'Proj GC'!$A$24:$AM$43,N$1+1,FALSE)</f>
        <v>1.1608278316347092</v>
      </c>
      <c r="O9" s="9">
        <f ca="1">VLOOKUP($A9,'Proj GC'!$A$24:$AM$43,O$1+1,FALSE)</f>
        <v>1.4188872024584027</v>
      </c>
      <c r="P9" s="9">
        <f ca="1">VLOOKUP($A9,'Proj GC'!$A$24:$AM$43,P$1+1,FALSE)</f>
        <v>0.64131617879859193</v>
      </c>
      <c r="Q9" s="9">
        <f ca="1">VLOOKUP($A9,'Proj GC'!$A$24:$AM$43,Q$1+1,FALSE)</f>
        <v>1.1258038325065027</v>
      </c>
      <c r="R9" s="9">
        <f ca="1">VLOOKUP($A9,'Proj GC'!$A$24:$AM$43,R$1+1,FALSE)</f>
        <v>0.89062534751663303</v>
      </c>
      <c r="S9" s="9">
        <f ca="1">VLOOKUP($A9,'Proj GC'!$A$24:$AM$43,S$1+1,FALSE)</f>
        <v>1.2968765057206635</v>
      </c>
      <c r="T9" s="9">
        <f ca="1">VLOOKUP($A9,'Proj GC'!$A$24:$AM$43,T$1+1,FALSE)</f>
        <v>0.82624934316712129</v>
      </c>
      <c r="U9" s="9">
        <f ca="1">VLOOKUP($A9,'Proj GC'!$A$24:$AM$43,U$1+1,FALSE)</f>
        <v>2.4405751384420031</v>
      </c>
      <c r="V9" s="9">
        <f ca="1">VLOOKUP($A9,'Proj GC'!$A$24:$AM$43,V$1+1,FALSE)</f>
        <v>2.0703012463728925</v>
      </c>
      <c r="W9" s="9">
        <f ca="1">VLOOKUP($A9,'Proj GC'!$A$24:$AM$43,W$1+1,FALSE)</f>
        <v>0.85766050974303709</v>
      </c>
      <c r="X9" s="9">
        <f ca="1">VLOOKUP($A9,'Proj GC'!$A$24:$AM$43,X$1+1,FALSE)</f>
        <v>1.281765501349609</v>
      </c>
      <c r="Y9" s="9">
        <f ca="1">VLOOKUP($A9,'Proj GC'!$A$24:$AM$43,Y$1+1,FALSE)</f>
        <v>1.6337734397834893</v>
      </c>
      <c r="Z9" s="9">
        <f ca="1">VLOOKUP($A9,'Proj GC'!$A$24:$AM$43,Z$1+1,FALSE)</f>
        <v>0.92792067168525039</v>
      </c>
      <c r="AA9" s="9">
        <f ca="1">VLOOKUP($A9,'Proj GC'!$A$24:$AM$43,AA$1+1,FALSE)</f>
        <v>0.68748690613977625</v>
      </c>
      <c r="AB9" s="9">
        <f ca="1">VLOOKUP($A9,'Proj GC'!$A$24:$AM$43,AB$1+1,FALSE)</f>
        <v>0.86815699969730342</v>
      </c>
      <c r="AC9" s="9">
        <f ca="1">VLOOKUP($A9,'Proj GC'!$A$24:$AM$43,AC$1+1,FALSE)</f>
        <v>1.3304403339446</v>
      </c>
      <c r="AD9" s="9">
        <f ca="1">VLOOKUP($A9,'Proj GC'!$A$24:$AM$43,AD$1+1,FALSE)</f>
        <v>0.75363727630600597</v>
      </c>
      <c r="AE9" s="9">
        <f ca="1">VLOOKUP($A9,'Proj GC'!$A$24:$AM$43,AE$1+1,FALSE)</f>
        <v>0.95801552635345222</v>
      </c>
      <c r="AF9" s="9">
        <f ca="1">VLOOKUP($A9,'Proj GC'!$A$24:$AM$43,AF$1+1,FALSE)</f>
        <v>1.734076143553084</v>
      </c>
      <c r="AG9" s="9">
        <f ca="1">VLOOKUP($A9,'Proj GC'!$A$24:$AM$43,AG$1+1,FALSE)</f>
        <v>0.9096793739186515</v>
      </c>
      <c r="AH9" s="9">
        <f ca="1">VLOOKUP($A9,'Proj GC'!$A$24:$AM$43,AH$1+1,FALSE)</f>
        <v>1.1827576654671876</v>
      </c>
      <c r="AI9" s="9">
        <f ca="1">VLOOKUP($A9,'Proj GC'!$A$24:$AM$43,AI$1+1,FALSE)</f>
        <v>0.94983358181099664</v>
      </c>
      <c r="AJ9" s="9">
        <f ca="1">VLOOKUP($A9,'Proj GC'!$A$24:$AM$43,AJ$1+1,FALSE)</f>
        <v>1.2227641673684853</v>
      </c>
      <c r="AK9" s="9">
        <f ca="1">VLOOKUP($A9,'Proj GC'!$A$24:$AM$43,AK$1+1,FALSE)</f>
        <v>1.735101772438536</v>
      </c>
      <c r="AL9" s="9">
        <f ca="1">VLOOKUP($A9,'Proj GC'!$A$24:$AM$43,AL$1+1,FALSE)</f>
        <v>0.94566669220284405</v>
      </c>
      <c r="AM9" s="9">
        <f ca="1">VLOOKUP($A9,'Proj GC'!$A$24:$AM$43,AM$1+1,FALSE)</f>
        <v>1.5083637447696254</v>
      </c>
      <c r="AN9" s="9">
        <f ca="1">AVERAGE(OFFSET($A9,0,Fixtures!$D$6,1,3))</f>
        <v>1.0830603392028386</v>
      </c>
      <c r="AO9" s="9">
        <f ca="1">AVERAGE(OFFSET($A9,0,Fixtures!$D$6,1,6))</f>
        <v>1.0335692712594042</v>
      </c>
      <c r="AP9" s="9">
        <f ca="1">AVERAGE(OFFSET($A9,0,Fixtures!$D$6,1,9))</f>
        <v>1.0892429634868457</v>
      </c>
      <c r="AQ9" s="9">
        <f ca="1">AVERAGE(OFFSET($A9,0,Fixtures!$D$6,1,12))</f>
        <v>1.0965451738356899</v>
      </c>
      <c r="AR9" s="9">
        <f ca="1">IF(OR(Fixtures!$D$6&lt;=0,Fixtures!$D$6&gt;39),AVERAGE(A9:AM9),AVERAGE(OFFSET($A9,0,Fixtures!$D$6,1,39-Fixtures!$D$6)))</f>
        <v>1.1565116196959524</v>
      </c>
    </row>
    <row r="10" spans="1:44" x14ac:dyDescent="0.25">
      <c r="A10" s="30" t="s">
        <v>10</v>
      </c>
      <c r="B10" s="9">
        <f ca="1">VLOOKUP($A10,'Proj GC'!$A$24:$AM$43,B$1+1,FALSE)</f>
        <v>1.4383724771085271</v>
      </c>
      <c r="C10" s="9">
        <f ca="1">VLOOKUP($A10,'Proj GC'!$A$24:$AM$43,C$1+1,FALSE)</f>
        <v>1.6854224912522384</v>
      </c>
      <c r="D10" s="9">
        <f ca="1">VLOOKUP($A10,'Proj GC'!$A$24:$AM$43,D$1+1,FALSE)</f>
        <v>1.577154413368739</v>
      </c>
      <c r="E10" s="9">
        <f ca="1">VLOOKUP($A10,'Proj GC'!$A$24:$AM$43,E$1+1,FALSE)</f>
        <v>1.4117032190405687</v>
      </c>
      <c r="F10" s="9">
        <f ca="1">VLOOKUP($A10,'Proj GC'!$A$24:$AM$43,F$1+1,FALSE)</f>
        <v>1.4773738083734402</v>
      </c>
      <c r="G10" s="9">
        <f ca="1">VLOOKUP($A10,'Proj GC'!$A$24:$AM$43,G$1+1,FALSE)</f>
        <v>0.83606496329351487</v>
      </c>
      <c r="H10" s="9">
        <f ca="1">VLOOKUP($A10,'Proj GC'!$A$24:$AM$43,H$1+1,FALSE)</f>
        <v>1.6525868475708254</v>
      </c>
      <c r="I10" s="9">
        <f ca="1">VLOOKUP($A10,'Proj GC'!$A$24:$AM$43,I$1+1,FALSE)</f>
        <v>1.4870250903363487</v>
      </c>
      <c r="J10" s="9">
        <f ca="1">VLOOKUP($A10,'Proj GC'!$A$24:$AM$43,J$1+1,FALSE)</f>
        <v>1.7255337756204969</v>
      </c>
      <c r="K10" s="9">
        <f ca="1">VLOOKUP($A10,'Proj GC'!$A$24:$AM$43,K$1+1,FALSE)</f>
        <v>1.4125381786843632</v>
      </c>
      <c r="L10" s="9">
        <f ca="1">VLOOKUP($A10,'Proj GC'!$A$24:$AM$43,L$1+1,FALSE)</f>
        <v>2.9680265112157911</v>
      </c>
      <c r="M10" s="9">
        <f ca="1">VLOOKUP($A10,'Proj GC'!$A$24:$AM$43,M$1+1,FALSE)</f>
        <v>1.1500419589718294</v>
      </c>
      <c r="N10" s="9">
        <f ca="1">VLOOKUP($A10,'Proj GC'!$A$24:$AM$43,N$1+1,FALSE)</f>
        <v>1.5587776541868776</v>
      </c>
      <c r="O10" s="9">
        <f ca="1">VLOOKUP($A10,'Proj GC'!$A$24:$AM$43,O$1+1,FALSE)</f>
        <v>1.0048164126428618</v>
      </c>
      <c r="P10" s="9">
        <f ca="1">VLOOKUP($A10,'Proj GC'!$A$24:$AM$43,P$1+1,FALSE)</f>
        <v>0.91651159625620393</v>
      </c>
      <c r="Q10" s="9">
        <f ca="1">VLOOKUP($A10,'Proj GC'!$A$24:$AM$43,Q$1+1,FALSE)</f>
        <v>1.1650595941858835</v>
      </c>
      <c r="R10" s="9">
        <f ca="1">VLOOKUP($A10,'Proj GC'!$A$24:$AM$43,R$1+1,FALSE)</f>
        <v>1.0430160868413989</v>
      </c>
      <c r="S10" s="9">
        <f ca="1">VLOOKUP($A10,'Proj GC'!$A$24:$AM$43,S$1+1,FALSE)</f>
        <v>1.6179719774000316</v>
      </c>
      <c r="T10" s="9">
        <f ca="1">VLOOKUP($A10,'Proj GC'!$A$24:$AM$43,T$1+1,FALSE)</f>
        <v>2.2213584682802252</v>
      </c>
      <c r="U10" s="9">
        <f ca="1">VLOOKUP($A10,'Proj GC'!$A$24:$AM$43,U$1+1,FALSE)</f>
        <v>0.75541584728124933</v>
      </c>
      <c r="V10" s="9">
        <f ca="1">VLOOKUP($A10,'Proj GC'!$A$24:$AM$43,V$1+1,FALSE)</f>
        <v>1.1062771458945193</v>
      </c>
      <c r="W10" s="9">
        <f ca="1">VLOOKUP($A10,'Proj GC'!$A$24:$AM$43,W$1+1,FALSE)</f>
        <v>2.1100878965531846</v>
      </c>
      <c r="X10" s="9">
        <f ca="1">VLOOKUP($A10,'Proj GC'!$A$24:$AM$43,X$1+1,FALSE)</f>
        <v>1.1551093869856215</v>
      </c>
      <c r="Y10" s="9">
        <f ca="1">VLOOKUP($A10,'Proj GC'!$A$24:$AM$43,Y$1+1,FALSE)</f>
        <v>1.1284607101361874</v>
      </c>
      <c r="Z10" s="9">
        <f ca="1">VLOOKUP($A10,'Proj GC'!$A$24:$AM$43,Z$1+1,FALSE)</f>
        <v>2.5177298943397646</v>
      </c>
      <c r="AA10" s="9">
        <f ca="1">VLOOKUP($A10,'Proj GC'!$A$24:$AM$43,AA$1+1,FALSE)</f>
        <v>0.96287744335364189</v>
      </c>
      <c r="AB10" s="9">
        <f ca="1">VLOOKUP($A10,'Proj GC'!$A$24:$AM$43,AB$1+1,FALSE)</f>
        <v>1.0831052080115913</v>
      </c>
      <c r="AC10" s="9">
        <f ca="1">VLOOKUP($A10,'Proj GC'!$A$24:$AM$43,AC$1+1,FALSE)</f>
        <v>1.5580857593556701</v>
      </c>
      <c r="AD10" s="9">
        <f ca="1">VLOOKUP($A10,'Proj GC'!$A$24:$AM$43,AD$1+1,FALSE)</f>
        <v>0.77991592668641763</v>
      </c>
      <c r="AE10" s="9">
        <f ca="1">VLOOKUP($A10,'Proj GC'!$A$24:$AM$43,AE$1+1,FALSE)</f>
        <v>1.3691099153950703</v>
      </c>
      <c r="AF10" s="9">
        <f ca="1">VLOOKUP($A10,'Proj GC'!$A$24:$AM$43,AF$1+1,FALSE)</f>
        <v>1.0434792561085706</v>
      </c>
      <c r="AG10" s="9">
        <f ca="1">VLOOKUP($A10,'Proj GC'!$A$24:$AM$43,AG$1+1,FALSE)</f>
        <v>1.5010220485158805</v>
      </c>
      <c r="AH10" s="9">
        <f ca="1">VLOOKUP($A10,'Proj GC'!$A$24:$AM$43,AH$1+1,FALSE)</f>
        <v>1.9868607223841244</v>
      </c>
      <c r="AI10" s="9">
        <f ca="1">VLOOKUP($A10,'Proj GC'!$A$24:$AM$43,AI$1+1,FALSE)</f>
        <v>1.7179639140196465</v>
      </c>
      <c r="AJ10" s="9">
        <f ca="1">VLOOKUP($A10,'Proj GC'!$A$24:$AM$43,AJ$1+1,FALSE)</f>
        <v>2.1088406111593683</v>
      </c>
      <c r="AK10" s="9">
        <f ca="1">VLOOKUP($A10,'Proj GC'!$A$24:$AM$43,AK$1+1,FALSE)</f>
        <v>1.0557810535774201</v>
      </c>
      <c r="AL10" s="9">
        <f ca="1">VLOOKUP($A10,'Proj GC'!$A$24:$AM$43,AL$1+1,FALSE)</f>
        <v>1.2489365501051275</v>
      </c>
      <c r="AM10" s="9">
        <f ca="1">VLOOKUP($A10,'Proj GC'!$A$24:$AM$43,AM$1+1,FALSE)</f>
        <v>0.98898577254750941</v>
      </c>
      <c r="AN10" s="9">
        <f ca="1">AVERAGE(OFFSET($A10,0,Fixtures!$D$6,1,3))</f>
        <v>1.5363560159431977</v>
      </c>
      <c r="AO10" s="9">
        <f ca="1">AVERAGE(OFFSET($A10,0,Fixtures!$D$6,1,6))</f>
        <v>1.3383624903138787</v>
      </c>
      <c r="AP10" s="9">
        <f ca="1">AVERAGE(OFFSET($A10,0,Fixtures!$D$6,1,9))</f>
        <v>1.3270873513225325</v>
      </c>
      <c r="AQ10" s="9">
        <f ca="1">AVERAGE(OFFSET($A10,0,Fixtures!$D$6,1,12))</f>
        <v>1.4797876174554945</v>
      </c>
      <c r="AR10" s="9">
        <f ca="1">IF(OR(Fixtures!$D$6&lt;=0,Fixtures!$D$6&gt;39),AVERAGE(A10:AM10),AVERAGE(OFFSET($A10,0,Fixtures!$D$6,1,39-Fixtures!$D$6)))</f>
        <v>1.4034103190463993</v>
      </c>
    </row>
    <row r="11" spans="1:44" x14ac:dyDescent="0.25">
      <c r="A11" s="30" t="s">
        <v>71</v>
      </c>
      <c r="B11" s="9">
        <f ca="1">VLOOKUP($A11,'Proj GC'!$A$24:$AM$43,B$1+1,FALSE)</f>
        <v>1.1302964534839808</v>
      </c>
      <c r="C11" s="9">
        <f ca="1">VLOOKUP($A11,'Proj GC'!$A$24:$AM$43,C$1+1,FALSE)</f>
        <v>1.8392151598574529</v>
      </c>
      <c r="D11" s="9">
        <f ca="1">VLOOKUP($A11,'Proj GC'!$A$24:$AM$43,D$1+1,FALSE)</f>
        <v>1.1166305550652915</v>
      </c>
      <c r="E11" s="9">
        <f ca="1">VLOOKUP($A11,'Proj GC'!$A$24:$AM$43,E$1+1,FALSE)</f>
        <v>1.2472877051010887</v>
      </c>
      <c r="F11" s="9">
        <f ca="1">VLOOKUP($A11,'Proj GC'!$A$24:$AM$43,F$1+1,FALSE)</f>
        <v>1.1171264141056418</v>
      </c>
      <c r="G11" s="9">
        <f ca="1">VLOOKUP($A11,'Proj GC'!$A$24:$AM$43,G$1+1,FALSE)</f>
        <v>3.1775052489399864</v>
      </c>
      <c r="H11" s="9">
        <f ca="1">VLOOKUP($A11,'Proj GC'!$A$24:$AM$43,H$1+1,FALSE)</f>
        <v>1.8473192906256781</v>
      </c>
      <c r="I11" s="9">
        <f ca="1">VLOOKUP($A11,'Proj GC'!$A$24:$AM$43,I$1+1,FALSE)</f>
        <v>1.0587868644439482</v>
      </c>
      <c r="J11" s="9">
        <f ca="1">VLOOKUP($A11,'Proj GC'!$A$24:$AM$43,J$1+1,FALSE)</f>
        <v>1.7692238807983138</v>
      </c>
      <c r="K11" s="9">
        <f ca="1">VLOOKUP($A11,'Proj GC'!$A$24:$AM$43,K$1+1,FALSE)</f>
        <v>0.89507314010875805</v>
      </c>
      <c r="L11" s="9">
        <f ca="1">VLOOKUP($A11,'Proj GC'!$A$24:$AM$43,L$1+1,FALSE)</f>
        <v>1.591977029852639</v>
      </c>
      <c r="M11" s="9">
        <f ca="1">VLOOKUP($A11,'Proj GC'!$A$24:$AM$43,M$1+1,FALSE)</f>
        <v>1.4657395835597111</v>
      </c>
      <c r="N11" s="9">
        <f ca="1">VLOOKUP($A11,'Proj GC'!$A$24:$AM$43,N$1+1,FALSE)</f>
        <v>1.0308358496059491</v>
      </c>
      <c r="O11" s="9">
        <f ca="1">VLOOKUP($A11,'Proj GC'!$A$24:$AM$43,O$1+1,FALSE)</f>
        <v>1.9638132179679064</v>
      </c>
      <c r="P11" s="9">
        <f ca="1">VLOOKUP($A11,'Proj GC'!$A$24:$AM$43,P$1+1,FALSE)</f>
        <v>2.2590146488536549</v>
      </c>
      <c r="Q11" s="9">
        <f ca="1">VLOOKUP($A11,'Proj GC'!$A$24:$AM$43,Q$1+1,FALSE)</f>
        <v>0.8087319337607155</v>
      </c>
      <c r="R11" s="9">
        <f ca="1">VLOOKUP($A11,'Proj GC'!$A$24:$AM$43,R$1+1,FALSE)</f>
        <v>2.6954273907077204</v>
      </c>
      <c r="S11" s="9">
        <f ca="1">VLOOKUP($A11,'Proj GC'!$A$24:$AM$43,S$1+1,FALSE)</f>
        <v>1.5113390569444105</v>
      </c>
      <c r="T11" s="9">
        <f ca="1">VLOOKUP($A11,'Proj GC'!$A$24:$AM$43,T$1+1,FALSE)</f>
        <v>1.581644575280466</v>
      </c>
      <c r="U11" s="9">
        <f ca="1">VLOOKUP($A11,'Proj GC'!$A$24:$AM$43,U$1+1,FALSE)</f>
        <v>1.1595491046342767</v>
      </c>
      <c r="V11" s="9">
        <f ca="1">VLOOKUP($A11,'Proj GC'!$A$24:$AM$43,V$1+1,FALSE)</f>
        <v>1.2366352276089247</v>
      </c>
      <c r="W11" s="9">
        <f ca="1">VLOOKUP($A11,'Proj GC'!$A$24:$AM$43,W$1+1,FALSE)</f>
        <v>1.3370845673229599</v>
      </c>
      <c r="X11" s="9">
        <f ca="1">VLOOKUP($A11,'Proj GC'!$A$24:$AM$43,X$1+1,FALSE)</f>
        <v>1.1843564821873007</v>
      </c>
      <c r="Y11" s="9">
        <f ca="1">VLOOKUP($A11,'Proj GC'!$A$24:$AM$43,Y$1+1,FALSE)</f>
        <v>1.7321659464289814</v>
      </c>
      <c r="Z11" s="9">
        <f ca="1">VLOOKUP($A11,'Proj GC'!$A$24:$AM$43,Z$1+1,FALSE)</f>
        <v>1.2312101483343278</v>
      </c>
      <c r="AA11" s="9">
        <f ca="1">VLOOKUP($A11,'Proj GC'!$A$24:$AM$43,AA$1+1,FALSE)</f>
        <v>1.6884675416242185</v>
      </c>
      <c r="AB11" s="9">
        <f ca="1">VLOOKUP($A11,'Proj GC'!$A$24:$AM$43,AB$1+1,FALSE)</f>
        <v>2.2576793319786872</v>
      </c>
      <c r="AC11" s="9">
        <f ca="1">VLOOKUP($A11,'Proj GC'!$A$24:$AM$43,AC$1+1,FALSE)</f>
        <v>1.8043770136142585</v>
      </c>
      <c r="AD11" s="9">
        <f ca="1">VLOOKUP($A11,'Proj GC'!$A$24:$AM$43,AD$1+1,FALSE)</f>
        <v>1.2081057282104517</v>
      </c>
      <c r="AE11" s="9">
        <f ca="1">VLOOKUP($A11,'Proj GC'!$A$24:$AM$43,AE$1+1,FALSE)</f>
        <v>1.5122329467532729</v>
      </c>
      <c r="AF11" s="9">
        <f ca="1">VLOOKUP($A11,'Proj GC'!$A$24:$AM$43,AF$1+1,FALSE)</f>
        <v>1.5398905901520972</v>
      </c>
      <c r="AG11" s="9">
        <f ca="1">VLOOKUP($A11,'Proj GC'!$A$24:$AM$43,AG$1+1,FALSE)</f>
        <v>1.3146187657471105</v>
      </c>
      <c r="AH11" s="9">
        <f ca="1">VLOOKUP($A11,'Proj GC'!$A$24:$AM$43,AH$1+1,FALSE)</f>
        <v>2.3781385260761647</v>
      </c>
      <c r="AI11" s="9">
        <f ca="1">VLOOKUP($A11,'Proj GC'!$A$24:$AM$43,AI$1+1,FALSE)</f>
        <v>0.98119757246559169</v>
      </c>
      <c r="AJ11" s="9">
        <f ca="1">VLOOKUP($A11,'Proj GC'!$A$24:$AM$43,AJ$1+1,FALSE)</f>
        <v>0.83496119101808408</v>
      </c>
      <c r="AK11" s="9">
        <f ca="1">VLOOKUP($A11,'Proj GC'!$A$24:$AM$43,AK$1+1,FALSE)</f>
        <v>1.6680530513938308</v>
      </c>
      <c r="AL11" s="9">
        <f ca="1">VLOOKUP($A11,'Proj GC'!$A$24:$AM$43,AL$1+1,FALSE)</f>
        <v>2.1270902906127178</v>
      </c>
      <c r="AM11" s="9">
        <f ca="1">VLOOKUP($A11,'Proj GC'!$A$24:$AM$43,AM$1+1,FALSE)</f>
        <v>1.6687937790960827</v>
      </c>
      <c r="AN11" s="9">
        <f ca="1">AVERAGE(OFFSET($A11,0,Fixtures!$D$6,1,3))</f>
        <v>1.5506145454625093</v>
      </c>
      <c r="AO11" s="9">
        <f ca="1">AVERAGE(OFFSET($A11,0,Fixtures!$D$6,1,6))</f>
        <v>1.6536676183651542</v>
      </c>
      <c r="AP11" s="9">
        <f ca="1">AVERAGE(OFFSET($A11,0,Fixtures!$D$6,1,9))</f>
        <v>1.5876386680937118</v>
      </c>
      <c r="AQ11" s="9">
        <f ca="1">AVERAGE(OFFSET($A11,0,Fixtures!$D$6,1,12))</f>
        <v>1.5402537752002707</v>
      </c>
      <c r="AR11" s="9">
        <f ca="1">IF(OR(Fixtures!$D$6&lt;=0,Fixtures!$D$6&gt;39),AVERAGE(A11:AM11),AVERAGE(OFFSET($A11,0,Fixtures!$D$6,1,39-Fixtures!$D$6)))</f>
        <v>1.596465494900392</v>
      </c>
    </row>
    <row r="12" spans="1:44" s="1" customFormat="1" x14ac:dyDescent="0.25">
      <c r="A12" s="30" t="s">
        <v>63</v>
      </c>
      <c r="B12" s="9">
        <f ca="1">VLOOKUP($A12,'Proj GC'!$A$24:$AM$43,B$1+1,FALSE)</f>
        <v>2.7020899376151069</v>
      </c>
      <c r="C12" s="9">
        <f ca="1">VLOOKUP($A12,'Proj GC'!$A$24:$AM$43,C$1+1,FALSE)</f>
        <v>2.1448977386372725</v>
      </c>
      <c r="D12" s="9">
        <f ca="1">VLOOKUP($A12,'Proj GC'!$A$24:$AM$43,D$1+1,FALSE)</f>
        <v>2.0413592798625162</v>
      </c>
      <c r="E12" s="9">
        <f ca="1">VLOOKUP($A12,'Proj GC'!$A$24:$AM$43,E$1+1,FALSE)</f>
        <v>1.2464370220071528</v>
      </c>
      <c r="F12" s="9">
        <f ca="1">VLOOKUP($A12,'Proj GC'!$A$24:$AM$43,F$1+1,FALSE)</f>
        <v>2.2004087907227809</v>
      </c>
      <c r="G12" s="9">
        <f ca="1">VLOOKUP($A12,'Proj GC'!$A$24:$AM$43,G$1+1,FALSE)</f>
        <v>1.9198874989541921</v>
      </c>
      <c r="H12" s="9">
        <f ca="1">VLOOKUP($A12,'Proj GC'!$A$24:$AM$43,H$1+1,FALSE)</f>
        <v>1.6985281588884034</v>
      </c>
      <c r="I12" s="9">
        <f ca="1">VLOOKUP($A12,'Proj GC'!$A$24:$AM$43,I$1+1,FALSE)</f>
        <v>1.0273500989059383</v>
      </c>
      <c r="J12" s="9">
        <f ca="1">VLOOKUP($A12,'Proj GC'!$A$24:$AM$43,J$1+1,FALSE)</f>
        <v>2.3363957790096594</v>
      </c>
      <c r="K12" s="9">
        <f ca="1">VLOOKUP($A12,'Proj GC'!$A$24:$AM$43,K$1+1,FALSE)</f>
        <v>1.3450004191730558</v>
      </c>
      <c r="L12" s="9">
        <f ca="1">VLOOKUP($A12,'Proj GC'!$A$24:$AM$43,L$1+1,FALSE)</f>
        <v>1.0606697057035595</v>
      </c>
      <c r="M12" s="9">
        <f ca="1">VLOOKUP($A12,'Proj GC'!$A$24:$AM$43,M$1+1,FALSE)</f>
        <v>1.9561571443587371</v>
      </c>
      <c r="N12" s="9">
        <f ca="1">VLOOKUP($A12,'Proj GC'!$A$24:$AM$43,N$1+1,FALSE)</f>
        <v>1.5045142875179449</v>
      </c>
      <c r="O12" s="9">
        <f ca="1">VLOOKUP($A12,'Proj GC'!$A$24:$AM$43,O$1+1,FALSE)</f>
        <v>3.02100207495856</v>
      </c>
      <c r="P12" s="9">
        <f ca="1">VLOOKUP($A12,'Proj GC'!$A$24:$AM$43,P$1+1,FALSE)</f>
        <v>2.3466906359316151</v>
      </c>
      <c r="Q12" s="9">
        <f ca="1">VLOOKUP($A12,'Proj GC'!$A$24:$AM$43,Q$1+1,FALSE)</f>
        <v>1.4191104420533966</v>
      </c>
      <c r="R12" s="9">
        <f ca="1">VLOOKUP($A12,'Proj GC'!$A$24:$AM$43,R$1+1,FALSE)</f>
        <v>2.4946754536207716</v>
      </c>
      <c r="S12" s="9">
        <f>VLOOKUP($A12,'Proj GC'!$A$24:$AM$43,S$1+1,FALSE)</f>
        <v>2.2921401097396057</v>
      </c>
      <c r="T12" s="9">
        <f ca="1">VLOOKUP($A12,'Proj GC'!$A$24:$AM$43,T$1+1,FALSE)</f>
        <v>1.5346834810817103</v>
      </c>
      <c r="U12" s="9">
        <f ca="1">VLOOKUP($A12,'Proj GC'!$A$24:$AM$43,U$1+1,FALSE)</f>
        <v>1.9210230269891437</v>
      </c>
      <c r="V12" s="9">
        <f ca="1">VLOOKUP($A12,'Proj GC'!$A$24:$AM$43,V$1+1,FALSE)</f>
        <v>1.137031246859179</v>
      </c>
      <c r="W12" s="9">
        <f ca="1">VLOOKUP($A12,'Proj GC'!$A$24:$AM$43,W$1+1,FALSE)</f>
        <v>2.0091981570362933</v>
      </c>
      <c r="X12" s="9">
        <f ca="1">VLOOKUP($A12,'Proj GC'!$A$24:$AM$43,X$1+1,FALSE)</f>
        <v>1.5640335380147303</v>
      </c>
      <c r="Y12" s="9">
        <f ca="1">VLOOKUP($A12,'Proj GC'!$A$24:$AM$43,Y$1+1,FALSE)</f>
        <v>2.8696763736504494</v>
      </c>
      <c r="Z12" s="9">
        <f ca="1">VLOOKUP($A12,'Proj GC'!$A$24:$AM$43,Z$1+1,FALSE)</f>
        <v>1.4358406349555295</v>
      </c>
      <c r="AA12" s="9">
        <f ca="1">VLOOKUP($A12,'Proj GC'!$A$24:$AM$43,AA$1+1,FALSE)</f>
        <v>4.0364553389065181</v>
      </c>
      <c r="AB12" s="9">
        <f>VLOOKUP($A12,'Proj GC'!$A$24:$AM$43,AB$1+1,FALSE)</f>
        <v>3.4240611515863253</v>
      </c>
      <c r="AC12" s="9">
        <f ca="1">VLOOKUP($A12,'Proj GC'!$A$24:$AM$43,AC$1+1,FALSE)</f>
        <v>1.6699893532502685</v>
      </c>
      <c r="AD12" s="9">
        <f ca="1">VLOOKUP($A12,'Proj GC'!$A$24:$AM$43,AD$1+1,FALSE)</f>
        <v>2.1199057220797655</v>
      </c>
      <c r="AE12" s="9">
        <f ca="1">VLOOKUP($A12,'Proj GC'!$A$24:$AM$43,AE$1+1,FALSE)</f>
        <v>1.5709251364500891</v>
      </c>
      <c r="AF12" s="9">
        <f ca="1">VLOOKUP($A12,'Proj GC'!$A$24:$AM$43,AF$1+1,FALSE)</f>
        <v>2.2474843060453251</v>
      </c>
      <c r="AG12" s="9">
        <f ca="1">VLOOKUP($A12,'Proj GC'!$A$24:$AM$43,AG$1+1,FALSE)</f>
        <v>2.0223237030714323</v>
      </c>
      <c r="AH12" s="9">
        <f ca="1">VLOOKUP($A12,'Proj GC'!$A$24:$AM$43,AH$1+1,FALSE)</f>
        <v>1.5844572146929714</v>
      </c>
      <c r="AI12" s="9">
        <f ca="1">VLOOKUP($A12,'Proj GC'!$A$24:$AM$43,AI$1+1,FALSE)</f>
        <v>1.3094936255624603</v>
      </c>
      <c r="AJ12" s="9">
        <f ca="1">VLOOKUP($A12,'Proj GC'!$A$24:$AM$43,AJ$1+1,FALSE)</f>
        <v>1.8619614773193269</v>
      </c>
      <c r="AK12" s="9">
        <f ca="1">VLOOKUP($A12,'Proj GC'!$A$24:$AM$43,AK$1+1,FALSE)</f>
        <v>1.3665297658583786</v>
      </c>
      <c r="AL12" s="9">
        <f ca="1">VLOOKUP($A12,'Proj GC'!$A$24:$AM$43,AL$1+1,FALSE)</f>
        <v>2.8679800910303359</v>
      </c>
      <c r="AM12" s="9">
        <f ca="1">VLOOKUP($A12,'Proj GC'!$A$24:$AM$43,AM$1+1,FALSE)</f>
        <v>1.4730009260210353</v>
      </c>
      <c r="AN12" s="9">
        <f ca="1">AVERAGE(OFFSET($A12,0,Fixtures!$D$6,1,3))</f>
        <v>2.7806574491708322</v>
      </c>
      <c r="AO12" s="9">
        <f ca="1">AVERAGE(OFFSET($A12,0,Fixtures!$D$6,1,6))</f>
        <v>2.5926547624048095</v>
      </c>
      <c r="AP12" s="9">
        <f ca="1">AVERAGE(OFFSET($A12,0,Fixtures!$D$6,1,9))</f>
        <v>2.3774068577773004</v>
      </c>
      <c r="AQ12" s="9">
        <f ca="1">AVERAGE(OFFSET($A12,0,Fixtures!$D$6,1,12))</f>
        <v>2.1793811697975385</v>
      </c>
      <c r="AR12" s="9">
        <f ca="1">IF(OR(Fixtures!$D$6&lt;=0,Fixtures!$D$6&gt;39),AVERAGE(A12:AM12),AVERAGE(OFFSET($A12,0,Fixtures!$D$6,1,39-Fixtures!$D$6)))</f>
        <v>2.124005654698681</v>
      </c>
    </row>
    <row r="13" spans="1:44" s="1" customFormat="1" x14ac:dyDescent="0.25"/>
    <row r="14" spans="1:44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4" x14ac:dyDescent="0.25">
      <c r="A15" s="30" t="s">
        <v>121</v>
      </c>
      <c r="B15" s="9">
        <f t="shared" ref="B15:Q15" ca="1" si="0">MIN(VLOOKUP($A14,$A$2:$AM$12,B$14+1,FALSE),VLOOKUP($A15,$A$2:$AM$12,B$14+1,FALSE))</f>
        <v>1.5589583978755313</v>
      </c>
      <c r="C15" s="9">
        <f t="shared" ca="1" si="0"/>
        <v>1.0832743525042701</v>
      </c>
      <c r="D15" s="9">
        <f t="shared" ca="1" si="0"/>
        <v>1.2753482213026082</v>
      </c>
      <c r="E15" s="9">
        <f t="shared" ca="1" si="0"/>
        <v>1.4641832069024878</v>
      </c>
      <c r="F15" s="9">
        <f t="shared" ca="1" si="0"/>
        <v>1.0000425229764374</v>
      </c>
      <c r="G15" s="9">
        <f t="shared" ca="1" si="0"/>
        <v>1.2100284870414586</v>
      </c>
      <c r="H15" s="9">
        <f t="shared" ca="1" si="0"/>
        <v>1.2493381206807457</v>
      </c>
      <c r="I15" s="9">
        <f t="shared" ca="1" si="0"/>
        <v>1.1489771577141421</v>
      </c>
      <c r="J15" s="9">
        <f t="shared" ca="1" si="0"/>
        <v>1.3698810024385466</v>
      </c>
      <c r="K15" s="9">
        <f t="shared" ca="1" si="0"/>
        <v>1.1944312021405943</v>
      </c>
      <c r="L15" s="9">
        <f t="shared" ca="1" si="0"/>
        <v>0.95188704999145857</v>
      </c>
      <c r="M15" s="9">
        <f t="shared" ca="1" si="0"/>
        <v>2.1902375010403339</v>
      </c>
      <c r="N15" s="9">
        <f t="shared" ca="1" si="0"/>
        <v>1.0119446715271376</v>
      </c>
      <c r="O15" s="9">
        <f t="shared" ca="1" si="0"/>
        <v>2.6149090656223786</v>
      </c>
      <c r="P15" s="9">
        <f t="shared" ca="1" si="0"/>
        <v>1.6189432505792027</v>
      </c>
      <c r="Q15" s="9">
        <f t="shared" ca="1" si="0"/>
        <v>1.1996942224043821</v>
      </c>
      <c r="R15" s="9">
        <f t="shared" ref="R15:AG15" ca="1" si="1">MIN(VLOOKUP($A14,$A$2:$AM$12,R$14+1,FALSE),VLOOKUP($A15,$A$2:$AM$12,R$14+1,FALSE))</f>
        <v>1.172016961695405</v>
      </c>
      <c r="S15" s="9">
        <f t="shared" ca="1" si="1"/>
        <v>1.0271585797269174</v>
      </c>
      <c r="T15" s="9">
        <f t="shared" ca="1" si="1"/>
        <v>1.1891782107396331</v>
      </c>
      <c r="U15" s="9">
        <f t="shared" ca="1" si="1"/>
        <v>0.86833534323139105</v>
      </c>
      <c r="V15" s="9">
        <f t="shared" ca="1" si="1"/>
        <v>1.5444211860335944</v>
      </c>
      <c r="W15" s="9">
        <f t="shared" ca="1" si="1"/>
        <v>1.7842737710989125</v>
      </c>
      <c r="X15" s="9">
        <f t="shared" ca="1" si="1"/>
        <v>1.1249108309114424</v>
      </c>
      <c r="Y15" s="9">
        <f t="shared" ca="1" si="1"/>
        <v>1.2971429201357818</v>
      </c>
      <c r="Z15" s="9">
        <f t="shared" ca="1" si="1"/>
        <v>1.618224650037243</v>
      </c>
      <c r="AA15" s="9">
        <f t="shared" ca="1" si="1"/>
        <v>1.0436002498175043</v>
      </c>
      <c r="AB15" s="9">
        <f t="shared" ca="1" si="1"/>
        <v>1.5343973845303336</v>
      </c>
      <c r="AC15" s="9">
        <f t="shared" ca="1" si="1"/>
        <v>0.78457333799444473</v>
      </c>
      <c r="AD15" s="9">
        <f t="shared" ca="1" si="1"/>
        <v>1.7921358137151884</v>
      </c>
      <c r="AE15" s="9">
        <f t="shared" ca="1" si="1"/>
        <v>1.0837553991480613</v>
      </c>
      <c r="AF15" s="9">
        <f t="shared" ca="1" si="1"/>
        <v>1.5116704352442427</v>
      </c>
      <c r="AG15" s="9">
        <f t="shared" ca="1" si="1"/>
        <v>1.4661920461509674</v>
      </c>
      <c r="AH15" s="9">
        <f t="shared" ref="AH15:AM15" ca="1" si="2">MIN(VLOOKUP($A14,$A$2:$AM$12,AH$14+1,FALSE),VLOOKUP($A15,$A$2:$AM$12,AH$14+1,FALSE))</f>
        <v>1.4219547289995862</v>
      </c>
      <c r="AI15" s="9">
        <f t="shared" ca="1" si="2"/>
        <v>1.7504763166563027</v>
      </c>
      <c r="AJ15" s="9">
        <f t="shared" ca="1" si="2"/>
        <v>0.98015570048844236</v>
      </c>
      <c r="AK15" s="9">
        <f t="shared" ca="1" si="2"/>
        <v>1.9051498120693287</v>
      </c>
      <c r="AL15" s="9">
        <f t="shared" ca="1" si="2"/>
        <v>0.81001906983767047</v>
      </c>
      <c r="AM15" s="9">
        <f t="shared" ca="1" si="2"/>
        <v>1.4938906824709743</v>
      </c>
      <c r="AN15" s="9">
        <f ca="1">AVERAGE(OFFSET($A15,0,Fixtures!$D$6,1,3))</f>
        <v>1.3196559399968431</v>
      </c>
      <c r="AO15" s="9">
        <f ca="1">AVERAGE(OFFSET($A15,0,Fixtures!$D$6,1,6))</f>
        <v>1.3450123927050825</v>
      </c>
      <c r="AP15" s="9">
        <f ca="1">AVERAGE(OFFSET($A15,0,Fixtures!$D$6,1,9))</f>
        <v>1.3479658040859741</v>
      </c>
      <c r="AQ15" s="9">
        <f ca="1">AVERAGE(OFFSET($A15,0,Fixtures!$D$6,1,12))</f>
        <v>1.3570232485765079</v>
      </c>
      <c r="AR15" s="9">
        <f ca="1">IF(OR(Fixtures!$D$6&lt;=0,Fixtures!$D$6&gt;39),AVERAGE(A15:AM15),AVERAGE(OFFSET($A15,0,Fixtures!$D$6,1,39-Fixtures!$D$6)))</f>
        <v>1.3662225698197379</v>
      </c>
    </row>
    <row r="16" spans="1:44" x14ac:dyDescent="0.25">
      <c r="A16" s="30" t="s">
        <v>73</v>
      </c>
      <c r="B16" s="9">
        <f ca="1">MIN(VLOOKUP($A14,$A$2:$AM$12,B$14+1,FALSE),VLOOKUP($A16,$A$2:$AM$12,B$14+1,FALSE))</f>
        <v>1.0835125382983435</v>
      </c>
      <c r="C16" s="9">
        <f t="shared" ref="C16:AM16" ca="1" si="3">MIN(VLOOKUP($A14,$A$2:$AM$12,C$14+1,FALSE),VLOOKUP($A16,$A$2:$AM$12,C$14+1,FALSE))</f>
        <v>1.0847983169801043</v>
      </c>
      <c r="D16" s="9">
        <f t="shared" ca="1" si="3"/>
        <v>1.4921849812179773</v>
      </c>
      <c r="E16" s="9">
        <f t="shared" ca="1" si="3"/>
        <v>1.4641832069024878</v>
      </c>
      <c r="F16" s="9">
        <f t="shared" ca="1" si="3"/>
        <v>1.2599623945098826</v>
      </c>
      <c r="G16" s="9">
        <f t="shared" ca="1" si="3"/>
        <v>2.0096738219941241</v>
      </c>
      <c r="H16" s="9">
        <f t="shared" ca="1" si="3"/>
        <v>1.1427070430229473</v>
      </c>
      <c r="I16" s="9">
        <f t="shared" ca="1" si="3"/>
        <v>1.7077648431485661</v>
      </c>
      <c r="J16" s="9">
        <f t="shared" ca="1" si="3"/>
        <v>1.0041113164666091</v>
      </c>
      <c r="K16" s="9">
        <f t="shared" ca="1" si="3"/>
        <v>1.6444889855592864</v>
      </c>
      <c r="L16" s="9">
        <f t="shared" ca="1" si="3"/>
        <v>1.5466331070127801</v>
      </c>
      <c r="M16" s="9">
        <f t="shared" ca="1" si="3"/>
        <v>1.2764154077904522</v>
      </c>
      <c r="N16" s="9">
        <f t="shared" ca="1" si="3"/>
        <v>1.0119446715271376</v>
      </c>
      <c r="O16" s="9">
        <f t="shared" ca="1" si="3"/>
        <v>1.8105402723413848</v>
      </c>
      <c r="P16" s="9">
        <f t="shared" ca="1" si="3"/>
        <v>1.2363184206988933</v>
      </c>
      <c r="Q16" s="9">
        <f t="shared" ca="1" si="3"/>
        <v>1.8327750906707858</v>
      </c>
      <c r="R16" s="9">
        <f t="shared" ca="1" si="3"/>
        <v>1.9168996324886733</v>
      </c>
      <c r="S16" s="9">
        <f t="shared" ca="1" si="3"/>
        <v>1.0549087880515551</v>
      </c>
      <c r="T16" s="9">
        <f t="shared" ca="1" si="3"/>
        <v>1.1432144817771392</v>
      </c>
      <c r="U16" s="9">
        <f t="shared" ca="1" si="3"/>
        <v>1.7278980437865763</v>
      </c>
      <c r="V16" s="9">
        <f t="shared" ca="1" si="3"/>
        <v>1.7070068173552673</v>
      </c>
      <c r="W16" s="9">
        <f t="shared" ca="1" si="3"/>
        <v>1.1008562630603487</v>
      </c>
      <c r="X16" s="9">
        <f t="shared" ca="1" si="3"/>
        <v>1.4999687566970337</v>
      </c>
      <c r="Y16" s="9">
        <f t="shared" ca="1" si="3"/>
        <v>1.1566920788984516</v>
      </c>
      <c r="Z16" s="9">
        <f t="shared" ca="1" si="3"/>
        <v>1.1866278623542266</v>
      </c>
      <c r="AA16" s="9">
        <f t="shared" ca="1" si="3"/>
        <v>1.4353999254464831</v>
      </c>
      <c r="AB16" s="9">
        <f t="shared" ca="1" si="3"/>
        <v>1.5758513994350394</v>
      </c>
      <c r="AC16" s="9">
        <f t="shared" ca="1" si="3"/>
        <v>1.2832138035667979</v>
      </c>
      <c r="AD16" s="9">
        <f t="shared" ca="1" si="3"/>
        <v>2.7378492095205567</v>
      </c>
      <c r="AE16" s="9">
        <f t="shared" ca="1" si="3"/>
        <v>0.82761811633562266</v>
      </c>
      <c r="AF16" s="9">
        <f t="shared" ca="1" si="3"/>
        <v>1.5116704352442427</v>
      </c>
      <c r="AG16" s="9">
        <f t="shared" ca="1" si="3"/>
        <v>0.85445990108286451</v>
      </c>
      <c r="AH16" s="9">
        <f t="shared" ca="1" si="3"/>
        <v>2.3104025425746468</v>
      </c>
      <c r="AI16" s="9">
        <f t="shared" ca="1" si="3"/>
        <v>1.2120145624764642</v>
      </c>
      <c r="AJ16" s="9">
        <f t="shared" ca="1" si="3"/>
        <v>0.98015570048844236</v>
      </c>
      <c r="AK16" s="9">
        <f t="shared" ca="1" si="3"/>
        <v>2.229066453424386</v>
      </c>
      <c r="AL16" s="9">
        <f t="shared" ca="1" si="3"/>
        <v>1.3453188395167275</v>
      </c>
      <c r="AM16" s="9">
        <f t="shared" ca="1" si="3"/>
        <v>1.8821660461197014</v>
      </c>
      <c r="AN16" s="9">
        <f ca="1">AVERAGE(OFFSET($A16,0,Fixtures!$D$6,1,3))</f>
        <v>1.2595732888997204</v>
      </c>
      <c r="AO16" s="9">
        <f ca="1">AVERAGE(OFFSET($A16,0,Fixtures!$D$6,1,6))</f>
        <v>1.5626057132035927</v>
      </c>
      <c r="AP16" s="9">
        <f ca="1">AVERAGE(OFFSET($A16,0,Fixtures!$D$6,1,9))</f>
        <v>1.3965980813204761</v>
      </c>
      <c r="AQ16" s="9">
        <f ca="1">AVERAGE(OFFSET($A16,0,Fixtures!$D$6,1,12))</f>
        <v>1.4226629614519866</v>
      </c>
      <c r="AR16" s="9">
        <f ca="1">IF(OR(Fixtures!$D$6&lt;=0,Fixtures!$D$6&gt;39),AVERAGE(A16:AM16),AVERAGE(OFFSET($A16,0,Fixtures!$D$6,1,39-Fixtures!$D$6)))</f>
        <v>1.5019004584323103</v>
      </c>
    </row>
    <row r="17" spans="1:44" x14ac:dyDescent="0.25">
      <c r="A17" s="30" t="s">
        <v>61</v>
      </c>
      <c r="B17" s="9">
        <f ca="1">MIN(VLOOKUP($A14,$A$2:$AM$12,B$14+1,FALSE),VLOOKUP($A17,$A$2:$AM$12,B$14+1,FALSE))</f>
        <v>1.1603408382896001</v>
      </c>
      <c r="C17" s="9">
        <f t="shared" ref="C17:AM17" ca="1" si="4">MIN(VLOOKUP($A14,$A$2:$AM$12,C$14+1,FALSE),VLOOKUP($A17,$A$2:$AM$12,C$14+1,FALSE))</f>
        <v>1.0847983169801043</v>
      </c>
      <c r="D17" s="9">
        <f t="shared" ca="1" si="4"/>
        <v>1.4921849812179773</v>
      </c>
      <c r="E17" s="9">
        <f t="shared" ca="1" si="4"/>
        <v>1.4641832069024878</v>
      </c>
      <c r="F17" s="9">
        <f t="shared" ca="1" si="4"/>
        <v>1.3533183966130449</v>
      </c>
      <c r="G17" s="9">
        <f t="shared" ca="1" si="4"/>
        <v>0.86604850275008172</v>
      </c>
      <c r="H17" s="9">
        <f t="shared" ca="1" si="4"/>
        <v>1.2493381206807457</v>
      </c>
      <c r="I17" s="9">
        <f t="shared" ca="1" si="4"/>
        <v>1.0867206926085653</v>
      </c>
      <c r="J17" s="9">
        <f t="shared" ca="1" si="4"/>
        <v>1.3698810024385466</v>
      </c>
      <c r="K17" s="9">
        <f t="shared" ca="1" si="4"/>
        <v>1.4051495456229832</v>
      </c>
      <c r="L17" s="9">
        <f t="shared" ca="1" si="4"/>
        <v>1.3960296628765576</v>
      </c>
      <c r="M17" s="9">
        <f t="shared" ca="1" si="4"/>
        <v>0.9855876609124008</v>
      </c>
      <c r="N17" s="9">
        <f t="shared" ca="1" si="4"/>
        <v>1.0119446715271376</v>
      </c>
      <c r="O17" s="9">
        <f t="shared" ca="1" si="4"/>
        <v>0.71382267956457612</v>
      </c>
      <c r="P17" s="9">
        <f t="shared" ca="1" si="4"/>
        <v>1.8774642468492051</v>
      </c>
      <c r="Q17" s="9">
        <f t="shared" ca="1" si="4"/>
        <v>1.5615954788237114</v>
      </c>
      <c r="R17" s="9">
        <f t="shared" ca="1" si="4"/>
        <v>0.73697378553287718</v>
      </c>
      <c r="S17" s="9">
        <f t="shared" ca="1" si="4"/>
        <v>1.180170151328924</v>
      </c>
      <c r="T17" s="9">
        <f t="shared" ca="1" si="4"/>
        <v>1.1891782107396331</v>
      </c>
      <c r="U17" s="9">
        <f t="shared" ca="1" si="4"/>
        <v>1.3339748936856719</v>
      </c>
      <c r="V17" s="9">
        <f t="shared" ca="1" si="4"/>
        <v>1.0234694766011858</v>
      </c>
      <c r="W17" s="9">
        <f t="shared" ca="1" si="4"/>
        <v>2.0990505558071728</v>
      </c>
      <c r="X17" s="9">
        <f t="shared" ca="1" si="4"/>
        <v>1.3347638804833497</v>
      </c>
      <c r="Y17" s="9">
        <f t="shared" ca="1" si="4"/>
        <v>1.3037541353425803</v>
      </c>
      <c r="Z17" s="9">
        <f t="shared" ca="1" si="4"/>
        <v>0.9860253280974014</v>
      </c>
      <c r="AA17" s="9">
        <f t="shared" ca="1" si="4"/>
        <v>1.4353999254464831</v>
      </c>
      <c r="AB17" s="9">
        <f t="shared" ca="1" si="4"/>
        <v>0.79003125832762677</v>
      </c>
      <c r="AC17" s="9">
        <f t="shared" ca="1" si="4"/>
        <v>1.1009114574009649</v>
      </c>
      <c r="AD17" s="9">
        <f t="shared" ca="1" si="4"/>
        <v>1.0453655684687653</v>
      </c>
      <c r="AE17" s="9">
        <f t="shared" ca="1" si="4"/>
        <v>1.9294222173232545</v>
      </c>
      <c r="AF17" s="9">
        <f t="shared" ca="1" si="4"/>
        <v>0.94949125931713307</v>
      </c>
      <c r="AG17" s="9">
        <f t="shared" ca="1" si="4"/>
        <v>1.0663277065100458</v>
      </c>
      <c r="AH17" s="9">
        <f t="shared" ca="1" si="4"/>
        <v>0.93453225366116655</v>
      </c>
      <c r="AI17" s="9">
        <f t="shared" ca="1" si="4"/>
        <v>1.4722976169185247</v>
      </c>
      <c r="AJ17" s="9">
        <f t="shared" ca="1" si="4"/>
        <v>0.98015570048844236</v>
      </c>
      <c r="AK17" s="9">
        <f t="shared" ca="1" si="4"/>
        <v>1.0915091082293447</v>
      </c>
      <c r="AL17" s="9">
        <f t="shared" ca="1" si="4"/>
        <v>1.2937267757130853</v>
      </c>
      <c r="AM17" s="9">
        <f t="shared" ca="1" si="4"/>
        <v>0.99764978906718227</v>
      </c>
      <c r="AN17" s="9">
        <f ca="1">AVERAGE(OFFSET($A17,0,Fixtures!$D$6,1,3))</f>
        <v>1.2417264629621549</v>
      </c>
      <c r="AO17" s="9">
        <f ca="1">AVERAGE(OFFSET($A17,0,Fixtures!$D$6,1,6))</f>
        <v>1.1102479455139704</v>
      </c>
      <c r="AP17" s="9">
        <f ca="1">AVERAGE(OFFSET($A17,0,Fixtures!$D$6,1,9))</f>
        <v>1.1785254284704729</v>
      </c>
      <c r="AQ17" s="9">
        <f ca="1">AVERAGE(OFFSET($A17,0,Fixtures!$D$6,1,12))</f>
        <v>1.1661428689418658</v>
      </c>
      <c r="AR17" s="9">
        <f ca="1">IF(OR(Fixtures!$D$6&lt;=0,Fixtures!$D$6&gt;39),AVERAGE(A17:AM17),AVERAGE(OFFSET($A17,0,Fixtures!$D$6,1,39-Fixtures!$D$6)))</f>
        <v>1.1584400066874667</v>
      </c>
    </row>
    <row r="18" spans="1:44" x14ac:dyDescent="0.25">
      <c r="A18" s="30" t="s">
        <v>53</v>
      </c>
      <c r="B18" s="9">
        <f ca="1">MIN(VLOOKUP($A14,$A$2:$AM$12,B$14+1,FALSE),VLOOKUP($A18,$A$2:$AM$12,B$14+1,FALSE))</f>
        <v>1.1579452822182672</v>
      </c>
      <c r="C18" s="9">
        <f t="shared" ref="C18:AM18" ca="1" si="5">MIN(VLOOKUP($A14,$A$2:$AM$12,C$14+1,FALSE),VLOOKUP($A18,$A$2:$AM$12,C$14+1,FALSE))</f>
        <v>1.0847983169801043</v>
      </c>
      <c r="D18" s="9">
        <f t="shared" ca="1" si="5"/>
        <v>1.4921849812179773</v>
      </c>
      <c r="E18" s="9">
        <f t="shared" ca="1" si="5"/>
        <v>1.0905485282331151</v>
      </c>
      <c r="F18" s="9">
        <f t="shared" ca="1" si="5"/>
        <v>1.3533183966130449</v>
      </c>
      <c r="G18" s="9">
        <f t="shared" ca="1" si="5"/>
        <v>1.1630475346324292</v>
      </c>
      <c r="H18" s="9">
        <f t="shared" ca="1" si="5"/>
        <v>0.92281005114979542</v>
      </c>
      <c r="I18" s="9">
        <f t="shared" ca="1" si="5"/>
        <v>1.5687932429442415</v>
      </c>
      <c r="J18" s="9">
        <f t="shared" ca="1" si="5"/>
        <v>1.3698810024385466</v>
      </c>
      <c r="K18" s="9">
        <f t="shared" ca="1" si="5"/>
        <v>1.5694898926180534</v>
      </c>
      <c r="L18" s="9">
        <f t="shared" ca="1" si="5"/>
        <v>1.422245429569416</v>
      </c>
      <c r="M18" s="9">
        <f t="shared" ca="1" si="5"/>
        <v>2.2366240974027716</v>
      </c>
      <c r="N18" s="9">
        <f t="shared" ca="1" si="5"/>
        <v>1.0119446715271376</v>
      </c>
      <c r="O18" s="9">
        <f t="shared" ca="1" si="5"/>
        <v>1.4482572665691931</v>
      </c>
      <c r="P18" s="9">
        <f t="shared" ca="1" si="5"/>
        <v>0.84181057249358038</v>
      </c>
      <c r="Q18" s="9">
        <f t="shared" ca="1" si="5"/>
        <v>1.5113373786278852</v>
      </c>
      <c r="R18" s="9">
        <f t="shared" ca="1" si="5"/>
        <v>1.0630365966285165</v>
      </c>
      <c r="S18" s="9">
        <f t="shared" ca="1" si="5"/>
        <v>1.1730661216889728</v>
      </c>
      <c r="T18" s="9">
        <f t="shared" ca="1" si="5"/>
        <v>1.0501839064337484</v>
      </c>
      <c r="U18" s="9">
        <f t="shared" ca="1" si="5"/>
        <v>1.8469537909350648</v>
      </c>
      <c r="V18" s="9">
        <f t="shared" ca="1" si="5"/>
        <v>1.3785187183842622</v>
      </c>
      <c r="W18" s="9">
        <f t="shared" ca="1" si="5"/>
        <v>1.0506502586947299</v>
      </c>
      <c r="X18" s="9">
        <f t="shared" ca="1" si="5"/>
        <v>2.0463654480872115</v>
      </c>
      <c r="Y18" s="9">
        <f t="shared" ca="1" si="5"/>
        <v>1.2363905542623161</v>
      </c>
      <c r="Z18" s="9">
        <f t="shared" ca="1" si="5"/>
        <v>0.99578228478394903</v>
      </c>
      <c r="AA18" s="9">
        <f t="shared" ca="1" si="5"/>
        <v>1.4353999254464831</v>
      </c>
      <c r="AB18" s="9">
        <f t="shared" ca="1" si="5"/>
        <v>0.78527566823807271</v>
      </c>
      <c r="AC18" s="9">
        <f t="shared" ca="1" si="5"/>
        <v>1.2832138035667979</v>
      </c>
      <c r="AD18" s="9">
        <f t="shared" ca="1" si="5"/>
        <v>1.0117217162715597</v>
      </c>
      <c r="AE18" s="9">
        <f t="shared" ca="1" si="5"/>
        <v>1.2575194971817683</v>
      </c>
      <c r="AF18" s="9">
        <f t="shared" ca="1" si="5"/>
        <v>1.5116704352442427</v>
      </c>
      <c r="AG18" s="9">
        <f t="shared" ca="1" si="5"/>
        <v>0.96949453381904649</v>
      </c>
      <c r="AH18" s="9">
        <f t="shared" ca="1" si="5"/>
        <v>2.1245888515790039</v>
      </c>
      <c r="AI18" s="9">
        <f t="shared" ca="1" si="5"/>
        <v>1.4972442304927644</v>
      </c>
      <c r="AJ18" s="9">
        <f t="shared" ca="1" si="5"/>
        <v>0.98015570048844236</v>
      </c>
      <c r="AK18" s="9">
        <f t="shared" ca="1" si="5"/>
        <v>1.4214047319124028</v>
      </c>
      <c r="AL18" s="9">
        <f t="shared" ca="1" si="5"/>
        <v>1.3539193609681659</v>
      </c>
      <c r="AM18" s="9">
        <f t="shared" ca="1" si="5"/>
        <v>1.1138797084062104</v>
      </c>
      <c r="AN18" s="9">
        <f ca="1">AVERAGE(OFFSET($A18,0,Fixtures!$D$6,1,3))</f>
        <v>1.2225242548309161</v>
      </c>
      <c r="AO18" s="9">
        <f ca="1">AVERAGE(OFFSET($A18,0,Fixtures!$D$6,1,6))</f>
        <v>1.1246306587615298</v>
      </c>
      <c r="AP18" s="9">
        <f ca="1">AVERAGE(OFFSET($A18,0,Fixtures!$D$6,1,9))</f>
        <v>1.1651631576460264</v>
      </c>
      <c r="AQ18" s="9">
        <f ca="1">AVERAGE(OFFSET($A18,0,Fixtures!$D$6,1,12))</f>
        <v>1.2573714334478707</v>
      </c>
      <c r="AR18" s="9">
        <f ca="1">IF(OR(Fixtures!$D$6&lt;=0,Fixtures!$D$6&gt;39),AVERAGE(A18:AM18),AVERAGE(OFFSET($A18,0,Fixtures!$D$6,1,39-Fixtures!$D$6)))</f>
        <v>1.265177400177415</v>
      </c>
    </row>
    <row r="19" spans="1:44" x14ac:dyDescent="0.25">
      <c r="A19" s="30" t="s">
        <v>2</v>
      </c>
      <c r="B19" s="9">
        <f ca="1">MIN(VLOOKUP($A14,$A$2:$AM$12,B$14+1,FALSE),VLOOKUP($A19,$A$2:$AM$12,B$14+1,FALSE))</f>
        <v>1.224609035834868</v>
      </c>
      <c r="C19" s="9">
        <f t="shared" ref="C19:AM19" ca="1" si="6">MIN(VLOOKUP($A14,$A$2:$AM$12,C$14+1,FALSE),VLOOKUP($A19,$A$2:$AM$12,C$14+1,FALSE))</f>
        <v>1.0847983169801043</v>
      </c>
      <c r="D19" s="9">
        <f t="shared" ca="1" si="6"/>
        <v>1.4921849812179773</v>
      </c>
      <c r="E19" s="9">
        <f t="shared" ca="1" si="6"/>
        <v>1.1792349977962528</v>
      </c>
      <c r="F19" s="9">
        <f t="shared" ca="1" si="6"/>
        <v>1.3533183966130449</v>
      </c>
      <c r="G19" s="9">
        <f t="shared" ca="1" si="6"/>
        <v>1.239046210555087</v>
      </c>
      <c r="H19" s="9">
        <f t="shared" ca="1" si="6"/>
        <v>1.2493381206807457</v>
      </c>
      <c r="I19" s="9">
        <f t="shared" ca="1" si="6"/>
        <v>1.6567502495462889</v>
      </c>
      <c r="J19" s="9">
        <f t="shared" ca="1" si="6"/>
        <v>1.3698810024385466</v>
      </c>
      <c r="K19" s="9">
        <f t="shared" ca="1" si="6"/>
        <v>1.3556162083715515</v>
      </c>
      <c r="L19" s="9">
        <f t="shared" ca="1" si="6"/>
        <v>1.8285422430228542</v>
      </c>
      <c r="M19" s="9">
        <f t="shared" ca="1" si="6"/>
        <v>0.98119124323795559</v>
      </c>
      <c r="N19" s="9">
        <f t="shared" ca="1" si="6"/>
        <v>1.0119446715271376</v>
      </c>
      <c r="O19" s="9">
        <f t="shared" ca="1" si="6"/>
        <v>2.3317450532278072</v>
      </c>
      <c r="P19" s="9">
        <f t="shared" ca="1" si="6"/>
        <v>1.7338201065797167</v>
      </c>
      <c r="Q19" s="9">
        <f t="shared" ca="1" si="6"/>
        <v>1.4411028142243465</v>
      </c>
      <c r="R19" s="9">
        <f t="shared" ca="1" si="6"/>
        <v>1.6880488251699481</v>
      </c>
      <c r="S19" s="9">
        <f t="shared" ca="1" si="6"/>
        <v>0.88654284881847045</v>
      </c>
      <c r="T19" s="9">
        <f t="shared" ca="1" si="6"/>
        <v>1.1891782107396331</v>
      </c>
      <c r="U19" s="9">
        <f t="shared" ca="1" si="6"/>
        <v>1.3496691633317912</v>
      </c>
      <c r="V19" s="9">
        <f t="shared" ca="1" si="6"/>
        <v>1.6577301436058616</v>
      </c>
      <c r="W19" s="9">
        <f t="shared" ca="1" si="6"/>
        <v>2.0250563112710833</v>
      </c>
      <c r="X19" s="9">
        <f t="shared" ca="1" si="6"/>
        <v>1.7451466825801296</v>
      </c>
      <c r="Y19" s="9">
        <f t="shared" ca="1" si="6"/>
        <v>1.3037541353425803</v>
      </c>
      <c r="Z19" s="9">
        <f t="shared" ca="1" si="6"/>
        <v>1.0756020070858092</v>
      </c>
      <c r="AA19" s="9">
        <f t="shared" ca="1" si="6"/>
        <v>1.4353999254464831</v>
      </c>
      <c r="AB19" s="9">
        <f t="shared" ca="1" si="6"/>
        <v>1.3243417865066043</v>
      </c>
      <c r="AC19" s="9">
        <f t="shared" ca="1" si="6"/>
        <v>1.1300161556922792</v>
      </c>
      <c r="AD19" s="9">
        <f t="shared" ca="1" si="6"/>
        <v>2.1527585249524188</v>
      </c>
      <c r="AE19" s="9">
        <f t="shared" ca="1" si="6"/>
        <v>1.1606564349831161</v>
      </c>
      <c r="AF19" s="9">
        <f t="shared" ca="1" si="6"/>
        <v>1.2711133611196515</v>
      </c>
      <c r="AG19" s="9">
        <f t="shared" ca="1" si="6"/>
        <v>1.4657301287875635</v>
      </c>
      <c r="AH19" s="9">
        <f t="shared" ca="1" si="6"/>
        <v>1.2240654684698447</v>
      </c>
      <c r="AI19" s="9">
        <f t="shared" ca="1" si="6"/>
        <v>1.8316917265111801</v>
      </c>
      <c r="AJ19" s="9">
        <f t="shared" ca="1" si="6"/>
        <v>0.98015570048844236</v>
      </c>
      <c r="AK19" s="9">
        <f t="shared" ca="1" si="6"/>
        <v>1.2983075428373236</v>
      </c>
      <c r="AL19" s="9">
        <f t="shared" ca="1" si="6"/>
        <v>1.3539193609681659</v>
      </c>
      <c r="AM19" s="9">
        <f t="shared" ca="1" si="6"/>
        <v>1.9779824082789954</v>
      </c>
      <c r="AN19" s="9">
        <f ca="1">AVERAGE(OFFSET($A19,0,Fixtures!$D$6,1,3))</f>
        <v>1.271585355958291</v>
      </c>
      <c r="AO19" s="9">
        <f ca="1">AVERAGE(OFFSET($A19,0,Fixtures!$D$6,1,6))</f>
        <v>1.4036454225043624</v>
      </c>
      <c r="AP19" s="9">
        <f ca="1">AVERAGE(OFFSET($A19,0,Fixtures!$D$6,1,9))</f>
        <v>1.3688191622129449</v>
      </c>
      <c r="AQ19" s="9">
        <f ca="1">AVERAGE(OFFSET($A19,0,Fixtures!$D$6,1,12))</f>
        <v>1.3629404462821644</v>
      </c>
      <c r="AR19" s="9">
        <f ca="1">IF(OR(Fixtures!$D$6&lt;=0,Fixtures!$D$6&gt;39),AVERAGE(A19:AM19),AVERAGE(OFFSET($A19,0,Fixtures!$D$6,1,39-Fixtures!$D$6)))</f>
        <v>1.3990329778313642</v>
      </c>
    </row>
    <row r="20" spans="1:44" x14ac:dyDescent="0.25">
      <c r="A20" s="30" t="s">
        <v>113</v>
      </c>
      <c r="B20" s="9">
        <f ca="1">MIN(VLOOKUP($A14,$A$2:$AM$12,B$14+1,FALSE),VLOOKUP($A20,$A$2:$AM$12,B$14+1,FALSE))</f>
        <v>2.1442393948027711</v>
      </c>
      <c r="C20" s="9">
        <f t="shared" ref="C20:AM20" ca="1" si="7">MIN(VLOOKUP($A14,$A$2:$AM$12,C$14+1,FALSE),VLOOKUP($A20,$A$2:$AM$12,C$14+1,FALSE))</f>
        <v>0.96017681143413069</v>
      </c>
      <c r="D20" s="9">
        <f t="shared" ca="1" si="7"/>
        <v>1.4921849812179773</v>
      </c>
      <c r="E20" s="9">
        <f t="shared" ca="1" si="7"/>
        <v>1.4641832069024878</v>
      </c>
      <c r="F20" s="9">
        <f t="shared" ca="1" si="7"/>
        <v>1.3533183966130449</v>
      </c>
      <c r="G20" s="9">
        <f t="shared" ca="1" si="7"/>
        <v>1.7708215096881537</v>
      </c>
      <c r="H20" s="9">
        <f t="shared" ca="1" si="7"/>
        <v>1.2493381206807457</v>
      </c>
      <c r="I20" s="9">
        <f t="shared" ca="1" si="7"/>
        <v>1.3334418101893875</v>
      </c>
      <c r="J20" s="9">
        <f t="shared" ca="1" si="7"/>
        <v>1.3698810024385466</v>
      </c>
      <c r="K20" s="9">
        <f t="shared" ca="1" si="7"/>
        <v>1.7379882230494232</v>
      </c>
      <c r="L20" s="9">
        <f t="shared" ca="1" si="7"/>
        <v>1.9416799220931145</v>
      </c>
      <c r="M20" s="9">
        <f t="shared" ca="1" si="7"/>
        <v>1.2370582342986622</v>
      </c>
      <c r="N20" s="9">
        <f t="shared" ca="1" si="7"/>
        <v>1.0119446715271376</v>
      </c>
      <c r="O20" s="9">
        <f t="shared" ca="1" si="7"/>
        <v>1.2846571670677416</v>
      </c>
      <c r="P20" s="9">
        <f t="shared" ca="1" si="7"/>
        <v>2.2583180322207141</v>
      </c>
      <c r="Q20" s="9">
        <f t="shared" ca="1" si="7"/>
        <v>1.2175686803485368</v>
      </c>
      <c r="R20" s="9">
        <f t="shared" ca="1" si="7"/>
        <v>1.9168996324886733</v>
      </c>
      <c r="S20" s="9">
        <f t="shared" ca="1" si="7"/>
        <v>1.4220882150281171</v>
      </c>
      <c r="T20" s="9">
        <f t="shared" ca="1" si="7"/>
        <v>1.1891782107396331</v>
      </c>
      <c r="U20" s="9">
        <f t="shared" ca="1" si="7"/>
        <v>1.3619694458868763</v>
      </c>
      <c r="V20" s="9">
        <f t="shared" ca="1" si="7"/>
        <v>0.93001406270929765</v>
      </c>
      <c r="W20" s="9">
        <f t="shared" ca="1" si="7"/>
        <v>2.5779613574830575</v>
      </c>
      <c r="X20" s="9">
        <f t="shared" ca="1" si="7"/>
        <v>1.0293034968751598</v>
      </c>
      <c r="Y20" s="9">
        <f t="shared" ca="1" si="7"/>
        <v>1.3037541353425803</v>
      </c>
      <c r="Z20" s="9">
        <f t="shared" ca="1" si="7"/>
        <v>1.4343381997966647</v>
      </c>
      <c r="AA20" s="9">
        <f t="shared" ca="1" si="7"/>
        <v>1.4353999254464831</v>
      </c>
      <c r="AB20" s="9">
        <f t="shared" ca="1" si="7"/>
        <v>2.1243540002271875</v>
      </c>
      <c r="AC20" s="9">
        <f t="shared" ca="1" si="7"/>
        <v>1.2832138035667979</v>
      </c>
      <c r="AD20" s="9">
        <f t="shared" ca="1" si="7"/>
        <v>1.8188371644712718</v>
      </c>
      <c r="AE20" s="9">
        <f t="shared" ca="1" si="7"/>
        <v>1.5117666166105603</v>
      </c>
      <c r="AF20" s="9">
        <f t="shared" ca="1" si="7"/>
        <v>1.4158495594167007</v>
      </c>
      <c r="AG20" s="9">
        <f t="shared" ca="1" si="7"/>
        <v>1.4987599934743516</v>
      </c>
      <c r="AH20" s="9">
        <f t="shared" ca="1" si="7"/>
        <v>1.2998022618970433</v>
      </c>
      <c r="AI20" s="9">
        <f t="shared" ca="1" si="7"/>
        <v>1.8316917265111801</v>
      </c>
      <c r="AJ20" s="9">
        <f t="shared" ca="1" si="7"/>
        <v>0.98015570048844236</v>
      </c>
      <c r="AK20" s="9">
        <f t="shared" ca="1" si="7"/>
        <v>2.229066453424386</v>
      </c>
      <c r="AL20" s="9">
        <f t="shared" ca="1" si="7"/>
        <v>1.1854259692953755</v>
      </c>
      <c r="AM20" s="9">
        <f t="shared" ca="1" si="7"/>
        <v>2.021623777656524</v>
      </c>
      <c r="AN20" s="9">
        <f ca="1">AVERAGE(OFFSET($A20,0,Fixtures!$D$6,1,3))</f>
        <v>1.3911640868619095</v>
      </c>
      <c r="AO20" s="9">
        <f ca="1">AVERAGE(OFFSET($A20,0,Fixtures!$D$6,1,6))</f>
        <v>1.5666495381418308</v>
      </c>
      <c r="AP20" s="9">
        <f ca="1">AVERAGE(OFFSET($A20,0,Fixtures!$D$6,1,9))</f>
        <v>1.5362525998169554</v>
      </c>
      <c r="AQ20" s="9">
        <f ca="1">AVERAGE(OFFSET($A20,0,Fixtures!$D$6,1,12))</f>
        <v>1.4948269239374385</v>
      </c>
      <c r="AR20" s="9">
        <f ca="1">IF(OR(Fixtures!$D$6&lt;=0,Fixtures!$D$6&gt;39),AVERAGE(A20:AM20),AVERAGE(OFFSET($A20,0,Fixtures!$D$6,1,39-Fixtures!$D$6)))</f>
        <v>1.5582692858417033</v>
      </c>
    </row>
    <row r="21" spans="1:44" x14ac:dyDescent="0.25">
      <c r="A21" s="30" t="s">
        <v>112</v>
      </c>
      <c r="B21" s="9">
        <f ca="1">MIN(VLOOKUP($A14,$A$2:$AM$12,B$14+1,FALSE),VLOOKUP($A21,$A$2:$AM$12,B$14+1,FALSE))</f>
        <v>1.0269866128754686</v>
      </c>
      <c r="C21" s="9">
        <f t="shared" ref="C21:AM21" ca="1" si="8">MIN(VLOOKUP($A14,$A$2:$AM$12,C$14+1,FALSE),VLOOKUP($A21,$A$2:$AM$12,C$14+1,FALSE))</f>
        <v>0.62117003641739887</v>
      </c>
      <c r="D21" s="9">
        <f t="shared" ca="1" si="8"/>
        <v>1.1615144096489374</v>
      </c>
      <c r="E21" s="9">
        <f t="shared" ca="1" si="8"/>
        <v>1.4641832069024878</v>
      </c>
      <c r="F21" s="9">
        <f t="shared" ca="1" si="8"/>
        <v>1.0097311018705752</v>
      </c>
      <c r="G21" s="9">
        <f t="shared" ca="1" si="8"/>
        <v>1.4126625895869647</v>
      </c>
      <c r="H21" s="9">
        <f t="shared" ca="1" si="8"/>
        <v>1.2493381206807457</v>
      </c>
      <c r="I21" s="9">
        <f t="shared" ca="1" si="8"/>
        <v>1.2342737101632306</v>
      </c>
      <c r="J21" s="9">
        <f t="shared" ca="1" si="8"/>
        <v>0.85804136867205216</v>
      </c>
      <c r="K21" s="9">
        <f t="shared" ca="1" si="8"/>
        <v>1.2811965639371294</v>
      </c>
      <c r="L21" s="9">
        <f t="shared" ca="1" si="8"/>
        <v>0.79176339589125777</v>
      </c>
      <c r="M21" s="9">
        <f t="shared" ca="1" si="8"/>
        <v>1.358903756100702</v>
      </c>
      <c r="N21" s="9">
        <f t="shared" ca="1" si="8"/>
        <v>1.0119446715271376</v>
      </c>
      <c r="O21" s="9">
        <f t="shared" ca="1" si="8"/>
        <v>1.4188872024584027</v>
      </c>
      <c r="P21" s="9">
        <f t="shared" ca="1" si="8"/>
        <v>0.64131617879859193</v>
      </c>
      <c r="Q21" s="9">
        <f t="shared" ca="1" si="8"/>
        <v>1.1258038325065027</v>
      </c>
      <c r="R21" s="9">
        <f t="shared" ca="1" si="8"/>
        <v>0.89062534751663303</v>
      </c>
      <c r="S21" s="9">
        <f t="shared" ca="1" si="8"/>
        <v>1.2968765057206635</v>
      </c>
      <c r="T21" s="9">
        <f t="shared" ca="1" si="8"/>
        <v>0.82624934316712129</v>
      </c>
      <c r="U21" s="9">
        <f t="shared" ca="1" si="8"/>
        <v>1.9475833379808918</v>
      </c>
      <c r="V21" s="9">
        <f t="shared" ca="1" si="8"/>
        <v>1.866295217313213</v>
      </c>
      <c r="W21" s="9">
        <f t="shared" ca="1" si="8"/>
        <v>0.85766050974303709</v>
      </c>
      <c r="X21" s="9">
        <f t="shared" ca="1" si="8"/>
        <v>1.281765501349609</v>
      </c>
      <c r="Y21" s="9">
        <f t="shared" ca="1" si="8"/>
        <v>1.3037541353425803</v>
      </c>
      <c r="Z21" s="9">
        <f t="shared" ca="1" si="8"/>
        <v>0.92792067168525039</v>
      </c>
      <c r="AA21" s="9">
        <f t="shared" ca="1" si="8"/>
        <v>0.68748690613977625</v>
      </c>
      <c r="AB21" s="9">
        <f t="shared" ca="1" si="8"/>
        <v>0.86815699969730342</v>
      </c>
      <c r="AC21" s="9">
        <f t="shared" ca="1" si="8"/>
        <v>1.2832138035667979</v>
      </c>
      <c r="AD21" s="9">
        <f t="shared" ca="1" si="8"/>
        <v>0.75363727630600597</v>
      </c>
      <c r="AE21" s="9">
        <f t="shared" ca="1" si="8"/>
        <v>0.95801552635345222</v>
      </c>
      <c r="AF21" s="9">
        <f t="shared" ca="1" si="8"/>
        <v>1.5116704352442427</v>
      </c>
      <c r="AG21" s="9">
        <f t="shared" ca="1" si="8"/>
        <v>0.9096793739186515</v>
      </c>
      <c r="AH21" s="9">
        <f t="shared" ca="1" si="8"/>
        <v>1.1827576654671876</v>
      </c>
      <c r="AI21" s="9">
        <f t="shared" ca="1" si="8"/>
        <v>0.94983358181099664</v>
      </c>
      <c r="AJ21" s="9">
        <f t="shared" ca="1" si="8"/>
        <v>0.98015570048844236</v>
      </c>
      <c r="AK21" s="9">
        <f t="shared" ca="1" si="8"/>
        <v>1.735101772438536</v>
      </c>
      <c r="AL21" s="9">
        <f t="shared" ca="1" si="8"/>
        <v>0.94566669220284405</v>
      </c>
      <c r="AM21" s="9">
        <f t="shared" ca="1" si="8"/>
        <v>1.5083637447696254</v>
      </c>
      <c r="AN21" s="9">
        <f ca="1">AVERAGE(OFFSET($A21,0,Fixtures!$D$6,1,3))</f>
        <v>0.97305390438920236</v>
      </c>
      <c r="AO21" s="9">
        <f ca="1">AVERAGE(OFFSET($A21,0,Fixtures!$D$6,1,6))</f>
        <v>0.97069496545628564</v>
      </c>
      <c r="AP21" s="9">
        <f ca="1">AVERAGE(OFFSET($A21,0,Fixtures!$D$6,1,9))</f>
        <v>1.0226150142504511</v>
      </c>
      <c r="AQ21" s="9">
        <f ca="1">AVERAGE(OFFSET($A21,0,Fixtures!$D$6,1,12))</f>
        <v>1.0263568396683906</v>
      </c>
      <c r="AR21" s="9">
        <f ca="1">IF(OR(Fixtures!$D$6&lt;=0,Fixtures!$D$6&gt;39),AVERAGE(A21:AM21),AVERAGE(OFFSET($A21,0,Fixtures!$D$6,1,39-Fixtures!$D$6)))</f>
        <v>1.100360952362113</v>
      </c>
    </row>
    <row r="22" spans="1:44" x14ac:dyDescent="0.25">
      <c r="A22" s="30" t="s">
        <v>10</v>
      </c>
      <c r="B22" s="9">
        <f ca="1">MIN(VLOOKUP($A14,$A$2:$AM$12,B$14+1,FALSE),VLOOKUP($A22,$A$2:$AM$12,B$14+1,FALSE))</f>
        <v>1.4383724771085271</v>
      </c>
      <c r="C22" s="9">
        <f t="shared" ref="C22:AM22" ca="1" si="9">MIN(VLOOKUP($A14,$A$2:$AM$12,C$14+1,FALSE),VLOOKUP($A22,$A$2:$AM$12,C$14+1,FALSE))</f>
        <v>1.0847983169801043</v>
      </c>
      <c r="D22" s="9">
        <f t="shared" ca="1" si="9"/>
        <v>1.4921849812179773</v>
      </c>
      <c r="E22" s="9">
        <f t="shared" ca="1" si="9"/>
        <v>1.4117032190405687</v>
      </c>
      <c r="F22" s="9">
        <f t="shared" ca="1" si="9"/>
        <v>1.3533183966130449</v>
      </c>
      <c r="G22" s="9">
        <f t="shared" ca="1" si="9"/>
        <v>0.83606496329351487</v>
      </c>
      <c r="H22" s="9">
        <f t="shared" ca="1" si="9"/>
        <v>1.2493381206807457</v>
      </c>
      <c r="I22" s="9">
        <f t="shared" ca="1" si="9"/>
        <v>1.4870250903363487</v>
      </c>
      <c r="J22" s="9">
        <f t="shared" ca="1" si="9"/>
        <v>1.3698810024385466</v>
      </c>
      <c r="K22" s="9">
        <f t="shared" ca="1" si="9"/>
        <v>1.4125381786843632</v>
      </c>
      <c r="L22" s="9">
        <f t="shared" ca="1" si="9"/>
        <v>2.1868438006401325</v>
      </c>
      <c r="M22" s="9">
        <f t="shared" ca="1" si="9"/>
        <v>1.1500419589718294</v>
      </c>
      <c r="N22" s="9">
        <f t="shared" ca="1" si="9"/>
        <v>1.0119446715271376</v>
      </c>
      <c r="O22" s="9">
        <f t="shared" ca="1" si="9"/>
        <v>1.0048164126428618</v>
      </c>
      <c r="P22" s="9">
        <f t="shared" ca="1" si="9"/>
        <v>0.91651159625620393</v>
      </c>
      <c r="Q22" s="9">
        <f t="shared" ca="1" si="9"/>
        <v>1.1650595941858835</v>
      </c>
      <c r="R22" s="9">
        <f t="shared" ca="1" si="9"/>
        <v>1.0430160868413989</v>
      </c>
      <c r="S22" s="9">
        <f t="shared" ca="1" si="9"/>
        <v>1.5932733992885162</v>
      </c>
      <c r="T22" s="9">
        <f t="shared" ca="1" si="9"/>
        <v>1.1891782107396331</v>
      </c>
      <c r="U22" s="9">
        <f t="shared" ca="1" si="9"/>
        <v>0.75541584728124933</v>
      </c>
      <c r="V22" s="9">
        <f t="shared" ca="1" si="9"/>
        <v>1.1062771458945193</v>
      </c>
      <c r="W22" s="9">
        <f t="shared" ca="1" si="9"/>
        <v>2.1100878965531846</v>
      </c>
      <c r="X22" s="9">
        <f t="shared" ca="1" si="9"/>
        <v>1.1551093869856215</v>
      </c>
      <c r="Y22" s="9">
        <f t="shared" ca="1" si="9"/>
        <v>1.1284607101361874</v>
      </c>
      <c r="Z22" s="9">
        <f t="shared" ca="1" si="9"/>
        <v>1.620501189562872</v>
      </c>
      <c r="AA22" s="9">
        <f t="shared" ca="1" si="9"/>
        <v>0.96287744335364189</v>
      </c>
      <c r="AB22" s="9">
        <f t="shared" ca="1" si="9"/>
        <v>1.0831052080115913</v>
      </c>
      <c r="AC22" s="9">
        <f t="shared" ca="1" si="9"/>
        <v>1.2832138035667979</v>
      </c>
      <c r="AD22" s="9">
        <f t="shared" ca="1" si="9"/>
        <v>0.77991592668641763</v>
      </c>
      <c r="AE22" s="9">
        <f t="shared" ca="1" si="9"/>
        <v>1.3691099153950703</v>
      </c>
      <c r="AF22" s="9">
        <f t="shared" ca="1" si="9"/>
        <v>1.0434792561085706</v>
      </c>
      <c r="AG22" s="9">
        <f t="shared" ca="1" si="9"/>
        <v>1.4987599934743516</v>
      </c>
      <c r="AH22" s="9">
        <f t="shared" ca="1" si="9"/>
        <v>1.9868607223841244</v>
      </c>
      <c r="AI22" s="9">
        <f t="shared" ca="1" si="9"/>
        <v>1.7179639140196465</v>
      </c>
      <c r="AJ22" s="9">
        <f t="shared" ca="1" si="9"/>
        <v>0.98015570048844236</v>
      </c>
      <c r="AK22" s="9">
        <f t="shared" ca="1" si="9"/>
        <v>1.0557810535774201</v>
      </c>
      <c r="AL22" s="9">
        <f t="shared" ca="1" si="9"/>
        <v>1.2489365501051275</v>
      </c>
      <c r="AM22" s="9">
        <f t="shared" ca="1" si="9"/>
        <v>0.98898577254750941</v>
      </c>
      <c r="AN22" s="9">
        <f ca="1">AVERAGE(OFFSET($A22,0,Fixtures!$D$6,1,3))</f>
        <v>1.2372797810175673</v>
      </c>
      <c r="AO22" s="9">
        <f ca="1">AVERAGE(OFFSET($A22,0,Fixtures!$D$6,1,6))</f>
        <v>1.1430123802195846</v>
      </c>
      <c r="AP22" s="9">
        <f ca="1">AVERAGE(OFFSET($A22,0,Fixtures!$D$6,1,9))</f>
        <v>1.1966026051439445</v>
      </c>
      <c r="AQ22" s="9">
        <f ca="1">AVERAGE(OFFSET($A22,0,Fixtures!$D$6,1,12))</f>
        <v>1.2878669819323094</v>
      </c>
      <c r="AR22" s="9">
        <f ca="1">IF(OR(Fixtures!$D$6&lt;=0,Fixtures!$D$6&gt;39),AVERAGE(A22:AM22),AVERAGE(OFFSET($A22,0,Fixtures!$D$6,1,39-Fixtures!$D$6)))</f>
        <v>1.2498738106278513</v>
      </c>
    </row>
    <row r="23" spans="1:44" x14ac:dyDescent="0.25">
      <c r="A23" s="30" t="s">
        <v>71</v>
      </c>
      <c r="B23" s="9">
        <f ca="1">MIN(VLOOKUP($A14,$A$2:$AM$12,B$14+1,FALSE),VLOOKUP($A23,$A$2:$AM$12,B$14+1,FALSE))</f>
        <v>1.1302964534839808</v>
      </c>
      <c r="C23" s="9">
        <f t="shared" ref="C23:AM23" ca="1" si="10">MIN(VLOOKUP($A14,$A$2:$AM$12,C$14+1,FALSE),VLOOKUP($A23,$A$2:$AM$12,C$14+1,FALSE))</f>
        <v>1.0847983169801043</v>
      </c>
      <c r="D23" s="9">
        <f t="shared" ca="1" si="10"/>
        <v>1.1166305550652915</v>
      </c>
      <c r="E23" s="9">
        <f t="shared" ca="1" si="10"/>
        <v>1.2472877051010887</v>
      </c>
      <c r="F23" s="9">
        <f t="shared" ca="1" si="10"/>
        <v>1.1171264141056418</v>
      </c>
      <c r="G23" s="9">
        <f t="shared" ca="1" si="10"/>
        <v>2.0225215145326922</v>
      </c>
      <c r="H23" s="9">
        <f t="shared" ca="1" si="10"/>
        <v>1.2493381206807457</v>
      </c>
      <c r="I23" s="9">
        <f t="shared" ca="1" si="10"/>
        <v>1.0587868644439482</v>
      </c>
      <c r="J23" s="9">
        <f t="shared" ca="1" si="10"/>
        <v>1.3698810024385466</v>
      </c>
      <c r="K23" s="9">
        <f t="shared" ca="1" si="10"/>
        <v>0.89507314010875805</v>
      </c>
      <c r="L23" s="9">
        <f t="shared" ca="1" si="10"/>
        <v>1.591977029852639</v>
      </c>
      <c r="M23" s="9">
        <f t="shared" ca="1" si="10"/>
        <v>1.4657395835597111</v>
      </c>
      <c r="N23" s="9">
        <f t="shared" ca="1" si="10"/>
        <v>1.0119446715271376</v>
      </c>
      <c r="O23" s="9">
        <f t="shared" ca="1" si="10"/>
        <v>1.9638132179679064</v>
      </c>
      <c r="P23" s="9">
        <f t="shared" ca="1" si="10"/>
        <v>2.2590146488536549</v>
      </c>
      <c r="Q23" s="9">
        <f t="shared" ca="1" si="10"/>
        <v>0.8087319337607155</v>
      </c>
      <c r="R23" s="9">
        <f t="shared" ca="1" si="10"/>
        <v>1.9168996324886733</v>
      </c>
      <c r="S23" s="9">
        <f t="shared" ca="1" si="10"/>
        <v>1.5113390569444105</v>
      </c>
      <c r="T23" s="9">
        <f t="shared" ca="1" si="10"/>
        <v>1.1891782107396331</v>
      </c>
      <c r="U23" s="9">
        <f t="shared" ca="1" si="10"/>
        <v>1.1595491046342767</v>
      </c>
      <c r="V23" s="9">
        <f t="shared" ca="1" si="10"/>
        <v>1.2366352276089247</v>
      </c>
      <c r="W23" s="9">
        <f t="shared" ca="1" si="10"/>
        <v>1.3370845673229599</v>
      </c>
      <c r="X23" s="9">
        <f t="shared" ca="1" si="10"/>
        <v>1.1843564821873007</v>
      </c>
      <c r="Y23" s="9">
        <f t="shared" ca="1" si="10"/>
        <v>1.3037541353425803</v>
      </c>
      <c r="Z23" s="9">
        <f t="shared" ca="1" si="10"/>
        <v>1.2312101483343278</v>
      </c>
      <c r="AA23" s="9">
        <f t="shared" ca="1" si="10"/>
        <v>1.4353999254464831</v>
      </c>
      <c r="AB23" s="9">
        <f t="shared" ca="1" si="10"/>
        <v>2.2576793319786872</v>
      </c>
      <c r="AC23" s="9">
        <f t="shared" ca="1" si="10"/>
        <v>1.2832138035667979</v>
      </c>
      <c r="AD23" s="9">
        <f t="shared" ca="1" si="10"/>
        <v>1.2081057282104517</v>
      </c>
      <c r="AE23" s="9">
        <f t="shared" ca="1" si="10"/>
        <v>1.5122329467532729</v>
      </c>
      <c r="AF23" s="9">
        <f t="shared" ca="1" si="10"/>
        <v>1.5116704352442427</v>
      </c>
      <c r="AG23" s="9">
        <f t="shared" ca="1" si="10"/>
        <v>1.3146187657471105</v>
      </c>
      <c r="AH23" s="9">
        <f t="shared" ca="1" si="10"/>
        <v>2.3781385260761647</v>
      </c>
      <c r="AI23" s="9">
        <f t="shared" ca="1" si="10"/>
        <v>0.98119757246559169</v>
      </c>
      <c r="AJ23" s="9">
        <f t="shared" ca="1" si="10"/>
        <v>0.83496119101808408</v>
      </c>
      <c r="AK23" s="9">
        <f t="shared" ca="1" si="10"/>
        <v>1.6680530513938308</v>
      </c>
      <c r="AL23" s="9">
        <f t="shared" ca="1" si="10"/>
        <v>1.3539193609681659</v>
      </c>
      <c r="AM23" s="9">
        <f t="shared" ca="1" si="10"/>
        <v>1.6687937790960827</v>
      </c>
      <c r="AN23" s="9">
        <f ca="1">AVERAGE(OFFSET($A23,0,Fixtures!$D$6,1,3))</f>
        <v>1.3234547363744638</v>
      </c>
      <c r="AO23" s="9">
        <f ca="1">AVERAGE(OFFSET($A23,0,Fixtures!$D$6,1,6))</f>
        <v>1.4532271788132214</v>
      </c>
      <c r="AP23" s="9">
        <f ca="1">AVERAGE(OFFSET($A23,0,Fixtures!$D$6,1,9))</f>
        <v>1.4508761356248838</v>
      </c>
      <c r="AQ23" s="9">
        <f ca="1">AVERAGE(OFFSET($A23,0,Fixtures!$D$6,1,12))</f>
        <v>1.4376818758486498</v>
      </c>
      <c r="AR23" s="9">
        <f ca="1">IF(OR(Fixtures!$D$6&lt;=0,Fixtures!$D$6&gt;39),AVERAGE(A23:AM23),AVERAGE(OFFSET($A23,0,Fixtures!$D$6,1,39-Fixtures!$D$6)))</f>
        <v>1.4628632467761249</v>
      </c>
    </row>
    <row r="24" spans="1:44" x14ac:dyDescent="0.25">
      <c r="A24" s="30" t="s">
        <v>63</v>
      </c>
      <c r="B24" s="9">
        <f ca="1">MIN(VLOOKUP($A14,$A$2:$AM$12,B$14+1,FALSE),VLOOKUP($A24,$A$2:$AM$12,B$14+1,FALSE))</f>
        <v>2.1442393948027711</v>
      </c>
      <c r="C24" s="9">
        <f t="shared" ref="C24:AM24" ca="1" si="11">MIN(VLOOKUP($A14,$A$2:$AM$12,C$14+1,FALSE),VLOOKUP($A24,$A$2:$AM$12,C$14+1,FALSE))</f>
        <v>1.0847983169801043</v>
      </c>
      <c r="D24" s="9">
        <f t="shared" ca="1" si="11"/>
        <v>1.4921849812179773</v>
      </c>
      <c r="E24" s="9">
        <f t="shared" ca="1" si="11"/>
        <v>1.2464370220071528</v>
      </c>
      <c r="F24" s="9">
        <f t="shared" ca="1" si="11"/>
        <v>1.3533183966130449</v>
      </c>
      <c r="G24" s="9">
        <f t="shared" ca="1" si="11"/>
        <v>1.9198874989541921</v>
      </c>
      <c r="H24" s="9">
        <f t="shared" ca="1" si="11"/>
        <v>1.2493381206807457</v>
      </c>
      <c r="I24" s="9">
        <f t="shared" ca="1" si="11"/>
        <v>1.0273500989059383</v>
      </c>
      <c r="J24" s="9">
        <f t="shared" ca="1" si="11"/>
        <v>1.3698810024385466</v>
      </c>
      <c r="K24" s="9">
        <f t="shared" ca="1" si="11"/>
        <v>1.3450004191730558</v>
      </c>
      <c r="L24" s="9">
        <f t="shared" ca="1" si="11"/>
        <v>1.0606697057035595</v>
      </c>
      <c r="M24" s="9">
        <f t="shared" ca="1" si="11"/>
        <v>1.9561571443587371</v>
      </c>
      <c r="N24" s="9">
        <f t="shared" ca="1" si="11"/>
        <v>1.0119446715271376</v>
      </c>
      <c r="O24" s="9">
        <f t="shared" ca="1" si="11"/>
        <v>2.7362308507142319</v>
      </c>
      <c r="P24" s="9">
        <f t="shared" ca="1" si="11"/>
        <v>2.3466906359316151</v>
      </c>
      <c r="Q24" s="9">
        <f t="shared" ca="1" si="11"/>
        <v>1.4191104420533966</v>
      </c>
      <c r="R24" s="9">
        <f t="shared" ca="1" si="11"/>
        <v>1.9168996324886733</v>
      </c>
      <c r="S24" s="9">
        <f t="shared" ca="1" si="11"/>
        <v>1.5932733992885162</v>
      </c>
      <c r="T24" s="9">
        <f t="shared" ca="1" si="11"/>
        <v>1.1891782107396331</v>
      </c>
      <c r="U24" s="9">
        <f t="shared" ca="1" si="11"/>
        <v>1.9210230269891437</v>
      </c>
      <c r="V24" s="9">
        <f t="shared" ca="1" si="11"/>
        <v>1.137031246859179</v>
      </c>
      <c r="W24" s="9">
        <f t="shared" ca="1" si="11"/>
        <v>2.0091981570362933</v>
      </c>
      <c r="X24" s="9">
        <f t="shared" ca="1" si="11"/>
        <v>1.5640335380147303</v>
      </c>
      <c r="Y24" s="9">
        <f t="shared" ca="1" si="11"/>
        <v>1.3037541353425803</v>
      </c>
      <c r="Z24" s="9">
        <f t="shared" ca="1" si="11"/>
        <v>1.4358406349555295</v>
      </c>
      <c r="AA24" s="9">
        <f t="shared" ca="1" si="11"/>
        <v>1.4353999254464831</v>
      </c>
      <c r="AB24" s="9">
        <f t="shared" ca="1" si="11"/>
        <v>2.3800750779495123</v>
      </c>
      <c r="AC24" s="9">
        <f t="shared" ca="1" si="11"/>
        <v>1.2832138035667979</v>
      </c>
      <c r="AD24" s="9">
        <f t="shared" ca="1" si="11"/>
        <v>2.1199057220797655</v>
      </c>
      <c r="AE24" s="9">
        <f t="shared" ca="1" si="11"/>
        <v>1.5709251364500891</v>
      </c>
      <c r="AF24" s="9">
        <f t="shared" ca="1" si="11"/>
        <v>1.5116704352442427</v>
      </c>
      <c r="AG24" s="9">
        <f t="shared" ca="1" si="11"/>
        <v>1.4987599934743516</v>
      </c>
      <c r="AH24" s="9">
        <f t="shared" ca="1" si="11"/>
        <v>1.5844572146929714</v>
      </c>
      <c r="AI24" s="9">
        <f t="shared" ca="1" si="11"/>
        <v>1.3094936255624603</v>
      </c>
      <c r="AJ24" s="9">
        <f t="shared" ca="1" si="11"/>
        <v>0.98015570048844236</v>
      </c>
      <c r="AK24" s="9">
        <f t="shared" ca="1" si="11"/>
        <v>1.3665297658583786</v>
      </c>
      <c r="AL24" s="9">
        <f t="shared" ca="1" si="11"/>
        <v>1.3539193609681659</v>
      </c>
      <c r="AM24" s="9">
        <f t="shared" ca="1" si="11"/>
        <v>1.4730009260210353</v>
      </c>
      <c r="AN24" s="9">
        <f ca="1">AVERAGE(OFFSET($A24,0,Fixtures!$D$6,1,3))</f>
        <v>1.3916648985815312</v>
      </c>
      <c r="AO24" s="9">
        <f ca="1">AVERAGE(OFFSET($A24,0,Fixtures!$D$6,1,6))</f>
        <v>1.6596982165567782</v>
      </c>
      <c r="AP24" s="9">
        <f ca="1">AVERAGE(OFFSET($A24,0,Fixtures!$D$6,1,9))</f>
        <v>1.6155049849454837</v>
      </c>
      <c r="AQ24" s="9">
        <f ca="1">AVERAGE(OFFSET($A24,0,Fixtures!$D$6,1,12))</f>
        <v>1.5344709504377689</v>
      </c>
      <c r="AR24" s="9">
        <f ca="1">IF(OR(Fixtures!$D$6&lt;=0,Fixtures!$D$6&gt;39),AVERAGE(A24:AM24),AVERAGE(OFFSET($A24,0,Fixtures!$D$6,1,39-Fixtures!$D$6)))</f>
        <v>1.5071400972067204</v>
      </c>
    </row>
    <row r="26" spans="1:44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4" x14ac:dyDescent="0.25">
      <c r="A27" s="30" t="s">
        <v>111</v>
      </c>
      <c r="B27" s="9">
        <f t="shared" ref="B27:AM27" ca="1" si="12">MIN(VLOOKUP($A26,$A$2:$AM$12,B$14+1,FALSE),VLOOKUP($A27,$A$2:$AM$12,B$14+1,FALSE))</f>
        <v>1.5589583978755313</v>
      </c>
      <c r="C27" s="9">
        <f t="shared" ca="1" si="12"/>
        <v>1.0832743525042701</v>
      </c>
      <c r="D27" s="9">
        <f t="shared" ca="1" si="12"/>
        <v>1.2753482213026082</v>
      </c>
      <c r="E27" s="9">
        <f t="shared" ca="1" si="12"/>
        <v>1.4641832069024878</v>
      </c>
      <c r="F27" s="9">
        <f t="shared" ca="1" si="12"/>
        <v>1.0000425229764374</v>
      </c>
      <c r="G27" s="9">
        <f t="shared" ca="1" si="12"/>
        <v>1.2100284870414586</v>
      </c>
      <c r="H27" s="9">
        <f t="shared" ca="1" si="12"/>
        <v>1.2493381206807457</v>
      </c>
      <c r="I27" s="9">
        <f t="shared" ca="1" si="12"/>
        <v>1.1489771577141421</v>
      </c>
      <c r="J27" s="9">
        <f t="shared" ca="1" si="12"/>
        <v>1.3698810024385466</v>
      </c>
      <c r="K27" s="9">
        <f t="shared" ca="1" si="12"/>
        <v>1.1944312021405943</v>
      </c>
      <c r="L27" s="9">
        <f t="shared" ca="1" si="12"/>
        <v>0.95188704999145857</v>
      </c>
      <c r="M27" s="9">
        <f t="shared" ca="1" si="12"/>
        <v>2.1902375010403339</v>
      </c>
      <c r="N27" s="9">
        <f t="shared" ca="1" si="12"/>
        <v>1.0119446715271376</v>
      </c>
      <c r="O27" s="9">
        <f t="shared" ca="1" si="12"/>
        <v>2.6149090656223786</v>
      </c>
      <c r="P27" s="9">
        <f t="shared" ca="1" si="12"/>
        <v>1.6189432505792027</v>
      </c>
      <c r="Q27" s="9">
        <f t="shared" ca="1" si="12"/>
        <v>1.1996942224043821</v>
      </c>
      <c r="R27" s="9">
        <f t="shared" ca="1" si="12"/>
        <v>1.172016961695405</v>
      </c>
      <c r="S27" s="9">
        <f t="shared" ca="1" si="12"/>
        <v>1.0271585797269174</v>
      </c>
      <c r="T27" s="9">
        <f t="shared" ca="1" si="12"/>
        <v>1.1891782107396331</v>
      </c>
      <c r="U27" s="9">
        <f t="shared" ca="1" si="12"/>
        <v>0.86833534323139105</v>
      </c>
      <c r="V27" s="9">
        <f t="shared" ca="1" si="12"/>
        <v>1.5444211860335944</v>
      </c>
      <c r="W27" s="9">
        <f t="shared" ca="1" si="12"/>
        <v>1.7842737710989125</v>
      </c>
      <c r="X27" s="9">
        <f t="shared" ca="1" si="12"/>
        <v>1.1249108309114424</v>
      </c>
      <c r="Y27" s="9">
        <f t="shared" ca="1" si="12"/>
        <v>1.2971429201357818</v>
      </c>
      <c r="Z27" s="9">
        <f t="shared" ca="1" si="12"/>
        <v>1.618224650037243</v>
      </c>
      <c r="AA27" s="9">
        <f t="shared" ca="1" si="12"/>
        <v>1.0436002498175043</v>
      </c>
      <c r="AB27" s="9">
        <f t="shared" ca="1" si="12"/>
        <v>1.5343973845303336</v>
      </c>
      <c r="AC27" s="9">
        <f t="shared" ca="1" si="12"/>
        <v>0.78457333799444473</v>
      </c>
      <c r="AD27" s="9">
        <f t="shared" ca="1" si="12"/>
        <v>1.7921358137151884</v>
      </c>
      <c r="AE27" s="9">
        <f t="shared" ca="1" si="12"/>
        <v>1.0837553991480613</v>
      </c>
      <c r="AF27" s="9">
        <f t="shared" ca="1" si="12"/>
        <v>1.5116704352442427</v>
      </c>
      <c r="AG27" s="9">
        <f t="shared" ca="1" si="12"/>
        <v>1.4661920461509674</v>
      </c>
      <c r="AH27" s="9">
        <f t="shared" ca="1" si="12"/>
        <v>1.4219547289995862</v>
      </c>
      <c r="AI27" s="9">
        <f t="shared" ca="1" si="12"/>
        <v>1.7504763166563027</v>
      </c>
      <c r="AJ27" s="9">
        <f t="shared" ca="1" si="12"/>
        <v>0.98015570048844236</v>
      </c>
      <c r="AK27" s="9">
        <f t="shared" ca="1" si="12"/>
        <v>1.9051498120693287</v>
      </c>
      <c r="AL27" s="9">
        <f t="shared" ca="1" si="12"/>
        <v>0.81001906983767047</v>
      </c>
      <c r="AM27" s="9">
        <f t="shared" ca="1" si="12"/>
        <v>1.4938906824709743</v>
      </c>
      <c r="AN27" s="9">
        <f ca="1">AVERAGE(OFFSET($A27,0,Fixtures!$D$6,1,3))</f>
        <v>1.3196559399968431</v>
      </c>
      <c r="AO27" s="9">
        <f ca="1">AVERAGE(OFFSET($A27,0,Fixtures!$D$6,1,6))</f>
        <v>1.3450123927050825</v>
      </c>
      <c r="AP27" s="9">
        <f ca="1">AVERAGE(OFFSET($A27,0,Fixtures!$D$6,1,9))</f>
        <v>1.3479658040859741</v>
      </c>
      <c r="AQ27" s="9">
        <f ca="1">AVERAGE(OFFSET($A27,0,Fixtures!$D$6,1,12))</f>
        <v>1.3570232485765079</v>
      </c>
      <c r="AR27" s="9">
        <f ca="1">IF(OR(Fixtures!$D$6&lt;=0,Fixtures!$D$6&gt;39),AVERAGE(A27:AM27),AVERAGE(OFFSET($A27,0,Fixtures!$D$6,1,39-Fixtures!$D$6)))</f>
        <v>1.3662225698197379</v>
      </c>
    </row>
    <row r="28" spans="1:44" x14ac:dyDescent="0.25">
      <c r="A28" s="30" t="s">
        <v>73</v>
      </c>
      <c r="B28" s="9">
        <f ca="1">MIN(VLOOKUP($A26,$A$2:$AM$12,B$14+1,FALSE),VLOOKUP($A28,$A$2:$AM$12,B$14+1,FALSE))</f>
        <v>1.0835125382983435</v>
      </c>
      <c r="C28" s="9">
        <f t="shared" ref="C28:AM28" ca="1" si="13">MIN(VLOOKUP($A26,$A$2:$AM$12,C$14+1,FALSE),VLOOKUP($A28,$A$2:$AM$12,C$14+1,FALSE))</f>
        <v>1.0832743525042701</v>
      </c>
      <c r="D28" s="9">
        <f t="shared" ca="1" si="13"/>
        <v>1.2753482213026082</v>
      </c>
      <c r="E28" s="9">
        <f t="shared" ca="1" si="13"/>
        <v>2.3117690428828919</v>
      </c>
      <c r="F28" s="9">
        <f t="shared" ca="1" si="13"/>
        <v>1.0000425229764374</v>
      </c>
      <c r="G28" s="9">
        <f t="shared" ca="1" si="13"/>
        <v>1.2100284870414586</v>
      </c>
      <c r="H28" s="9">
        <f t="shared" ca="1" si="13"/>
        <v>1.1427070430229473</v>
      </c>
      <c r="I28" s="9">
        <f t="shared" ca="1" si="13"/>
        <v>1.1489771577141421</v>
      </c>
      <c r="J28" s="9">
        <f t="shared" ca="1" si="13"/>
        <v>1.0041113164666091</v>
      </c>
      <c r="K28" s="9">
        <f t="shared" ca="1" si="13"/>
        <v>1.1944312021405943</v>
      </c>
      <c r="L28" s="9">
        <f t="shared" ca="1" si="13"/>
        <v>0.95188704999145857</v>
      </c>
      <c r="M28" s="9">
        <f t="shared" ca="1" si="13"/>
        <v>1.2764154077904522</v>
      </c>
      <c r="N28" s="9">
        <f t="shared" ca="1" si="13"/>
        <v>1.2655141647600503</v>
      </c>
      <c r="O28" s="9">
        <f t="shared" ca="1" si="13"/>
        <v>1.8105402723413848</v>
      </c>
      <c r="P28" s="9">
        <f t="shared" ca="1" si="13"/>
        <v>1.2363184206988933</v>
      </c>
      <c r="Q28" s="9">
        <f t="shared" ca="1" si="13"/>
        <v>1.1996942224043821</v>
      </c>
      <c r="R28" s="9">
        <f t="shared" ca="1" si="13"/>
        <v>1.172016961695405</v>
      </c>
      <c r="S28" s="9">
        <f t="shared" ca="1" si="13"/>
        <v>1.0271585797269174</v>
      </c>
      <c r="T28" s="9">
        <f t="shared" ca="1" si="13"/>
        <v>1.1432144817771392</v>
      </c>
      <c r="U28" s="9">
        <f t="shared" ca="1" si="13"/>
        <v>0.86833534323139105</v>
      </c>
      <c r="V28" s="9">
        <f t="shared" ca="1" si="13"/>
        <v>1.5444211860335944</v>
      </c>
      <c r="W28" s="9">
        <f t="shared" ca="1" si="13"/>
        <v>1.1008562630603487</v>
      </c>
      <c r="X28" s="9">
        <f t="shared" ca="1" si="13"/>
        <v>1.1249108309114424</v>
      </c>
      <c r="Y28" s="9">
        <f t="shared" ca="1" si="13"/>
        <v>1.1566920788984516</v>
      </c>
      <c r="Z28" s="9">
        <f t="shared" ca="1" si="13"/>
        <v>1.1866278623542266</v>
      </c>
      <c r="AA28" s="9">
        <f t="shared" ca="1" si="13"/>
        <v>1.0436002498175043</v>
      </c>
      <c r="AB28" s="9">
        <f t="shared" ca="1" si="13"/>
        <v>1.5343973845303336</v>
      </c>
      <c r="AC28" s="9">
        <f t="shared" ca="1" si="13"/>
        <v>0.78457333799444473</v>
      </c>
      <c r="AD28" s="9">
        <f t="shared" ca="1" si="13"/>
        <v>1.7921358137151884</v>
      </c>
      <c r="AE28" s="9">
        <f t="shared" ca="1" si="13"/>
        <v>0.82761811633562266</v>
      </c>
      <c r="AF28" s="9">
        <f t="shared" ca="1" si="13"/>
        <v>1.8904594313082237</v>
      </c>
      <c r="AG28" s="9">
        <f t="shared" ca="1" si="13"/>
        <v>0.85445990108286451</v>
      </c>
      <c r="AH28" s="9">
        <f t="shared" ca="1" si="13"/>
        <v>1.4219547289995862</v>
      </c>
      <c r="AI28" s="9">
        <f t="shared" ca="1" si="13"/>
        <v>1.2120145624764642</v>
      </c>
      <c r="AJ28" s="9">
        <f t="shared" ca="1" si="13"/>
        <v>1.5475478716819362</v>
      </c>
      <c r="AK28" s="9">
        <f t="shared" ca="1" si="13"/>
        <v>1.9051498120693287</v>
      </c>
      <c r="AL28" s="9">
        <f t="shared" ca="1" si="13"/>
        <v>0.81001906983767047</v>
      </c>
      <c r="AM28" s="9">
        <f t="shared" ca="1" si="13"/>
        <v>1.4938906824709743</v>
      </c>
      <c r="AN28" s="9">
        <f ca="1">AVERAGE(OFFSET($A28,0,Fixtures!$D$6,1,3))</f>
        <v>1.1289733970233942</v>
      </c>
      <c r="AO28" s="9">
        <f ca="1">AVERAGE(OFFSET($A28,0,Fixtures!$D$6,1,6))</f>
        <v>1.2496711212183584</v>
      </c>
      <c r="AP28" s="9">
        <f ca="1">AVERAGE(OFFSET($A28,0,Fixtures!$D$6,1,9))</f>
        <v>1.2300626862263178</v>
      </c>
      <c r="AQ28" s="9">
        <f ca="1">AVERAGE(OFFSET($A28,0,Fixtures!$D$6,1,12))</f>
        <v>1.2710067782662371</v>
      </c>
      <c r="AR28" s="9">
        <f ca="1">IF(OR(Fixtures!$D$6&lt;=0,Fixtures!$D$6&gt;39),AVERAGE(A28:AM28),AVERAGE(OFFSET($A28,0,Fixtures!$D$6,1,39-Fixtures!$D$6)))</f>
        <v>1.2974093935715212</v>
      </c>
    </row>
    <row r="29" spans="1:44" x14ac:dyDescent="0.25">
      <c r="A29" s="30" t="s">
        <v>61</v>
      </c>
      <c r="B29" s="9">
        <f ca="1">MIN(VLOOKUP($A26,$A$2:$AM$12,B$14+1,FALSE),VLOOKUP($A29,$A$2:$AM$12,B$14+1,FALSE))</f>
        <v>1.1603408382896001</v>
      </c>
      <c r="C29" s="9">
        <f t="shared" ref="C29:AM29" ca="1" si="14">MIN(VLOOKUP($A26,$A$2:$AM$12,C$14+1,FALSE),VLOOKUP($A29,$A$2:$AM$12,C$14+1,FALSE))</f>
        <v>1.0832743525042701</v>
      </c>
      <c r="D29" s="9">
        <f t="shared" ca="1" si="14"/>
        <v>1.2753482213026082</v>
      </c>
      <c r="E29" s="9">
        <f t="shared" ca="1" si="14"/>
        <v>1.5926231932173802</v>
      </c>
      <c r="F29" s="9">
        <f t="shared" ca="1" si="14"/>
        <v>1.0000425229764374</v>
      </c>
      <c r="G29" s="9">
        <f t="shared" ca="1" si="14"/>
        <v>0.86604850275008172</v>
      </c>
      <c r="H29" s="9">
        <f t="shared" ca="1" si="14"/>
        <v>1.5288865020832532</v>
      </c>
      <c r="I29" s="9">
        <f t="shared" ca="1" si="14"/>
        <v>1.0867206926085653</v>
      </c>
      <c r="J29" s="9">
        <f t="shared" ca="1" si="14"/>
        <v>1.6804223523491917</v>
      </c>
      <c r="K29" s="9">
        <f t="shared" ca="1" si="14"/>
        <v>1.1944312021405943</v>
      </c>
      <c r="L29" s="9">
        <f t="shared" ca="1" si="14"/>
        <v>0.95188704999145857</v>
      </c>
      <c r="M29" s="9">
        <f t="shared" ca="1" si="14"/>
        <v>0.9855876609124008</v>
      </c>
      <c r="N29" s="9">
        <f t="shared" ca="1" si="14"/>
        <v>1.4183758318194213</v>
      </c>
      <c r="O29" s="9">
        <f t="shared" ca="1" si="14"/>
        <v>0.71382267956457612</v>
      </c>
      <c r="P29" s="9">
        <f t="shared" ca="1" si="14"/>
        <v>1.6189432505792027</v>
      </c>
      <c r="Q29" s="9">
        <f t="shared" ca="1" si="14"/>
        <v>1.1996942224043821</v>
      </c>
      <c r="R29" s="9">
        <f t="shared" ca="1" si="14"/>
        <v>0.73697378553287718</v>
      </c>
      <c r="S29" s="9">
        <f t="shared" ca="1" si="14"/>
        <v>1.0271585797269174</v>
      </c>
      <c r="T29" s="9">
        <f t="shared" ca="1" si="14"/>
        <v>1.6233728864893384</v>
      </c>
      <c r="U29" s="9">
        <f t="shared" ca="1" si="14"/>
        <v>0.86833534323139105</v>
      </c>
      <c r="V29" s="9">
        <f t="shared" ca="1" si="14"/>
        <v>1.0234694766011858</v>
      </c>
      <c r="W29" s="9">
        <f t="shared" ca="1" si="14"/>
        <v>1.7842737710989125</v>
      </c>
      <c r="X29" s="9">
        <f t="shared" ca="1" si="14"/>
        <v>1.1249108309114424</v>
      </c>
      <c r="Y29" s="9">
        <f t="shared" ca="1" si="14"/>
        <v>1.2971429201357818</v>
      </c>
      <c r="Z29" s="9">
        <f t="shared" ca="1" si="14"/>
        <v>0.9860253280974014</v>
      </c>
      <c r="AA29" s="9">
        <f t="shared" ca="1" si="14"/>
        <v>1.0436002498175043</v>
      </c>
      <c r="AB29" s="9">
        <f t="shared" ca="1" si="14"/>
        <v>0.79003125832762677</v>
      </c>
      <c r="AC29" s="9">
        <f t="shared" ca="1" si="14"/>
        <v>0.78457333799444473</v>
      </c>
      <c r="AD29" s="9">
        <f t="shared" ca="1" si="14"/>
        <v>1.0453655684687653</v>
      </c>
      <c r="AE29" s="9">
        <f t="shared" ca="1" si="14"/>
        <v>1.0837553991480613</v>
      </c>
      <c r="AF29" s="9">
        <f t="shared" ca="1" si="14"/>
        <v>0.94949125931713307</v>
      </c>
      <c r="AG29" s="9">
        <f t="shared" ca="1" si="14"/>
        <v>1.0663277065100458</v>
      </c>
      <c r="AH29" s="9">
        <f t="shared" ca="1" si="14"/>
        <v>0.93453225366116655</v>
      </c>
      <c r="AI29" s="9">
        <f t="shared" ca="1" si="14"/>
        <v>1.4722976169185247</v>
      </c>
      <c r="AJ29" s="9">
        <f t="shared" ca="1" si="14"/>
        <v>2.0635494406176975</v>
      </c>
      <c r="AK29" s="9">
        <f t="shared" ca="1" si="14"/>
        <v>1.0915091082293447</v>
      </c>
      <c r="AL29" s="9">
        <f t="shared" ca="1" si="14"/>
        <v>0.81001906983767047</v>
      </c>
      <c r="AM29" s="9">
        <f t="shared" ca="1" si="14"/>
        <v>0.99764978906718227</v>
      </c>
      <c r="AN29" s="9">
        <f ca="1">AVERAGE(OFFSET($A29,0,Fixtures!$D$6,1,3))</f>
        <v>1.1089228326835625</v>
      </c>
      <c r="AO29" s="9">
        <f ca="1">AVERAGE(OFFSET($A29,0,Fixtures!$D$6,1,6))</f>
        <v>0.99112311047358725</v>
      </c>
      <c r="AP29" s="9">
        <f ca="1">AVERAGE(OFFSET($A29,0,Fixtures!$D$6,1,9))</f>
        <v>1.0051458919796403</v>
      </c>
      <c r="AQ29" s="9">
        <f ca="1">AVERAGE(OFFSET($A29,0,Fixtures!$D$6,1,12))</f>
        <v>1.1263910282511793</v>
      </c>
      <c r="AR29" s="9">
        <f ca="1">IF(OR(Fixtures!$D$6&lt;=0,Fixtures!$D$6&gt;39),AVERAGE(A29:AM29),AVERAGE(OFFSET($A29,0,Fixtures!$D$6,1,39-Fixtures!$D$6)))</f>
        <v>1.0943913537432233</v>
      </c>
    </row>
    <row r="30" spans="1:44" x14ac:dyDescent="0.25">
      <c r="A30" s="30" t="s">
        <v>53</v>
      </c>
      <c r="B30" s="9">
        <f ca="1">MIN(VLOOKUP($A26,$A$2:$AM$12,B$14+1,FALSE),VLOOKUP($A30,$A$2:$AM$12,B$14+1,FALSE))</f>
        <v>1.1579452822182672</v>
      </c>
      <c r="C30" s="9">
        <f t="shared" ref="C30:AM30" ca="1" si="15">MIN(VLOOKUP($A26,$A$2:$AM$12,C$14+1,FALSE),VLOOKUP($A30,$A$2:$AM$12,C$14+1,FALSE))</f>
        <v>1.0832743525042701</v>
      </c>
      <c r="D30" s="9">
        <f t="shared" ca="1" si="15"/>
        <v>1.2753482213026082</v>
      </c>
      <c r="E30" s="9">
        <f t="shared" ca="1" si="15"/>
        <v>1.0905485282331151</v>
      </c>
      <c r="F30" s="9">
        <f t="shared" ca="1" si="15"/>
        <v>1.0000425229764374</v>
      </c>
      <c r="G30" s="9">
        <f t="shared" ca="1" si="15"/>
        <v>1.1630475346324292</v>
      </c>
      <c r="H30" s="9">
        <f t="shared" ca="1" si="15"/>
        <v>0.92281005114979542</v>
      </c>
      <c r="I30" s="9">
        <f t="shared" ca="1" si="15"/>
        <v>1.1489771577141421</v>
      </c>
      <c r="J30" s="9">
        <f t="shared" ca="1" si="15"/>
        <v>1.6804223523491917</v>
      </c>
      <c r="K30" s="9">
        <f t="shared" ca="1" si="15"/>
        <v>1.1944312021405943</v>
      </c>
      <c r="L30" s="9">
        <f t="shared" ca="1" si="15"/>
        <v>0.95188704999145857</v>
      </c>
      <c r="M30" s="9">
        <f t="shared" ca="1" si="15"/>
        <v>2.1902375010403339</v>
      </c>
      <c r="N30" s="9">
        <f t="shared" ca="1" si="15"/>
        <v>1.4670592335116512</v>
      </c>
      <c r="O30" s="9">
        <f t="shared" ca="1" si="15"/>
        <v>1.4482572665691931</v>
      </c>
      <c r="P30" s="9">
        <f t="shared" ca="1" si="15"/>
        <v>0.84181057249358038</v>
      </c>
      <c r="Q30" s="9">
        <f t="shared" ca="1" si="15"/>
        <v>1.1996942224043821</v>
      </c>
      <c r="R30" s="9">
        <f t="shared" ca="1" si="15"/>
        <v>1.0630365966285165</v>
      </c>
      <c r="S30" s="9">
        <f t="shared" ca="1" si="15"/>
        <v>1.0271585797269174</v>
      </c>
      <c r="T30" s="9">
        <f t="shared" ca="1" si="15"/>
        <v>1.0501839064337484</v>
      </c>
      <c r="U30" s="9">
        <f t="shared" ca="1" si="15"/>
        <v>0.86833534323139105</v>
      </c>
      <c r="V30" s="9">
        <f t="shared" ca="1" si="15"/>
        <v>1.3785187183842622</v>
      </c>
      <c r="W30" s="9">
        <f t="shared" ca="1" si="15"/>
        <v>1.0506502586947299</v>
      </c>
      <c r="X30" s="9">
        <f t="shared" ca="1" si="15"/>
        <v>1.1249108309114424</v>
      </c>
      <c r="Y30" s="9">
        <f t="shared" ca="1" si="15"/>
        <v>1.2363905542623161</v>
      </c>
      <c r="Z30" s="9">
        <f t="shared" ca="1" si="15"/>
        <v>0.99578228478394903</v>
      </c>
      <c r="AA30" s="9">
        <f t="shared" ca="1" si="15"/>
        <v>1.0436002498175043</v>
      </c>
      <c r="AB30" s="9">
        <f t="shared" ca="1" si="15"/>
        <v>0.78527566823807271</v>
      </c>
      <c r="AC30" s="9">
        <f t="shared" ca="1" si="15"/>
        <v>0.78457333799444473</v>
      </c>
      <c r="AD30" s="9">
        <f t="shared" ca="1" si="15"/>
        <v>1.0117217162715597</v>
      </c>
      <c r="AE30" s="9">
        <f t="shared" ca="1" si="15"/>
        <v>1.0837553991480613</v>
      </c>
      <c r="AF30" s="9">
        <f t="shared" ca="1" si="15"/>
        <v>2.1915329290729599</v>
      </c>
      <c r="AG30" s="9">
        <f t="shared" ca="1" si="15"/>
        <v>0.96949453381904649</v>
      </c>
      <c r="AH30" s="9">
        <f t="shared" ca="1" si="15"/>
        <v>1.4219547289995862</v>
      </c>
      <c r="AI30" s="9">
        <f t="shared" ca="1" si="15"/>
        <v>1.4972442304927644</v>
      </c>
      <c r="AJ30" s="9">
        <f t="shared" ca="1" si="15"/>
        <v>1.6290910113111965</v>
      </c>
      <c r="AK30" s="9">
        <f t="shared" ca="1" si="15"/>
        <v>1.4214047319124028</v>
      </c>
      <c r="AL30" s="9">
        <f t="shared" ca="1" si="15"/>
        <v>0.81001906983767047</v>
      </c>
      <c r="AM30" s="9">
        <f t="shared" ca="1" si="15"/>
        <v>1.1138797084062104</v>
      </c>
      <c r="AN30" s="9">
        <f ca="1">AVERAGE(OFFSET($A30,0,Fixtures!$D$6,1,3))</f>
        <v>1.0919243629545898</v>
      </c>
      <c r="AO30" s="9">
        <f ca="1">AVERAGE(OFFSET($A30,0,Fixtures!$D$6,1,6))</f>
        <v>0.97622396856130778</v>
      </c>
      <c r="AP30" s="9">
        <f ca="1">AVERAGE(OFFSET($A30,0,Fixtures!$D$6,1,9))</f>
        <v>1.122458519267546</v>
      </c>
      <c r="AQ30" s="9">
        <f ca="1">AVERAGE(OFFSET($A30,0,Fixtures!$D$6,1,12))</f>
        <v>1.2208680536842884</v>
      </c>
      <c r="AR30" s="9">
        <f ca="1">IF(OR(Fixtures!$D$6&lt;=0,Fixtures!$D$6&gt;39),AVERAGE(A30:AM30),AVERAGE(OFFSET($A30,0,Fixtures!$D$6,1,39-Fixtures!$D$6)))</f>
        <v>1.1997146769578497</v>
      </c>
    </row>
    <row r="31" spans="1:44" x14ac:dyDescent="0.25">
      <c r="A31" s="30" t="s">
        <v>2</v>
      </c>
      <c r="B31" s="9">
        <f ca="1">MIN(VLOOKUP($A26,$A$2:$AM$12,B$14+1,FALSE),VLOOKUP($A31,$A$2:$AM$12,B$14+1,FALSE))</f>
        <v>1.224609035834868</v>
      </c>
      <c r="C31" s="9">
        <f t="shared" ref="C31:AM31" ca="1" si="16">MIN(VLOOKUP($A26,$A$2:$AM$12,C$14+1,FALSE),VLOOKUP($A31,$A$2:$AM$12,C$14+1,FALSE))</f>
        <v>1.0832743525042701</v>
      </c>
      <c r="D31" s="9">
        <f t="shared" ca="1" si="16"/>
        <v>1.2753482213026082</v>
      </c>
      <c r="E31" s="9">
        <f t="shared" ca="1" si="16"/>
        <v>1.1792349977962528</v>
      </c>
      <c r="F31" s="9">
        <f t="shared" ca="1" si="16"/>
        <v>1.0000425229764374</v>
      </c>
      <c r="G31" s="9">
        <f t="shared" ca="1" si="16"/>
        <v>1.2100284870414586</v>
      </c>
      <c r="H31" s="9">
        <f t="shared" ca="1" si="16"/>
        <v>2.3070983149390738</v>
      </c>
      <c r="I31" s="9">
        <f t="shared" ca="1" si="16"/>
        <v>1.1489771577141421</v>
      </c>
      <c r="J31" s="9">
        <f t="shared" ca="1" si="16"/>
        <v>1.6804223523491917</v>
      </c>
      <c r="K31" s="9">
        <f t="shared" ca="1" si="16"/>
        <v>1.1944312021405943</v>
      </c>
      <c r="L31" s="9">
        <f t="shared" ca="1" si="16"/>
        <v>0.95188704999145857</v>
      </c>
      <c r="M31" s="9">
        <f t="shared" ca="1" si="16"/>
        <v>0.98119124323795559</v>
      </c>
      <c r="N31" s="9">
        <f t="shared" ca="1" si="16"/>
        <v>1.4670592335116512</v>
      </c>
      <c r="O31" s="9">
        <f t="shared" ca="1" si="16"/>
        <v>2.3317450532278072</v>
      </c>
      <c r="P31" s="9">
        <f t="shared" ca="1" si="16"/>
        <v>1.6189432505792027</v>
      </c>
      <c r="Q31" s="9">
        <f t="shared" ca="1" si="16"/>
        <v>1.1996942224043821</v>
      </c>
      <c r="R31" s="9">
        <f t="shared" ca="1" si="16"/>
        <v>1.172016961695405</v>
      </c>
      <c r="S31" s="9">
        <f t="shared" ca="1" si="16"/>
        <v>0.88654284881847045</v>
      </c>
      <c r="T31" s="9">
        <f t="shared" ca="1" si="16"/>
        <v>1.716373284980385</v>
      </c>
      <c r="U31" s="9">
        <f t="shared" ca="1" si="16"/>
        <v>0.86833534323139105</v>
      </c>
      <c r="V31" s="9">
        <f t="shared" ca="1" si="16"/>
        <v>1.5444211860335944</v>
      </c>
      <c r="W31" s="9">
        <f t="shared" ca="1" si="16"/>
        <v>1.7842737710989125</v>
      </c>
      <c r="X31" s="9">
        <f t="shared" ca="1" si="16"/>
        <v>1.1249108309114424</v>
      </c>
      <c r="Y31" s="9">
        <f t="shared" ca="1" si="16"/>
        <v>1.2971429201357818</v>
      </c>
      <c r="Z31" s="9">
        <f t="shared" ca="1" si="16"/>
        <v>1.0756020070858092</v>
      </c>
      <c r="AA31" s="9">
        <f t="shared" ca="1" si="16"/>
        <v>1.0436002498175043</v>
      </c>
      <c r="AB31" s="9">
        <f t="shared" ca="1" si="16"/>
        <v>1.3243417865066043</v>
      </c>
      <c r="AC31" s="9">
        <f t="shared" ca="1" si="16"/>
        <v>0.78457333799444473</v>
      </c>
      <c r="AD31" s="9">
        <f t="shared" ca="1" si="16"/>
        <v>1.7921358137151884</v>
      </c>
      <c r="AE31" s="9">
        <f t="shared" ca="1" si="16"/>
        <v>1.0837553991480613</v>
      </c>
      <c r="AF31" s="9">
        <f t="shared" ca="1" si="16"/>
        <v>1.2711133611196515</v>
      </c>
      <c r="AG31" s="9">
        <f t="shared" ca="1" si="16"/>
        <v>1.4657301287875635</v>
      </c>
      <c r="AH31" s="9">
        <f t="shared" ca="1" si="16"/>
        <v>1.2240654684698447</v>
      </c>
      <c r="AI31" s="9">
        <f t="shared" ca="1" si="16"/>
        <v>1.7504763166563027</v>
      </c>
      <c r="AJ31" s="9">
        <f t="shared" ca="1" si="16"/>
        <v>1.7615732683129213</v>
      </c>
      <c r="AK31" s="9">
        <f t="shared" ca="1" si="16"/>
        <v>1.2983075428373236</v>
      </c>
      <c r="AL31" s="9">
        <f t="shared" ca="1" si="16"/>
        <v>0.81001906983767047</v>
      </c>
      <c r="AM31" s="9">
        <f t="shared" ca="1" si="16"/>
        <v>1.4938906824709743</v>
      </c>
      <c r="AN31" s="9">
        <f ca="1">AVERAGE(OFFSET($A31,0,Fixtures!$D$6,1,3))</f>
        <v>1.1387817256796984</v>
      </c>
      <c r="AO31" s="9">
        <f ca="1">AVERAGE(OFFSET($A31,0,Fixtures!$D$6,1,6))</f>
        <v>1.2195660192092221</v>
      </c>
      <c r="AP31" s="9">
        <f ca="1">AVERAGE(OFFSET($A31,0,Fixtures!$D$6,1,9))</f>
        <v>1.2375550004789568</v>
      </c>
      <c r="AQ31" s="9">
        <f ca="1">AVERAGE(OFFSET($A31,0,Fixtures!$D$6,1,12))</f>
        <v>1.3228425048124732</v>
      </c>
      <c r="AR31" s="9">
        <f ca="1">IF(OR(Fixtures!$D$6&lt;=0,Fixtures!$D$6&gt;39),AVERAGE(A31:AM31),AVERAGE(OFFSET($A31,0,Fixtures!$D$6,1,39-Fixtures!$D$6)))</f>
        <v>1.2984218235263767</v>
      </c>
    </row>
    <row r="32" spans="1:44" x14ac:dyDescent="0.25">
      <c r="A32" s="30" t="s">
        <v>113</v>
      </c>
      <c r="B32" s="9">
        <f ca="1">MIN(VLOOKUP($A26,$A$2:$AM$12,B$14+1,FALSE),VLOOKUP($A32,$A$2:$AM$12,B$14+1,FALSE))</f>
        <v>1.5589583978755313</v>
      </c>
      <c r="C32" s="9">
        <f t="shared" ref="C32:AM32" ca="1" si="17">MIN(VLOOKUP($A26,$A$2:$AM$12,C$14+1,FALSE),VLOOKUP($A32,$A$2:$AM$12,C$14+1,FALSE))</f>
        <v>0.96017681143413069</v>
      </c>
      <c r="D32" s="9">
        <f t="shared" ca="1" si="17"/>
        <v>1.2753482213026082</v>
      </c>
      <c r="E32" s="9">
        <f t="shared" ca="1" si="17"/>
        <v>1.9182039565664215</v>
      </c>
      <c r="F32" s="9">
        <f t="shared" ca="1" si="17"/>
        <v>1.0000425229764374</v>
      </c>
      <c r="G32" s="9">
        <f t="shared" ca="1" si="17"/>
        <v>1.2100284870414586</v>
      </c>
      <c r="H32" s="9">
        <f t="shared" ca="1" si="17"/>
        <v>1.3892802665163586</v>
      </c>
      <c r="I32" s="9">
        <f t="shared" ca="1" si="17"/>
        <v>1.1489771577141421</v>
      </c>
      <c r="J32" s="9">
        <f t="shared" ca="1" si="17"/>
        <v>1.537601520023387</v>
      </c>
      <c r="K32" s="9">
        <f t="shared" ca="1" si="17"/>
        <v>1.1944312021405943</v>
      </c>
      <c r="L32" s="9">
        <f t="shared" ca="1" si="17"/>
        <v>0.95188704999145857</v>
      </c>
      <c r="M32" s="9">
        <f t="shared" ca="1" si="17"/>
        <v>1.2370582342986622</v>
      </c>
      <c r="N32" s="9">
        <f t="shared" ca="1" si="17"/>
        <v>1.4670592335116512</v>
      </c>
      <c r="O32" s="9">
        <f t="shared" ca="1" si="17"/>
        <v>1.2846571670677416</v>
      </c>
      <c r="P32" s="9">
        <f t="shared" ca="1" si="17"/>
        <v>1.6189432505792027</v>
      </c>
      <c r="Q32" s="9">
        <f t="shared" ca="1" si="17"/>
        <v>1.1996942224043821</v>
      </c>
      <c r="R32" s="9">
        <f t="shared" ca="1" si="17"/>
        <v>1.172016961695405</v>
      </c>
      <c r="S32" s="9">
        <f t="shared" ca="1" si="17"/>
        <v>1.0271585797269174</v>
      </c>
      <c r="T32" s="9">
        <f t="shared" ca="1" si="17"/>
        <v>1.716373284980385</v>
      </c>
      <c r="U32" s="9">
        <f t="shared" ca="1" si="17"/>
        <v>0.86833534323139105</v>
      </c>
      <c r="V32" s="9">
        <f t="shared" ca="1" si="17"/>
        <v>0.93001406270929765</v>
      </c>
      <c r="W32" s="9">
        <f t="shared" ca="1" si="17"/>
        <v>1.7842737710989125</v>
      </c>
      <c r="X32" s="9">
        <f t="shared" ca="1" si="17"/>
        <v>1.0293034968751598</v>
      </c>
      <c r="Y32" s="9">
        <f t="shared" ca="1" si="17"/>
        <v>1.2971429201357818</v>
      </c>
      <c r="Z32" s="9">
        <f t="shared" ca="1" si="17"/>
        <v>1.4343381997966647</v>
      </c>
      <c r="AA32" s="9">
        <f t="shared" ca="1" si="17"/>
        <v>1.0436002498175043</v>
      </c>
      <c r="AB32" s="9">
        <f t="shared" ca="1" si="17"/>
        <v>1.5343973845303336</v>
      </c>
      <c r="AC32" s="9">
        <f t="shared" ca="1" si="17"/>
        <v>0.78457333799444473</v>
      </c>
      <c r="AD32" s="9">
        <f t="shared" ca="1" si="17"/>
        <v>1.7921358137151884</v>
      </c>
      <c r="AE32" s="9">
        <f t="shared" ca="1" si="17"/>
        <v>1.0837553991480613</v>
      </c>
      <c r="AF32" s="9">
        <f t="shared" ca="1" si="17"/>
        <v>1.4158495594167007</v>
      </c>
      <c r="AG32" s="9">
        <f t="shared" ca="1" si="17"/>
        <v>1.4661920461509674</v>
      </c>
      <c r="AH32" s="9">
        <f t="shared" ca="1" si="17"/>
        <v>1.2998022618970433</v>
      </c>
      <c r="AI32" s="9">
        <f t="shared" ca="1" si="17"/>
        <v>1.7504763166563027</v>
      </c>
      <c r="AJ32" s="9">
        <f t="shared" ca="1" si="17"/>
        <v>1.2840869461312405</v>
      </c>
      <c r="AK32" s="9">
        <f t="shared" ca="1" si="17"/>
        <v>1.9051498120693287</v>
      </c>
      <c r="AL32" s="9">
        <f t="shared" ca="1" si="17"/>
        <v>0.81001906983767047</v>
      </c>
      <c r="AM32" s="9">
        <f t="shared" ca="1" si="17"/>
        <v>1.4938906824709743</v>
      </c>
      <c r="AN32" s="9">
        <f ca="1">AVERAGE(OFFSET($A32,0,Fixtures!$D$6,1,3))</f>
        <v>1.2583604565833169</v>
      </c>
      <c r="AO32" s="9">
        <f ca="1">AVERAGE(OFFSET($A32,0,Fixtures!$D$6,1,6))</f>
        <v>1.3143646509983198</v>
      </c>
      <c r="AP32" s="9">
        <f ca="1">AVERAGE(OFFSET($A32,0,Fixtures!$D$6,1,9))</f>
        <v>1.3168872123006274</v>
      </c>
      <c r="AQ32" s="9">
        <f ca="1">AVERAGE(OFFSET($A32,0,Fixtures!$D$6,1,12))</f>
        <v>1.3488625362825195</v>
      </c>
      <c r="AR32" s="9">
        <f ca="1">IF(OR(Fixtures!$D$6&lt;=0,Fixtures!$D$6&gt;39),AVERAGE(A32:AM32),AVERAGE(OFFSET($A32,0,Fixtures!$D$6,1,39-Fixtures!$D$6)))</f>
        <v>1.3596939999845474</v>
      </c>
    </row>
    <row r="33" spans="1:44" x14ac:dyDescent="0.25">
      <c r="A33" s="30" t="s">
        <v>112</v>
      </c>
      <c r="B33" s="9">
        <f ca="1">MIN(VLOOKUP($A26,$A$2:$AM$12,B$14+1,FALSE),VLOOKUP($A33,$A$2:$AM$12,B$14+1,FALSE))</f>
        <v>1.0269866128754686</v>
      </c>
      <c r="C33" s="9">
        <f t="shared" ref="C33:AM33" ca="1" si="18">MIN(VLOOKUP($A26,$A$2:$AM$12,C$14+1,FALSE),VLOOKUP($A33,$A$2:$AM$12,C$14+1,FALSE))</f>
        <v>0.62117003641739887</v>
      </c>
      <c r="D33" s="9">
        <f t="shared" ca="1" si="18"/>
        <v>1.1615144096489374</v>
      </c>
      <c r="E33" s="9">
        <f t="shared" ca="1" si="18"/>
        <v>1.8265983240936636</v>
      </c>
      <c r="F33" s="9">
        <f t="shared" ca="1" si="18"/>
        <v>1.0000425229764374</v>
      </c>
      <c r="G33" s="9">
        <f t="shared" ca="1" si="18"/>
        <v>1.2100284870414586</v>
      </c>
      <c r="H33" s="9">
        <f t="shared" ca="1" si="18"/>
        <v>1.3859041401339194</v>
      </c>
      <c r="I33" s="9">
        <f t="shared" ca="1" si="18"/>
        <v>1.1489771577141421</v>
      </c>
      <c r="J33" s="9">
        <f t="shared" ca="1" si="18"/>
        <v>0.85804136867205216</v>
      </c>
      <c r="K33" s="9">
        <f t="shared" ca="1" si="18"/>
        <v>1.1944312021405943</v>
      </c>
      <c r="L33" s="9">
        <f t="shared" ca="1" si="18"/>
        <v>0.79176339589125777</v>
      </c>
      <c r="M33" s="9">
        <f t="shared" ca="1" si="18"/>
        <v>1.358903756100702</v>
      </c>
      <c r="N33" s="9">
        <f t="shared" ca="1" si="18"/>
        <v>1.1608278316347092</v>
      </c>
      <c r="O33" s="9">
        <f t="shared" ca="1" si="18"/>
        <v>1.4188872024584027</v>
      </c>
      <c r="P33" s="9">
        <f t="shared" ca="1" si="18"/>
        <v>0.64131617879859193</v>
      </c>
      <c r="Q33" s="9">
        <f t="shared" ca="1" si="18"/>
        <v>1.1258038325065027</v>
      </c>
      <c r="R33" s="9">
        <f t="shared" ca="1" si="18"/>
        <v>0.89062534751663303</v>
      </c>
      <c r="S33" s="9">
        <f t="shared" ca="1" si="18"/>
        <v>1.0271585797269174</v>
      </c>
      <c r="T33" s="9">
        <f t="shared" ca="1" si="18"/>
        <v>0.82624934316712129</v>
      </c>
      <c r="U33" s="9">
        <f t="shared" ca="1" si="18"/>
        <v>0.86833534323139105</v>
      </c>
      <c r="V33" s="9">
        <f t="shared" ca="1" si="18"/>
        <v>1.5444211860335944</v>
      </c>
      <c r="W33" s="9">
        <f t="shared" ca="1" si="18"/>
        <v>0.85766050974303709</v>
      </c>
      <c r="X33" s="9">
        <f t="shared" ca="1" si="18"/>
        <v>1.1249108309114424</v>
      </c>
      <c r="Y33" s="9">
        <f t="shared" ca="1" si="18"/>
        <v>1.2971429201357818</v>
      </c>
      <c r="Z33" s="9">
        <f t="shared" ca="1" si="18"/>
        <v>0.92792067168525039</v>
      </c>
      <c r="AA33" s="9">
        <f t="shared" ca="1" si="18"/>
        <v>0.68748690613977625</v>
      </c>
      <c r="AB33" s="9">
        <f t="shared" ca="1" si="18"/>
        <v>0.86815699969730342</v>
      </c>
      <c r="AC33" s="9">
        <f t="shared" ca="1" si="18"/>
        <v>0.78457333799444473</v>
      </c>
      <c r="AD33" s="9">
        <f t="shared" ca="1" si="18"/>
        <v>0.75363727630600597</v>
      </c>
      <c r="AE33" s="9">
        <f t="shared" ca="1" si="18"/>
        <v>0.95801552635345222</v>
      </c>
      <c r="AF33" s="9">
        <f t="shared" ca="1" si="18"/>
        <v>1.734076143553084</v>
      </c>
      <c r="AG33" s="9">
        <f t="shared" ca="1" si="18"/>
        <v>0.9096793739186515</v>
      </c>
      <c r="AH33" s="9">
        <f t="shared" ca="1" si="18"/>
        <v>1.1827576654671876</v>
      </c>
      <c r="AI33" s="9">
        <f t="shared" ca="1" si="18"/>
        <v>0.94983358181099664</v>
      </c>
      <c r="AJ33" s="9">
        <f t="shared" ca="1" si="18"/>
        <v>1.2227641673684853</v>
      </c>
      <c r="AK33" s="9">
        <f t="shared" ca="1" si="18"/>
        <v>1.735101772438536</v>
      </c>
      <c r="AL33" s="9">
        <f t="shared" ca="1" si="18"/>
        <v>0.81001906983767047</v>
      </c>
      <c r="AM33" s="9">
        <f t="shared" ca="1" si="18"/>
        <v>1.4938906824709743</v>
      </c>
      <c r="AN33" s="9">
        <f ca="1">AVERAGE(OFFSET($A33,0,Fixtures!$D$6,1,3))</f>
        <v>0.97085016598693619</v>
      </c>
      <c r="AO33" s="9">
        <f ca="1">AVERAGE(OFFSET($A33,0,Fixtures!$D$6,1,6))</f>
        <v>0.88648635199309378</v>
      </c>
      <c r="AP33" s="9">
        <f ca="1">AVERAGE(OFFSET($A33,0,Fixtures!$D$6,1,9))</f>
        <v>0.99118768397597223</v>
      </c>
      <c r="AQ33" s="9">
        <f ca="1">AVERAGE(OFFSET($A33,0,Fixtures!$D$6,1,12))</f>
        <v>1.0230037142025348</v>
      </c>
      <c r="AR33" s="9">
        <f ca="1">IF(OR(Fixtures!$D$6&lt;=0,Fixtures!$D$6&gt;39),AVERAGE(A33:AM33),AVERAGE(OFFSET($A33,0,Fixtures!$D$6,1,39-Fixtures!$D$6)))</f>
        <v>1.0876704063451732</v>
      </c>
    </row>
    <row r="34" spans="1:44" x14ac:dyDescent="0.25">
      <c r="A34" s="30" t="s">
        <v>10</v>
      </c>
      <c r="B34" s="9">
        <f ca="1">MIN(VLOOKUP($A26,$A$2:$AM$12,B$14+1,FALSE),VLOOKUP($A34,$A$2:$AM$12,B$14+1,FALSE))</f>
        <v>1.4383724771085271</v>
      </c>
      <c r="C34" s="9">
        <f t="shared" ref="C34:AM34" ca="1" si="19">MIN(VLOOKUP($A26,$A$2:$AM$12,C$14+1,FALSE),VLOOKUP($A34,$A$2:$AM$12,C$14+1,FALSE))</f>
        <v>1.0832743525042701</v>
      </c>
      <c r="D34" s="9">
        <f t="shared" ca="1" si="19"/>
        <v>1.2753482213026082</v>
      </c>
      <c r="E34" s="9">
        <f t="shared" ca="1" si="19"/>
        <v>1.4117032190405687</v>
      </c>
      <c r="F34" s="9">
        <f t="shared" ca="1" si="19"/>
        <v>1.0000425229764374</v>
      </c>
      <c r="G34" s="9">
        <f t="shared" ca="1" si="19"/>
        <v>0.83606496329351487</v>
      </c>
      <c r="H34" s="9">
        <f t="shared" ca="1" si="19"/>
        <v>1.6525868475708254</v>
      </c>
      <c r="I34" s="9">
        <f t="shared" ca="1" si="19"/>
        <v>1.1489771577141421</v>
      </c>
      <c r="J34" s="9">
        <f t="shared" ca="1" si="19"/>
        <v>1.6804223523491917</v>
      </c>
      <c r="K34" s="9">
        <f t="shared" ca="1" si="19"/>
        <v>1.1944312021405943</v>
      </c>
      <c r="L34" s="9">
        <f t="shared" ca="1" si="19"/>
        <v>0.95188704999145857</v>
      </c>
      <c r="M34" s="9">
        <f t="shared" ca="1" si="19"/>
        <v>1.1500419589718294</v>
      </c>
      <c r="N34" s="9">
        <f t="shared" ca="1" si="19"/>
        <v>1.4670592335116512</v>
      </c>
      <c r="O34" s="9">
        <f t="shared" ca="1" si="19"/>
        <v>1.0048164126428618</v>
      </c>
      <c r="P34" s="9">
        <f t="shared" ca="1" si="19"/>
        <v>0.91651159625620393</v>
      </c>
      <c r="Q34" s="9">
        <f t="shared" ca="1" si="19"/>
        <v>1.1650595941858835</v>
      </c>
      <c r="R34" s="9">
        <f t="shared" ca="1" si="19"/>
        <v>1.0430160868413989</v>
      </c>
      <c r="S34" s="9">
        <f t="shared" ca="1" si="19"/>
        <v>1.0271585797269174</v>
      </c>
      <c r="T34" s="9">
        <f t="shared" ca="1" si="19"/>
        <v>1.716373284980385</v>
      </c>
      <c r="U34" s="9">
        <f t="shared" ca="1" si="19"/>
        <v>0.75541584728124933</v>
      </c>
      <c r="V34" s="9">
        <f t="shared" ca="1" si="19"/>
        <v>1.1062771458945193</v>
      </c>
      <c r="W34" s="9">
        <f t="shared" ca="1" si="19"/>
        <v>1.7842737710989125</v>
      </c>
      <c r="X34" s="9">
        <f t="shared" ca="1" si="19"/>
        <v>1.1249108309114424</v>
      </c>
      <c r="Y34" s="9">
        <f t="shared" ca="1" si="19"/>
        <v>1.1284607101361874</v>
      </c>
      <c r="Z34" s="9">
        <f t="shared" ca="1" si="19"/>
        <v>1.618224650037243</v>
      </c>
      <c r="AA34" s="9">
        <f t="shared" ca="1" si="19"/>
        <v>0.96287744335364189</v>
      </c>
      <c r="AB34" s="9">
        <f t="shared" ca="1" si="19"/>
        <v>1.0831052080115913</v>
      </c>
      <c r="AC34" s="9">
        <f t="shared" ca="1" si="19"/>
        <v>0.78457333799444473</v>
      </c>
      <c r="AD34" s="9">
        <f t="shared" ca="1" si="19"/>
        <v>0.77991592668641763</v>
      </c>
      <c r="AE34" s="9">
        <f t="shared" ca="1" si="19"/>
        <v>1.0837553991480613</v>
      </c>
      <c r="AF34" s="9">
        <f t="shared" ca="1" si="19"/>
        <v>1.0434792561085706</v>
      </c>
      <c r="AG34" s="9">
        <f t="shared" ca="1" si="19"/>
        <v>1.4661920461509674</v>
      </c>
      <c r="AH34" s="9">
        <f t="shared" ca="1" si="19"/>
        <v>1.4219547289995862</v>
      </c>
      <c r="AI34" s="9">
        <f t="shared" ca="1" si="19"/>
        <v>1.7179639140196465</v>
      </c>
      <c r="AJ34" s="9">
        <f t="shared" ca="1" si="19"/>
        <v>2.0635494406176975</v>
      </c>
      <c r="AK34" s="9">
        <f t="shared" ca="1" si="19"/>
        <v>1.0557810535774201</v>
      </c>
      <c r="AL34" s="9">
        <f t="shared" ca="1" si="19"/>
        <v>0.81001906983767047</v>
      </c>
      <c r="AM34" s="9">
        <f t="shared" ca="1" si="19"/>
        <v>0.98898577254750941</v>
      </c>
      <c r="AN34" s="9">
        <f ca="1">AVERAGE(OFFSET($A34,0,Fixtures!$D$6,1,3))</f>
        <v>1.2365209345090242</v>
      </c>
      <c r="AO34" s="9">
        <f ca="1">AVERAGE(OFFSET($A34,0,Fixtures!$D$6,1,6))</f>
        <v>1.0595262127032543</v>
      </c>
      <c r="AP34" s="9">
        <f ca="1">AVERAGE(OFFSET($A34,0,Fixtures!$D$6,1,9))</f>
        <v>1.1056204419585696</v>
      </c>
      <c r="AQ34" s="9">
        <f ca="1">AVERAGE(OFFSET($A34,0,Fixtures!$D$6,1,12))</f>
        <v>1.2628376717720047</v>
      </c>
      <c r="AR34" s="9">
        <f ca="1">IF(OR(Fixtures!$D$6&lt;=0,Fixtures!$D$6&gt;39),AVERAGE(A34:AM34),AVERAGE(OFFSET($A34,0,Fixtures!$D$6,1,39-Fixtures!$D$6)))</f>
        <v>1.2005891971484437</v>
      </c>
    </row>
    <row r="35" spans="1:44" x14ac:dyDescent="0.25">
      <c r="A35" s="30" t="s">
        <v>71</v>
      </c>
      <c r="B35" s="9">
        <f ca="1">MIN(VLOOKUP($A26,$A$2:$AM$12,B$14+1,FALSE),VLOOKUP($A35,$A$2:$AM$12,B$14+1,FALSE))</f>
        <v>1.1302964534839808</v>
      </c>
      <c r="C35" s="9">
        <f t="shared" ref="C35:AM35" ca="1" si="20">MIN(VLOOKUP($A26,$A$2:$AM$12,C$14+1,FALSE),VLOOKUP($A35,$A$2:$AM$12,C$14+1,FALSE))</f>
        <v>1.0832743525042701</v>
      </c>
      <c r="D35" s="9">
        <f t="shared" ca="1" si="20"/>
        <v>1.1166305550652915</v>
      </c>
      <c r="E35" s="9">
        <f t="shared" ca="1" si="20"/>
        <v>1.2472877051010887</v>
      </c>
      <c r="F35" s="9">
        <f t="shared" ca="1" si="20"/>
        <v>1.0000425229764374</v>
      </c>
      <c r="G35" s="9">
        <f t="shared" ca="1" si="20"/>
        <v>1.2100284870414586</v>
      </c>
      <c r="H35" s="9">
        <f t="shared" ca="1" si="20"/>
        <v>1.8473192906256781</v>
      </c>
      <c r="I35" s="9">
        <f t="shared" ca="1" si="20"/>
        <v>1.0587868644439482</v>
      </c>
      <c r="J35" s="9">
        <f t="shared" ca="1" si="20"/>
        <v>1.6804223523491917</v>
      </c>
      <c r="K35" s="9">
        <f t="shared" ca="1" si="20"/>
        <v>0.89507314010875805</v>
      </c>
      <c r="L35" s="9">
        <f t="shared" ca="1" si="20"/>
        <v>0.95188704999145857</v>
      </c>
      <c r="M35" s="9">
        <f t="shared" ca="1" si="20"/>
        <v>1.4657395835597111</v>
      </c>
      <c r="N35" s="9">
        <f t="shared" ca="1" si="20"/>
        <v>1.0308358496059491</v>
      </c>
      <c r="O35" s="9">
        <f t="shared" ca="1" si="20"/>
        <v>1.9638132179679064</v>
      </c>
      <c r="P35" s="9">
        <f t="shared" ca="1" si="20"/>
        <v>1.6189432505792027</v>
      </c>
      <c r="Q35" s="9">
        <f t="shared" ca="1" si="20"/>
        <v>0.8087319337607155</v>
      </c>
      <c r="R35" s="9">
        <f t="shared" ca="1" si="20"/>
        <v>1.172016961695405</v>
      </c>
      <c r="S35" s="9">
        <f t="shared" ca="1" si="20"/>
        <v>1.0271585797269174</v>
      </c>
      <c r="T35" s="9">
        <f t="shared" ca="1" si="20"/>
        <v>1.581644575280466</v>
      </c>
      <c r="U35" s="9">
        <f t="shared" ca="1" si="20"/>
        <v>0.86833534323139105</v>
      </c>
      <c r="V35" s="9">
        <f t="shared" ca="1" si="20"/>
        <v>1.2366352276089247</v>
      </c>
      <c r="W35" s="9">
        <f t="shared" ca="1" si="20"/>
        <v>1.3370845673229599</v>
      </c>
      <c r="X35" s="9">
        <f t="shared" ca="1" si="20"/>
        <v>1.1249108309114424</v>
      </c>
      <c r="Y35" s="9">
        <f t="shared" ca="1" si="20"/>
        <v>1.2971429201357818</v>
      </c>
      <c r="Z35" s="9">
        <f t="shared" ca="1" si="20"/>
        <v>1.2312101483343278</v>
      </c>
      <c r="AA35" s="9">
        <f t="shared" ca="1" si="20"/>
        <v>1.0436002498175043</v>
      </c>
      <c r="AB35" s="9">
        <f t="shared" ca="1" si="20"/>
        <v>1.5343973845303336</v>
      </c>
      <c r="AC35" s="9">
        <f t="shared" ca="1" si="20"/>
        <v>0.78457333799444473</v>
      </c>
      <c r="AD35" s="9">
        <f t="shared" ca="1" si="20"/>
        <v>1.2081057282104517</v>
      </c>
      <c r="AE35" s="9">
        <f t="shared" ca="1" si="20"/>
        <v>1.0837553991480613</v>
      </c>
      <c r="AF35" s="9">
        <f t="shared" ca="1" si="20"/>
        <v>1.5398905901520972</v>
      </c>
      <c r="AG35" s="9">
        <f t="shared" ca="1" si="20"/>
        <v>1.3146187657471105</v>
      </c>
      <c r="AH35" s="9">
        <f t="shared" ca="1" si="20"/>
        <v>1.4219547289995862</v>
      </c>
      <c r="AI35" s="9">
        <f t="shared" ca="1" si="20"/>
        <v>0.98119757246559169</v>
      </c>
      <c r="AJ35" s="9">
        <f t="shared" ca="1" si="20"/>
        <v>0.83496119101808408</v>
      </c>
      <c r="AK35" s="9">
        <f t="shared" ca="1" si="20"/>
        <v>1.6680530513938308</v>
      </c>
      <c r="AL35" s="9">
        <f t="shared" ca="1" si="20"/>
        <v>0.81001906983767047</v>
      </c>
      <c r="AM35" s="9">
        <f t="shared" ca="1" si="20"/>
        <v>1.4938906824709743</v>
      </c>
      <c r="AN35" s="9">
        <f ca="1">AVERAGE(OFFSET($A35,0,Fixtures!$D$6,1,3))</f>
        <v>1.1906511060958713</v>
      </c>
      <c r="AO35" s="9">
        <f ca="1">AVERAGE(OFFSET($A35,0,Fixtures!$D$6,1,6))</f>
        <v>1.1831716281704738</v>
      </c>
      <c r="AP35" s="9">
        <f ca="1">AVERAGE(OFFSET($A35,0,Fixtures!$D$6,1,9))</f>
        <v>1.2263660582300124</v>
      </c>
      <c r="AQ35" s="9">
        <f ca="1">AVERAGE(OFFSET($A35,0,Fixtures!$D$6,1,12))</f>
        <v>1.1896173347127812</v>
      </c>
      <c r="AR35" s="9">
        <f ca="1">IF(OR(Fixtures!$D$6&lt;=0,Fixtures!$D$6&gt;39),AVERAGE(A35:AM35),AVERAGE(OFFSET($A35,0,Fixtures!$D$6,1,39-Fixtures!$D$6)))</f>
        <v>1.2164913880170569</v>
      </c>
    </row>
    <row r="36" spans="1:44" x14ac:dyDescent="0.25">
      <c r="A36" s="30" t="s">
        <v>63</v>
      </c>
      <c r="B36" s="9">
        <f ca="1">MIN(VLOOKUP($A26,$A$2:$AM$12,B$14+1,FALSE),VLOOKUP($A36,$A$2:$AM$12,B$14+1,FALSE))</f>
        <v>1.5589583978755313</v>
      </c>
      <c r="C36" s="9">
        <f t="shared" ref="C36:AM36" ca="1" si="21">MIN(VLOOKUP($A26,$A$2:$AM$12,C$14+1,FALSE),VLOOKUP($A36,$A$2:$AM$12,C$14+1,FALSE))</f>
        <v>1.0832743525042701</v>
      </c>
      <c r="D36" s="9">
        <f t="shared" ca="1" si="21"/>
        <v>1.2753482213026082</v>
      </c>
      <c r="E36" s="9">
        <f t="shared" ca="1" si="21"/>
        <v>1.2464370220071528</v>
      </c>
      <c r="F36" s="9">
        <f t="shared" ca="1" si="21"/>
        <v>1.0000425229764374</v>
      </c>
      <c r="G36" s="9">
        <f t="shared" ca="1" si="21"/>
        <v>1.2100284870414586</v>
      </c>
      <c r="H36" s="9">
        <f t="shared" ca="1" si="21"/>
        <v>1.6985281588884034</v>
      </c>
      <c r="I36" s="9">
        <f t="shared" ca="1" si="21"/>
        <v>1.0273500989059383</v>
      </c>
      <c r="J36" s="9">
        <f t="shared" ca="1" si="21"/>
        <v>1.6804223523491917</v>
      </c>
      <c r="K36" s="9">
        <f t="shared" ca="1" si="21"/>
        <v>1.1944312021405943</v>
      </c>
      <c r="L36" s="9">
        <f t="shared" ca="1" si="21"/>
        <v>0.95188704999145857</v>
      </c>
      <c r="M36" s="9">
        <f t="shared" ca="1" si="21"/>
        <v>1.9561571443587371</v>
      </c>
      <c r="N36" s="9">
        <f t="shared" ca="1" si="21"/>
        <v>1.4670592335116512</v>
      </c>
      <c r="O36" s="9">
        <f t="shared" ca="1" si="21"/>
        <v>2.6149090656223786</v>
      </c>
      <c r="P36" s="9">
        <f t="shared" ca="1" si="21"/>
        <v>1.6189432505792027</v>
      </c>
      <c r="Q36" s="9">
        <f t="shared" ca="1" si="21"/>
        <v>1.1996942224043821</v>
      </c>
      <c r="R36" s="9">
        <f t="shared" ca="1" si="21"/>
        <v>1.172016961695405</v>
      </c>
      <c r="S36" s="9">
        <f t="shared" ca="1" si="21"/>
        <v>1.0271585797269174</v>
      </c>
      <c r="T36" s="9">
        <f t="shared" ca="1" si="21"/>
        <v>1.5346834810817103</v>
      </c>
      <c r="U36" s="9">
        <f t="shared" ca="1" si="21"/>
        <v>0.86833534323139105</v>
      </c>
      <c r="V36" s="9">
        <f t="shared" ca="1" si="21"/>
        <v>1.137031246859179</v>
      </c>
      <c r="W36" s="9">
        <f t="shared" ca="1" si="21"/>
        <v>1.7842737710989125</v>
      </c>
      <c r="X36" s="9">
        <f t="shared" ca="1" si="21"/>
        <v>1.1249108309114424</v>
      </c>
      <c r="Y36" s="9">
        <f t="shared" ca="1" si="21"/>
        <v>1.2971429201357818</v>
      </c>
      <c r="Z36" s="9">
        <f t="shared" ca="1" si="21"/>
        <v>1.4358406349555295</v>
      </c>
      <c r="AA36" s="9">
        <f t="shared" ca="1" si="21"/>
        <v>1.0436002498175043</v>
      </c>
      <c r="AB36" s="9">
        <f t="shared" ca="1" si="21"/>
        <v>1.5343973845303336</v>
      </c>
      <c r="AC36" s="9">
        <f t="shared" ca="1" si="21"/>
        <v>0.78457333799444473</v>
      </c>
      <c r="AD36" s="9">
        <f t="shared" ca="1" si="21"/>
        <v>1.7921358137151884</v>
      </c>
      <c r="AE36" s="9">
        <f t="shared" ca="1" si="21"/>
        <v>1.0837553991480613</v>
      </c>
      <c r="AF36" s="9">
        <f t="shared" ca="1" si="21"/>
        <v>2.1915329290729599</v>
      </c>
      <c r="AG36" s="9">
        <f t="shared" ca="1" si="21"/>
        <v>1.4661920461509674</v>
      </c>
      <c r="AH36" s="9">
        <f t="shared" ca="1" si="21"/>
        <v>1.4219547289995862</v>
      </c>
      <c r="AI36" s="9">
        <f t="shared" ca="1" si="21"/>
        <v>1.3094936255624603</v>
      </c>
      <c r="AJ36" s="9">
        <f t="shared" ca="1" si="21"/>
        <v>1.8619614773193269</v>
      </c>
      <c r="AK36" s="9">
        <f t="shared" ca="1" si="21"/>
        <v>1.3665297658583786</v>
      </c>
      <c r="AL36" s="9">
        <f t="shared" ca="1" si="21"/>
        <v>0.81001906983767047</v>
      </c>
      <c r="AM36" s="9">
        <f t="shared" ca="1" si="21"/>
        <v>1.4730009260210353</v>
      </c>
      <c r="AN36" s="9">
        <f ca="1">AVERAGE(OFFSET($A36,0,Fixtures!$D$6,1,3))</f>
        <v>1.2588612683029385</v>
      </c>
      <c r="AO36" s="9">
        <f ca="1">AVERAGE(OFFSET($A36,0,Fixtures!$D$6,1,6))</f>
        <v>1.3146150568581303</v>
      </c>
      <c r="AP36" s="9">
        <f ca="1">AVERAGE(OFFSET($A36,0,Fixtures!$D$6,1,9))</f>
        <v>1.4032411906134188</v>
      </c>
      <c r="AQ36" s="9">
        <f ca="1">AVERAGE(OFFSET($A36,0,Fixtures!$D$6,1,12))</f>
        <v>1.4352150456168451</v>
      </c>
      <c r="AR36" s="9">
        <f ca="1">IF(OR(Fixtures!$D$6&lt;=0,Fixtures!$D$6&gt;39),AVERAGE(A36:AM36),AVERAGE(OFFSET($A36,0,Fixtures!$D$6,1,39-Fixtures!$D$6)))</f>
        <v>1.3914753539412819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9">
        <f t="shared" ref="B39:AM39" ca="1" si="22">MIN(VLOOKUP($A38,$A$2:$AM$12,B$14+1,FALSE),VLOOKUP($A39,$A$2:$AM$12,B$14+1,FALSE))</f>
        <v>1.0835125382983435</v>
      </c>
      <c r="C39" s="9">
        <f t="shared" ca="1" si="22"/>
        <v>1.0847983169801043</v>
      </c>
      <c r="D39" s="9">
        <f t="shared" ca="1" si="22"/>
        <v>1.4921849812179773</v>
      </c>
      <c r="E39" s="9">
        <f t="shared" ca="1" si="22"/>
        <v>1.4641832069024878</v>
      </c>
      <c r="F39" s="9">
        <f t="shared" ca="1" si="22"/>
        <v>1.2599623945098826</v>
      </c>
      <c r="G39" s="9">
        <f t="shared" ca="1" si="22"/>
        <v>2.0096738219941241</v>
      </c>
      <c r="H39" s="9">
        <f t="shared" ca="1" si="22"/>
        <v>1.1427070430229473</v>
      </c>
      <c r="I39" s="9">
        <f t="shared" ca="1" si="22"/>
        <v>1.7077648431485661</v>
      </c>
      <c r="J39" s="9">
        <f t="shared" ca="1" si="22"/>
        <v>1.0041113164666091</v>
      </c>
      <c r="K39" s="9">
        <f t="shared" ca="1" si="22"/>
        <v>1.6444889855592864</v>
      </c>
      <c r="L39" s="9">
        <f t="shared" ca="1" si="22"/>
        <v>1.5466331070127801</v>
      </c>
      <c r="M39" s="9">
        <f t="shared" ca="1" si="22"/>
        <v>1.2764154077904522</v>
      </c>
      <c r="N39" s="9">
        <f t="shared" ca="1" si="22"/>
        <v>1.0119446715271376</v>
      </c>
      <c r="O39" s="9">
        <f t="shared" ca="1" si="22"/>
        <v>1.8105402723413848</v>
      </c>
      <c r="P39" s="9">
        <f t="shared" ca="1" si="22"/>
        <v>1.2363184206988933</v>
      </c>
      <c r="Q39" s="9">
        <f t="shared" ca="1" si="22"/>
        <v>1.8327750906707858</v>
      </c>
      <c r="R39" s="9">
        <f t="shared" ca="1" si="22"/>
        <v>1.9168996324886733</v>
      </c>
      <c r="S39" s="9">
        <f t="shared" ca="1" si="22"/>
        <v>1.0549087880515551</v>
      </c>
      <c r="T39" s="9">
        <f t="shared" ca="1" si="22"/>
        <v>1.1432144817771392</v>
      </c>
      <c r="U39" s="9">
        <f t="shared" ca="1" si="22"/>
        <v>1.7278980437865763</v>
      </c>
      <c r="V39" s="9">
        <f t="shared" ca="1" si="22"/>
        <v>1.7070068173552673</v>
      </c>
      <c r="W39" s="9">
        <f t="shared" ca="1" si="22"/>
        <v>1.1008562630603487</v>
      </c>
      <c r="X39" s="9">
        <f t="shared" ca="1" si="22"/>
        <v>1.4999687566970337</v>
      </c>
      <c r="Y39" s="9">
        <f t="shared" ca="1" si="22"/>
        <v>1.1566920788984516</v>
      </c>
      <c r="Z39" s="9">
        <f t="shared" ca="1" si="22"/>
        <v>1.1866278623542266</v>
      </c>
      <c r="AA39" s="9">
        <f t="shared" ca="1" si="22"/>
        <v>1.4353999254464831</v>
      </c>
      <c r="AB39" s="9">
        <f t="shared" ca="1" si="22"/>
        <v>1.5758513994350394</v>
      </c>
      <c r="AC39" s="9">
        <f t="shared" ca="1" si="22"/>
        <v>1.2832138035667979</v>
      </c>
      <c r="AD39" s="9">
        <f t="shared" ca="1" si="22"/>
        <v>2.7378492095205567</v>
      </c>
      <c r="AE39" s="9">
        <f t="shared" ca="1" si="22"/>
        <v>0.82761811633562266</v>
      </c>
      <c r="AF39" s="9">
        <f t="shared" ca="1" si="22"/>
        <v>1.5116704352442427</v>
      </c>
      <c r="AG39" s="9">
        <f t="shared" ca="1" si="22"/>
        <v>0.85445990108286451</v>
      </c>
      <c r="AH39" s="9">
        <f t="shared" ca="1" si="22"/>
        <v>2.3104025425746468</v>
      </c>
      <c r="AI39" s="9">
        <f t="shared" ca="1" si="22"/>
        <v>1.2120145624764642</v>
      </c>
      <c r="AJ39" s="9">
        <f t="shared" ca="1" si="22"/>
        <v>0.98015570048844236</v>
      </c>
      <c r="AK39" s="9">
        <f t="shared" ca="1" si="22"/>
        <v>2.229066453424386</v>
      </c>
      <c r="AL39" s="9">
        <f t="shared" ca="1" si="22"/>
        <v>1.3453188395167275</v>
      </c>
      <c r="AM39" s="9">
        <f t="shared" ca="1" si="22"/>
        <v>1.8821660461197014</v>
      </c>
      <c r="AN39" s="9">
        <f ca="1">AVERAGE(OFFSET($A39,0,Fixtures!$D$6,1,3))</f>
        <v>1.2595732888997204</v>
      </c>
      <c r="AO39" s="9">
        <f ca="1">AVERAGE(OFFSET($A39,0,Fixtures!$D$6,1,6))</f>
        <v>1.5626057132035927</v>
      </c>
      <c r="AP39" s="9">
        <f ca="1">AVERAGE(OFFSET($A39,0,Fixtures!$D$6,1,9))</f>
        <v>1.3965980813204761</v>
      </c>
      <c r="AQ39" s="9">
        <f ca="1">AVERAGE(OFFSET($A39,0,Fixtures!$D$6,1,12))</f>
        <v>1.4226629614519866</v>
      </c>
      <c r="AR39" s="9">
        <f ca="1">IF(OR(Fixtures!$D$6&lt;=0,Fixtures!$D$6&gt;39),AVERAGE(A39:AM39),AVERAGE(OFFSET($A39,0,Fixtures!$D$6,1,39-Fixtures!$D$6)))</f>
        <v>1.5019004584323103</v>
      </c>
    </row>
    <row r="40" spans="1:44" x14ac:dyDescent="0.25">
      <c r="A40" s="30" t="s">
        <v>121</v>
      </c>
      <c r="B40" s="9">
        <f ca="1">MIN(VLOOKUP($A38,$A$2:$AM$12,B$14+1,FALSE),VLOOKUP($A40,$A$2:$AM$12,B$14+1,FALSE))</f>
        <v>1.0835125382983435</v>
      </c>
      <c r="C40" s="9">
        <f t="shared" ref="C40:AM40" ca="1" si="23">MIN(VLOOKUP($A38,$A$2:$AM$12,C$14+1,FALSE),VLOOKUP($A40,$A$2:$AM$12,C$14+1,FALSE))</f>
        <v>1.0832743525042701</v>
      </c>
      <c r="D40" s="9">
        <f t="shared" ca="1" si="23"/>
        <v>1.2753482213026082</v>
      </c>
      <c r="E40" s="9">
        <f t="shared" ca="1" si="23"/>
        <v>2.3117690428828919</v>
      </c>
      <c r="F40" s="9">
        <f t="shared" ca="1" si="23"/>
        <v>1.0000425229764374</v>
      </c>
      <c r="G40" s="9">
        <f t="shared" ca="1" si="23"/>
        <v>1.2100284870414586</v>
      </c>
      <c r="H40" s="9">
        <f t="shared" ca="1" si="23"/>
        <v>1.1427070430229473</v>
      </c>
      <c r="I40" s="9">
        <f t="shared" ca="1" si="23"/>
        <v>1.1489771577141421</v>
      </c>
      <c r="J40" s="9">
        <f t="shared" ca="1" si="23"/>
        <v>1.0041113164666091</v>
      </c>
      <c r="K40" s="9">
        <f t="shared" ca="1" si="23"/>
        <v>1.1944312021405943</v>
      </c>
      <c r="L40" s="9">
        <f t="shared" ca="1" si="23"/>
        <v>0.95188704999145857</v>
      </c>
      <c r="M40" s="9">
        <f t="shared" ca="1" si="23"/>
        <v>1.2764154077904522</v>
      </c>
      <c r="N40" s="9">
        <f t="shared" ca="1" si="23"/>
        <v>1.2655141647600503</v>
      </c>
      <c r="O40" s="9">
        <f t="shared" ca="1" si="23"/>
        <v>1.8105402723413848</v>
      </c>
      <c r="P40" s="9">
        <f t="shared" ca="1" si="23"/>
        <v>1.2363184206988933</v>
      </c>
      <c r="Q40" s="9">
        <f t="shared" ca="1" si="23"/>
        <v>1.1996942224043821</v>
      </c>
      <c r="R40" s="9">
        <f t="shared" ca="1" si="23"/>
        <v>1.172016961695405</v>
      </c>
      <c r="S40" s="9">
        <f t="shared" ca="1" si="23"/>
        <v>1.0271585797269174</v>
      </c>
      <c r="T40" s="9">
        <f t="shared" ca="1" si="23"/>
        <v>1.1432144817771392</v>
      </c>
      <c r="U40" s="9">
        <f t="shared" ca="1" si="23"/>
        <v>0.86833534323139105</v>
      </c>
      <c r="V40" s="9">
        <f t="shared" ca="1" si="23"/>
        <v>1.5444211860335944</v>
      </c>
      <c r="W40" s="9">
        <f t="shared" ca="1" si="23"/>
        <v>1.1008562630603487</v>
      </c>
      <c r="X40" s="9">
        <f t="shared" ca="1" si="23"/>
        <v>1.1249108309114424</v>
      </c>
      <c r="Y40" s="9">
        <f t="shared" ca="1" si="23"/>
        <v>1.1566920788984516</v>
      </c>
      <c r="Z40" s="9">
        <f t="shared" ca="1" si="23"/>
        <v>1.1866278623542266</v>
      </c>
      <c r="AA40" s="9">
        <f t="shared" ca="1" si="23"/>
        <v>1.0436002498175043</v>
      </c>
      <c r="AB40" s="9">
        <f t="shared" ca="1" si="23"/>
        <v>1.5343973845303336</v>
      </c>
      <c r="AC40" s="9">
        <f t="shared" ca="1" si="23"/>
        <v>0.78457333799444473</v>
      </c>
      <c r="AD40" s="9">
        <f t="shared" ca="1" si="23"/>
        <v>1.7921358137151884</v>
      </c>
      <c r="AE40" s="9">
        <f t="shared" ca="1" si="23"/>
        <v>0.82761811633562266</v>
      </c>
      <c r="AF40" s="9">
        <f t="shared" ca="1" si="23"/>
        <v>1.8904594313082237</v>
      </c>
      <c r="AG40" s="9">
        <f t="shared" ca="1" si="23"/>
        <v>0.85445990108286451</v>
      </c>
      <c r="AH40" s="9">
        <f t="shared" ca="1" si="23"/>
        <v>1.4219547289995862</v>
      </c>
      <c r="AI40" s="9">
        <f t="shared" ca="1" si="23"/>
        <v>1.2120145624764642</v>
      </c>
      <c r="AJ40" s="9">
        <f t="shared" ca="1" si="23"/>
        <v>1.5475478716819362</v>
      </c>
      <c r="AK40" s="9">
        <f t="shared" ca="1" si="23"/>
        <v>1.9051498120693287</v>
      </c>
      <c r="AL40" s="9">
        <f t="shared" ca="1" si="23"/>
        <v>0.81001906983767047</v>
      </c>
      <c r="AM40" s="9">
        <f t="shared" ca="1" si="23"/>
        <v>1.4938906824709743</v>
      </c>
      <c r="AN40" s="9">
        <f ca="1">AVERAGE(OFFSET($A40,0,Fixtures!$D$6,1,3))</f>
        <v>1.1289733970233942</v>
      </c>
      <c r="AO40" s="9">
        <f ca="1">AVERAGE(OFFSET($A40,0,Fixtures!$D$6,1,6))</f>
        <v>1.2496711212183584</v>
      </c>
      <c r="AP40" s="9">
        <f ca="1">AVERAGE(OFFSET($A40,0,Fixtures!$D$6,1,9))</f>
        <v>1.2300626862263178</v>
      </c>
      <c r="AQ40" s="9">
        <f ca="1">AVERAGE(OFFSET($A40,0,Fixtures!$D$6,1,12))</f>
        <v>1.2710067782662371</v>
      </c>
      <c r="AR40" s="9">
        <f ca="1">IF(OR(Fixtures!$D$6&lt;=0,Fixtures!$D$6&gt;39),AVERAGE(A40:AM40),AVERAGE(OFFSET($A40,0,Fixtures!$D$6,1,39-Fixtures!$D$6)))</f>
        <v>1.2974093935715212</v>
      </c>
    </row>
    <row r="41" spans="1:44" x14ac:dyDescent="0.25">
      <c r="A41" s="30" t="s">
        <v>61</v>
      </c>
      <c r="B41" s="9">
        <f ca="1">MIN(VLOOKUP($A38,$A$2:$AM$12,B$14+1,FALSE),VLOOKUP($A41,$A$2:$AM$12,B$14+1,FALSE))</f>
        <v>1.0835125382983435</v>
      </c>
      <c r="C41" s="9">
        <f t="shared" ref="C41:AM41" ca="1" si="24">MIN(VLOOKUP($A38,$A$2:$AM$12,C$14+1,FALSE),VLOOKUP($A41,$A$2:$AM$12,C$14+1,FALSE))</f>
        <v>1.4729514160467356</v>
      </c>
      <c r="D41" s="9">
        <f t="shared" ca="1" si="24"/>
        <v>1.630525951799392</v>
      </c>
      <c r="E41" s="9">
        <f t="shared" ca="1" si="24"/>
        <v>1.5926231932173802</v>
      </c>
      <c r="F41" s="9">
        <f t="shared" ca="1" si="24"/>
        <v>1.2599623945098826</v>
      </c>
      <c r="G41" s="9">
        <f t="shared" ca="1" si="24"/>
        <v>0.86604850275008172</v>
      </c>
      <c r="H41" s="9">
        <f t="shared" ca="1" si="24"/>
        <v>1.1427070430229473</v>
      </c>
      <c r="I41" s="9">
        <f t="shared" ca="1" si="24"/>
        <v>1.0867206926085653</v>
      </c>
      <c r="J41" s="9">
        <f t="shared" ca="1" si="24"/>
        <v>1.0041113164666091</v>
      </c>
      <c r="K41" s="9">
        <f t="shared" ca="1" si="24"/>
        <v>1.4051495456229832</v>
      </c>
      <c r="L41" s="9">
        <f t="shared" ca="1" si="24"/>
        <v>1.3960296628765576</v>
      </c>
      <c r="M41" s="9">
        <f t="shared" ca="1" si="24"/>
        <v>0.9855876609124008</v>
      </c>
      <c r="N41" s="9">
        <f t="shared" ca="1" si="24"/>
        <v>1.2655141647600503</v>
      </c>
      <c r="O41" s="9">
        <f t="shared" ca="1" si="24"/>
        <v>0.71382267956457612</v>
      </c>
      <c r="P41" s="9">
        <f t="shared" ca="1" si="24"/>
        <v>1.2363184206988933</v>
      </c>
      <c r="Q41" s="9">
        <f t="shared" ca="1" si="24"/>
        <v>1.5615954788237114</v>
      </c>
      <c r="R41" s="9">
        <f t="shared" ca="1" si="24"/>
        <v>0.73697378553287718</v>
      </c>
      <c r="S41" s="9">
        <f t="shared" ca="1" si="24"/>
        <v>1.0549087880515551</v>
      </c>
      <c r="T41" s="9">
        <f t="shared" ca="1" si="24"/>
        <v>1.1432144817771392</v>
      </c>
      <c r="U41" s="9">
        <f t="shared" ca="1" si="24"/>
        <v>1.3339748936856719</v>
      </c>
      <c r="V41" s="9">
        <f t="shared" ca="1" si="24"/>
        <v>1.0234694766011858</v>
      </c>
      <c r="W41" s="9">
        <f t="shared" ca="1" si="24"/>
        <v>1.1008562630603487</v>
      </c>
      <c r="X41" s="9">
        <f t="shared" ca="1" si="24"/>
        <v>1.3347638804833497</v>
      </c>
      <c r="Y41" s="9">
        <f t="shared" ca="1" si="24"/>
        <v>1.1566920788984516</v>
      </c>
      <c r="Z41" s="9">
        <f t="shared" ca="1" si="24"/>
        <v>0.9860253280974014</v>
      </c>
      <c r="AA41" s="9">
        <f t="shared" ca="1" si="24"/>
        <v>1.618580458445674</v>
      </c>
      <c r="AB41" s="9">
        <f t="shared" ca="1" si="24"/>
        <v>0.79003125832762677</v>
      </c>
      <c r="AC41" s="9">
        <f t="shared" ca="1" si="24"/>
        <v>1.1009114574009649</v>
      </c>
      <c r="AD41" s="9">
        <f t="shared" ca="1" si="24"/>
        <v>1.0453655684687653</v>
      </c>
      <c r="AE41" s="9">
        <f t="shared" ca="1" si="24"/>
        <v>0.82761811633562266</v>
      </c>
      <c r="AF41" s="9">
        <f t="shared" ca="1" si="24"/>
        <v>0.94949125931713307</v>
      </c>
      <c r="AG41" s="9">
        <f t="shared" ca="1" si="24"/>
        <v>0.85445990108286451</v>
      </c>
      <c r="AH41" s="9">
        <f t="shared" ca="1" si="24"/>
        <v>0.93453225366116655</v>
      </c>
      <c r="AI41" s="9">
        <f t="shared" ca="1" si="24"/>
        <v>1.2120145624764642</v>
      </c>
      <c r="AJ41" s="9">
        <f t="shared" ca="1" si="24"/>
        <v>1.5475478716819362</v>
      </c>
      <c r="AK41" s="9">
        <f t="shared" ca="1" si="24"/>
        <v>1.0915091082293447</v>
      </c>
      <c r="AL41" s="9">
        <f t="shared" ca="1" si="24"/>
        <v>1.2937267757130853</v>
      </c>
      <c r="AM41" s="9">
        <f t="shared" ca="1" si="24"/>
        <v>0.99764978906718227</v>
      </c>
      <c r="AN41" s="9">
        <f ca="1">AVERAGE(OFFSET($A41,0,Fixtures!$D$6,1,3))</f>
        <v>1.2537659551471758</v>
      </c>
      <c r="AO41" s="9">
        <f ca="1">AVERAGE(OFFSET($A41,0,Fixtures!$D$6,1,6))</f>
        <v>1.1162676916064809</v>
      </c>
      <c r="AP41" s="9">
        <f ca="1">AVERAGE(OFFSET($A41,0,Fixtures!$D$6,1,9))</f>
        <v>1.0365750473749449</v>
      </c>
      <c r="AQ41" s="9">
        <f ca="1">AVERAGE(OFFSET($A41,0,Fixtures!$D$6,1,12))</f>
        <v>1.0852725095161724</v>
      </c>
      <c r="AR41" s="9">
        <f ca="1">IF(OR(Fixtures!$D$6&lt;=0,Fixtures!$D$6&gt;39),AVERAGE(A41:AM41),AVERAGE(OFFSET($A41,0,Fixtures!$D$6,1,39-Fixtures!$D$6)))</f>
        <v>1.0937437191469119</v>
      </c>
    </row>
    <row r="42" spans="1:44" x14ac:dyDescent="0.25">
      <c r="A42" s="30" t="s">
        <v>53</v>
      </c>
      <c r="B42" s="9">
        <f ca="1">MIN(VLOOKUP($A38,$A$2:$AM$12,B$14+1,FALSE),VLOOKUP($A42,$A$2:$AM$12,B$14+1,FALSE))</f>
        <v>1.0835125382983435</v>
      </c>
      <c r="C42" s="9">
        <f t="shared" ref="C42:AM42" ca="1" si="25">MIN(VLOOKUP($A38,$A$2:$AM$12,C$14+1,FALSE),VLOOKUP($A42,$A$2:$AM$12,C$14+1,FALSE))</f>
        <v>1.4875266229488624</v>
      </c>
      <c r="D42" s="9">
        <f t="shared" ca="1" si="25"/>
        <v>2.1233329945851946</v>
      </c>
      <c r="E42" s="9">
        <f t="shared" ca="1" si="25"/>
        <v>1.0905485282331151</v>
      </c>
      <c r="F42" s="9">
        <f t="shared" ca="1" si="25"/>
        <v>1.2599623945098826</v>
      </c>
      <c r="G42" s="9">
        <f t="shared" ca="1" si="25"/>
        <v>1.1630475346324292</v>
      </c>
      <c r="H42" s="9">
        <f t="shared" ca="1" si="25"/>
        <v>0.92281005114979542</v>
      </c>
      <c r="I42" s="9">
        <f t="shared" ca="1" si="25"/>
        <v>1.5687932429442415</v>
      </c>
      <c r="J42" s="9">
        <f t="shared" ca="1" si="25"/>
        <v>1.0041113164666091</v>
      </c>
      <c r="K42" s="9">
        <f t="shared" ca="1" si="25"/>
        <v>1.5694898926180534</v>
      </c>
      <c r="L42" s="9">
        <f t="shared" ca="1" si="25"/>
        <v>1.422245429569416</v>
      </c>
      <c r="M42" s="9">
        <f t="shared" ca="1" si="25"/>
        <v>1.2764154077904522</v>
      </c>
      <c r="N42" s="9">
        <f t="shared" ca="1" si="25"/>
        <v>1.2655141647600503</v>
      </c>
      <c r="O42" s="9">
        <f t="shared" ca="1" si="25"/>
        <v>1.4482572665691931</v>
      </c>
      <c r="P42" s="9">
        <f t="shared" ca="1" si="25"/>
        <v>0.84181057249358038</v>
      </c>
      <c r="Q42" s="9">
        <f t="shared" ca="1" si="25"/>
        <v>1.5113373786278852</v>
      </c>
      <c r="R42" s="9">
        <f t="shared" ca="1" si="25"/>
        <v>1.0630365966285165</v>
      </c>
      <c r="S42" s="9">
        <f t="shared" ca="1" si="25"/>
        <v>1.0549087880515551</v>
      </c>
      <c r="T42" s="9">
        <f t="shared" ca="1" si="25"/>
        <v>1.0501839064337484</v>
      </c>
      <c r="U42" s="9">
        <f t="shared" ca="1" si="25"/>
        <v>1.7278980437865763</v>
      </c>
      <c r="V42" s="9">
        <f t="shared" ca="1" si="25"/>
        <v>1.3785187183842622</v>
      </c>
      <c r="W42" s="9">
        <f t="shared" ca="1" si="25"/>
        <v>1.0506502586947299</v>
      </c>
      <c r="X42" s="9">
        <f t="shared" ca="1" si="25"/>
        <v>1.4999687566970337</v>
      </c>
      <c r="Y42" s="9">
        <f t="shared" ca="1" si="25"/>
        <v>1.1566920788984516</v>
      </c>
      <c r="Z42" s="9">
        <f t="shared" ca="1" si="25"/>
        <v>0.99578228478394903</v>
      </c>
      <c r="AA42" s="9">
        <f t="shared" ca="1" si="25"/>
        <v>1.618580458445674</v>
      </c>
      <c r="AB42" s="9">
        <f t="shared" ca="1" si="25"/>
        <v>0.78527566823807271</v>
      </c>
      <c r="AC42" s="9">
        <f t="shared" ca="1" si="25"/>
        <v>1.5879929406425983</v>
      </c>
      <c r="AD42" s="9">
        <f t="shared" ca="1" si="25"/>
        <v>1.0117217162715597</v>
      </c>
      <c r="AE42" s="9">
        <f t="shared" ca="1" si="25"/>
        <v>0.82761811633562266</v>
      </c>
      <c r="AF42" s="9">
        <f t="shared" ca="1" si="25"/>
        <v>1.8904594313082237</v>
      </c>
      <c r="AG42" s="9">
        <f t="shared" ca="1" si="25"/>
        <v>0.85445990108286451</v>
      </c>
      <c r="AH42" s="9">
        <f t="shared" ca="1" si="25"/>
        <v>2.1245888515790039</v>
      </c>
      <c r="AI42" s="9">
        <f t="shared" ca="1" si="25"/>
        <v>1.2120145624764642</v>
      </c>
      <c r="AJ42" s="9">
        <f t="shared" ca="1" si="25"/>
        <v>1.5475478716819362</v>
      </c>
      <c r="AK42" s="9">
        <f t="shared" ca="1" si="25"/>
        <v>1.4214047319124028</v>
      </c>
      <c r="AL42" s="9">
        <f t="shared" ca="1" si="25"/>
        <v>1.3453188395167275</v>
      </c>
      <c r="AM42" s="9">
        <f t="shared" ca="1" si="25"/>
        <v>1.1138797084062104</v>
      </c>
      <c r="AN42" s="9">
        <f ca="1">AVERAGE(OFFSET($A42,0,Fixtures!$D$6,1,3))</f>
        <v>1.2570182740426914</v>
      </c>
      <c r="AO42" s="9">
        <f ca="1">AVERAGE(OFFSET($A42,0,Fixtures!$D$6,1,6))</f>
        <v>1.1926741912133842</v>
      </c>
      <c r="AP42" s="9">
        <f ca="1">AVERAGE(OFFSET($A42,0,Fixtures!$D$6,1,9))</f>
        <v>1.1920647328896683</v>
      </c>
      <c r="AQ42" s="9">
        <f ca="1">AVERAGE(OFFSET($A42,0,Fixtures!$D$6,1,12))</f>
        <v>1.3010611568120349</v>
      </c>
      <c r="AR42" s="9">
        <f ca="1">IF(OR(Fixtures!$D$6&lt;=0,Fixtures!$D$6&gt;39),AVERAGE(A42:AM42),AVERAGE(OFFSET($A42,0,Fixtures!$D$6,1,39-Fixtures!$D$6)))</f>
        <v>1.299555810771984</v>
      </c>
    </row>
    <row r="43" spans="1:44" x14ac:dyDescent="0.25">
      <c r="A43" s="30" t="s">
        <v>2</v>
      </c>
      <c r="B43" s="9">
        <f ca="1">MIN(VLOOKUP($A38,$A$2:$AM$12,B$14+1,FALSE),VLOOKUP($A43,$A$2:$AM$12,B$14+1,FALSE))</f>
        <v>1.0835125382983435</v>
      </c>
      <c r="C43" s="9">
        <f t="shared" ref="C43:AM43" ca="1" si="26">MIN(VLOOKUP($A38,$A$2:$AM$12,C$14+1,FALSE),VLOOKUP($A43,$A$2:$AM$12,C$14+1,FALSE))</f>
        <v>1.6067634920664557</v>
      </c>
      <c r="D43" s="9">
        <f t="shared" ca="1" si="26"/>
        <v>1.9394470701643975</v>
      </c>
      <c r="E43" s="9">
        <f t="shared" ca="1" si="26"/>
        <v>1.1792349977962528</v>
      </c>
      <c r="F43" s="9">
        <f t="shared" ca="1" si="26"/>
        <v>1.2599623945098826</v>
      </c>
      <c r="G43" s="9">
        <f t="shared" ca="1" si="26"/>
        <v>1.239046210555087</v>
      </c>
      <c r="H43" s="9">
        <f t="shared" ca="1" si="26"/>
        <v>1.1427070430229473</v>
      </c>
      <c r="I43" s="9">
        <f t="shared" ca="1" si="26"/>
        <v>1.6567502495462889</v>
      </c>
      <c r="J43" s="9">
        <f t="shared" ca="1" si="26"/>
        <v>1.0041113164666091</v>
      </c>
      <c r="K43" s="9">
        <f t="shared" ca="1" si="26"/>
        <v>1.3556162083715515</v>
      </c>
      <c r="L43" s="9">
        <f t="shared" ca="1" si="26"/>
        <v>1.5466331070127801</v>
      </c>
      <c r="M43" s="9">
        <f t="shared" ca="1" si="26"/>
        <v>0.98119124323795559</v>
      </c>
      <c r="N43" s="9">
        <f t="shared" ca="1" si="26"/>
        <v>1.2655141647600503</v>
      </c>
      <c r="O43" s="9">
        <f t="shared" ca="1" si="26"/>
        <v>1.8105402723413848</v>
      </c>
      <c r="P43" s="9">
        <f t="shared" ca="1" si="26"/>
        <v>1.2363184206988933</v>
      </c>
      <c r="Q43" s="9">
        <f t="shared" ca="1" si="26"/>
        <v>1.4411028142243465</v>
      </c>
      <c r="R43" s="9">
        <f t="shared" ca="1" si="26"/>
        <v>1.6880488251699481</v>
      </c>
      <c r="S43" s="9">
        <f t="shared" ca="1" si="26"/>
        <v>0.88654284881847045</v>
      </c>
      <c r="T43" s="9">
        <f t="shared" ca="1" si="26"/>
        <v>1.1432144817771392</v>
      </c>
      <c r="U43" s="9">
        <f t="shared" ca="1" si="26"/>
        <v>1.3496691633317912</v>
      </c>
      <c r="V43" s="9">
        <f t="shared" ca="1" si="26"/>
        <v>1.6577301436058616</v>
      </c>
      <c r="W43" s="9">
        <f t="shared" ca="1" si="26"/>
        <v>1.1008562630603487</v>
      </c>
      <c r="X43" s="9">
        <f t="shared" ca="1" si="26"/>
        <v>1.4999687566970337</v>
      </c>
      <c r="Y43" s="9">
        <f t="shared" ca="1" si="26"/>
        <v>1.1566920788984516</v>
      </c>
      <c r="Z43" s="9">
        <f t="shared" ca="1" si="26"/>
        <v>1.0756020070858092</v>
      </c>
      <c r="AA43" s="9">
        <f t="shared" ca="1" si="26"/>
        <v>1.618580458445674</v>
      </c>
      <c r="AB43" s="9">
        <f t="shared" ca="1" si="26"/>
        <v>1.3243417865066043</v>
      </c>
      <c r="AC43" s="9">
        <f t="shared" ca="1" si="26"/>
        <v>1.1300161556922792</v>
      </c>
      <c r="AD43" s="9">
        <f t="shared" ca="1" si="26"/>
        <v>2.1527585249524188</v>
      </c>
      <c r="AE43" s="9">
        <f t="shared" ca="1" si="26"/>
        <v>0.82761811633562266</v>
      </c>
      <c r="AF43" s="9">
        <f t="shared" ca="1" si="26"/>
        <v>1.2711133611196515</v>
      </c>
      <c r="AG43" s="9">
        <f t="shared" ca="1" si="26"/>
        <v>0.85445990108286451</v>
      </c>
      <c r="AH43" s="9">
        <f t="shared" ca="1" si="26"/>
        <v>1.2240654684698447</v>
      </c>
      <c r="AI43" s="9">
        <f t="shared" ca="1" si="26"/>
        <v>1.2120145624764642</v>
      </c>
      <c r="AJ43" s="9">
        <f t="shared" ca="1" si="26"/>
        <v>1.5475478716819362</v>
      </c>
      <c r="AK43" s="9">
        <f t="shared" ca="1" si="26"/>
        <v>1.2983075428373236</v>
      </c>
      <c r="AL43" s="9">
        <f t="shared" ca="1" si="26"/>
        <v>1.3453188395167275</v>
      </c>
      <c r="AM43" s="9">
        <f t="shared" ca="1" si="26"/>
        <v>1.8821660461197014</v>
      </c>
      <c r="AN43" s="9">
        <f ca="1">AVERAGE(OFFSET($A43,0,Fixtures!$D$6,1,3))</f>
        <v>1.2836248481433117</v>
      </c>
      <c r="AO43" s="9">
        <f ca="1">AVERAGE(OFFSET($A43,0,Fixtures!$D$6,1,6))</f>
        <v>1.4096651685968729</v>
      </c>
      <c r="AP43" s="9">
        <f ca="1">AVERAGE(OFFSET($A43,0,Fixtures!$D$6,1,9))</f>
        <v>1.2679091544577084</v>
      </c>
      <c r="AQ43" s="9">
        <f ca="1">AVERAGE(OFFSET($A43,0,Fixtures!$D$6,1,12))</f>
        <v>1.2829008577289684</v>
      </c>
      <c r="AR43" s="9">
        <f ca="1">IF(OR(Fixtures!$D$6&lt;=0,Fixtures!$D$6&gt;39),AVERAGE(A43:AM43),AVERAGE(OFFSET($A43,0,Fixtures!$D$6,1,39-Fixtures!$D$6)))</f>
        <v>1.3280401814147582</v>
      </c>
    </row>
    <row r="44" spans="1:44" x14ac:dyDescent="0.25">
      <c r="A44" s="30" t="s">
        <v>113</v>
      </c>
      <c r="B44" s="9">
        <f ca="1">MIN(VLOOKUP($A38,$A$2:$AM$12,B$14+1,FALSE),VLOOKUP($A44,$A$2:$AM$12,B$14+1,FALSE))</f>
        <v>1.0835125382983435</v>
      </c>
      <c r="C44" s="9">
        <f t="shared" ref="C44:AM44" ca="1" si="27">MIN(VLOOKUP($A38,$A$2:$AM$12,C$14+1,FALSE),VLOOKUP($A44,$A$2:$AM$12,C$14+1,FALSE))</f>
        <v>0.96017681143413069</v>
      </c>
      <c r="D44" s="9">
        <f t="shared" ca="1" si="27"/>
        <v>1.8307191338275961</v>
      </c>
      <c r="E44" s="9">
        <f t="shared" ca="1" si="27"/>
        <v>1.9182039565664215</v>
      </c>
      <c r="F44" s="9">
        <f t="shared" ca="1" si="27"/>
        <v>1.2599623945098826</v>
      </c>
      <c r="G44" s="9">
        <f t="shared" ca="1" si="27"/>
        <v>1.7708215096881537</v>
      </c>
      <c r="H44" s="9">
        <f t="shared" ca="1" si="27"/>
        <v>1.1427070430229473</v>
      </c>
      <c r="I44" s="9">
        <f t="shared" ca="1" si="27"/>
        <v>1.3334418101893875</v>
      </c>
      <c r="J44" s="9">
        <f t="shared" ca="1" si="27"/>
        <v>1.0041113164666091</v>
      </c>
      <c r="K44" s="9">
        <f t="shared" ca="1" si="27"/>
        <v>1.6444889855592864</v>
      </c>
      <c r="L44" s="9">
        <f t="shared" ca="1" si="27"/>
        <v>1.5466331070127801</v>
      </c>
      <c r="M44" s="9">
        <f t="shared" ca="1" si="27"/>
        <v>1.2370582342986622</v>
      </c>
      <c r="N44" s="9">
        <f t="shared" ca="1" si="27"/>
        <v>1.2655141647600503</v>
      </c>
      <c r="O44" s="9">
        <f t="shared" ca="1" si="27"/>
        <v>1.2846571670677416</v>
      </c>
      <c r="P44" s="9">
        <f t="shared" ca="1" si="27"/>
        <v>1.2363184206988933</v>
      </c>
      <c r="Q44" s="9">
        <f t="shared" ca="1" si="27"/>
        <v>1.2175686803485368</v>
      </c>
      <c r="R44" s="9">
        <f t="shared" ca="1" si="27"/>
        <v>2.4336748002319766</v>
      </c>
      <c r="S44" s="9">
        <f t="shared" ca="1" si="27"/>
        <v>1.0549087880515551</v>
      </c>
      <c r="T44" s="9">
        <f t="shared" ca="1" si="27"/>
        <v>1.1432144817771392</v>
      </c>
      <c r="U44" s="9">
        <f t="shared" ca="1" si="27"/>
        <v>1.3619694458868763</v>
      </c>
      <c r="V44" s="9">
        <f t="shared" ca="1" si="27"/>
        <v>0.93001406270929765</v>
      </c>
      <c r="W44" s="9">
        <f t="shared" ca="1" si="27"/>
        <v>1.1008562630603487</v>
      </c>
      <c r="X44" s="9">
        <f t="shared" ca="1" si="27"/>
        <v>1.0293034968751598</v>
      </c>
      <c r="Y44" s="9">
        <f t="shared" ca="1" si="27"/>
        <v>1.1566920788984516</v>
      </c>
      <c r="Z44" s="9">
        <f t="shared" ca="1" si="27"/>
        <v>1.1866278623542266</v>
      </c>
      <c r="AA44" s="9">
        <f t="shared" ca="1" si="27"/>
        <v>1.618580458445674</v>
      </c>
      <c r="AB44" s="9">
        <f t="shared" ca="1" si="27"/>
        <v>1.5758513994350394</v>
      </c>
      <c r="AC44" s="9">
        <f t="shared" ca="1" si="27"/>
        <v>1.6291542051139674</v>
      </c>
      <c r="AD44" s="9">
        <f t="shared" ca="1" si="27"/>
        <v>1.8188371644712718</v>
      </c>
      <c r="AE44" s="9">
        <f t="shared" ca="1" si="27"/>
        <v>0.82761811633562266</v>
      </c>
      <c r="AF44" s="9">
        <f t="shared" ca="1" si="27"/>
        <v>1.4158495594167007</v>
      </c>
      <c r="AG44" s="9">
        <f t="shared" ca="1" si="27"/>
        <v>0.85445990108286451</v>
      </c>
      <c r="AH44" s="9">
        <f t="shared" ca="1" si="27"/>
        <v>1.2998022618970433</v>
      </c>
      <c r="AI44" s="9">
        <f t="shared" ca="1" si="27"/>
        <v>1.2120145624764642</v>
      </c>
      <c r="AJ44" s="9">
        <f t="shared" ca="1" si="27"/>
        <v>1.2840869461312405</v>
      </c>
      <c r="AK44" s="9">
        <f t="shared" ca="1" si="27"/>
        <v>2.7347779653473965</v>
      </c>
      <c r="AL44" s="9">
        <f t="shared" ca="1" si="27"/>
        <v>1.1854259692953755</v>
      </c>
      <c r="AM44" s="9">
        <f t="shared" ca="1" si="27"/>
        <v>1.8821660461197014</v>
      </c>
      <c r="AN44" s="9">
        <f ca="1">AVERAGE(OFFSET($A44,0,Fixtures!$D$6,1,3))</f>
        <v>1.3206334665661175</v>
      </c>
      <c r="AO44" s="9">
        <f ca="1">AVERAGE(OFFSET($A44,0,Fixtures!$D$6,1,6))</f>
        <v>1.4976238614531052</v>
      </c>
      <c r="AP44" s="9">
        <f ca="1">AVERAGE(OFFSET($A44,0,Fixtures!$D$6,1,9))</f>
        <v>1.3426300828393132</v>
      </c>
      <c r="AQ44" s="9">
        <f ca="1">AVERAGE(OFFSET($A44,0,Fixtures!$D$6,1,12))</f>
        <v>1.3232978763382139</v>
      </c>
      <c r="AR44" s="9">
        <f ca="1">IF(OR(Fixtures!$D$6&lt;=0,Fixtures!$D$6&gt;39),AVERAGE(A44:AM44),AVERAGE(OFFSET($A44,0,Fixtures!$D$6,1,39-Fixtures!$D$6)))</f>
        <v>1.4454629664547363</v>
      </c>
    </row>
    <row r="45" spans="1:44" x14ac:dyDescent="0.25">
      <c r="A45" s="30" t="s">
        <v>112</v>
      </c>
      <c r="B45" s="9">
        <f ca="1">MIN(VLOOKUP($A38,$A$2:$AM$12,B$14+1,FALSE),VLOOKUP($A45,$A$2:$AM$12,B$14+1,FALSE))</f>
        <v>1.0269866128754686</v>
      </c>
      <c r="C45" s="9">
        <f t="shared" ref="C45:AM45" ca="1" si="28">MIN(VLOOKUP($A38,$A$2:$AM$12,C$14+1,FALSE),VLOOKUP($A45,$A$2:$AM$12,C$14+1,FALSE))</f>
        <v>0.62117003641739887</v>
      </c>
      <c r="D45" s="9">
        <f t="shared" ca="1" si="28"/>
        <v>1.1615144096489374</v>
      </c>
      <c r="E45" s="9">
        <f t="shared" ca="1" si="28"/>
        <v>1.8265983240936636</v>
      </c>
      <c r="F45" s="9">
        <f t="shared" ca="1" si="28"/>
        <v>1.0097311018705752</v>
      </c>
      <c r="G45" s="9">
        <f t="shared" ca="1" si="28"/>
        <v>1.4126625895869647</v>
      </c>
      <c r="H45" s="9">
        <f t="shared" ca="1" si="28"/>
        <v>1.1427070430229473</v>
      </c>
      <c r="I45" s="9">
        <f t="shared" ca="1" si="28"/>
        <v>1.2342737101632306</v>
      </c>
      <c r="J45" s="9">
        <f t="shared" ca="1" si="28"/>
        <v>0.85804136867205216</v>
      </c>
      <c r="K45" s="9">
        <f t="shared" ca="1" si="28"/>
        <v>1.2811965639371294</v>
      </c>
      <c r="L45" s="9">
        <f t="shared" ca="1" si="28"/>
        <v>0.79176339589125777</v>
      </c>
      <c r="M45" s="9">
        <f t="shared" ca="1" si="28"/>
        <v>1.2764154077904522</v>
      </c>
      <c r="N45" s="9">
        <f t="shared" ca="1" si="28"/>
        <v>1.1608278316347092</v>
      </c>
      <c r="O45" s="9">
        <f t="shared" ca="1" si="28"/>
        <v>1.4188872024584027</v>
      </c>
      <c r="P45" s="9">
        <f t="shared" ca="1" si="28"/>
        <v>0.64131617879859193</v>
      </c>
      <c r="Q45" s="9">
        <f t="shared" ca="1" si="28"/>
        <v>1.1258038325065027</v>
      </c>
      <c r="R45" s="9">
        <f t="shared" ca="1" si="28"/>
        <v>0.89062534751663303</v>
      </c>
      <c r="S45" s="9">
        <f t="shared" ca="1" si="28"/>
        <v>1.0549087880515551</v>
      </c>
      <c r="T45" s="9">
        <f t="shared" ca="1" si="28"/>
        <v>0.82624934316712129</v>
      </c>
      <c r="U45" s="9">
        <f t="shared" ca="1" si="28"/>
        <v>1.7278980437865763</v>
      </c>
      <c r="V45" s="9">
        <f t="shared" ca="1" si="28"/>
        <v>1.7070068173552673</v>
      </c>
      <c r="W45" s="9">
        <f t="shared" ca="1" si="28"/>
        <v>0.85766050974303709</v>
      </c>
      <c r="X45" s="9">
        <f t="shared" ca="1" si="28"/>
        <v>1.281765501349609</v>
      </c>
      <c r="Y45" s="9">
        <f t="shared" ca="1" si="28"/>
        <v>1.1566920788984516</v>
      </c>
      <c r="Z45" s="9">
        <f t="shared" ca="1" si="28"/>
        <v>0.92792067168525039</v>
      </c>
      <c r="AA45" s="9">
        <f t="shared" ca="1" si="28"/>
        <v>0.68748690613977625</v>
      </c>
      <c r="AB45" s="9">
        <f t="shared" ca="1" si="28"/>
        <v>0.86815699969730342</v>
      </c>
      <c r="AC45" s="9">
        <f t="shared" ca="1" si="28"/>
        <v>1.3304403339446</v>
      </c>
      <c r="AD45" s="9">
        <f t="shared" ca="1" si="28"/>
        <v>0.75363727630600597</v>
      </c>
      <c r="AE45" s="9">
        <f t="shared" ca="1" si="28"/>
        <v>0.82761811633562266</v>
      </c>
      <c r="AF45" s="9">
        <f t="shared" ca="1" si="28"/>
        <v>1.734076143553084</v>
      </c>
      <c r="AG45" s="9">
        <f t="shared" ca="1" si="28"/>
        <v>0.85445990108286451</v>
      </c>
      <c r="AH45" s="9">
        <f t="shared" ca="1" si="28"/>
        <v>1.1827576654671876</v>
      </c>
      <c r="AI45" s="9">
        <f t="shared" ca="1" si="28"/>
        <v>0.94983358181099664</v>
      </c>
      <c r="AJ45" s="9">
        <f t="shared" ca="1" si="28"/>
        <v>1.2227641673684853</v>
      </c>
      <c r="AK45" s="9">
        <f t="shared" ca="1" si="28"/>
        <v>1.735101772438536</v>
      </c>
      <c r="AL45" s="9">
        <f t="shared" ca="1" si="28"/>
        <v>0.94566669220284405</v>
      </c>
      <c r="AM45" s="9">
        <f t="shared" ca="1" si="28"/>
        <v>1.5083637447696254</v>
      </c>
      <c r="AN45" s="9">
        <f ca="1">AVERAGE(OFFSET($A45,0,Fixtures!$D$6,1,3))</f>
        <v>0.92403321890782608</v>
      </c>
      <c r="AO45" s="9">
        <f ca="1">AVERAGE(OFFSET($A45,0,Fixtures!$D$6,1,6))</f>
        <v>0.95405571111189802</v>
      </c>
      <c r="AP45" s="9">
        <f ca="1">AVERAGE(OFFSET($A45,0,Fixtures!$D$6,1,9))</f>
        <v>1.0156098252936621</v>
      </c>
      <c r="AQ45" s="9">
        <f ca="1">AVERAGE(OFFSET($A45,0,Fixtures!$D$6,1,12))</f>
        <v>1.0413203201908023</v>
      </c>
      <c r="AR45" s="9">
        <f ca="1">IF(OR(Fixtures!$D$6&lt;=0,Fixtures!$D$6&gt;39),AVERAGE(A45:AM45),AVERAGE(OFFSET($A45,0,Fixtures!$D$6,1,39-Fixtures!$D$6)))</f>
        <v>1.1123317367800423</v>
      </c>
    </row>
    <row r="46" spans="1:44" x14ac:dyDescent="0.25">
      <c r="A46" s="30" t="s">
        <v>10</v>
      </c>
      <c r="B46" s="9">
        <f ca="1">MIN(VLOOKUP($A38,$A$2:$AM$12,B$14+1,FALSE),VLOOKUP($A46,$A$2:$AM$12,B$14+1,FALSE))</f>
        <v>1.0835125382983435</v>
      </c>
      <c r="C46" s="9">
        <f t="shared" ref="C46:AM46" ca="1" si="29">MIN(VLOOKUP($A38,$A$2:$AM$12,C$14+1,FALSE),VLOOKUP($A46,$A$2:$AM$12,C$14+1,FALSE))</f>
        <v>1.6854224912522384</v>
      </c>
      <c r="D46" s="9">
        <f t="shared" ca="1" si="29"/>
        <v>1.577154413368739</v>
      </c>
      <c r="E46" s="9">
        <f t="shared" ca="1" si="29"/>
        <v>1.4117032190405687</v>
      </c>
      <c r="F46" s="9">
        <f t="shared" ca="1" si="29"/>
        <v>1.2599623945098826</v>
      </c>
      <c r="G46" s="9">
        <f t="shared" ca="1" si="29"/>
        <v>0.83606496329351487</v>
      </c>
      <c r="H46" s="9">
        <f t="shared" ca="1" si="29"/>
        <v>1.1427070430229473</v>
      </c>
      <c r="I46" s="9">
        <f t="shared" ca="1" si="29"/>
        <v>1.4870250903363487</v>
      </c>
      <c r="J46" s="9">
        <f t="shared" ca="1" si="29"/>
        <v>1.0041113164666091</v>
      </c>
      <c r="K46" s="9">
        <f t="shared" ca="1" si="29"/>
        <v>1.4125381786843632</v>
      </c>
      <c r="L46" s="9">
        <f t="shared" ca="1" si="29"/>
        <v>1.5466331070127801</v>
      </c>
      <c r="M46" s="9">
        <f t="shared" ca="1" si="29"/>
        <v>1.1500419589718294</v>
      </c>
      <c r="N46" s="9">
        <f t="shared" ca="1" si="29"/>
        <v>1.2655141647600503</v>
      </c>
      <c r="O46" s="9">
        <f t="shared" ca="1" si="29"/>
        <v>1.0048164126428618</v>
      </c>
      <c r="P46" s="9">
        <f t="shared" ca="1" si="29"/>
        <v>0.91651159625620393</v>
      </c>
      <c r="Q46" s="9">
        <f t="shared" ca="1" si="29"/>
        <v>1.1650595941858835</v>
      </c>
      <c r="R46" s="9">
        <f t="shared" ca="1" si="29"/>
        <v>1.0430160868413989</v>
      </c>
      <c r="S46" s="9">
        <f t="shared" ca="1" si="29"/>
        <v>1.0549087880515551</v>
      </c>
      <c r="T46" s="9">
        <f t="shared" ca="1" si="29"/>
        <v>1.1432144817771392</v>
      </c>
      <c r="U46" s="9">
        <f t="shared" ca="1" si="29"/>
        <v>0.75541584728124933</v>
      </c>
      <c r="V46" s="9">
        <f t="shared" ca="1" si="29"/>
        <v>1.1062771458945193</v>
      </c>
      <c r="W46" s="9">
        <f t="shared" ca="1" si="29"/>
        <v>1.1008562630603487</v>
      </c>
      <c r="X46" s="9">
        <f t="shared" ca="1" si="29"/>
        <v>1.1551093869856215</v>
      </c>
      <c r="Y46" s="9">
        <f t="shared" ca="1" si="29"/>
        <v>1.1284607101361874</v>
      </c>
      <c r="Z46" s="9">
        <f t="shared" ca="1" si="29"/>
        <v>1.1866278623542266</v>
      </c>
      <c r="AA46" s="9">
        <f t="shared" ca="1" si="29"/>
        <v>0.96287744335364189</v>
      </c>
      <c r="AB46" s="9">
        <f t="shared" ca="1" si="29"/>
        <v>1.0831052080115913</v>
      </c>
      <c r="AC46" s="9">
        <f t="shared" ca="1" si="29"/>
        <v>1.5580857593556701</v>
      </c>
      <c r="AD46" s="9">
        <f t="shared" ca="1" si="29"/>
        <v>0.77991592668641763</v>
      </c>
      <c r="AE46" s="9">
        <f t="shared" ca="1" si="29"/>
        <v>0.82761811633562266</v>
      </c>
      <c r="AF46" s="9">
        <f t="shared" ca="1" si="29"/>
        <v>1.0434792561085706</v>
      </c>
      <c r="AG46" s="9">
        <f t="shared" ca="1" si="29"/>
        <v>0.85445990108286451</v>
      </c>
      <c r="AH46" s="9">
        <f t="shared" ca="1" si="29"/>
        <v>1.9868607223841244</v>
      </c>
      <c r="AI46" s="9">
        <f t="shared" ca="1" si="29"/>
        <v>1.2120145624764642</v>
      </c>
      <c r="AJ46" s="9">
        <f t="shared" ca="1" si="29"/>
        <v>1.5475478716819362</v>
      </c>
      <c r="AK46" s="9">
        <f t="shared" ca="1" si="29"/>
        <v>1.0557810535774201</v>
      </c>
      <c r="AL46" s="9">
        <f t="shared" ca="1" si="29"/>
        <v>1.2489365501051275</v>
      </c>
      <c r="AM46" s="9">
        <f t="shared" ca="1" si="29"/>
        <v>0.98898577254750941</v>
      </c>
      <c r="AN46" s="9">
        <f ca="1">AVERAGE(OFFSET($A46,0,Fixtures!$D$6,1,3))</f>
        <v>1.0926553386146853</v>
      </c>
      <c r="AO46" s="9">
        <f ca="1">AVERAGE(OFFSET($A46,0,Fixtures!$D$6,1,6))</f>
        <v>1.1165121516496226</v>
      </c>
      <c r="AP46" s="9">
        <f ca="1">AVERAGE(OFFSET($A46,0,Fixtures!$D$6,1,9))</f>
        <v>1.0471811314916435</v>
      </c>
      <c r="AQ46" s="9">
        <f ca="1">AVERAGE(OFFSET($A46,0,Fixtures!$D$6,1,12))</f>
        <v>1.1809211116639429</v>
      </c>
      <c r="AR46" s="9">
        <f ca="1">IF(OR(Fixtures!$D$6&lt;=0,Fixtures!$D$6&gt;39),AVERAGE(A46:AM46),AVERAGE(OFFSET($A46,0,Fixtures!$D$6,1,39-Fixtures!$D$6)))</f>
        <v>1.1643171144131581</v>
      </c>
    </row>
    <row r="47" spans="1:44" x14ac:dyDescent="0.25">
      <c r="A47" s="30" t="s">
        <v>71</v>
      </c>
      <c r="B47" s="9">
        <f ca="1">MIN(VLOOKUP($A38,$A$2:$AM$12,B$14+1,FALSE),VLOOKUP($A47,$A$2:$AM$12,B$14+1,FALSE))</f>
        <v>1.0835125382983435</v>
      </c>
      <c r="C47" s="9">
        <f t="shared" ref="C47:AM47" ca="1" si="30">MIN(VLOOKUP($A38,$A$2:$AM$12,C$14+1,FALSE),VLOOKUP($A47,$A$2:$AM$12,C$14+1,FALSE))</f>
        <v>1.7726169301834744</v>
      </c>
      <c r="D47" s="9">
        <f t="shared" ca="1" si="30"/>
        <v>1.1166305550652915</v>
      </c>
      <c r="E47" s="9">
        <f t="shared" ca="1" si="30"/>
        <v>1.2472877051010887</v>
      </c>
      <c r="F47" s="9">
        <f t="shared" ca="1" si="30"/>
        <v>1.1171264141056418</v>
      </c>
      <c r="G47" s="9">
        <f t="shared" ca="1" si="30"/>
        <v>2.0096738219941241</v>
      </c>
      <c r="H47" s="9">
        <f t="shared" ca="1" si="30"/>
        <v>1.1427070430229473</v>
      </c>
      <c r="I47" s="9">
        <f t="shared" ca="1" si="30"/>
        <v>1.0587868644439482</v>
      </c>
      <c r="J47" s="9">
        <f t="shared" ca="1" si="30"/>
        <v>1.0041113164666091</v>
      </c>
      <c r="K47" s="9">
        <f t="shared" ca="1" si="30"/>
        <v>0.89507314010875805</v>
      </c>
      <c r="L47" s="9">
        <f t="shared" ca="1" si="30"/>
        <v>1.5466331070127801</v>
      </c>
      <c r="M47" s="9">
        <f t="shared" ca="1" si="30"/>
        <v>1.2764154077904522</v>
      </c>
      <c r="N47" s="9">
        <f t="shared" ca="1" si="30"/>
        <v>1.0308358496059491</v>
      </c>
      <c r="O47" s="9">
        <f t="shared" ca="1" si="30"/>
        <v>1.8105402723413848</v>
      </c>
      <c r="P47" s="9">
        <f t="shared" ca="1" si="30"/>
        <v>1.2363184206988933</v>
      </c>
      <c r="Q47" s="9">
        <f t="shared" ca="1" si="30"/>
        <v>0.8087319337607155</v>
      </c>
      <c r="R47" s="9">
        <f t="shared" ca="1" si="30"/>
        <v>2.4336748002319766</v>
      </c>
      <c r="S47" s="9">
        <f t="shared" ca="1" si="30"/>
        <v>1.0549087880515551</v>
      </c>
      <c r="T47" s="9">
        <f t="shared" ca="1" si="30"/>
        <v>1.1432144817771392</v>
      </c>
      <c r="U47" s="9">
        <f t="shared" ca="1" si="30"/>
        <v>1.1595491046342767</v>
      </c>
      <c r="V47" s="9">
        <f t="shared" ca="1" si="30"/>
        <v>1.2366352276089247</v>
      </c>
      <c r="W47" s="9">
        <f t="shared" ca="1" si="30"/>
        <v>1.1008562630603487</v>
      </c>
      <c r="X47" s="9">
        <f t="shared" ca="1" si="30"/>
        <v>1.1843564821873007</v>
      </c>
      <c r="Y47" s="9">
        <f t="shared" ca="1" si="30"/>
        <v>1.1566920788984516</v>
      </c>
      <c r="Z47" s="9">
        <f t="shared" ca="1" si="30"/>
        <v>1.1866278623542266</v>
      </c>
      <c r="AA47" s="9">
        <f t="shared" ca="1" si="30"/>
        <v>1.618580458445674</v>
      </c>
      <c r="AB47" s="9">
        <f t="shared" ca="1" si="30"/>
        <v>1.5758513994350394</v>
      </c>
      <c r="AC47" s="9">
        <f t="shared" ca="1" si="30"/>
        <v>1.6291542051139674</v>
      </c>
      <c r="AD47" s="9">
        <f t="shared" ca="1" si="30"/>
        <v>1.2081057282104517</v>
      </c>
      <c r="AE47" s="9">
        <f t="shared" ca="1" si="30"/>
        <v>0.82761811633562266</v>
      </c>
      <c r="AF47" s="9">
        <f t="shared" ca="1" si="30"/>
        <v>1.5398905901520972</v>
      </c>
      <c r="AG47" s="9">
        <f t="shared" ca="1" si="30"/>
        <v>0.85445990108286451</v>
      </c>
      <c r="AH47" s="9">
        <f t="shared" ca="1" si="30"/>
        <v>2.3104025425746468</v>
      </c>
      <c r="AI47" s="9">
        <f t="shared" ca="1" si="30"/>
        <v>0.98119757246559169</v>
      </c>
      <c r="AJ47" s="9">
        <f t="shared" ca="1" si="30"/>
        <v>0.83496119101808408</v>
      </c>
      <c r="AK47" s="9">
        <f t="shared" ca="1" si="30"/>
        <v>1.6680530513938308</v>
      </c>
      <c r="AL47" s="9">
        <f t="shared" ca="1" si="30"/>
        <v>1.3453188395167275</v>
      </c>
      <c r="AM47" s="9">
        <f t="shared" ca="1" si="30"/>
        <v>1.6687937790960827</v>
      </c>
      <c r="AN47" s="9">
        <f ca="1">AVERAGE(OFFSET($A47,0,Fixtures!$D$6,1,3))</f>
        <v>1.3206334665661175</v>
      </c>
      <c r="AO47" s="9">
        <f ca="1">AVERAGE(OFFSET($A47,0,Fixtures!$D$6,1,6))</f>
        <v>1.3958352887429684</v>
      </c>
      <c r="AP47" s="9">
        <f ca="1">AVERAGE(OFFSET($A47,0,Fixtures!$D$6,1,9))</f>
        <v>1.288553371114266</v>
      </c>
      <c r="AQ47" s="9">
        <f ca="1">AVERAGE(OFFSET($A47,0,Fixtures!$D$6,1,12))</f>
        <v>1.3102951371738931</v>
      </c>
      <c r="AR47" s="9">
        <f ca="1">IF(OR(Fixtures!$D$6&lt;=0,Fixtures!$D$6&gt;39),AVERAGE(A47:AM47),AVERAGE(OFFSET($A47,0,Fixtures!$D$6,1,39-Fixtures!$D$6)))</f>
        <v>1.3603804877395576</v>
      </c>
    </row>
    <row r="48" spans="1:44" x14ac:dyDescent="0.25">
      <c r="A48" s="30" t="s">
        <v>63</v>
      </c>
      <c r="B48" s="9">
        <f ca="1">MIN(VLOOKUP($A38,$A$2:$AM$12,B$14+1,FALSE),VLOOKUP($A48,$A$2:$AM$12,B$14+1,FALSE))</f>
        <v>1.0835125382983435</v>
      </c>
      <c r="C48" s="9">
        <f t="shared" ref="C48:AM48" ca="1" si="31">MIN(VLOOKUP($A38,$A$2:$AM$12,C$14+1,FALSE),VLOOKUP($A48,$A$2:$AM$12,C$14+1,FALSE))</f>
        <v>1.7726169301834744</v>
      </c>
      <c r="D48" s="9">
        <f t="shared" ca="1" si="31"/>
        <v>2.0413592798625162</v>
      </c>
      <c r="E48" s="9">
        <f t="shared" ca="1" si="31"/>
        <v>1.2464370220071528</v>
      </c>
      <c r="F48" s="9">
        <f t="shared" ca="1" si="31"/>
        <v>1.2599623945098826</v>
      </c>
      <c r="G48" s="9">
        <f t="shared" ca="1" si="31"/>
        <v>1.9198874989541921</v>
      </c>
      <c r="H48" s="9">
        <f t="shared" ca="1" si="31"/>
        <v>1.1427070430229473</v>
      </c>
      <c r="I48" s="9">
        <f t="shared" ca="1" si="31"/>
        <v>1.0273500989059383</v>
      </c>
      <c r="J48" s="9">
        <f t="shared" ca="1" si="31"/>
        <v>1.0041113164666091</v>
      </c>
      <c r="K48" s="9">
        <f t="shared" ca="1" si="31"/>
        <v>1.3450004191730558</v>
      </c>
      <c r="L48" s="9">
        <f t="shared" ca="1" si="31"/>
        <v>1.0606697057035595</v>
      </c>
      <c r="M48" s="9">
        <f t="shared" ca="1" si="31"/>
        <v>1.2764154077904522</v>
      </c>
      <c r="N48" s="9">
        <f t="shared" ca="1" si="31"/>
        <v>1.2655141647600503</v>
      </c>
      <c r="O48" s="9">
        <f t="shared" ca="1" si="31"/>
        <v>1.8105402723413848</v>
      </c>
      <c r="P48" s="9">
        <f t="shared" ca="1" si="31"/>
        <v>1.2363184206988933</v>
      </c>
      <c r="Q48" s="9">
        <f t="shared" ca="1" si="31"/>
        <v>1.4191104420533966</v>
      </c>
      <c r="R48" s="9">
        <f t="shared" ca="1" si="31"/>
        <v>2.4336748002319766</v>
      </c>
      <c r="S48" s="9">
        <f t="shared" ca="1" si="31"/>
        <v>1.0549087880515551</v>
      </c>
      <c r="T48" s="9">
        <f t="shared" ca="1" si="31"/>
        <v>1.1432144817771392</v>
      </c>
      <c r="U48" s="9">
        <f t="shared" ca="1" si="31"/>
        <v>1.7278980437865763</v>
      </c>
      <c r="V48" s="9">
        <f t="shared" ca="1" si="31"/>
        <v>1.137031246859179</v>
      </c>
      <c r="W48" s="9">
        <f t="shared" ca="1" si="31"/>
        <v>1.1008562630603487</v>
      </c>
      <c r="X48" s="9">
        <f t="shared" ca="1" si="31"/>
        <v>1.4999687566970337</v>
      </c>
      <c r="Y48" s="9">
        <f t="shared" ca="1" si="31"/>
        <v>1.1566920788984516</v>
      </c>
      <c r="Z48" s="9">
        <f t="shared" ca="1" si="31"/>
        <v>1.1866278623542266</v>
      </c>
      <c r="AA48" s="9">
        <f t="shared" ca="1" si="31"/>
        <v>1.618580458445674</v>
      </c>
      <c r="AB48" s="9">
        <f t="shared" ca="1" si="31"/>
        <v>1.5758513994350394</v>
      </c>
      <c r="AC48" s="9">
        <f t="shared" ca="1" si="31"/>
        <v>1.6291542051139674</v>
      </c>
      <c r="AD48" s="9">
        <f t="shared" ca="1" si="31"/>
        <v>2.1199057220797655</v>
      </c>
      <c r="AE48" s="9">
        <f t="shared" ca="1" si="31"/>
        <v>0.82761811633562266</v>
      </c>
      <c r="AF48" s="9">
        <f t="shared" ca="1" si="31"/>
        <v>1.8904594313082237</v>
      </c>
      <c r="AG48" s="9">
        <f t="shared" ca="1" si="31"/>
        <v>0.85445990108286451</v>
      </c>
      <c r="AH48" s="9">
        <f t="shared" ca="1" si="31"/>
        <v>1.5844572146929714</v>
      </c>
      <c r="AI48" s="9">
        <f t="shared" ca="1" si="31"/>
        <v>1.2120145624764642</v>
      </c>
      <c r="AJ48" s="9">
        <f t="shared" ca="1" si="31"/>
        <v>1.5475478716819362</v>
      </c>
      <c r="AK48" s="9">
        <f t="shared" ca="1" si="31"/>
        <v>1.3665297658583786</v>
      </c>
      <c r="AL48" s="9">
        <f t="shared" ca="1" si="31"/>
        <v>1.3453188395167275</v>
      </c>
      <c r="AM48" s="9">
        <f t="shared" ca="1" si="31"/>
        <v>1.4730009260210353</v>
      </c>
      <c r="AN48" s="9">
        <f ca="1">AVERAGE(OFFSET($A48,0,Fixtures!$D$6,1,3))</f>
        <v>1.3206334665661175</v>
      </c>
      <c r="AO48" s="9">
        <f ca="1">AVERAGE(OFFSET($A48,0,Fixtures!$D$6,1,6))</f>
        <v>1.5478019543878541</v>
      </c>
      <c r="AP48" s="9">
        <f ca="1">AVERAGE(OFFSET($A48,0,Fixtures!$D$6,1,9))</f>
        <v>1.4288165750059816</v>
      </c>
      <c r="AQ48" s="9">
        <f ca="1">AVERAGE(OFFSET($A48,0,Fixtures!$D$6,1,12))</f>
        <v>1.4336140686587671</v>
      </c>
      <c r="AR48" s="9">
        <f ca="1">IF(OR(Fixtures!$D$6&lt;=0,Fixtures!$D$6&gt;39),AVERAGE(A48:AM48),AVERAGE(OFFSET($A48,0,Fixtures!$D$6,1,39-Fixtures!$D$6)))</f>
        <v>1.4258812236867564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9">
        <f t="shared" ref="B51:AM51" ca="1" si="32">MIN(VLOOKUP($A50,$A$2:$AM$12,B$14+1,FALSE),VLOOKUP($A51,$A$2:$AM$12,B$14+1,FALSE))</f>
        <v>1.1603408382896001</v>
      </c>
      <c r="C51" s="9">
        <f t="shared" ca="1" si="32"/>
        <v>1.0847983169801043</v>
      </c>
      <c r="D51" s="9">
        <f t="shared" ca="1" si="32"/>
        <v>1.4921849812179773</v>
      </c>
      <c r="E51" s="9">
        <f t="shared" ca="1" si="32"/>
        <v>1.4641832069024878</v>
      </c>
      <c r="F51" s="9">
        <f t="shared" ca="1" si="32"/>
        <v>1.3533183966130449</v>
      </c>
      <c r="G51" s="9">
        <f t="shared" ca="1" si="32"/>
        <v>0.86604850275008172</v>
      </c>
      <c r="H51" s="9">
        <f t="shared" ca="1" si="32"/>
        <v>1.2493381206807457</v>
      </c>
      <c r="I51" s="9">
        <f t="shared" ca="1" si="32"/>
        <v>1.0867206926085653</v>
      </c>
      <c r="J51" s="9">
        <f t="shared" ca="1" si="32"/>
        <v>1.3698810024385466</v>
      </c>
      <c r="K51" s="9">
        <f t="shared" ca="1" si="32"/>
        <v>1.4051495456229832</v>
      </c>
      <c r="L51" s="9">
        <f t="shared" ca="1" si="32"/>
        <v>1.3960296628765576</v>
      </c>
      <c r="M51" s="9">
        <f t="shared" ca="1" si="32"/>
        <v>0.9855876609124008</v>
      </c>
      <c r="N51" s="9">
        <f t="shared" ca="1" si="32"/>
        <v>1.0119446715271376</v>
      </c>
      <c r="O51" s="9">
        <f t="shared" ca="1" si="32"/>
        <v>0.71382267956457612</v>
      </c>
      <c r="P51" s="9">
        <f t="shared" ca="1" si="32"/>
        <v>1.8774642468492051</v>
      </c>
      <c r="Q51" s="9">
        <f t="shared" ca="1" si="32"/>
        <v>1.5615954788237114</v>
      </c>
      <c r="R51" s="9">
        <f t="shared" ca="1" si="32"/>
        <v>0.73697378553287718</v>
      </c>
      <c r="S51" s="9">
        <f t="shared" ca="1" si="32"/>
        <v>1.180170151328924</v>
      </c>
      <c r="T51" s="9">
        <f t="shared" ca="1" si="32"/>
        <v>1.1891782107396331</v>
      </c>
      <c r="U51" s="9">
        <f t="shared" ca="1" si="32"/>
        <v>1.3339748936856719</v>
      </c>
      <c r="V51" s="9">
        <f t="shared" ca="1" si="32"/>
        <v>1.0234694766011858</v>
      </c>
      <c r="W51" s="9">
        <f t="shared" ca="1" si="32"/>
        <v>2.0990505558071728</v>
      </c>
      <c r="X51" s="9">
        <f t="shared" ca="1" si="32"/>
        <v>1.3347638804833497</v>
      </c>
      <c r="Y51" s="9">
        <f t="shared" ca="1" si="32"/>
        <v>1.3037541353425803</v>
      </c>
      <c r="Z51" s="9">
        <f t="shared" ca="1" si="32"/>
        <v>0.9860253280974014</v>
      </c>
      <c r="AA51" s="9">
        <f t="shared" ca="1" si="32"/>
        <v>1.4353999254464831</v>
      </c>
      <c r="AB51" s="9">
        <f t="shared" ca="1" si="32"/>
        <v>0.79003125832762677</v>
      </c>
      <c r="AC51" s="9">
        <f t="shared" ca="1" si="32"/>
        <v>1.1009114574009649</v>
      </c>
      <c r="AD51" s="9">
        <f t="shared" ca="1" si="32"/>
        <v>1.0453655684687653</v>
      </c>
      <c r="AE51" s="9">
        <f t="shared" ca="1" si="32"/>
        <v>1.9294222173232545</v>
      </c>
      <c r="AF51" s="9">
        <f t="shared" ca="1" si="32"/>
        <v>0.94949125931713307</v>
      </c>
      <c r="AG51" s="9">
        <f t="shared" ca="1" si="32"/>
        <v>1.0663277065100458</v>
      </c>
      <c r="AH51" s="9">
        <f t="shared" ca="1" si="32"/>
        <v>0.93453225366116655</v>
      </c>
      <c r="AI51" s="9">
        <f t="shared" ca="1" si="32"/>
        <v>1.4722976169185247</v>
      </c>
      <c r="AJ51" s="9">
        <f t="shared" ca="1" si="32"/>
        <v>0.98015570048844236</v>
      </c>
      <c r="AK51" s="9">
        <f t="shared" ca="1" si="32"/>
        <v>1.0915091082293447</v>
      </c>
      <c r="AL51" s="9">
        <f t="shared" ca="1" si="32"/>
        <v>1.2937267757130853</v>
      </c>
      <c r="AM51" s="9">
        <f t="shared" ca="1" si="32"/>
        <v>0.99764978906718227</v>
      </c>
      <c r="AN51" s="9">
        <f ca="1">AVERAGE(OFFSET($A51,0,Fixtures!$D$6,1,3))</f>
        <v>1.2417264629621549</v>
      </c>
      <c r="AO51" s="9">
        <f ca="1">AVERAGE(OFFSET($A51,0,Fixtures!$D$6,1,6))</f>
        <v>1.1102479455139704</v>
      </c>
      <c r="AP51" s="9">
        <f ca="1">AVERAGE(OFFSET($A51,0,Fixtures!$D$6,1,9))</f>
        <v>1.1785254284704729</v>
      </c>
      <c r="AQ51" s="9">
        <f ca="1">AVERAGE(OFFSET($A51,0,Fixtures!$D$6,1,12))</f>
        <v>1.1661428689418658</v>
      </c>
      <c r="AR51" s="9">
        <f ca="1">IF(OR(Fixtures!$D$6&lt;=0,Fixtures!$D$6&gt;39),AVERAGE(A51:AM51),AVERAGE(OFFSET($A51,0,Fixtures!$D$6,1,39-Fixtures!$D$6)))</f>
        <v>1.1584400066874667</v>
      </c>
    </row>
    <row r="52" spans="1:44" x14ac:dyDescent="0.25">
      <c r="A52" s="30" t="s">
        <v>121</v>
      </c>
      <c r="B52" s="9">
        <f ca="1">MIN(VLOOKUP($A50,$A$2:$AM$12,B$14+1,FALSE),VLOOKUP($A52,$A$2:$AM$12,B$14+1,FALSE))</f>
        <v>1.1603408382896001</v>
      </c>
      <c r="C52" s="9">
        <f t="shared" ref="C52:AM52" ca="1" si="33">MIN(VLOOKUP($A50,$A$2:$AM$12,C$14+1,FALSE),VLOOKUP($A52,$A$2:$AM$12,C$14+1,FALSE))</f>
        <v>1.0832743525042701</v>
      </c>
      <c r="D52" s="9">
        <f t="shared" ca="1" si="33"/>
        <v>1.2753482213026082</v>
      </c>
      <c r="E52" s="9">
        <f t="shared" ca="1" si="33"/>
        <v>1.5926231932173802</v>
      </c>
      <c r="F52" s="9">
        <f t="shared" ca="1" si="33"/>
        <v>1.0000425229764374</v>
      </c>
      <c r="G52" s="9">
        <f t="shared" ca="1" si="33"/>
        <v>0.86604850275008172</v>
      </c>
      <c r="H52" s="9">
        <f t="shared" ca="1" si="33"/>
        <v>1.5288865020832532</v>
      </c>
      <c r="I52" s="9">
        <f t="shared" ca="1" si="33"/>
        <v>1.0867206926085653</v>
      </c>
      <c r="J52" s="9">
        <f t="shared" ca="1" si="33"/>
        <v>1.6804223523491917</v>
      </c>
      <c r="K52" s="9">
        <f t="shared" ca="1" si="33"/>
        <v>1.1944312021405943</v>
      </c>
      <c r="L52" s="9">
        <f t="shared" ca="1" si="33"/>
        <v>0.95188704999145857</v>
      </c>
      <c r="M52" s="9">
        <f t="shared" ca="1" si="33"/>
        <v>0.9855876609124008</v>
      </c>
      <c r="N52" s="9">
        <f t="shared" ca="1" si="33"/>
        <v>1.4183758318194213</v>
      </c>
      <c r="O52" s="9">
        <f t="shared" ca="1" si="33"/>
        <v>0.71382267956457612</v>
      </c>
      <c r="P52" s="9">
        <f t="shared" ca="1" si="33"/>
        <v>1.6189432505792027</v>
      </c>
      <c r="Q52" s="9">
        <f t="shared" ca="1" si="33"/>
        <v>1.1996942224043821</v>
      </c>
      <c r="R52" s="9">
        <f t="shared" ca="1" si="33"/>
        <v>0.73697378553287718</v>
      </c>
      <c r="S52" s="9">
        <f t="shared" ca="1" si="33"/>
        <v>1.0271585797269174</v>
      </c>
      <c r="T52" s="9">
        <f t="shared" ca="1" si="33"/>
        <v>1.6233728864893384</v>
      </c>
      <c r="U52" s="9">
        <f t="shared" ca="1" si="33"/>
        <v>0.86833534323139105</v>
      </c>
      <c r="V52" s="9">
        <f t="shared" ca="1" si="33"/>
        <v>1.0234694766011858</v>
      </c>
      <c r="W52" s="9">
        <f t="shared" ca="1" si="33"/>
        <v>1.7842737710989125</v>
      </c>
      <c r="X52" s="9">
        <f t="shared" ca="1" si="33"/>
        <v>1.1249108309114424</v>
      </c>
      <c r="Y52" s="9">
        <f t="shared" ca="1" si="33"/>
        <v>1.2971429201357818</v>
      </c>
      <c r="Z52" s="9">
        <f t="shared" ca="1" si="33"/>
        <v>0.9860253280974014</v>
      </c>
      <c r="AA52" s="9">
        <f t="shared" ca="1" si="33"/>
        <v>1.0436002498175043</v>
      </c>
      <c r="AB52" s="9">
        <f t="shared" ca="1" si="33"/>
        <v>0.79003125832762677</v>
      </c>
      <c r="AC52" s="9">
        <f t="shared" ca="1" si="33"/>
        <v>0.78457333799444473</v>
      </c>
      <c r="AD52" s="9">
        <f t="shared" ca="1" si="33"/>
        <v>1.0453655684687653</v>
      </c>
      <c r="AE52" s="9">
        <f t="shared" ca="1" si="33"/>
        <v>1.0837553991480613</v>
      </c>
      <c r="AF52" s="9">
        <f t="shared" ca="1" si="33"/>
        <v>0.94949125931713307</v>
      </c>
      <c r="AG52" s="9">
        <f t="shared" ca="1" si="33"/>
        <v>1.0663277065100458</v>
      </c>
      <c r="AH52" s="9">
        <f t="shared" ca="1" si="33"/>
        <v>0.93453225366116655</v>
      </c>
      <c r="AI52" s="9">
        <f t="shared" ca="1" si="33"/>
        <v>1.4722976169185247</v>
      </c>
      <c r="AJ52" s="9">
        <f t="shared" ca="1" si="33"/>
        <v>2.0635494406176975</v>
      </c>
      <c r="AK52" s="9">
        <f t="shared" ca="1" si="33"/>
        <v>1.0915091082293447</v>
      </c>
      <c r="AL52" s="9">
        <f t="shared" ca="1" si="33"/>
        <v>0.81001906983767047</v>
      </c>
      <c r="AM52" s="9">
        <f t="shared" ca="1" si="33"/>
        <v>0.99764978906718227</v>
      </c>
      <c r="AN52" s="9">
        <f ca="1">AVERAGE(OFFSET($A52,0,Fixtures!$D$6,1,3))</f>
        <v>1.1089228326835625</v>
      </c>
      <c r="AO52" s="9">
        <f ca="1">AVERAGE(OFFSET($A52,0,Fixtures!$D$6,1,6))</f>
        <v>0.99112311047358725</v>
      </c>
      <c r="AP52" s="9">
        <f ca="1">AVERAGE(OFFSET($A52,0,Fixtures!$D$6,1,9))</f>
        <v>1.0051458919796403</v>
      </c>
      <c r="AQ52" s="9">
        <f ca="1">AVERAGE(OFFSET($A52,0,Fixtures!$D$6,1,12))</f>
        <v>1.1263910282511793</v>
      </c>
      <c r="AR52" s="9">
        <f ca="1">IF(OR(Fixtures!$D$6&lt;=0,Fixtures!$D$6&gt;39),AVERAGE(A52:AM52),AVERAGE(OFFSET($A52,0,Fixtures!$D$6,1,39-Fixtures!$D$6)))</f>
        <v>1.0943913537432233</v>
      </c>
    </row>
    <row r="53" spans="1:44" x14ac:dyDescent="0.25">
      <c r="A53" s="30" t="s">
        <v>73</v>
      </c>
      <c r="B53" s="9">
        <f ca="1">MIN(VLOOKUP($A50,$A$2:$AM$12,B$14+1,FALSE),VLOOKUP($A53,$A$2:$AM$12,B$14+1,FALSE))</f>
        <v>1.0835125382983435</v>
      </c>
      <c r="C53" s="9">
        <f t="shared" ref="C53:AM53" ca="1" si="34">MIN(VLOOKUP($A50,$A$2:$AM$12,C$14+1,FALSE),VLOOKUP($A53,$A$2:$AM$12,C$14+1,FALSE))</f>
        <v>1.4729514160467356</v>
      </c>
      <c r="D53" s="9">
        <f t="shared" ca="1" si="34"/>
        <v>1.630525951799392</v>
      </c>
      <c r="E53" s="9">
        <f t="shared" ca="1" si="34"/>
        <v>1.5926231932173802</v>
      </c>
      <c r="F53" s="9">
        <f t="shared" ca="1" si="34"/>
        <v>1.2599623945098826</v>
      </c>
      <c r="G53" s="9">
        <f t="shared" ca="1" si="34"/>
        <v>0.86604850275008172</v>
      </c>
      <c r="H53" s="9">
        <f t="shared" ca="1" si="34"/>
        <v>1.1427070430229473</v>
      </c>
      <c r="I53" s="9">
        <f t="shared" ca="1" si="34"/>
        <v>1.0867206926085653</v>
      </c>
      <c r="J53" s="9">
        <f t="shared" ca="1" si="34"/>
        <v>1.0041113164666091</v>
      </c>
      <c r="K53" s="9">
        <f t="shared" ca="1" si="34"/>
        <v>1.4051495456229832</v>
      </c>
      <c r="L53" s="9">
        <f t="shared" ca="1" si="34"/>
        <v>1.3960296628765576</v>
      </c>
      <c r="M53" s="9">
        <f t="shared" ca="1" si="34"/>
        <v>0.9855876609124008</v>
      </c>
      <c r="N53" s="9">
        <f t="shared" ca="1" si="34"/>
        <v>1.2655141647600503</v>
      </c>
      <c r="O53" s="9">
        <f t="shared" ca="1" si="34"/>
        <v>0.71382267956457612</v>
      </c>
      <c r="P53" s="9">
        <f t="shared" ca="1" si="34"/>
        <v>1.2363184206988933</v>
      </c>
      <c r="Q53" s="9">
        <f t="shared" ca="1" si="34"/>
        <v>1.5615954788237114</v>
      </c>
      <c r="R53" s="9">
        <f t="shared" ca="1" si="34"/>
        <v>0.73697378553287718</v>
      </c>
      <c r="S53" s="9">
        <f t="shared" ca="1" si="34"/>
        <v>1.0549087880515551</v>
      </c>
      <c r="T53" s="9">
        <f t="shared" ca="1" si="34"/>
        <v>1.1432144817771392</v>
      </c>
      <c r="U53" s="9">
        <f t="shared" ca="1" si="34"/>
        <v>1.3339748936856719</v>
      </c>
      <c r="V53" s="9">
        <f t="shared" ca="1" si="34"/>
        <v>1.0234694766011858</v>
      </c>
      <c r="W53" s="9">
        <f t="shared" ca="1" si="34"/>
        <v>1.1008562630603487</v>
      </c>
      <c r="X53" s="9">
        <f t="shared" ca="1" si="34"/>
        <v>1.3347638804833497</v>
      </c>
      <c r="Y53" s="9">
        <f t="shared" ca="1" si="34"/>
        <v>1.1566920788984516</v>
      </c>
      <c r="Z53" s="9">
        <f t="shared" ca="1" si="34"/>
        <v>0.9860253280974014</v>
      </c>
      <c r="AA53" s="9">
        <f t="shared" ca="1" si="34"/>
        <v>1.618580458445674</v>
      </c>
      <c r="AB53" s="9">
        <f t="shared" ca="1" si="34"/>
        <v>0.79003125832762677</v>
      </c>
      <c r="AC53" s="9">
        <f t="shared" ca="1" si="34"/>
        <v>1.1009114574009649</v>
      </c>
      <c r="AD53" s="9">
        <f t="shared" ca="1" si="34"/>
        <v>1.0453655684687653</v>
      </c>
      <c r="AE53" s="9">
        <f t="shared" ca="1" si="34"/>
        <v>0.82761811633562266</v>
      </c>
      <c r="AF53" s="9">
        <f t="shared" ca="1" si="34"/>
        <v>0.94949125931713307</v>
      </c>
      <c r="AG53" s="9">
        <f t="shared" ca="1" si="34"/>
        <v>0.85445990108286451</v>
      </c>
      <c r="AH53" s="9">
        <f t="shared" ca="1" si="34"/>
        <v>0.93453225366116655</v>
      </c>
      <c r="AI53" s="9">
        <f t="shared" ca="1" si="34"/>
        <v>1.2120145624764642</v>
      </c>
      <c r="AJ53" s="9">
        <f t="shared" ca="1" si="34"/>
        <v>1.5475478716819362</v>
      </c>
      <c r="AK53" s="9">
        <f t="shared" ca="1" si="34"/>
        <v>1.0915091082293447</v>
      </c>
      <c r="AL53" s="9">
        <f t="shared" ca="1" si="34"/>
        <v>1.2937267757130853</v>
      </c>
      <c r="AM53" s="9">
        <f t="shared" ca="1" si="34"/>
        <v>0.99764978906718227</v>
      </c>
      <c r="AN53" s="9">
        <f ca="1">AVERAGE(OFFSET($A53,0,Fixtures!$D$6,1,3))</f>
        <v>1.2537659551471758</v>
      </c>
      <c r="AO53" s="9">
        <f ca="1">AVERAGE(OFFSET($A53,0,Fixtures!$D$6,1,6))</f>
        <v>1.1162676916064809</v>
      </c>
      <c r="AP53" s="9">
        <f ca="1">AVERAGE(OFFSET($A53,0,Fixtures!$D$6,1,9))</f>
        <v>1.0365750473749449</v>
      </c>
      <c r="AQ53" s="9">
        <f ca="1">AVERAGE(OFFSET($A53,0,Fixtures!$D$6,1,12))</f>
        <v>1.0852725095161724</v>
      </c>
      <c r="AR53" s="9">
        <f ca="1">IF(OR(Fixtures!$D$6&lt;=0,Fixtures!$D$6&gt;39),AVERAGE(A53:AM53),AVERAGE(OFFSET($A53,0,Fixtures!$D$6,1,39-Fixtures!$D$6)))</f>
        <v>1.0937437191469119</v>
      </c>
    </row>
    <row r="54" spans="1:44" x14ac:dyDescent="0.25">
      <c r="A54" s="30" t="s">
        <v>53</v>
      </c>
      <c r="B54" s="9">
        <f ca="1">MIN(VLOOKUP($A50,$A$2:$AM$12,B$14+1,FALSE),VLOOKUP($A54,$A$2:$AM$12,B$14+1,FALSE))</f>
        <v>1.1579452822182672</v>
      </c>
      <c r="C54" s="9">
        <f t="shared" ref="C54:AM54" ca="1" si="35">MIN(VLOOKUP($A50,$A$2:$AM$12,C$14+1,FALSE),VLOOKUP($A54,$A$2:$AM$12,C$14+1,FALSE))</f>
        <v>1.4729514160467356</v>
      </c>
      <c r="D54" s="9">
        <f t="shared" ca="1" si="35"/>
        <v>1.630525951799392</v>
      </c>
      <c r="E54" s="9">
        <f t="shared" ca="1" si="35"/>
        <v>1.0905485282331151</v>
      </c>
      <c r="F54" s="9">
        <f t="shared" ca="1" si="35"/>
        <v>1.490316351569495</v>
      </c>
      <c r="G54" s="9">
        <f t="shared" ca="1" si="35"/>
        <v>0.86604850275008172</v>
      </c>
      <c r="H54" s="9">
        <f t="shared" ca="1" si="35"/>
        <v>0.92281005114979542</v>
      </c>
      <c r="I54" s="9">
        <f t="shared" ca="1" si="35"/>
        <v>1.0867206926085653</v>
      </c>
      <c r="J54" s="9">
        <f t="shared" ca="1" si="35"/>
        <v>1.993906537512165</v>
      </c>
      <c r="K54" s="9">
        <f t="shared" ca="1" si="35"/>
        <v>1.4051495456229832</v>
      </c>
      <c r="L54" s="9">
        <f t="shared" ca="1" si="35"/>
        <v>1.3960296628765576</v>
      </c>
      <c r="M54" s="9">
        <f t="shared" ca="1" si="35"/>
        <v>0.9855876609124008</v>
      </c>
      <c r="N54" s="9">
        <f t="shared" ca="1" si="35"/>
        <v>1.4183758318194213</v>
      </c>
      <c r="O54" s="9">
        <f t="shared" ca="1" si="35"/>
        <v>0.71382267956457612</v>
      </c>
      <c r="P54" s="9">
        <f t="shared" ca="1" si="35"/>
        <v>0.84181057249358038</v>
      </c>
      <c r="Q54" s="9">
        <f t="shared" ca="1" si="35"/>
        <v>1.5113373786278852</v>
      </c>
      <c r="R54" s="9">
        <f t="shared" ca="1" si="35"/>
        <v>0.73697378553287718</v>
      </c>
      <c r="S54" s="9">
        <f t="shared" ca="1" si="35"/>
        <v>1.1730661216889728</v>
      </c>
      <c r="T54" s="9">
        <f t="shared" ca="1" si="35"/>
        <v>1.0501839064337484</v>
      </c>
      <c r="U54" s="9">
        <f t="shared" ca="1" si="35"/>
        <v>1.3339748936856719</v>
      </c>
      <c r="V54" s="9">
        <f t="shared" ca="1" si="35"/>
        <v>1.0234694766011858</v>
      </c>
      <c r="W54" s="9">
        <f t="shared" ca="1" si="35"/>
        <v>1.0506502586947299</v>
      </c>
      <c r="X54" s="9">
        <f t="shared" ca="1" si="35"/>
        <v>1.3347638804833497</v>
      </c>
      <c r="Y54" s="9">
        <f t="shared" ca="1" si="35"/>
        <v>1.2363905542623161</v>
      </c>
      <c r="Z54" s="9">
        <f t="shared" ca="1" si="35"/>
        <v>0.9860253280974014</v>
      </c>
      <c r="AA54" s="9">
        <f t="shared" ca="1" si="35"/>
        <v>1.7297701129433374</v>
      </c>
      <c r="AB54" s="9">
        <f t="shared" ca="1" si="35"/>
        <v>0.78527566823807271</v>
      </c>
      <c r="AC54" s="9">
        <f t="shared" ca="1" si="35"/>
        <v>1.1009114574009649</v>
      </c>
      <c r="AD54" s="9">
        <f t="shared" ca="1" si="35"/>
        <v>1.0117217162715597</v>
      </c>
      <c r="AE54" s="9">
        <f t="shared" ca="1" si="35"/>
        <v>1.2575194971817683</v>
      </c>
      <c r="AF54" s="9">
        <f t="shared" ca="1" si="35"/>
        <v>0.94949125931713307</v>
      </c>
      <c r="AG54" s="9">
        <f t="shared" ca="1" si="35"/>
        <v>0.96949453381904649</v>
      </c>
      <c r="AH54" s="9">
        <f t="shared" ca="1" si="35"/>
        <v>0.93453225366116655</v>
      </c>
      <c r="AI54" s="9">
        <f t="shared" ca="1" si="35"/>
        <v>1.4722976169185247</v>
      </c>
      <c r="AJ54" s="9">
        <f t="shared" ca="1" si="35"/>
        <v>1.6290910113111965</v>
      </c>
      <c r="AK54" s="9">
        <f t="shared" ca="1" si="35"/>
        <v>1.0915091082293447</v>
      </c>
      <c r="AL54" s="9">
        <f t="shared" ca="1" si="35"/>
        <v>1.2937267757130853</v>
      </c>
      <c r="AM54" s="9">
        <f t="shared" ca="1" si="35"/>
        <v>0.99764978906718227</v>
      </c>
      <c r="AN54" s="9">
        <f ca="1">AVERAGE(OFFSET($A54,0,Fixtures!$D$6,1,3))</f>
        <v>1.317395331767685</v>
      </c>
      <c r="AO54" s="9">
        <f ca="1">AVERAGE(OFFSET($A54,0,Fixtures!$D$6,1,6))</f>
        <v>1.1416824728689421</v>
      </c>
      <c r="AP54" s="9">
        <f ca="1">AVERAGE(OFFSET($A54,0,Fixtures!$D$6,1,9))</f>
        <v>1.1140666808368447</v>
      </c>
      <c r="AQ54" s="9">
        <f ca="1">AVERAGE(OFFSET($A54,0,Fixtures!$D$6,1,12))</f>
        <v>1.1718767507852073</v>
      </c>
      <c r="AR54" s="9">
        <f ca="1">IF(OR(Fixtures!$D$6&lt;=0,Fixtures!$D$6&gt;39),AVERAGE(A54:AM54),AVERAGE(OFFSET($A54,0,Fixtures!$D$6,1,39-Fixtures!$D$6)))</f>
        <v>1.1630271121621401</v>
      </c>
    </row>
    <row r="55" spans="1:44" x14ac:dyDescent="0.25">
      <c r="A55" s="30" t="s">
        <v>2</v>
      </c>
      <c r="B55" s="9">
        <f ca="1">MIN(VLOOKUP($A50,$A$2:$AM$12,B$14+1,FALSE),VLOOKUP($A55,$A$2:$AM$12,B$14+1,FALSE))</f>
        <v>1.1603408382896001</v>
      </c>
      <c r="C55" s="9">
        <f t="shared" ref="C55:AM55" ca="1" si="36">MIN(VLOOKUP($A50,$A$2:$AM$12,C$14+1,FALSE),VLOOKUP($A55,$A$2:$AM$12,C$14+1,FALSE))</f>
        <v>1.4729514160467356</v>
      </c>
      <c r="D55" s="9">
        <f t="shared" ca="1" si="36"/>
        <v>1.630525951799392</v>
      </c>
      <c r="E55" s="9">
        <f t="shared" ca="1" si="36"/>
        <v>1.1792349977962528</v>
      </c>
      <c r="F55" s="9">
        <f t="shared" ca="1" si="36"/>
        <v>1.490316351569495</v>
      </c>
      <c r="G55" s="9">
        <f t="shared" ca="1" si="36"/>
        <v>0.86604850275008172</v>
      </c>
      <c r="H55" s="9">
        <f t="shared" ca="1" si="36"/>
        <v>1.5288865020832532</v>
      </c>
      <c r="I55" s="9">
        <f t="shared" ca="1" si="36"/>
        <v>1.0867206926085653</v>
      </c>
      <c r="J55" s="9">
        <f t="shared" ca="1" si="36"/>
        <v>1.993906537512165</v>
      </c>
      <c r="K55" s="9">
        <f t="shared" ca="1" si="36"/>
        <v>1.3556162083715515</v>
      </c>
      <c r="L55" s="9">
        <f t="shared" ca="1" si="36"/>
        <v>1.3960296628765576</v>
      </c>
      <c r="M55" s="9">
        <f t="shared" ca="1" si="36"/>
        <v>0.98119124323795559</v>
      </c>
      <c r="N55" s="9">
        <f t="shared" ca="1" si="36"/>
        <v>1.4183758318194213</v>
      </c>
      <c r="O55" s="9">
        <f t="shared" ca="1" si="36"/>
        <v>0.71382267956457612</v>
      </c>
      <c r="P55" s="9">
        <f t="shared" ca="1" si="36"/>
        <v>1.7338201065797167</v>
      </c>
      <c r="Q55" s="9">
        <f t="shared" ca="1" si="36"/>
        <v>1.4411028142243465</v>
      </c>
      <c r="R55" s="9">
        <f t="shared" ca="1" si="36"/>
        <v>0.73697378553287718</v>
      </c>
      <c r="S55" s="9">
        <f t="shared" ca="1" si="36"/>
        <v>0.88654284881847045</v>
      </c>
      <c r="T55" s="9">
        <f t="shared" ca="1" si="36"/>
        <v>1.6233728864893384</v>
      </c>
      <c r="U55" s="9">
        <f t="shared" ca="1" si="36"/>
        <v>1.3339748936856719</v>
      </c>
      <c r="V55" s="9">
        <f t="shared" ca="1" si="36"/>
        <v>1.0234694766011858</v>
      </c>
      <c r="W55" s="9">
        <f t="shared" ca="1" si="36"/>
        <v>2.0250563112710833</v>
      </c>
      <c r="X55" s="9">
        <f t="shared" ca="1" si="36"/>
        <v>1.3347638804833497</v>
      </c>
      <c r="Y55" s="9">
        <f t="shared" ca="1" si="36"/>
        <v>1.9927279276045224</v>
      </c>
      <c r="Z55" s="9">
        <f t="shared" ca="1" si="36"/>
        <v>0.9860253280974014</v>
      </c>
      <c r="AA55" s="9">
        <f t="shared" ca="1" si="36"/>
        <v>1.733348659667181</v>
      </c>
      <c r="AB55" s="9">
        <f t="shared" ca="1" si="36"/>
        <v>0.79003125832762677</v>
      </c>
      <c r="AC55" s="9">
        <f t="shared" ca="1" si="36"/>
        <v>1.1009114574009649</v>
      </c>
      <c r="AD55" s="9">
        <f t="shared" ca="1" si="36"/>
        <v>1.0453655684687653</v>
      </c>
      <c r="AE55" s="9">
        <f t="shared" ca="1" si="36"/>
        <v>1.1606564349831161</v>
      </c>
      <c r="AF55" s="9">
        <f t="shared" ca="1" si="36"/>
        <v>0.94949125931713307</v>
      </c>
      <c r="AG55" s="9">
        <f t="shared" ca="1" si="36"/>
        <v>1.0663277065100458</v>
      </c>
      <c r="AH55" s="9">
        <f t="shared" ca="1" si="36"/>
        <v>0.93453225366116655</v>
      </c>
      <c r="AI55" s="9">
        <f t="shared" ca="1" si="36"/>
        <v>1.4722976169185247</v>
      </c>
      <c r="AJ55" s="9">
        <f t="shared" ca="1" si="36"/>
        <v>1.7615732683129213</v>
      </c>
      <c r="AK55" s="9">
        <f t="shared" ca="1" si="36"/>
        <v>1.0915091082293447</v>
      </c>
      <c r="AL55" s="9">
        <f t="shared" ca="1" si="36"/>
        <v>1.2937267757130853</v>
      </c>
      <c r="AM55" s="9">
        <f t="shared" ca="1" si="36"/>
        <v>0.99764978906718227</v>
      </c>
      <c r="AN55" s="9">
        <f ca="1">AVERAGE(OFFSET($A55,0,Fixtures!$D$6,1,3))</f>
        <v>1.5707006384563682</v>
      </c>
      <c r="AO55" s="9">
        <f ca="1">AVERAGE(OFFSET($A55,0,Fixtures!$D$6,1,6))</f>
        <v>1.274735033261077</v>
      </c>
      <c r="AP55" s="9">
        <f ca="1">AVERAGE(OFFSET($A55,0,Fixtures!$D$6,1,9))</f>
        <v>1.2027650667085286</v>
      </c>
      <c r="AQ55" s="9">
        <f ca="1">AVERAGE(OFFSET($A55,0,Fixtures!$D$6,1,12))</f>
        <v>1.2494407282724473</v>
      </c>
      <c r="AR55" s="9">
        <f ca="1">IF(OR(Fixtures!$D$6&lt;=0,Fixtures!$D$6&gt;39),AVERAGE(A55:AM55),AVERAGE(OFFSET($A55,0,Fixtures!$D$6,1,39-Fixtures!$D$6)))</f>
        <v>1.225078294151932</v>
      </c>
    </row>
    <row r="56" spans="1:44" x14ac:dyDescent="0.25">
      <c r="A56" s="30" t="s">
        <v>113</v>
      </c>
      <c r="B56" s="9">
        <f ca="1">MIN(VLOOKUP($A50,$A$2:$AM$12,B$14+1,FALSE),VLOOKUP($A56,$A$2:$AM$12,B$14+1,FALSE))</f>
        <v>1.1603408382896001</v>
      </c>
      <c r="C56" s="9">
        <f t="shared" ref="C56:AM56" ca="1" si="37">MIN(VLOOKUP($A50,$A$2:$AM$12,C$14+1,FALSE),VLOOKUP($A56,$A$2:$AM$12,C$14+1,FALSE))</f>
        <v>0.96017681143413069</v>
      </c>
      <c r="D56" s="9">
        <f t="shared" ca="1" si="37"/>
        <v>1.630525951799392</v>
      </c>
      <c r="E56" s="9">
        <f t="shared" ca="1" si="37"/>
        <v>1.5926231932173802</v>
      </c>
      <c r="F56" s="9">
        <f t="shared" ca="1" si="37"/>
        <v>1.490316351569495</v>
      </c>
      <c r="G56" s="9">
        <f t="shared" ca="1" si="37"/>
        <v>0.86604850275008172</v>
      </c>
      <c r="H56" s="9">
        <f t="shared" ca="1" si="37"/>
        <v>1.3892802665163586</v>
      </c>
      <c r="I56" s="9">
        <f t="shared" ca="1" si="37"/>
        <v>1.0867206926085653</v>
      </c>
      <c r="J56" s="9">
        <f t="shared" ca="1" si="37"/>
        <v>1.537601520023387</v>
      </c>
      <c r="K56" s="9">
        <f t="shared" ca="1" si="37"/>
        <v>1.4051495456229832</v>
      </c>
      <c r="L56" s="9">
        <f t="shared" ca="1" si="37"/>
        <v>1.3960296628765576</v>
      </c>
      <c r="M56" s="9">
        <f t="shared" ca="1" si="37"/>
        <v>0.9855876609124008</v>
      </c>
      <c r="N56" s="9">
        <f t="shared" ca="1" si="37"/>
        <v>1.4183758318194213</v>
      </c>
      <c r="O56" s="9">
        <f t="shared" ca="1" si="37"/>
        <v>0.71382267956457612</v>
      </c>
      <c r="P56" s="9">
        <f t="shared" ca="1" si="37"/>
        <v>1.8774642468492051</v>
      </c>
      <c r="Q56" s="9">
        <f t="shared" ca="1" si="37"/>
        <v>1.2175686803485368</v>
      </c>
      <c r="R56" s="9">
        <f t="shared" ca="1" si="37"/>
        <v>0.73697378553287718</v>
      </c>
      <c r="S56" s="9">
        <f t="shared" ca="1" si="37"/>
        <v>1.180170151328924</v>
      </c>
      <c r="T56" s="9">
        <f t="shared" ca="1" si="37"/>
        <v>1.6233728864893384</v>
      </c>
      <c r="U56" s="9">
        <f t="shared" ca="1" si="37"/>
        <v>1.3339748936856719</v>
      </c>
      <c r="V56" s="9">
        <f t="shared" ca="1" si="37"/>
        <v>0.93001406270929765</v>
      </c>
      <c r="W56" s="9">
        <f t="shared" ca="1" si="37"/>
        <v>2.0990505558071728</v>
      </c>
      <c r="X56" s="9">
        <f t="shared" ca="1" si="37"/>
        <v>1.0293034968751598</v>
      </c>
      <c r="Y56" s="9">
        <f t="shared" ca="1" si="37"/>
        <v>1.9927279276045224</v>
      </c>
      <c r="Z56" s="9">
        <f t="shared" ca="1" si="37"/>
        <v>0.9860253280974014</v>
      </c>
      <c r="AA56" s="9">
        <f t="shared" ca="1" si="37"/>
        <v>1.733348659667181</v>
      </c>
      <c r="AB56" s="9">
        <f t="shared" ca="1" si="37"/>
        <v>0.79003125832762677</v>
      </c>
      <c r="AC56" s="9">
        <f t="shared" ca="1" si="37"/>
        <v>1.1009114574009649</v>
      </c>
      <c r="AD56" s="9">
        <f t="shared" ca="1" si="37"/>
        <v>1.0453655684687653</v>
      </c>
      <c r="AE56" s="9">
        <f t="shared" ca="1" si="37"/>
        <v>1.5117666166105603</v>
      </c>
      <c r="AF56" s="9">
        <f t="shared" ca="1" si="37"/>
        <v>0.94949125931713307</v>
      </c>
      <c r="AG56" s="9">
        <f t="shared" ca="1" si="37"/>
        <v>1.0663277065100458</v>
      </c>
      <c r="AH56" s="9">
        <f t="shared" ca="1" si="37"/>
        <v>0.93453225366116655</v>
      </c>
      <c r="AI56" s="9">
        <f t="shared" ca="1" si="37"/>
        <v>1.4722976169185247</v>
      </c>
      <c r="AJ56" s="9">
        <f t="shared" ca="1" si="37"/>
        <v>1.2840869461312405</v>
      </c>
      <c r="AK56" s="9">
        <f t="shared" ca="1" si="37"/>
        <v>1.0915091082293447</v>
      </c>
      <c r="AL56" s="9">
        <f t="shared" ca="1" si="37"/>
        <v>1.1854259692953755</v>
      </c>
      <c r="AM56" s="9">
        <f t="shared" ca="1" si="37"/>
        <v>0.99764978906718227</v>
      </c>
      <c r="AN56" s="9">
        <f ca="1">AVERAGE(OFFSET($A56,0,Fixtures!$D$6,1,3))</f>
        <v>1.5707006384563682</v>
      </c>
      <c r="AO56" s="9">
        <f ca="1">AVERAGE(OFFSET($A56,0,Fixtures!$D$6,1,6))</f>
        <v>1.274735033261077</v>
      </c>
      <c r="AP56" s="9">
        <f ca="1">AVERAGE(OFFSET($A56,0,Fixtures!$D$6,1,9))</f>
        <v>1.2417773091115778</v>
      </c>
      <c r="AQ56" s="9">
        <f ca="1">AVERAGE(OFFSET($A56,0,Fixtures!$D$6,1,12))</f>
        <v>1.238909383226261</v>
      </c>
      <c r="AR56" s="9">
        <f ca="1">IF(OR(Fixtures!$D$6&lt;=0,Fixtures!$D$6&gt;39),AVERAGE(A56:AM56),AVERAGE(OFFSET($A56,0,Fixtures!$D$6,1,39-Fixtures!$D$6)))</f>
        <v>1.2094331643538021</v>
      </c>
    </row>
    <row r="57" spans="1:44" x14ac:dyDescent="0.25">
      <c r="A57" s="30" t="s">
        <v>112</v>
      </c>
      <c r="B57" s="9">
        <f ca="1">MIN(VLOOKUP($A50,$A$2:$AM$12,B$14+1,FALSE),VLOOKUP($A57,$A$2:$AM$12,B$14+1,FALSE))</f>
        <v>1.0269866128754686</v>
      </c>
      <c r="C57" s="9">
        <f t="shared" ref="C57:AM57" ca="1" si="38">MIN(VLOOKUP($A50,$A$2:$AM$12,C$14+1,FALSE),VLOOKUP($A57,$A$2:$AM$12,C$14+1,FALSE))</f>
        <v>0.62117003641739887</v>
      </c>
      <c r="D57" s="9">
        <f t="shared" ca="1" si="38"/>
        <v>1.1615144096489374</v>
      </c>
      <c r="E57" s="9">
        <f t="shared" ca="1" si="38"/>
        <v>1.5926231932173802</v>
      </c>
      <c r="F57" s="9">
        <f t="shared" ca="1" si="38"/>
        <v>1.0097311018705752</v>
      </c>
      <c r="G57" s="9">
        <f t="shared" ca="1" si="38"/>
        <v>0.86604850275008172</v>
      </c>
      <c r="H57" s="9">
        <f t="shared" ca="1" si="38"/>
        <v>1.3859041401339194</v>
      </c>
      <c r="I57" s="9">
        <f t="shared" ca="1" si="38"/>
        <v>1.0867206926085653</v>
      </c>
      <c r="J57" s="9">
        <f t="shared" ca="1" si="38"/>
        <v>0.85804136867205216</v>
      </c>
      <c r="K57" s="9">
        <f t="shared" ca="1" si="38"/>
        <v>1.2811965639371294</v>
      </c>
      <c r="L57" s="9">
        <f t="shared" ca="1" si="38"/>
        <v>0.79176339589125777</v>
      </c>
      <c r="M57" s="9">
        <f t="shared" ca="1" si="38"/>
        <v>0.9855876609124008</v>
      </c>
      <c r="N57" s="9">
        <f t="shared" ca="1" si="38"/>
        <v>1.1608278316347092</v>
      </c>
      <c r="O57" s="9">
        <f t="shared" ca="1" si="38"/>
        <v>0.71382267956457612</v>
      </c>
      <c r="P57" s="9">
        <f t="shared" ca="1" si="38"/>
        <v>0.64131617879859193</v>
      </c>
      <c r="Q57" s="9">
        <f t="shared" ca="1" si="38"/>
        <v>1.1258038325065027</v>
      </c>
      <c r="R57" s="9">
        <f t="shared" ca="1" si="38"/>
        <v>0.73697378553287718</v>
      </c>
      <c r="S57" s="9">
        <f t="shared" ca="1" si="38"/>
        <v>1.180170151328924</v>
      </c>
      <c r="T57" s="9">
        <f t="shared" ca="1" si="38"/>
        <v>0.82624934316712129</v>
      </c>
      <c r="U57" s="9">
        <f t="shared" ca="1" si="38"/>
        <v>1.3339748936856719</v>
      </c>
      <c r="V57" s="9">
        <f t="shared" ca="1" si="38"/>
        <v>1.0234694766011858</v>
      </c>
      <c r="W57" s="9">
        <f t="shared" ca="1" si="38"/>
        <v>0.85766050974303709</v>
      </c>
      <c r="X57" s="9">
        <f t="shared" ca="1" si="38"/>
        <v>1.281765501349609</v>
      </c>
      <c r="Y57" s="9">
        <f t="shared" ca="1" si="38"/>
        <v>1.6337734397834893</v>
      </c>
      <c r="Z57" s="9">
        <f t="shared" ca="1" si="38"/>
        <v>0.92792067168525039</v>
      </c>
      <c r="AA57" s="9">
        <f t="shared" ca="1" si="38"/>
        <v>0.68748690613977625</v>
      </c>
      <c r="AB57" s="9">
        <f t="shared" ca="1" si="38"/>
        <v>0.79003125832762677</v>
      </c>
      <c r="AC57" s="9">
        <f t="shared" ca="1" si="38"/>
        <v>1.1009114574009649</v>
      </c>
      <c r="AD57" s="9">
        <f t="shared" ca="1" si="38"/>
        <v>0.75363727630600597</v>
      </c>
      <c r="AE57" s="9">
        <f t="shared" ca="1" si="38"/>
        <v>0.95801552635345222</v>
      </c>
      <c r="AF57" s="9">
        <f t="shared" ca="1" si="38"/>
        <v>0.94949125931713307</v>
      </c>
      <c r="AG57" s="9">
        <f t="shared" ca="1" si="38"/>
        <v>0.9096793739186515</v>
      </c>
      <c r="AH57" s="9">
        <f t="shared" ca="1" si="38"/>
        <v>0.93453225366116655</v>
      </c>
      <c r="AI57" s="9">
        <f t="shared" ca="1" si="38"/>
        <v>0.94983358181099664</v>
      </c>
      <c r="AJ57" s="9">
        <f t="shared" ca="1" si="38"/>
        <v>1.2227641673684853</v>
      </c>
      <c r="AK57" s="9">
        <f t="shared" ca="1" si="38"/>
        <v>1.0915091082293447</v>
      </c>
      <c r="AL57" s="9">
        <f t="shared" ca="1" si="38"/>
        <v>0.94566669220284405</v>
      </c>
      <c r="AM57" s="9">
        <f t="shared" ca="1" si="38"/>
        <v>0.99764978906718227</v>
      </c>
      <c r="AN57" s="9">
        <f ca="1">AVERAGE(OFFSET($A57,0,Fixtures!$D$6,1,3))</f>
        <v>1.0830603392028386</v>
      </c>
      <c r="AO57" s="9">
        <f ca="1">AVERAGE(OFFSET($A57,0,Fixtures!$D$6,1,6))</f>
        <v>0.98229350160718554</v>
      </c>
      <c r="AP57" s="9">
        <f ca="1">AVERAGE(OFFSET($A57,0,Fixtures!$D$6,1,9))</f>
        <v>0.9678830188035944</v>
      </c>
      <c r="AQ57" s="9">
        <f ca="1">AVERAGE(OFFSET($A57,0,Fixtures!$D$6,1,12))</f>
        <v>0.98483976433941633</v>
      </c>
      <c r="AR57" s="9">
        <f ca="1">IF(OR(Fixtures!$D$6&lt;=0,Fixtures!$D$6&gt;39),AVERAGE(A57:AM57),AVERAGE(OFFSET($A57,0,Fixtures!$D$6,1,39-Fixtures!$D$6)))</f>
        <v>0.99019351743815776</v>
      </c>
    </row>
    <row r="58" spans="1:44" x14ac:dyDescent="0.25">
      <c r="A58" s="30" t="s">
        <v>10</v>
      </c>
      <c r="B58" s="9">
        <f ca="1">MIN(VLOOKUP($A50,$A$2:$AM$12,B$14+1,FALSE),VLOOKUP($A58,$A$2:$AM$12,B$14+1,FALSE))</f>
        <v>1.1603408382896001</v>
      </c>
      <c r="C58" s="9">
        <f t="shared" ref="C58:AM58" ca="1" si="39">MIN(VLOOKUP($A50,$A$2:$AM$12,C$14+1,FALSE),VLOOKUP($A58,$A$2:$AM$12,C$14+1,FALSE))</f>
        <v>1.4729514160467356</v>
      </c>
      <c r="D58" s="9">
        <f t="shared" ca="1" si="39"/>
        <v>1.577154413368739</v>
      </c>
      <c r="E58" s="9">
        <f t="shared" ca="1" si="39"/>
        <v>1.4117032190405687</v>
      </c>
      <c r="F58" s="9">
        <f t="shared" ca="1" si="39"/>
        <v>1.4773738083734402</v>
      </c>
      <c r="G58" s="9">
        <f t="shared" ca="1" si="39"/>
        <v>0.83606496329351487</v>
      </c>
      <c r="H58" s="9">
        <f t="shared" ca="1" si="39"/>
        <v>1.5288865020832532</v>
      </c>
      <c r="I58" s="9">
        <f t="shared" ca="1" si="39"/>
        <v>1.0867206926085653</v>
      </c>
      <c r="J58" s="9">
        <f t="shared" ca="1" si="39"/>
        <v>1.7255337756204969</v>
      </c>
      <c r="K58" s="9">
        <f t="shared" ca="1" si="39"/>
        <v>1.4051495456229832</v>
      </c>
      <c r="L58" s="9">
        <f t="shared" ca="1" si="39"/>
        <v>1.3960296628765576</v>
      </c>
      <c r="M58" s="9">
        <f t="shared" ca="1" si="39"/>
        <v>0.9855876609124008</v>
      </c>
      <c r="N58" s="9">
        <f t="shared" ca="1" si="39"/>
        <v>1.4183758318194213</v>
      </c>
      <c r="O58" s="9">
        <f t="shared" ca="1" si="39"/>
        <v>0.71382267956457612</v>
      </c>
      <c r="P58" s="9">
        <f t="shared" ca="1" si="39"/>
        <v>0.91651159625620393</v>
      </c>
      <c r="Q58" s="9">
        <f t="shared" ca="1" si="39"/>
        <v>1.1650595941858835</v>
      </c>
      <c r="R58" s="9">
        <f t="shared" ca="1" si="39"/>
        <v>0.73697378553287718</v>
      </c>
      <c r="S58" s="9">
        <f t="shared" ca="1" si="39"/>
        <v>1.180170151328924</v>
      </c>
      <c r="T58" s="9">
        <f t="shared" ca="1" si="39"/>
        <v>1.6233728864893384</v>
      </c>
      <c r="U58" s="9">
        <f t="shared" ca="1" si="39"/>
        <v>0.75541584728124933</v>
      </c>
      <c r="V58" s="9">
        <f t="shared" ca="1" si="39"/>
        <v>1.0234694766011858</v>
      </c>
      <c r="W58" s="9">
        <f t="shared" ca="1" si="39"/>
        <v>2.0990505558071728</v>
      </c>
      <c r="X58" s="9">
        <f t="shared" ca="1" si="39"/>
        <v>1.1551093869856215</v>
      </c>
      <c r="Y58" s="9">
        <f t="shared" ca="1" si="39"/>
        <v>1.1284607101361874</v>
      </c>
      <c r="Z58" s="9">
        <f t="shared" ca="1" si="39"/>
        <v>0.9860253280974014</v>
      </c>
      <c r="AA58" s="9">
        <f t="shared" ca="1" si="39"/>
        <v>0.96287744335364189</v>
      </c>
      <c r="AB58" s="9">
        <f t="shared" ca="1" si="39"/>
        <v>0.79003125832762677</v>
      </c>
      <c r="AC58" s="9">
        <f t="shared" ca="1" si="39"/>
        <v>1.1009114574009649</v>
      </c>
      <c r="AD58" s="9">
        <f t="shared" ca="1" si="39"/>
        <v>0.77991592668641763</v>
      </c>
      <c r="AE58" s="9">
        <f t="shared" ca="1" si="39"/>
        <v>1.3691099153950703</v>
      </c>
      <c r="AF58" s="9">
        <f t="shared" ca="1" si="39"/>
        <v>0.94949125931713307</v>
      </c>
      <c r="AG58" s="9">
        <f t="shared" ca="1" si="39"/>
        <v>1.0663277065100458</v>
      </c>
      <c r="AH58" s="9">
        <f t="shared" ca="1" si="39"/>
        <v>0.93453225366116655</v>
      </c>
      <c r="AI58" s="9">
        <f t="shared" ca="1" si="39"/>
        <v>1.4722976169185247</v>
      </c>
      <c r="AJ58" s="9">
        <f t="shared" ca="1" si="39"/>
        <v>2.1088406111593683</v>
      </c>
      <c r="AK58" s="9">
        <f t="shared" ca="1" si="39"/>
        <v>1.0557810535774201</v>
      </c>
      <c r="AL58" s="9">
        <f t="shared" ca="1" si="39"/>
        <v>1.2489365501051275</v>
      </c>
      <c r="AM58" s="9">
        <f t="shared" ca="1" si="39"/>
        <v>0.98898577254750941</v>
      </c>
      <c r="AN58" s="9">
        <f ca="1">AVERAGE(OFFSET($A58,0,Fixtures!$D$6,1,3))</f>
        <v>1.0257878271957437</v>
      </c>
      <c r="AO58" s="9">
        <f ca="1">AVERAGE(OFFSET($A58,0,Fixtures!$D$6,1,6))</f>
        <v>0.95803702066704</v>
      </c>
      <c r="AP58" s="9">
        <f ca="1">AVERAGE(OFFSET($A58,0,Fixtures!$D$6,1,9))</f>
        <v>1.0147945561360543</v>
      </c>
      <c r="AQ58" s="9">
        <f ca="1">AVERAGE(OFFSET($A58,0,Fixtures!$D$6,1,12))</f>
        <v>1.1374017905802958</v>
      </c>
      <c r="AR58" s="9">
        <f ca="1">IF(OR(Fixtures!$D$6&lt;=0,Fixtures!$D$6&gt;39),AVERAGE(A58:AM58),AVERAGE(OFFSET($A58,0,Fixtures!$D$6,1,39-Fixtures!$D$6)))</f>
        <v>1.1295016575462402</v>
      </c>
    </row>
    <row r="59" spans="1:44" x14ac:dyDescent="0.25">
      <c r="A59" s="30" t="s">
        <v>71</v>
      </c>
      <c r="B59" s="9">
        <f ca="1">MIN(VLOOKUP($A50,$A$2:$AM$12,B$14+1,FALSE),VLOOKUP($A59,$A$2:$AM$12,B$14+1,FALSE))</f>
        <v>1.1302964534839808</v>
      </c>
      <c r="C59" s="9">
        <f t="shared" ref="C59:AM59" ca="1" si="40">MIN(VLOOKUP($A50,$A$2:$AM$12,C$14+1,FALSE),VLOOKUP($A59,$A$2:$AM$12,C$14+1,FALSE))</f>
        <v>1.4729514160467356</v>
      </c>
      <c r="D59" s="9">
        <f t="shared" ca="1" si="40"/>
        <v>1.1166305550652915</v>
      </c>
      <c r="E59" s="9">
        <f t="shared" ca="1" si="40"/>
        <v>1.2472877051010887</v>
      </c>
      <c r="F59" s="9">
        <f t="shared" ca="1" si="40"/>
        <v>1.1171264141056418</v>
      </c>
      <c r="G59" s="9">
        <f t="shared" ca="1" si="40"/>
        <v>0.86604850275008172</v>
      </c>
      <c r="H59" s="9">
        <f t="shared" ca="1" si="40"/>
        <v>1.5288865020832532</v>
      </c>
      <c r="I59" s="9">
        <f t="shared" ca="1" si="40"/>
        <v>1.0587868644439482</v>
      </c>
      <c r="J59" s="9">
        <f t="shared" ca="1" si="40"/>
        <v>1.7692238807983138</v>
      </c>
      <c r="K59" s="9">
        <f t="shared" ca="1" si="40"/>
        <v>0.89507314010875805</v>
      </c>
      <c r="L59" s="9">
        <f t="shared" ca="1" si="40"/>
        <v>1.3960296628765576</v>
      </c>
      <c r="M59" s="9">
        <f t="shared" ca="1" si="40"/>
        <v>0.9855876609124008</v>
      </c>
      <c r="N59" s="9">
        <f t="shared" ca="1" si="40"/>
        <v>1.0308358496059491</v>
      </c>
      <c r="O59" s="9">
        <f t="shared" ca="1" si="40"/>
        <v>0.71382267956457612</v>
      </c>
      <c r="P59" s="9">
        <f t="shared" ca="1" si="40"/>
        <v>1.8774642468492051</v>
      </c>
      <c r="Q59" s="9">
        <f t="shared" ca="1" si="40"/>
        <v>0.8087319337607155</v>
      </c>
      <c r="R59" s="9">
        <f t="shared" ca="1" si="40"/>
        <v>0.73697378553287718</v>
      </c>
      <c r="S59" s="9">
        <f t="shared" ca="1" si="40"/>
        <v>1.180170151328924</v>
      </c>
      <c r="T59" s="9">
        <f t="shared" ca="1" si="40"/>
        <v>1.581644575280466</v>
      </c>
      <c r="U59" s="9">
        <f t="shared" ca="1" si="40"/>
        <v>1.1595491046342767</v>
      </c>
      <c r="V59" s="9">
        <f t="shared" ca="1" si="40"/>
        <v>1.0234694766011858</v>
      </c>
      <c r="W59" s="9">
        <f t="shared" ca="1" si="40"/>
        <v>1.3370845673229599</v>
      </c>
      <c r="X59" s="9">
        <f t="shared" ca="1" si="40"/>
        <v>1.1843564821873007</v>
      </c>
      <c r="Y59" s="9">
        <f t="shared" ca="1" si="40"/>
        <v>1.7321659464289814</v>
      </c>
      <c r="Z59" s="9">
        <f t="shared" ca="1" si="40"/>
        <v>0.9860253280974014</v>
      </c>
      <c r="AA59" s="9">
        <f t="shared" ca="1" si="40"/>
        <v>1.6884675416242185</v>
      </c>
      <c r="AB59" s="9">
        <f t="shared" ca="1" si="40"/>
        <v>0.79003125832762677</v>
      </c>
      <c r="AC59" s="9">
        <f t="shared" ca="1" si="40"/>
        <v>1.1009114574009649</v>
      </c>
      <c r="AD59" s="9">
        <f t="shared" ca="1" si="40"/>
        <v>1.0453655684687653</v>
      </c>
      <c r="AE59" s="9">
        <f t="shared" ca="1" si="40"/>
        <v>1.5122329467532729</v>
      </c>
      <c r="AF59" s="9">
        <f t="shared" ca="1" si="40"/>
        <v>0.94949125931713307</v>
      </c>
      <c r="AG59" s="9">
        <f t="shared" ca="1" si="40"/>
        <v>1.0663277065100458</v>
      </c>
      <c r="AH59" s="9">
        <f t="shared" ca="1" si="40"/>
        <v>0.93453225366116655</v>
      </c>
      <c r="AI59" s="9">
        <f t="shared" ca="1" si="40"/>
        <v>0.98119757246559169</v>
      </c>
      <c r="AJ59" s="9">
        <f t="shared" ca="1" si="40"/>
        <v>0.83496119101808408</v>
      </c>
      <c r="AK59" s="9">
        <f t="shared" ca="1" si="40"/>
        <v>1.0915091082293447</v>
      </c>
      <c r="AL59" s="9">
        <f t="shared" ca="1" si="40"/>
        <v>1.2937267757130853</v>
      </c>
      <c r="AM59" s="9">
        <f t="shared" ca="1" si="40"/>
        <v>0.99764978906718227</v>
      </c>
      <c r="AN59" s="9">
        <f ca="1">AVERAGE(OFFSET($A59,0,Fixtures!$D$6,1,3))</f>
        <v>1.4688862720502005</v>
      </c>
      <c r="AO59" s="9">
        <f ca="1">AVERAGE(OFFSET($A59,0,Fixtures!$D$6,1,6))</f>
        <v>1.2238278500579931</v>
      </c>
      <c r="AP59" s="9">
        <f ca="1">AVERAGE(OFFSET($A59,0,Fixtures!$D$6,1,9))</f>
        <v>1.2078910014364901</v>
      </c>
      <c r="AQ59" s="9">
        <f ca="1">AVERAGE(OFFSET($A59,0,Fixtures!$D$6,1,12))</f>
        <v>1.1351425025061044</v>
      </c>
      <c r="AR59" s="9">
        <f ca="1">IF(OR(Fixtures!$D$6&lt;=0,Fixtures!$D$6&gt;39),AVERAGE(A59:AM59),AVERAGE(OFFSET($A59,0,Fixtures!$D$6,1,39-Fixtures!$D$6)))</f>
        <v>1.1336397135388576</v>
      </c>
    </row>
    <row r="60" spans="1:44" x14ac:dyDescent="0.25">
      <c r="A60" s="30" t="s">
        <v>63</v>
      </c>
      <c r="B60" s="9">
        <f ca="1">MIN(VLOOKUP($A50,$A$2:$AM$12,B$14+1,FALSE),VLOOKUP($A60,$A$2:$AM$12,B$14+1,FALSE))</f>
        <v>1.1603408382896001</v>
      </c>
      <c r="C60" s="9">
        <f t="shared" ref="C60:AM60" ca="1" si="41">MIN(VLOOKUP($A50,$A$2:$AM$12,C$14+1,FALSE),VLOOKUP($A60,$A$2:$AM$12,C$14+1,FALSE))</f>
        <v>1.4729514160467356</v>
      </c>
      <c r="D60" s="9">
        <f t="shared" ca="1" si="41"/>
        <v>1.630525951799392</v>
      </c>
      <c r="E60" s="9">
        <f t="shared" ca="1" si="41"/>
        <v>1.2464370220071528</v>
      </c>
      <c r="F60" s="9">
        <f t="shared" ca="1" si="41"/>
        <v>1.490316351569495</v>
      </c>
      <c r="G60" s="9">
        <f t="shared" ca="1" si="41"/>
        <v>0.86604850275008172</v>
      </c>
      <c r="H60" s="9">
        <f t="shared" ca="1" si="41"/>
        <v>1.5288865020832532</v>
      </c>
      <c r="I60" s="9">
        <f t="shared" ca="1" si="41"/>
        <v>1.0273500989059383</v>
      </c>
      <c r="J60" s="9">
        <f t="shared" ca="1" si="41"/>
        <v>1.993906537512165</v>
      </c>
      <c r="K60" s="9">
        <f t="shared" ca="1" si="41"/>
        <v>1.3450004191730558</v>
      </c>
      <c r="L60" s="9">
        <f t="shared" ca="1" si="41"/>
        <v>1.0606697057035595</v>
      </c>
      <c r="M60" s="9">
        <f t="shared" ca="1" si="41"/>
        <v>0.9855876609124008</v>
      </c>
      <c r="N60" s="9">
        <f t="shared" ca="1" si="41"/>
        <v>1.4183758318194213</v>
      </c>
      <c r="O60" s="9">
        <f t="shared" ca="1" si="41"/>
        <v>0.71382267956457612</v>
      </c>
      <c r="P60" s="9">
        <f t="shared" ca="1" si="41"/>
        <v>1.8774642468492051</v>
      </c>
      <c r="Q60" s="9">
        <f t="shared" ca="1" si="41"/>
        <v>1.4191104420533966</v>
      </c>
      <c r="R60" s="9">
        <f t="shared" ca="1" si="41"/>
        <v>0.73697378553287718</v>
      </c>
      <c r="S60" s="9">
        <f t="shared" ca="1" si="41"/>
        <v>1.180170151328924</v>
      </c>
      <c r="T60" s="9">
        <f t="shared" ca="1" si="41"/>
        <v>1.5346834810817103</v>
      </c>
      <c r="U60" s="9">
        <f t="shared" ca="1" si="41"/>
        <v>1.3339748936856719</v>
      </c>
      <c r="V60" s="9">
        <f t="shared" ca="1" si="41"/>
        <v>1.0234694766011858</v>
      </c>
      <c r="W60" s="9">
        <f t="shared" ca="1" si="41"/>
        <v>2.0091981570362933</v>
      </c>
      <c r="X60" s="9">
        <f t="shared" ca="1" si="41"/>
        <v>1.3347638804833497</v>
      </c>
      <c r="Y60" s="9">
        <f t="shared" ca="1" si="41"/>
        <v>1.9927279276045224</v>
      </c>
      <c r="Z60" s="9">
        <f t="shared" ca="1" si="41"/>
        <v>0.9860253280974014</v>
      </c>
      <c r="AA60" s="9">
        <f t="shared" ca="1" si="41"/>
        <v>1.733348659667181</v>
      </c>
      <c r="AB60" s="9">
        <f t="shared" ca="1" si="41"/>
        <v>0.79003125832762677</v>
      </c>
      <c r="AC60" s="9">
        <f t="shared" ca="1" si="41"/>
        <v>1.1009114574009649</v>
      </c>
      <c r="AD60" s="9">
        <f t="shared" ca="1" si="41"/>
        <v>1.0453655684687653</v>
      </c>
      <c r="AE60" s="9">
        <f t="shared" ca="1" si="41"/>
        <v>1.5709251364500891</v>
      </c>
      <c r="AF60" s="9">
        <f t="shared" ca="1" si="41"/>
        <v>0.94949125931713307</v>
      </c>
      <c r="AG60" s="9">
        <f t="shared" ca="1" si="41"/>
        <v>1.0663277065100458</v>
      </c>
      <c r="AH60" s="9">
        <f t="shared" ca="1" si="41"/>
        <v>0.93453225366116655</v>
      </c>
      <c r="AI60" s="9">
        <f t="shared" ca="1" si="41"/>
        <v>1.3094936255624603</v>
      </c>
      <c r="AJ60" s="9">
        <f t="shared" ca="1" si="41"/>
        <v>1.8619614773193269</v>
      </c>
      <c r="AK60" s="9">
        <f t="shared" ca="1" si="41"/>
        <v>1.0915091082293447</v>
      </c>
      <c r="AL60" s="9">
        <f t="shared" ca="1" si="41"/>
        <v>1.2937267757130853</v>
      </c>
      <c r="AM60" s="9">
        <f t="shared" ca="1" si="41"/>
        <v>0.99764978906718227</v>
      </c>
      <c r="AN60" s="9">
        <f ca="1">AVERAGE(OFFSET($A60,0,Fixtures!$D$6,1,3))</f>
        <v>1.5707006384563682</v>
      </c>
      <c r="AO60" s="9">
        <f ca="1">AVERAGE(OFFSET($A60,0,Fixtures!$D$6,1,6))</f>
        <v>1.274735033261077</v>
      </c>
      <c r="AP60" s="9">
        <f ca="1">AVERAGE(OFFSET($A60,0,Fixtures!$D$6,1,9))</f>
        <v>1.2483504779826367</v>
      </c>
      <c r="AQ60" s="9">
        <f ca="1">AVERAGE(OFFSET($A60,0,Fixtures!$D$6,1,12))</f>
        <v>1.2784284715322236</v>
      </c>
      <c r="AR60" s="9">
        <f ca="1">IF(OR(Fixtures!$D$6&lt;=0,Fixtures!$D$6&gt;39),AVERAGE(A60:AM60),AVERAGE(OFFSET($A60,0,Fixtures!$D$6,1,39-Fixtures!$D$6)))</f>
        <v>1.248268488759753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9">
        <f t="shared" ref="B63:AM63" ca="1" si="42">MIN(VLOOKUP($A62,$A$2:$AM$12,B$14+1,FALSE),VLOOKUP($A63,$A$2:$AM$12,B$14+1,FALSE))</f>
        <v>1.1579452822182672</v>
      </c>
      <c r="C63" s="9">
        <f t="shared" ca="1" si="42"/>
        <v>1.0847983169801043</v>
      </c>
      <c r="D63" s="9">
        <f t="shared" ca="1" si="42"/>
        <v>1.4921849812179773</v>
      </c>
      <c r="E63" s="9">
        <f t="shared" ca="1" si="42"/>
        <v>1.0905485282331151</v>
      </c>
      <c r="F63" s="9">
        <f t="shared" ca="1" si="42"/>
        <v>1.3533183966130449</v>
      </c>
      <c r="G63" s="9">
        <f t="shared" ca="1" si="42"/>
        <v>1.1630475346324292</v>
      </c>
      <c r="H63" s="9">
        <f t="shared" ca="1" si="42"/>
        <v>0.92281005114979542</v>
      </c>
      <c r="I63" s="9">
        <f t="shared" ca="1" si="42"/>
        <v>1.5687932429442415</v>
      </c>
      <c r="J63" s="9">
        <f t="shared" ca="1" si="42"/>
        <v>1.3698810024385466</v>
      </c>
      <c r="K63" s="9">
        <f t="shared" ca="1" si="42"/>
        <v>1.5694898926180534</v>
      </c>
      <c r="L63" s="9">
        <f t="shared" ca="1" si="42"/>
        <v>1.422245429569416</v>
      </c>
      <c r="M63" s="9">
        <f t="shared" ca="1" si="42"/>
        <v>2.2366240974027716</v>
      </c>
      <c r="N63" s="9">
        <f t="shared" ca="1" si="42"/>
        <v>1.0119446715271376</v>
      </c>
      <c r="O63" s="9">
        <f t="shared" ca="1" si="42"/>
        <v>1.4482572665691931</v>
      </c>
      <c r="P63" s="9">
        <f t="shared" ca="1" si="42"/>
        <v>0.84181057249358038</v>
      </c>
      <c r="Q63" s="9">
        <f t="shared" ca="1" si="42"/>
        <v>1.5113373786278852</v>
      </c>
      <c r="R63" s="9">
        <f t="shared" ca="1" si="42"/>
        <v>1.0630365966285165</v>
      </c>
      <c r="S63" s="9">
        <f t="shared" ca="1" si="42"/>
        <v>1.1730661216889728</v>
      </c>
      <c r="T63" s="9">
        <f t="shared" ca="1" si="42"/>
        <v>1.0501839064337484</v>
      </c>
      <c r="U63" s="9">
        <f t="shared" ca="1" si="42"/>
        <v>1.8469537909350648</v>
      </c>
      <c r="V63" s="9">
        <f t="shared" ca="1" si="42"/>
        <v>1.3785187183842622</v>
      </c>
      <c r="W63" s="9">
        <f t="shared" ca="1" si="42"/>
        <v>1.0506502586947299</v>
      </c>
      <c r="X63" s="9">
        <f t="shared" ca="1" si="42"/>
        <v>2.0463654480872115</v>
      </c>
      <c r="Y63" s="9">
        <f t="shared" ca="1" si="42"/>
        <v>1.2363905542623161</v>
      </c>
      <c r="Z63" s="9">
        <f t="shared" ca="1" si="42"/>
        <v>0.99578228478394903</v>
      </c>
      <c r="AA63" s="9">
        <f t="shared" ca="1" si="42"/>
        <v>1.4353999254464831</v>
      </c>
      <c r="AB63" s="9">
        <f t="shared" ca="1" si="42"/>
        <v>0.78527566823807271</v>
      </c>
      <c r="AC63" s="9">
        <f t="shared" ca="1" si="42"/>
        <v>1.2832138035667979</v>
      </c>
      <c r="AD63" s="9">
        <f t="shared" ca="1" si="42"/>
        <v>1.0117217162715597</v>
      </c>
      <c r="AE63" s="9">
        <f t="shared" ca="1" si="42"/>
        <v>1.2575194971817683</v>
      </c>
      <c r="AF63" s="9">
        <f t="shared" ca="1" si="42"/>
        <v>1.5116704352442427</v>
      </c>
      <c r="AG63" s="9">
        <f t="shared" ca="1" si="42"/>
        <v>0.96949453381904649</v>
      </c>
      <c r="AH63" s="9">
        <f t="shared" ca="1" si="42"/>
        <v>2.1245888515790039</v>
      </c>
      <c r="AI63" s="9">
        <f t="shared" ca="1" si="42"/>
        <v>1.4972442304927644</v>
      </c>
      <c r="AJ63" s="9">
        <f t="shared" ca="1" si="42"/>
        <v>0.98015570048844236</v>
      </c>
      <c r="AK63" s="9">
        <f t="shared" ca="1" si="42"/>
        <v>1.4214047319124028</v>
      </c>
      <c r="AL63" s="9">
        <f t="shared" ca="1" si="42"/>
        <v>1.3539193609681659</v>
      </c>
      <c r="AM63" s="9">
        <f t="shared" ca="1" si="42"/>
        <v>1.1138797084062104</v>
      </c>
      <c r="AN63" s="9">
        <f ca="1">AVERAGE(OFFSET($A63,0,Fixtures!$D$6,1,3))</f>
        <v>1.2225242548309161</v>
      </c>
      <c r="AO63" s="9">
        <f ca="1">AVERAGE(OFFSET($A63,0,Fixtures!$D$6,1,6))</f>
        <v>1.1246306587615298</v>
      </c>
      <c r="AP63" s="9">
        <f ca="1">AVERAGE(OFFSET($A63,0,Fixtures!$D$6,1,9))</f>
        <v>1.1651631576460264</v>
      </c>
      <c r="AQ63" s="9">
        <f ca="1">AVERAGE(OFFSET($A63,0,Fixtures!$D$6,1,12))</f>
        <v>1.2573714334478707</v>
      </c>
      <c r="AR63" s="9">
        <f ca="1">IF(OR(Fixtures!$D$6&lt;=0,Fixtures!$D$6&gt;39),AVERAGE(A63:AM63),AVERAGE(OFFSET($A63,0,Fixtures!$D$6,1,39-Fixtures!$D$6)))</f>
        <v>1.265177400177415</v>
      </c>
    </row>
    <row r="64" spans="1:44" x14ac:dyDescent="0.25">
      <c r="A64" s="30" t="s">
        <v>121</v>
      </c>
      <c r="B64" s="9">
        <f ca="1">MIN(VLOOKUP($A62,$A$2:$AM$12,B$14+1,FALSE),VLOOKUP($A64,$A$2:$AM$12,B$14+1,FALSE))</f>
        <v>1.1579452822182672</v>
      </c>
      <c r="C64" s="9">
        <f t="shared" ref="C64:AM64" ca="1" si="43">MIN(VLOOKUP($A62,$A$2:$AM$12,C$14+1,FALSE),VLOOKUP($A64,$A$2:$AM$12,C$14+1,FALSE))</f>
        <v>1.0832743525042701</v>
      </c>
      <c r="D64" s="9">
        <f t="shared" ca="1" si="43"/>
        <v>1.2753482213026082</v>
      </c>
      <c r="E64" s="9">
        <f t="shared" ca="1" si="43"/>
        <v>1.0905485282331151</v>
      </c>
      <c r="F64" s="9">
        <f t="shared" ca="1" si="43"/>
        <v>1.0000425229764374</v>
      </c>
      <c r="G64" s="9">
        <f t="shared" ca="1" si="43"/>
        <v>1.1630475346324292</v>
      </c>
      <c r="H64" s="9">
        <f t="shared" ca="1" si="43"/>
        <v>0.92281005114979542</v>
      </c>
      <c r="I64" s="9">
        <f t="shared" ca="1" si="43"/>
        <v>1.1489771577141421</v>
      </c>
      <c r="J64" s="9">
        <f t="shared" ca="1" si="43"/>
        <v>1.6804223523491917</v>
      </c>
      <c r="K64" s="9">
        <f t="shared" ca="1" si="43"/>
        <v>1.1944312021405943</v>
      </c>
      <c r="L64" s="9">
        <f t="shared" ca="1" si="43"/>
        <v>0.95188704999145857</v>
      </c>
      <c r="M64" s="9">
        <f t="shared" ca="1" si="43"/>
        <v>2.1902375010403339</v>
      </c>
      <c r="N64" s="9">
        <f t="shared" ca="1" si="43"/>
        <v>1.4670592335116512</v>
      </c>
      <c r="O64" s="9">
        <f t="shared" ca="1" si="43"/>
        <v>1.4482572665691931</v>
      </c>
      <c r="P64" s="9">
        <f t="shared" ca="1" si="43"/>
        <v>0.84181057249358038</v>
      </c>
      <c r="Q64" s="9">
        <f t="shared" ca="1" si="43"/>
        <v>1.1996942224043821</v>
      </c>
      <c r="R64" s="9">
        <f t="shared" ca="1" si="43"/>
        <v>1.0630365966285165</v>
      </c>
      <c r="S64" s="9">
        <f t="shared" ca="1" si="43"/>
        <v>1.0271585797269174</v>
      </c>
      <c r="T64" s="9">
        <f t="shared" ca="1" si="43"/>
        <v>1.0501839064337484</v>
      </c>
      <c r="U64" s="9">
        <f t="shared" ca="1" si="43"/>
        <v>0.86833534323139105</v>
      </c>
      <c r="V64" s="9">
        <f t="shared" ca="1" si="43"/>
        <v>1.3785187183842622</v>
      </c>
      <c r="W64" s="9">
        <f t="shared" ca="1" si="43"/>
        <v>1.0506502586947299</v>
      </c>
      <c r="X64" s="9">
        <f t="shared" ca="1" si="43"/>
        <v>1.1249108309114424</v>
      </c>
      <c r="Y64" s="9">
        <f t="shared" ca="1" si="43"/>
        <v>1.2363905542623161</v>
      </c>
      <c r="Z64" s="9">
        <f t="shared" ca="1" si="43"/>
        <v>0.99578228478394903</v>
      </c>
      <c r="AA64" s="9">
        <f t="shared" ca="1" si="43"/>
        <v>1.0436002498175043</v>
      </c>
      <c r="AB64" s="9">
        <f t="shared" ca="1" si="43"/>
        <v>0.78527566823807271</v>
      </c>
      <c r="AC64" s="9">
        <f t="shared" ca="1" si="43"/>
        <v>0.78457333799444473</v>
      </c>
      <c r="AD64" s="9">
        <f t="shared" ca="1" si="43"/>
        <v>1.0117217162715597</v>
      </c>
      <c r="AE64" s="9">
        <f t="shared" ca="1" si="43"/>
        <v>1.0837553991480613</v>
      </c>
      <c r="AF64" s="9">
        <f t="shared" ca="1" si="43"/>
        <v>2.1915329290729599</v>
      </c>
      <c r="AG64" s="9">
        <f t="shared" ca="1" si="43"/>
        <v>0.96949453381904649</v>
      </c>
      <c r="AH64" s="9">
        <f t="shared" ca="1" si="43"/>
        <v>1.4219547289995862</v>
      </c>
      <c r="AI64" s="9">
        <f t="shared" ca="1" si="43"/>
        <v>1.4972442304927644</v>
      </c>
      <c r="AJ64" s="9">
        <f t="shared" ca="1" si="43"/>
        <v>1.6290910113111965</v>
      </c>
      <c r="AK64" s="9">
        <f t="shared" ca="1" si="43"/>
        <v>1.4214047319124028</v>
      </c>
      <c r="AL64" s="9">
        <f t="shared" ca="1" si="43"/>
        <v>0.81001906983767047</v>
      </c>
      <c r="AM64" s="9">
        <f t="shared" ca="1" si="43"/>
        <v>1.1138797084062104</v>
      </c>
      <c r="AN64" s="9">
        <f ca="1">AVERAGE(OFFSET($A64,0,Fixtures!$D$6,1,3))</f>
        <v>1.0919243629545898</v>
      </c>
      <c r="AO64" s="9">
        <f ca="1">AVERAGE(OFFSET($A64,0,Fixtures!$D$6,1,6))</f>
        <v>0.97622396856130778</v>
      </c>
      <c r="AP64" s="9">
        <f ca="1">AVERAGE(OFFSET($A64,0,Fixtures!$D$6,1,9))</f>
        <v>1.122458519267546</v>
      </c>
      <c r="AQ64" s="9">
        <f ca="1">AVERAGE(OFFSET($A64,0,Fixtures!$D$6,1,12))</f>
        <v>1.2208680536842884</v>
      </c>
      <c r="AR64" s="9">
        <f ca="1">IF(OR(Fixtures!$D$6&lt;=0,Fixtures!$D$6&gt;39),AVERAGE(A64:AM64),AVERAGE(OFFSET($A64,0,Fixtures!$D$6,1,39-Fixtures!$D$6)))</f>
        <v>1.1997146769578497</v>
      </c>
    </row>
    <row r="65" spans="1:44" x14ac:dyDescent="0.25">
      <c r="A65" s="30" t="s">
        <v>73</v>
      </c>
      <c r="B65" s="9">
        <f ca="1">MIN(VLOOKUP($A62,$A$2:$AM$12,B$14+1,FALSE),VLOOKUP($A65,$A$2:$AM$12,B$14+1,FALSE))</f>
        <v>1.0835125382983435</v>
      </c>
      <c r="C65" s="9">
        <f t="shared" ref="C65:AM65" ca="1" si="44">MIN(VLOOKUP($A62,$A$2:$AM$12,C$14+1,FALSE),VLOOKUP($A65,$A$2:$AM$12,C$14+1,FALSE))</f>
        <v>1.4875266229488624</v>
      </c>
      <c r="D65" s="9">
        <f t="shared" ca="1" si="44"/>
        <v>2.1233329945851946</v>
      </c>
      <c r="E65" s="9">
        <f t="shared" ca="1" si="44"/>
        <v>1.0905485282331151</v>
      </c>
      <c r="F65" s="9">
        <f t="shared" ca="1" si="44"/>
        <v>1.2599623945098826</v>
      </c>
      <c r="G65" s="9">
        <f t="shared" ca="1" si="44"/>
        <v>1.1630475346324292</v>
      </c>
      <c r="H65" s="9">
        <f t="shared" ca="1" si="44"/>
        <v>0.92281005114979542</v>
      </c>
      <c r="I65" s="9">
        <f t="shared" ca="1" si="44"/>
        <v>1.5687932429442415</v>
      </c>
      <c r="J65" s="9">
        <f t="shared" ca="1" si="44"/>
        <v>1.0041113164666091</v>
      </c>
      <c r="K65" s="9">
        <f t="shared" ca="1" si="44"/>
        <v>1.5694898926180534</v>
      </c>
      <c r="L65" s="9">
        <f t="shared" ca="1" si="44"/>
        <v>1.422245429569416</v>
      </c>
      <c r="M65" s="9">
        <f t="shared" ca="1" si="44"/>
        <v>1.2764154077904522</v>
      </c>
      <c r="N65" s="9">
        <f t="shared" ca="1" si="44"/>
        <v>1.2655141647600503</v>
      </c>
      <c r="O65" s="9">
        <f t="shared" ca="1" si="44"/>
        <v>1.4482572665691931</v>
      </c>
      <c r="P65" s="9">
        <f t="shared" ca="1" si="44"/>
        <v>0.84181057249358038</v>
      </c>
      <c r="Q65" s="9">
        <f t="shared" ca="1" si="44"/>
        <v>1.5113373786278852</v>
      </c>
      <c r="R65" s="9">
        <f t="shared" ca="1" si="44"/>
        <v>1.0630365966285165</v>
      </c>
      <c r="S65" s="9">
        <f t="shared" ca="1" si="44"/>
        <v>1.0549087880515551</v>
      </c>
      <c r="T65" s="9">
        <f t="shared" ca="1" si="44"/>
        <v>1.0501839064337484</v>
      </c>
      <c r="U65" s="9">
        <f t="shared" ca="1" si="44"/>
        <v>1.7278980437865763</v>
      </c>
      <c r="V65" s="9">
        <f t="shared" ca="1" si="44"/>
        <v>1.3785187183842622</v>
      </c>
      <c r="W65" s="9">
        <f t="shared" ca="1" si="44"/>
        <v>1.0506502586947299</v>
      </c>
      <c r="X65" s="9">
        <f t="shared" ca="1" si="44"/>
        <v>1.4999687566970337</v>
      </c>
      <c r="Y65" s="9">
        <f t="shared" ca="1" si="44"/>
        <v>1.1566920788984516</v>
      </c>
      <c r="Z65" s="9">
        <f t="shared" ca="1" si="44"/>
        <v>0.99578228478394903</v>
      </c>
      <c r="AA65" s="9">
        <f t="shared" ca="1" si="44"/>
        <v>1.618580458445674</v>
      </c>
      <c r="AB65" s="9">
        <f t="shared" ca="1" si="44"/>
        <v>0.78527566823807271</v>
      </c>
      <c r="AC65" s="9">
        <f t="shared" ca="1" si="44"/>
        <v>1.5879929406425983</v>
      </c>
      <c r="AD65" s="9">
        <f t="shared" ca="1" si="44"/>
        <v>1.0117217162715597</v>
      </c>
      <c r="AE65" s="9">
        <f t="shared" ca="1" si="44"/>
        <v>0.82761811633562266</v>
      </c>
      <c r="AF65" s="9">
        <f t="shared" ca="1" si="44"/>
        <v>1.8904594313082237</v>
      </c>
      <c r="AG65" s="9">
        <f t="shared" ca="1" si="44"/>
        <v>0.85445990108286451</v>
      </c>
      <c r="AH65" s="9">
        <f t="shared" ca="1" si="44"/>
        <v>2.1245888515790039</v>
      </c>
      <c r="AI65" s="9">
        <f t="shared" ca="1" si="44"/>
        <v>1.2120145624764642</v>
      </c>
      <c r="AJ65" s="9">
        <f t="shared" ca="1" si="44"/>
        <v>1.5475478716819362</v>
      </c>
      <c r="AK65" s="9">
        <f t="shared" ca="1" si="44"/>
        <v>1.4214047319124028</v>
      </c>
      <c r="AL65" s="9">
        <f t="shared" ca="1" si="44"/>
        <v>1.3453188395167275</v>
      </c>
      <c r="AM65" s="9">
        <f t="shared" ca="1" si="44"/>
        <v>1.1138797084062104</v>
      </c>
      <c r="AN65" s="9">
        <f ca="1">AVERAGE(OFFSET($A65,0,Fixtures!$D$6,1,3))</f>
        <v>1.2570182740426914</v>
      </c>
      <c r="AO65" s="9">
        <f ca="1">AVERAGE(OFFSET($A65,0,Fixtures!$D$6,1,6))</f>
        <v>1.1926741912133842</v>
      </c>
      <c r="AP65" s="9">
        <f ca="1">AVERAGE(OFFSET($A65,0,Fixtures!$D$6,1,9))</f>
        <v>1.1920647328896683</v>
      </c>
      <c r="AQ65" s="9">
        <f ca="1">AVERAGE(OFFSET($A65,0,Fixtures!$D$6,1,12))</f>
        <v>1.3010611568120349</v>
      </c>
      <c r="AR65" s="9">
        <f ca="1">IF(OR(Fixtures!$D$6&lt;=0,Fixtures!$D$6&gt;39),AVERAGE(A65:AM65),AVERAGE(OFFSET($A65,0,Fixtures!$D$6,1,39-Fixtures!$D$6)))</f>
        <v>1.299555810771984</v>
      </c>
    </row>
    <row r="66" spans="1:44" x14ac:dyDescent="0.25">
      <c r="A66" s="30" t="s">
        <v>61</v>
      </c>
      <c r="B66" s="9">
        <f ca="1">MIN(VLOOKUP($A62,$A$2:$AM$12,B$14+1,FALSE),VLOOKUP($A66,$A$2:$AM$12,B$14+1,FALSE))</f>
        <v>1.1579452822182672</v>
      </c>
      <c r="C66" s="9">
        <f t="shared" ref="C66:AM66" ca="1" si="45">MIN(VLOOKUP($A62,$A$2:$AM$12,C$14+1,FALSE),VLOOKUP($A66,$A$2:$AM$12,C$14+1,FALSE))</f>
        <v>1.4729514160467356</v>
      </c>
      <c r="D66" s="9">
        <f t="shared" ca="1" si="45"/>
        <v>1.630525951799392</v>
      </c>
      <c r="E66" s="9">
        <f t="shared" ca="1" si="45"/>
        <v>1.0905485282331151</v>
      </c>
      <c r="F66" s="9">
        <f t="shared" ca="1" si="45"/>
        <v>1.490316351569495</v>
      </c>
      <c r="G66" s="9">
        <f t="shared" ca="1" si="45"/>
        <v>0.86604850275008172</v>
      </c>
      <c r="H66" s="9">
        <f t="shared" ca="1" si="45"/>
        <v>0.92281005114979542</v>
      </c>
      <c r="I66" s="9">
        <f t="shared" ca="1" si="45"/>
        <v>1.0867206926085653</v>
      </c>
      <c r="J66" s="9">
        <f t="shared" ca="1" si="45"/>
        <v>1.993906537512165</v>
      </c>
      <c r="K66" s="9">
        <f t="shared" ca="1" si="45"/>
        <v>1.4051495456229832</v>
      </c>
      <c r="L66" s="9">
        <f t="shared" ca="1" si="45"/>
        <v>1.3960296628765576</v>
      </c>
      <c r="M66" s="9">
        <f t="shared" ca="1" si="45"/>
        <v>0.9855876609124008</v>
      </c>
      <c r="N66" s="9">
        <f t="shared" ca="1" si="45"/>
        <v>1.4183758318194213</v>
      </c>
      <c r="O66" s="9">
        <f t="shared" ca="1" si="45"/>
        <v>0.71382267956457612</v>
      </c>
      <c r="P66" s="9">
        <f t="shared" ca="1" si="45"/>
        <v>0.84181057249358038</v>
      </c>
      <c r="Q66" s="9">
        <f t="shared" ca="1" si="45"/>
        <v>1.5113373786278852</v>
      </c>
      <c r="R66" s="9">
        <f t="shared" ca="1" si="45"/>
        <v>0.73697378553287718</v>
      </c>
      <c r="S66" s="9">
        <f t="shared" ca="1" si="45"/>
        <v>1.1730661216889728</v>
      </c>
      <c r="T66" s="9">
        <f t="shared" ca="1" si="45"/>
        <v>1.0501839064337484</v>
      </c>
      <c r="U66" s="9">
        <f t="shared" ca="1" si="45"/>
        <v>1.3339748936856719</v>
      </c>
      <c r="V66" s="9">
        <f t="shared" ca="1" si="45"/>
        <v>1.0234694766011858</v>
      </c>
      <c r="W66" s="9">
        <f t="shared" ca="1" si="45"/>
        <v>1.0506502586947299</v>
      </c>
      <c r="X66" s="9">
        <f t="shared" ca="1" si="45"/>
        <v>1.3347638804833497</v>
      </c>
      <c r="Y66" s="9">
        <f t="shared" ca="1" si="45"/>
        <v>1.2363905542623161</v>
      </c>
      <c r="Z66" s="9">
        <f t="shared" ca="1" si="45"/>
        <v>0.9860253280974014</v>
      </c>
      <c r="AA66" s="9">
        <f t="shared" ca="1" si="45"/>
        <v>1.7297701129433374</v>
      </c>
      <c r="AB66" s="9">
        <f t="shared" ca="1" si="45"/>
        <v>0.78527566823807271</v>
      </c>
      <c r="AC66" s="9">
        <f t="shared" ca="1" si="45"/>
        <v>1.1009114574009649</v>
      </c>
      <c r="AD66" s="9">
        <f t="shared" ca="1" si="45"/>
        <v>1.0117217162715597</v>
      </c>
      <c r="AE66" s="9">
        <f t="shared" ca="1" si="45"/>
        <v>1.2575194971817683</v>
      </c>
      <c r="AF66" s="9">
        <f t="shared" ca="1" si="45"/>
        <v>0.94949125931713307</v>
      </c>
      <c r="AG66" s="9">
        <f t="shared" ca="1" si="45"/>
        <v>0.96949453381904649</v>
      </c>
      <c r="AH66" s="9">
        <f t="shared" ca="1" si="45"/>
        <v>0.93453225366116655</v>
      </c>
      <c r="AI66" s="9">
        <f t="shared" ca="1" si="45"/>
        <v>1.4722976169185247</v>
      </c>
      <c r="AJ66" s="9">
        <f t="shared" ca="1" si="45"/>
        <v>1.6290910113111965</v>
      </c>
      <c r="AK66" s="9">
        <f t="shared" ca="1" si="45"/>
        <v>1.0915091082293447</v>
      </c>
      <c r="AL66" s="9">
        <f t="shared" ca="1" si="45"/>
        <v>1.2937267757130853</v>
      </c>
      <c r="AM66" s="9">
        <f t="shared" ca="1" si="45"/>
        <v>0.99764978906718227</v>
      </c>
      <c r="AN66" s="9">
        <f ca="1">AVERAGE(OFFSET($A66,0,Fixtures!$D$6,1,3))</f>
        <v>1.317395331767685</v>
      </c>
      <c r="AO66" s="9">
        <f ca="1">AVERAGE(OFFSET($A66,0,Fixtures!$D$6,1,6))</f>
        <v>1.1416824728689421</v>
      </c>
      <c r="AP66" s="9">
        <f ca="1">AVERAGE(OFFSET($A66,0,Fixtures!$D$6,1,9))</f>
        <v>1.1140666808368447</v>
      </c>
      <c r="AQ66" s="9">
        <f ca="1">AVERAGE(OFFSET($A66,0,Fixtures!$D$6,1,12))</f>
        <v>1.1718767507852073</v>
      </c>
      <c r="AR66" s="9">
        <f ca="1">IF(OR(Fixtures!$D$6&lt;=0,Fixtures!$D$6&gt;39),AVERAGE(A66:AM66),AVERAGE(OFFSET($A66,0,Fixtures!$D$6,1,39-Fixtures!$D$6)))</f>
        <v>1.1630271121621401</v>
      </c>
    </row>
    <row r="67" spans="1:44" x14ac:dyDescent="0.25">
      <c r="A67" s="30" t="s">
        <v>2</v>
      </c>
      <c r="B67" s="9">
        <f ca="1">MIN(VLOOKUP($A62,$A$2:$AM$12,B$14+1,FALSE),VLOOKUP($A67,$A$2:$AM$12,B$14+1,FALSE))</f>
        <v>1.1579452822182672</v>
      </c>
      <c r="C67" s="9">
        <f t="shared" ref="C67:AM67" ca="1" si="46">MIN(VLOOKUP($A62,$A$2:$AM$12,C$14+1,FALSE),VLOOKUP($A67,$A$2:$AM$12,C$14+1,FALSE))</f>
        <v>1.4875266229488624</v>
      </c>
      <c r="D67" s="9">
        <f t="shared" ca="1" si="46"/>
        <v>1.9394470701643975</v>
      </c>
      <c r="E67" s="9">
        <f t="shared" ca="1" si="46"/>
        <v>1.0905485282331151</v>
      </c>
      <c r="F67" s="9">
        <f t="shared" ca="1" si="46"/>
        <v>1.6639437619401416</v>
      </c>
      <c r="G67" s="9">
        <f t="shared" ca="1" si="46"/>
        <v>1.1630475346324292</v>
      </c>
      <c r="H67" s="9">
        <f t="shared" ca="1" si="46"/>
        <v>0.92281005114979542</v>
      </c>
      <c r="I67" s="9">
        <f t="shared" ca="1" si="46"/>
        <v>1.5687932429442415</v>
      </c>
      <c r="J67" s="9">
        <f t="shared" ca="1" si="46"/>
        <v>2.0005148350990134</v>
      </c>
      <c r="K67" s="9">
        <f t="shared" ca="1" si="46"/>
        <v>1.3556162083715515</v>
      </c>
      <c r="L67" s="9">
        <f t="shared" ca="1" si="46"/>
        <v>1.422245429569416</v>
      </c>
      <c r="M67" s="9">
        <f t="shared" ca="1" si="46"/>
        <v>0.98119124323795559</v>
      </c>
      <c r="N67" s="9">
        <f t="shared" ca="1" si="46"/>
        <v>1.6970050588718515</v>
      </c>
      <c r="O67" s="9">
        <f t="shared" ca="1" si="46"/>
        <v>1.4482572665691931</v>
      </c>
      <c r="P67" s="9">
        <f t="shared" ca="1" si="46"/>
        <v>0.84181057249358038</v>
      </c>
      <c r="Q67" s="9">
        <f t="shared" ca="1" si="46"/>
        <v>1.4411028142243465</v>
      </c>
      <c r="R67" s="9">
        <f t="shared" ca="1" si="46"/>
        <v>1.0630365966285165</v>
      </c>
      <c r="S67" s="9">
        <f t="shared" ca="1" si="46"/>
        <v>0.88654284881847045</v>
      </c>
      <c r="T67" s="9">
        <f t="shared" ca="1" si="46"/>
        <v>1.0501839064337484</v>
      </c>
      <c r="U67" s="9">
        <f t="shared" ca="1" si="46"/>
        <v>1.3496691633317912</v>
      </c>
      <c r="V67" s="9">
        <f t="shared" ca="1" si="46"/>
        <v>1.3785187183842622</v>
      </c>
      <c r="W67" s="9">
        <f t="shared" ca="1" si="46"/>
        <v>1.0506502586947299</v>
      </c>
      <c r="X67" s="9">
        <f t="shared" ca="1" si="46"/>
        <v>1.7451466825801296</v>
      </c>
      <c r="Y67" s="9">
        <f t="shared" ca="1" si="46"/>
        <v>1.2363905542623161</v>
      </c>
      <c r="Z67" s="9">
        <f t="shared" ca="1" si="46"/>
        <v>0.99578228478394903</v>
      </c>
      <c r="AA67" s="9">
        <f t="shared" ca="1" si="46"/>
        <v>1.7297701129433374</v>
      </c>
      <c r="AB67" s="9">
        <f t="shared" ca="1" si="46"/>
        <v>0.78527566823807271</v>
      </c>
      <c r="AC67" s="9">
        <f t="shared" ca="1" si="46"/>
        <v>1.1300161556922792</v>
      </c>
      <c r="AD67" s="9">
        <f t="shared" ca="1" si="46"/>
        <v>1.0117217162715597</v>
      </c>
      <c r="AE67" s="9">
        <f t="shared" ca="1" si="46"/>
        <v>1.1606564349831161</v>
      </c>
      <c r="AF67" s="9">
        <f t="shared" ca="1" si="46"/>
        <v>1.2711133611196515</v>
      </c>
      <c r="AG67" s="9">
        <f t="shared" ca="1" si="46"/>
        <v>0.96949453381904649</v>
      </c>
      <c r="AH67" s="9">
        <f t="shared" ca="1" si="46"/>
        <v>1.2240654684698447</v>
      </c>
      <c r="AI67" s="9">
        <f t="shared" ca="1" si="46"/>
        <v>1.4972442304927644</v>
      </c>
      <c r="AJ67" s="9">
        <f t="shared" ca="1" si="46"/>
        <v>1.6290910113111965</v>
      </c>
      <c r="AK67" s="9">
        <f t="shared" ca="1" si="46"/>
        <v>1.2983075428373236</v>
      </c>
      <c r="AL67" s="9">
        <f t="shared" ca="1" si="46"/>
        <v>1.7373919961793081</v>
      </c>
      <c r="AM67" s="9">
        <f t="shared" ca="1" si="46"/>
        <v>1.1138797084062104</v>
      </c>
      <c r="AN67" s="9">
        <f ca="1">AVERAGE(OFFSET($A67,0,Fixtures!$D$6,1,3))</f>
        <v>1.3206476506632008</v>
      </c>
      <c r="AO67" s="9">
        <f ca="1">AVERAGE(OFFSET($A67,0,Fixtures!$D$6,1,6))</f>
        <v>1.1481594153652523</v>
      </c>
      <c r="AP67" s="9">
        <f ca="1">AVERAGE(OFFSET($A67,0,Fixtures!$D$6,1,9))</f>
        <v>1.1433578691237032</v>
      </c>
      <c r="AQ67" s="9">
        <f ca="1">AVERAGE(OFFSET($A67,0,Fixtures!$D$6,1,12))</f>
        <v>1.2200517943655944</v>
      </c>
      <c r="AR67" s="9">
        <f ca="1">IF(OR(Fixtures!$D$6&lt;=0,Fixtures!$D$6&gt;39),AVERAGE(A67:AM67),AVERAGE(OFFSET($A67,0,Fixtures!$D$6,1,39-Fixtures!$D$6)))</f>
        <v>1.2526800519873313</v>
      </c>
    </row>
    <row r="68" spans="1:44" x14ac:dyDescent="0.25">
      <c r="A68" s="30" t="s">
        <v>113</v>
      </c>
      <c r="B68" s="9">
        <f ca="1">MIN(VLOOKUP($A62,$A$2:$AM$12,B$14+1,FALSE),VLOOKUP($A68,$A$2:$AM$12,B$14+1,FALSE))</f>
        <v>1.1579452822182672</v>
      </c>
      <c r="C68" s="9">
        <f t="shared" ref="C68:AM68" ca="1" si="47">MIN(VLOOKUP($A62,$A$2:$AM$12,C$14+1,FALSE),VLOOKUP($A68,$A$2:$AM$12,C$14+1,FALSE))</f>
        <v>0.96017681143413069</v>
      </c>
      <c r="D68" s="9">
        <f t="shared" ca="1" si="47"/>
        <v>1.8307191338275961</v>
      </c>
      <c r="E68" s="9">
        <f t="shared" ca="1" si="47"/>
        <v>1.0905485282331151</v>
      </c>
      <c r="F68" s="9">
        <f t="shared" ca="1" si="47"/>
        <v>1.6639437619401416</v>
      </c>
      <c r="G68" s="9">
        <f t="shared" ca="1" si="47"/>
        <v>1.1630475346324292</v>
      </c>
      <c r="H68" s="9">
        <f t="shared" ca="1" si="47"/>
        <v>0.92281005114979542</v>
      </c>
      <c r="I68" s="9">
        <f t="shared" ca="1" si="47"/>
        <v>1.3334418101893875</v>
      </c>
      <c r="J68" s="9">
        <f t="shared" ca="1" si="47"/>
        <v>1.537601520023387</v>
      </c>
      <c r="K68" s="9">
        <f t="shared" ca="1" si="47"/>
        <v>1.5694898926180534</v>
      </c>
      <c r="L68" s="9">
        <f t="shared" ca="1" si="47"/>
        <v>1.422245429569416</v>
      </c>
      <c r="M68" s="9">
        <f t="shared" ca="1" si="47"/>
        <v>1.2370582342986622</v>
      </c>
      <c r="N68" s="9">
        <f t="shared" ca="1" si="47"/>
        <v>1.6970050588718515</v>
      </c>
      <c r="O68" s="9">
        <f t="shared" ca="1" si="47"/>
        <v>1.2846571670677416</v>
      </c>
      <c r="P68" s="9">
        <f t="shared" ca="1" si="47"/>
        <v>0.84181057249358038</v>
      </c>
      <c r="Q68" s="9">
        <f t="shared" ca="1" si="47"/>
        <v>1.2175686803485368</v>
      </c>
      <c r="R68" s="9">
        <f t="shared" ca="1" si="47"/>
        <v>1.0630365966285165</v>
      </c>
      <c r="S68" s="9">
        <f t="shared" ca="1" si="47"/>
        <v>1.1730661216889728</v>
      </c>
      <c r="T68" s="9">
        <f t="shared" ca="1" si="47"/>
        <v>1.0501839064337484</v>
      </c>
      <c r="U68" s="9">
        <f t="shared" ca="1" si="47"/>
        <v>1.3619694458868763</v>
      </c>
      <c r="V68" s="9">
        <f t="shared" ca="1" si="47"/>
        <v>0.93001406270929765</v>
      </c>
      <c r="W68" s="9">
        <f t="shared" ca="1" si="47"/>
        <v>1.0506502586947299</v>
      </c>
      <c r="X68" s="9">
        <f t="shared" ca="1" si="47"/>
        <v>1.0293034968751598</v>
      </c>
      <c r="Y68" s="9">
        <f t="shared" ca="1" si="47"/>
        <v>1.2363905542623161</v>
      </c>
      <c r="Z68" s="9">
        <f t="shared" ca="1" si="47"/>
        <v>0.99578228478394903</v>
      </c>
      <c r="AA68" s="9">
        <f t="shared" ca="1" si="47"/>
        <v>1.7297701129433374</v>
      </c>
      <c r="AB68" s="9">
        <f t="shared" ca="1" si="47"/>
        <v>0.78527566823807271</v>
      </c>
      <c r="AC68" s="9">
        <f t="shared" ca="1" si="47"/>
        <v>1.5879929406425983</v>
      </c>
      <c r="AD68" s="9">
        <f t="shared" ca="1" si="47"/>
        <v>1.0117217162715597</v>
      </c>
      <c r="AE68" s="9">
        <f t="shared" ca="1" si="47"/>
        <v>1.2575194971817683</v>
      </c>
      <c r="AF68" s="9">
        <f t="shared" ca="1" si="47"/>
        <v>1.4158495594167007</v>
      </c>
      <c r="AG68" s="9">
        <f t="shared" ca="1" si="47"/>
        <v>0.96949453381904649</v>
      </c>
      <c r="AH68" s="9">
        <f t="shared" ca="1" si="47"/>
        <v>1.2998022618970433</v>
      </c>
      <c r="AI68" s="9">
        <f t="shared" ca="1" si="47"/>
        <v>1.4972442304927644</v>
      </c>
      <c r="AJ68" s="9">
        <f t="shared" ca="1" si="47"/>
        <v>1.2840869461312405</v>
      </c>
      <c r="AK68" s="9">
        <f t="shared" ca="1" si="47"/>
        <v>1.4214047319124028</v>
      </c>
      <c r="AL68" s="9">
        <f t="shared" ca="1" si="47"/>
        <v>1.1854259692953755</v>
      </c>
      <c r="AM68" s="9">
        <f t="shared" ca="1" si="47"/>
        <v>1.1138797084062104</v>
      </c>
      <c r="AN68" s="9">
        <f ca="1">AVERAGE(OFFSET($A68,0,Fixtures!$D$6,1,3))</f>
        <v>1.3206476506632008</v>
      </c>
      <c r="AO68" s="9">
        <f ca="1">AVERAGE(OFFSET($A68,0,Fixtures!$D$6,1,6))</f>
        <v>1.2244888795236388</v>
      </c>
      <c r="AP68" s="9">
        <f ca="1">AVERAGE(OFFSET($A68,0,Fixtures!$D$6,1,9))</f>
        <v>1.2210885408399277</v>
      </c>
      <c r="AQ68" s="9">
        <f ca="1">AVERAGE(OFFSET($A68,0,Fixtures!$D$6,1,12))</f>
        <v>1.2559108588400332</v>
      </c>
      <c r="AR68" s="9">
        <f ca="1">IF(OR(Fixtures!$D$6&lt;=0,Fixtures!$D$6&gt;39),AVERAGE(A68:AM68),AVERAGE(OFFSET($A68,0,Fixtures!$D$6,1,39-Fixtures!$D$6)))</f>
        <v>1.252776047712959</v>
      </c>
    </row>
    <row r="69" spans="1:44" x14ac:dyDescent="0.25">
      <c r="A69" s="30" t="s">
        <v>112</v>
      </c>
      <c r="B69" s="9">
        <f ca="1">MIN(VLOOKUP($A62,$A$2:$AM$12,B$14+1,FALSE),VLOOKUP($A69,$A$2:$AM$12,B$14+1,FALSE))</f>
        <v>1.0269866128754686</v>
      </c>
      <c r="C69" s="9">
        <f t="shared" ref="C69:AM69" ca="1" si="48">MIN(VLOOKUP($A62,$A$2:$AM$12,C$14+1,FALSE),VLOOKUP($A69,$A$2:$AM$12,C$14+1,FALSE))</f>
        <v>0.62117003641739887</v>
      </c>
      <c r="D69" s="9">
        <f t="shared" ca="1" si="48"/>
        <v>1.1615144096489374</v>
      </c>
      <c r="E69" s="9">
        <f t="shared" ca="1" si="48"/>
        <v>1.0905485282331151</v>
      </c>
      <c r="F69" s="9">
        <f t="shared" ca="1" si="48"/>
        <v>1.0097311018705752</v>
      </c>
      <c r="G69" s="9">
        <f t="shared" ca="1" si="48"/>
        <v>1.1630475346324292</v>
      </c>
      <c r="H69" s="9">
        <f t="shared" ca="1" si="48"/>
        <v>0.92281005114979542</v>
      </c>
      <c r="I69" s="9">
        <f t="shared" ca="1" si="48"/>
        <v>1.2342737101632306</v>
      </c>
      <c r="J69" s="9">
        <f t="shared" ca="1" si="48"/>
        <v>0.85804136867205216</v>
      </c>
      <c r="K69" s="9">
        <f t="shared" ca="1" si="48"/>
        <v>1.2811965639371294</v>
      </c>
      <c r="L69" s="9">
        <f t="shared" ca="1" si="48"/>
        <v>0.79176339589125777</v>
      </c>
      <c r="M69" s="9">
        <f t="shared" ca="1" si="48"/>
        <v>1.358903756100702</v>
      </c>
      <c r="N69" s="9">
        <f t="shared" ca="1" si="48"/>
        <v>1.1608278316347092</v>
      </c>
      <c r="O69" s="9">
        <f t="shared" ca="1" si="48"/>
        <v>1.4188872024584027</v>
      </c>
      <c r="P69" s="9">
        <f t="shared" ca="1" si="48"/>
        <v>0.64131617879859193</v>
      </c>
      <c r="Q69" s="9">
        <f t="shared" ca="1" si="48"/>
        <v>1.1258038325065027</v>
      </c>
      <c r="R69" s="9">
        <f t="shared" ca="1" si="48"/>
        <v>0.89062534751663303</v>
      </c>
      <c r="S69" s="9">
        <f t="shared" ca="1" si="48"/>
        <v>1.1730661216889728</v>
      </c>
      <c r="T69" s="9">
        <f t="shared" ca="1" si="48"/>
        <v>0.82624934316712129</v>
      </c>
      <c r="U69" s="9">
        <f t="shared" ca="1" si="48"/>
        <v>1.8469537909350648</v>
      </c>
      <c r="V69" s="9">
        <f t="shared" ca="1" si="48"/>
        <v>1.3785187183842622</v>
      </c>
      <c r="W69" s="9">
        <f t="shared" ca="1" si="48"/>
        <v>0.85766050974303709</v>
      </c>
      <c r="X69" s="9">
        <f t="shared" ca="1" si="48"/>
        <v>1.281765501349609</v>
      </c>
      <c r="Y69" s="9">
        <f t="shared" ca="1" si="48"/>
        <v>1.2363905542623161</v>
      </c>
      <c r="Z69" s="9">
        <f t="shared" ca="1" si="48"/>
        <v>0.92792067168525039</v>
      </c>
      <c r="AA69" s="9">
        <f t="shared" ca="1" si="48"/>
        <v>0.68748690613977625</v>
      </c>
      <c r="AB69" s="9">
        <f t="shared" ca="1" si="48"/>
        <v>0.78527566823807271</v>
      </c>
      <c r="AC69" s="9">
        <f t="shared" ca="1" si="48"/>
        <v>1.3304403339446</v>
      </c>
      <c r="AD69" s="9">
        <f t="shared" ca="1" si="48"/>
        <v>0.75363727630600597</v>
      </c>
      <c r="AE69" s="9">
        <f t="shared" ca="1" si="48"/>
        <v>0.95801552635345222</v>
      </c>
      <c r="AF69" s="9">
        <f t="shared" ca="1" si="48"/>
        <v>1.734076143553084</v>
      </c>
      <c r="AG69" s="9">
        <f t="shared" ca="1" si="48"/>
        <v>0.9096793739186515</v>
      </c>
      <c r="AH69" s="9">
        <f t="shared" ca="1" si="48"/>
        <v>1.1827576654671876</v>
      </c>
      <c r="AI69" s="9">
        <f t="shared" ca="1" si="48"/>
        <v>0.94983358181099664</v>
      </c>
      <c r="AJ69" s="9">
        <f t="shared" ca="1" si="48"/>
        <v>1.2227641673684853</v>
      </c>
      <c r="AK69" s="9">
        <f t="shared" ca="1" si="48"/>
        <v>1.4214047319124028</v>
      </c>
      <c r="AL69" s="9">
        <f t="shared" ca="1" si="48"/>
        <v>0.94566669220284405</v>
      </c>
      <c r="AM69" s="9">
        <f t="shared" ca="1" si="48"/>
        <v>1.1138797084062104</v>
      </c>
      <c r="AN69" s="9">
        <f ca="1">AVERAGE(OFFSET($A69,0,Fixtures!$D$6,1,3))</f>
        <v>0.9505993773624476</v>
      </c>
      <c r="AO69" s="9">
        <f ca="1">AVERAGE(OFFSET($A69,0,Fixtures!$D$6,1,6))</f>
        <v>0.95352523509600362</v>
      </c>
      <c r="AP69" s="9">
        <f ca="1">AVERAGE(OFFSET($A69,0,Fixtures!$D$6,1,9))</f>
        <v>1.0358802727112455</v>
      </c>
      <c r="AQ69" s="9">
        <f ca="1">AVERAGE(OFFSET($A69,0,Fixtures!$D$6,1,12))</f>
        <v>1.0565231557539898</v>
      </c>
      <c r="AR69" s="9">
        <f ca="1">IF(OR(Fixtures!$D$6&lt;=0,Fixtures!$D$6&gt;39),AVERAGE(A69:AM69),AVERAGE(OFFSET($A69,0,Fixtures!$D$6,1,39-Fixtures!$D$6)))</f>
        <v>1.0772819334379558</v>
      </c>
    </row>
    <row r="70" spans="1:44" x14ac:dyDescent="0.25">
      <c r="A70" s="30" t="s">
        <v>10</v>
      </c>
      <c r="B70" s="9">
        <f ca="1">MIN(VLOOKUP($A62,$A$2:$AM$12,B$14+1,FALSE),VLOOKUP($A70,$A$2:$AM$12,B$14+1,FALSE))</f>
        <v>1.1579452822182672</v>
      </c>
      <c r="C70" s="9">
        <f t="shared" ref="C70:AM70" ca="1" si="49">MIN(VLOOKUP($A62,$A$2:$AM$12,C$14+1,FALSE),VLOOKUP($A70,$A$2:$AM$12,C$14+1,FALSE))</f>
        <v>1.4875266229488624</v>
      </c>
      <c r="D70" s="9">
        <f t="shared" ca="1" si="49"/>
        <v>1.577154413368739</v>
      </c>
      <c r="E70" s="9">
        <f t="shared" ca="1" si="49"/>
        <v>1.0905485282331151</v>
      </c>
      <c r="F70" s="9">
        <f t="shared" ca="1" si="49"/>
        <v>1.4773738083734402</v>
      </c>
      <c r="G70" s="9">
        <f t="shared" ca="1" si="49"/>
        <v>0.83606496329351487</v>
      </c>
      <c r="H70" s="9">
        <f t="shared" ca="1" si="49"/>
        <v>0.92281005114979542</v>
      </c>
      <c r="I70" s="9">
        <f t="shared" ca="1" si="49"/>
        <v>1.4870250903363487</v>
      </c>
      <c r="J70" s="9">
        <f t="shared" ca="1" si="49"/>
        <v>1.7255337756204969</v>
      </c>
      <c r="K70" s="9">
        <f t="shared" ca="1" si="49"/>
        <v>1.4125381786843632</v>
      </c>
      <c r="L70" s="9">
        <f t="shared" ca="1" si="49"/>
        <v>1.422245429569416</v>
      </c>
      <c r="M70" s="9">
        <f t="shared" ca="1" si="49"/>
        <v>1.1500419589718294</v>
      </c>
      <c r="N70" s="9">
        <f t="shared" ca="1" si="49"/>
        <v>1.5587776541868776</v>
      </c>
      <c r="O70" s="9">
        <f t="shared" ca="1" si="49"/>
        <v>1.0048164126428618</v>
      </c>
      <c r="P70" s="9">
        <f t="shared" ca="1" si="49"/>
        <v>0.84181057249358038</v>
      </c>
      <c r="Q70" s="9">
        <f t="shared" ca="1" si="49"/>
        <v>1.1650595941858835</v>
      </c>
      <c r="R70" s="9">
        <f t="shared" ca="1" si="49"/>
        <v>1.0430160868413989</v>
      </c>
      <c r="S70" s="9">
        <f t="shared" ca="1" si="49"/>
        <v>1.1730661216889728</v>
      </c>
      <c r="T70" s="9">
        <f t="shared" ca="1" si="49"/>
        <v>1.0501839064337484</v>
      </c>
      <c r="U70" s="9">
        <f t="shared" ca="1" si="49"/>
        <v>0.75541584728124933</v>
      </c>
      <c r="V70" s="9">
        <f t="shared" ca="1" si="49"/>
        <v>1.1062771458945193</v>
      </c>
      <c r="W70" s="9">
        <f t="shared" ca="1" si="49"/>
        <v>1.0506502586947299</v>
      </c>
      <c r="X70" s="9">
        <f t="shared" ca="1" si="49"/>
        <v>1.1551093869856215</v>
      </c>
      <c r="Y70" s="9">
        <f t="shared" ca="1" si="49"/>
        <v>1.1284607101361874</v>
      </c>
      <c r="Z70" s="9">
        <f t="shared" ca="1" si="49"/>
        <v>0.99578228478394903</v>
      </c>
      <c r="AA70" s="9">
        <f t="shared" ca="1" si="49"/>
        <v>0.96287744335364189</v>
      </c>
      <c r="AB70" s="9">
        <f t="shared" ca="1" si="49"/>
        <v>0.78527566823807271</v>
      </c>
      <c r="AC70" s="9">
        <f t="shared" ca="1" si="49"/>
        <v>1.5580857593556701</v>
      </c>
      <c r="AD70" s="9">
        <f t="shared" ca="1" si="49"/>
        <v>0.77991592668641763</v>
      </c>
      <c r="AE70" s="9">
        <f t="shared" ca="1" si="49"/>
        <v>1.2575194971817683</v>
      </c>
      <c r="AF70" s="9">
        <f t="shared" ca="1" si="49"/>
        <v>1.0434792561085706</v>
      </c>
      <c r="AG70" s="9">
        <f t="shared" ca="1" si="49"/>
        <v>0.96949453381904649</v>
      </c>
      <c r="AH70" s="9">
        <f t="shared" ca="1" si="49"/>
        <v>1.9868607223841244</v>
      </c>
      <c r="AI70" s="9">
        <f t="shared" ca="1" si="49"/>
        <v>1.4972442304927644</v>
      </c>
      <c r="AJ70" s="9">
        <f t="shared" ca="1" si="49"/>
        <v>1.6290910113111965</v>
      </c>
      <c r="AK70" s="9">
        <f t="shared" ca="1" si="49"/>
        <v>1.0557810535774201</v>
      </c>
      <c r="AL70" s="9">
        <f t="shared" ca="1" si="49"/>
        <v>1.2489365501051275</v>
      </c>
      <c r="AM70" s="9">
        <f t="shared" ca="1" si="49"/>
        <v>0.98898577254750941</v>
      </c>
      <c r="AN70" s="9">
        <f ca="1">AVERAGE(OFFSET($A70,0,Fixtures!$D$6,1,3))</f>
        <v>1.0290401460912595</v>
      </c>
      <c r="AO70" s="9">
        <f ca="1">AVERAGE(OFFSET($A70,0,Fixtures!$D$6,1,6))</f>
        <v>1.0350662987589898</v>
      </c>
      <c r="AP70" s="9">
        <f ca="1">AVERAGE(OFFSET($A70,0,Fixtures!$D$6,1,9))</f>
        <v>1.0534323421848137</v>
      </c>
      <c r="AQ70" s="9">
        <f ca="1">AVERAGE(OFFSET($A70,0,Fixtures!$D$6,1,12))</f>
        <v>1.2161739203209507</v>
      </c>
      <c r="AR70" s="9">
        <f ca="1">IF(OR(Fixtures!$D$6&lt;=0,Fixtures!$D$6&gt;39),AVERAGE(A70:AM70),AVERAGE(OFFSET($A70,0,Fixtures!$D$6,1,39-Fixtures!$D$6)))</f>
        <v>1.1925193613387643</v>
      </c>
    </row>
    <row r="71" spans="1:44" x14ac:dyDescent="0.25">
      <c r="A71" s="30" t="s">
        <v>71</v>
      </c>
      <c r="B71" s="9">
        <f ca="1">MIN(VLOOKUP($A62,$A$2:$AM$12,B$14+1,FALSE),VLOOKUP($A71,$A$2:$AM$12,B$14+1,FALSE))</f>
        <v>1.1302964534839808</v>
      </c>
      <c r="C71" s="9">
        <f t="shared" ref="C71:AM71" ca="1" si="50">MIN(VLOOKUP($A62,$A$2:$AM$12,C$14+1,FALSE),VLOOKUP($A71,$A$2:$AM$12,C$14+1,FALSE))</f>
        <v>1.4875266229488624</v>
      </c>
      <c r="D71" s="9">
        <f t="shared" ca="1" si="50"/>
        <v>1.1166305550652915</v>
      </c>
      <c r="E71" s="9">
        <f t="shared" ca="1" si="50"/>
        <v>1.0905485282331151</v>
      </c>
      <c r="F71" s="9">
        <f t="shared" ca="1" si="50"/>
        <v>1.1171264141056418</v>
      </c>
      <c r="G71" s="9">
        <f t="shared" ca="1" si="50"/>
        <v>1.1630475346324292</v>
      </c>
      <c r="H71" s="9">
        <f t="shared" ca="1" si="50"/>
        <v>0.92281005114979542</v>
      </c>
      <c r="I71" s="9">
        <f t="shared" ca="1" si="50"/>
        <v>1.0587868644439482</v>
      </c>
      <c r="J71" s="9">
        <f t="shared" ca="1" si="50"/>
        <v>1.7692238807983138</v>
      </c>
      <c r="K71" s="9">
        <f t="shared" ca="1" si="50"/>
        <v>0.89507314010875805</v>
      </c>
      <c r="L71" s="9">
        <f t="shared" ca="1" si="50"/>
        <v>1.422245429569416</v>
      </c>
      <c r="M71" s="9">
        <f t="shared" ca="1" si="50"/>
        <v>1.4657395835597111</v>
      </c>
      <c r="N71" s="9">
        <f t="shared" ca="1" si="50"/>
        <v>1.0308358496059491</v>
      </c>
      <c r="O71" s="9">
        <f t="shared" ca="1" si="50"/>
        <v>1.4482572665691931</v>
      </c>
      <c r="P71" s="9">
        <f t="shared" ca="1" si="50"/>
        <v>0.84181057249358038</v>
      </c>
      <c r="Q71" s="9">
        <f t="shared" ca="1" si="50"/>
        <v>0.8087319337607155</v>
      </c>
      <c r="R71" s="9">
        <f t="shared" ca="1" si="50"/>
        <v>1.0630365966285165</v>
      </c>
      <c r="S71" s="9">
        <f t="shared" ca="1" si="50"/>
        <v>1.1730661216889728</v>
      </c>
      <c r="T71" s="9">
        <f t="shared" ca="1" si="50"/>
        <v>1.0501839064337484</v>
      </c>
      <c r="U71" s="9">
        <f t="shared" ca="1" si="50"/>
        <v>1.1595491046342767</v>
      </c>
      <c r="V71" s="9">
        <f t="shared" ca="1" si="50"/>
        <v>1.2366352276089247</v>
      </c>
      <c r="W71" s="9">
        <f t="shared" ca="1" si="50"/>
        <v>1.0506502586947299</v>
      </c>
      <c r="X71" s="9">
        <f t="shared" ca="1" si="50"/>
        <v>1.1843564821873007</v>
      </c>
      <c r="Y71" s="9">
        <f t="shared" ca="1" si="50"/>
        <v>1.2363905542623161</v>
      </c>
      <c r="Z71" s="9">
        <f t="shared" ca="1" si="50"/>
        <v>0.99578228478394903</v>
      </c>
      <c r="AA71" s="9">
        <f t="shared" ca="1" si="50"/>
        <v>1.6884675416242185</v>
      </c>
      <c r="AB71" s="9">
        <f t="shared" ca="1" si="50"/>
        <v>0.78527566823807271</v>
      </c>
      <c r="AC71" s="9">
        <f t="shared" ca="1" si="50"/>
        <v>1.5879929406425983</v>
      </c>
      <c r="AD71" s="9">
        <f t="shared" ca="1" si="50"/>
        <v>1.0117217162715597</v>
      </c>
      <c r="AE71" s="9">
        <f t="shared" ca="1" si="50"/>
        <v>1.2575194971817683</v>
      </c>
      <c r="AF71" s="9">
        <f t="shared" ca="1" si="50"/>
        <v>1.5398905901520972</v>
      </c>
      <c r="AG71" s="9">
        <f t="shared" ca="1" si="50"/>
        <v>0.96949453381904649</v>
      </c>
      <c r="AH71" s="9">
        <f t="shared" ca="1" si="50"/>
        <v>2.1245888515790039</v>
      </c>
      <c r="AI71" s="9">
        <f t="shared" ca="1" si="50"/>
        <v>0.98119757246559169</v>
      </c>
      <c r="AJ71" s="9">
        <f t="shared" ca="1" si="50"/>
        <v>0.83496119101808408</v>
      </c>
      <c r="AK71" s="9">
        <f t="shared" ca="1" si="50"/>
        <v>1.4214047319124028</v>
      </c>
      <c r="AL71" s="9">
        <f t="shared" ca="1" si="50"/>
        <v>1.7373919961793081</v>
      </c>
      <c r="AM71" s="9">
        <f t="shared" ca="1" si="50"/>
        <v>1.1138797084062104</v>
      </c>
      <c r="AN71" s="9">
        <f ca="1">AVERAGE(OFFSET($A71,0,Fixtures!$D$6,1,3))</f>
        <v>1.3068801268901613</v>
      </c>
      <c r="AO71" s="9">
        <f ca="1">AVERAGE(OFFSET($A71,0,Fixtures!$D$6,1,6))</f>
        <v>1.2176051176371192</v>
      </c>
      <c r="AP71" s="9">
        <f ca="1">AVERAGE(OFFSET($A71,0,Fixtures!$D$6,1,9))</f>
        <v>1.2302817029972919</v>
      </c>
      <c r="AQ71" s="9">
        <f ca="1">AVERAGE(OFFSET($A71,0,Fixtures!$D$6,1,12))</f>
        <v>1.2511069118365257</v>
      </c>
      <c r="AR71" s="9">
        <f ca="1">IF(OR(Fixtures!$D$6&lt;=0,Fixtures!$D$6&gt;39),AVERAGE(A71:AM71),AVERAGE(OFFSET($A71,0,Fixtures!$D$6,1,39-Fixtures!$D$6)))</f>
        <v>1.2857306252357483</v>
      </c>
    </row>
    <row r="72" spans="1:44" x14ac:dyDescent="0.25">
      <c r="A72" s="30" t="s">
        <v>63</v>
      </c>
      <c r="B72" s="9">
        <f ca="1">MIN(VLOOKUP($A62,$A$2:$AM$12,B$14+1,FALSE),VLOOKUP($A72,$A$2:$AM$12,B$14+1,FALSE))</f>
        <v>1.1579452822182672</v>
      </c>
      <c r="C72" s="9">
        <f t="shared" ref="C72:AM72" ca="1" si="51">MIN(VLOOKUP($A62,$A$2:$AM$12,C$14+1,FALSE),VLOOKUP($A72,$A$2:$AM$12,C$14+1,FALSE))</f>
        <v>1.4875266229488624</v>
      </c>
      <c r="D72" s="9">
        <f t="shared" ca="1" si="51"/>
        <v>2.0413592798625162</v>
      </c>
      <c r="E72" s="9">
        <f t="shared" ca="1" si="51"/>
        <v>1.0905485282331151</v>
      </c>
      <c r="F72" s="9">
        <f t="shared" ca="1" si="51"/>
        <v>1.6639437619401416</v>
      </c>
      <c r="G72" s="9">
        <f t="shared" ca="1" si="51"/>
        <v>1.1630475346324292</v>
      </c>
      <c r="H72" s="9">
        <f t="shared" ca="1" si="51"/>
        <v>0.92281005114979542</v>
      </c>
      <c r="I72" s="9">
        <f t="shared" ca="1" si="51"/>
        <v>1.0273500989059383</v>
      </c>
      <c r="J72" s="9">
        <f t="shared" ca="1" si="51"/>
        <v>2.0005148350990134</v>
      </c>
      <c r="K72" s="9">
        <f t="shared" ca="1" si="51"/>
        <v>1.3450004191730558</v>
      </c>
      <c r="L72" s="9">
        <f t="shared" ca="1" si="51"/>
        <v>1.0606697057035595</v>
      </c>
      <c r="M72" s="9">
        <f t="shared" ca="1" si="51"/>
        <v>1.9561571443587371</v>
      </c>
      <c r="N72" s="9">
        <f t="shared" ca="1" si="51"/>
        <v>1.5045142875179449</v>
      </c>
      <c r="O72" s="9">
        <f t="shared" ca="1" si="51"/>
        <v>1.4482572665691931</v>
      </c>
      <c r="P72" s="9">
        <f t="shared" ca="1" si="51"/>
        <v>0.84181057249358038</v>
      </c>
      <c r="Q72" s="9">
        <f t="shared" ca="1" si="51"/>
        <v>1.4191104420533966</v>
      </c>
      <c r="R72" s="9">
        <f t="shared" ca="1" si="51"/>
        <v>1.0630365966285165</v>
      </c>
      <c r="S72" s="9">
        <f t="shared" ca="1" si="51"/>
        <v>1.1730661216889728</v>
      </c>
      <c r="T72" s="9">
        <f t="shared" ca="1" si="51"/>
        <v>1.0501839064337484</v>
      </c>
      <c r="U72" s="9">
        <f t="shared" ca="1" si="51"/>
        <v>1.8469537909350648</v>
      </c>
      <c r="V72" s="9">
        <f t="shared" ca="1" si="51"/>
        <v>1.137031246859179</v>
      </c>
      <c r="W72" s="9">
        <f t="shared" ca="1" si="51"/>
        <v>1.0506502586947299</v>
      </c>
      <c r="X72" s="9">
        <f t="shared" ca="1" si="51"/>
        <v>1.5640335380147303</v>
      </c>
      <c r="Y72" s="9">
        <f t="shared" ca="1" si="51"/>
        <v>1.2363905542623161</v>
      </c>
      <c r="Z72" s="9">
        <f t="shared" ca="1" si="51"/>
        <v>0.99578228478394903</v>
      </c>
      <c r="AA72" s="9">
        <f t="shared" ca="1" si="51"/>
        <v>1.7297701129433374</v>
      </c>
      <c r="AB72" s="9">
        <f t="shared" ca="1" si="51"/>
        <v>0.78527566823807271</v>
      </c>
      <c r="AC72" s="9">
        <f t="shared" ca="1" si="51"/>
        <v>1.5879929406425983</v>
      </c>
      <c r="AD72" s="9">
        <f t="shared" ca="1" si="51"/>
        <v>1.0117217162715597</v>
      </c>
      <c r="AE72" s="9">
        <f t="shared" ca="1" si="51"/>
        <v>1.2575194971817683</v>
      </c>
      <c r="AF72" s="9">
        <f t="shared" ca="1" si="51"/>
        <v>2.2474843060453251</v>
      </c>
      <c r="AG72" s="9">
        <f t="shared" ca="1" si="51"/>
        <v>0.96949453381904649</v>
      </c>
      <c r="AH72" s="9">
        <f t="shared" ca="1" si="51"/>
        <v>1.5844572146929714</v>
      </c>
      <c r="AI72" s="9">
        <f t="shared" ca="1" si="51"/>
        <v>1.3094936255624603</v>
      </c>
      <c r="AJ72" s="9">
        <f t="shared" ca="1" si="51"/>
        <v>1.6290910113111965</v>
      </c>
      <c r="AK72" s="9">
        <f t="shared" ca="1" si="51"/>
        <v>1.3665297658583786</v>
      </c>
      <c r="AL72" s="9">
        <f t="shared" ca="1" si="51"/>
        <v>1.7373919961793081</v>
      </c>
      <c r="AM72" s="9">
        <f t="shared" ca="1" si="51"/>
        <v>1.1138797084062104</v>
      </c>
      <c r="AN72" s="9">
        <f ca="1">AVERAGE(OFFSET($A72,0,Fixtures!$D$6,1,3))</f>
        <v>1.3206476506632008</v>
      </c>
      <c r="AO72" s="9">
        <f ca="1">AVERAGE(OFFSET($A72,0,Fixtures!$D$6,1,6))</f>
        <v>1.2244888795236388</v>
      </c>
      <c r="AP72" s="9">
        <f ca="1">AVERAGE(OFFSET($A72,0,Fixtures!$D$6,1,9))</f>
        <v>1.3134924015764415</v>
      </c>
      <c r="AQ72" s="9">
        <f ca="1">AVERAGE(OFFSET($A72,0,Fixtures!$D$6,1,12))</f>
        <v>1.3620394554795503</v>
      </c>
      <c r="AR72" s="9">
        <f ca="1">IF(OR(Fixtures!$D$6&lt;=0,Fixtures!$D$6&gt;39),AVERAGE(A72:AM72),AVERAGE(OFFSET($A72,0,Fixtures!$D$6,1,39-Fixtures!$D$6)))</f>
        <v>1.3708183290798999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9">
        <f t="shared" ref="B75:AM75" ca="1" si="52">MIN(VLOOKUP($A74,$A$2:$AM$12,B$14+1,FALSE),VLOOKUP($A75,$A$2:$AM$12,B$14+1,FALSE))</f>
        <v>1.224609035834868</v>
      </c>
      <c r="C75" s="9">
        <f t="shared" ca="1" si="52"/>
        <v>1.0847983169801043</v>
      </c>
      <c r="D75" s="9">
        <f t="shared" ca="1" si="52"/>
        <v>1.4921849812179773</v>
      </c>
      <c r="E75" s="9">
        <f t="shared" ca="1" si="52"/>
        <v>1.1792349977962528</v>
      </c>
      <c r="F75" s="9">
        <f t="shared" ca="1" si="52"/>
        <v>1.3533183966130449</v>
      </c>
      <c r="G75" s="9">
        <f t="shared" ca="1" si="52"/>
        <v>1.239046210555087</v>
      </c>
      <c r="H75" s="9">
        <f t="shared" ca="1" si="52"/>
        <v>1.2493381206807457</v>
      </c>
      <c r="I75" s="9">
        <f t="shared" ca="1" si="52"/>
        <v>1.6567502495462889</v>
      </c>
      <c r="J75" s="9">
        <f t="shared" ca="1" si="52"/>
        <v>1.3698810024385466</v>
      </c>
      <c r="K75" s="9">
        <f t="shared" ca="1" si="52"/>
        <v>1.3556162083715515</v>
      </c>
      <c r="L75" s="9">
        <f t="shared" ca="1" si="52"/>
        <v>1.8285422430228542</v>
      </c>
      <c r="M75" s="9">
        <f t="shared" ca="1" si="52"/>
        <v>0.98119124323795559</v>
      </c>
      <c r="N75" s="9">
        <f t="shared" ca="1" si="52"/>
        <v>1.0119446715271376</v>
      </c>
      <c r="O75" s="9">
        <f t="shared" ca="1" si="52"/>
        <v>2.3317450532278072</v>
      </c>
      <c r="P75" s="9">
        <f t="shared" ca="1" si="52"/>
        <v>1.7338201065797167</v>
      </c>
      <c r="Q75" s="9">
        <f t="shared" ca="1" si="52"/>
        <v>1.4411028142243465</v>
      </c>
      <c r="R75" s="9">
        <f t="shared" ca="1" si="52"/>
        <v>1.6880488251699481</v>
      </c>
      <c r="S75" s="9">
        <f t="shared" ca="1" si="52"/>
        <v>0.88654284881847045</v>
      </c>
      <c r="T75" s="9">
        <f t="shared" ca="1" si="52"/>
        <v>1.1891782107396331</v>
      </c>
      <c r="U75" s="9">
        <f t="shared" ca="1" si="52"/>
        <v>1.3496691633317912</v>
      </c>
      <c r="V75" s="9">
        <f t="shared" ca="1" si="52"/>
        <v>1.6577301436058616</v>
      </c>
      <c r="W75" s="9">
        <f t="shared" ca="1" si="52"/>
        <v>2.0250563112710833</v>
      </c>
      <c r="X75" s="9">
        <f t="shared" ca="1" si="52"/>
        <v>1.7451466825801296</v>
      </c>
      <c r="Y75" s="9">
        <f t="shared" ca="1" si="52"/>
        <v>1.3037541353425803</v>
      </c>
      <c r="Z75" s="9">
        <f t="shared" ca="1" si="52"/>
        <v>1.0756020070858092</v>
      </c>
      <c r="AA75" s="9">
        <f t="shared" ca="1" si="52"/>
        <v>1.4353999254464831</v>
      </c>
      <c r="AB75" s="9">
        <f t="shared" ca="1" si="52"/>
        <v>1.3243417865066043</v>
      </c>
      <c r="AC75" s="9">
        <f t="shared" ca="1" si="52"/>
        <v>1.1300161556922792</v>
      </c>
      <c r="AD75" s="9">
        <f t="shared" ca="1" si="52"/>
        <v>2.1527585249524188</v>
      </c>
      <c r="AE75" s="9">
        <f t="shared" ca="1" si="52"/>
        <v>1.1606564349831161</v>
      </c>
      <c r="AF75" s="9">
        <f t="shared" ca="1" si="52"/>
        <v>1.2711133611196515</v>
      </c>
      <c r="AG75" s="9">
        <f t="shared" ca="1" si="52"/>
        <v>1.4657301287875635</v>
      </c>
      <c r="AH75" s="9">
        <f t="shared" ca="1" si="52"/>
        <v>1.2240654684698447</v>
      </c>
      <c r="AI75" s="9">
        <f t="shared" ca="1" si="52"/>
        <v>1.8316917265111801</v>
      </c>
      <c r="AJ75" s="9">
        <f t="shared" ca="1" si="52"/>
        <v>0.98015570048844236</v>
      </c>
      <c r="AK75" s="9">
        <f t="shared" ca="1" si="52"/>
        <v>1.2983075428373236</v>
      </c>
      <c r="AL75" s="9">
        <f t="shared" ca="1" si="52"/>
        <v>1.3539193609681659</v>
      </c>
      <c r="AM75" s="9">
        <f t="shared" ca="1" si="52"/>
        <v>1.9779824082789954</v>
      </c>
      <c r="AN75" s="9">
        <f ca="1">AVERAGE(OFFSET($A75,0,Fixtures!$D$6,1,3))</f>
        <v>1.271585355958291</v>
      </c>
      <c r="AO75" s="9">
        <f ca="1">AVERAGE(OFFSET($A75,0,Fixtures!$D$6,1,6))</f>
        <v>1.4036454225043624</v>
      </c>
      <c r="AP75" s="9">
        <f ca="1">AVERAGE(OFFSET($A75,0,Fixtures!$D$6,1,9))</f>
        <v>1.3688191622129449</v>
      </c>
      <c r="AQ75" s="9">
        <f ca="1">AVERAGE(OFFSET($A75,0,Fixtures!$D$6,1,12))</f>
        <v>1.3629404462821644</v>
      </c>
      <c r="AR75" s="9">
        <f ca="1">IF(OR(Fixtures!$D$6&lt;=0,Fixtures!$D$6&gt;39),AVERAGE(A75:AM75),AVERAGE(OFFSET($A75,0,Fixtures!$D$6,1,39-Fixtures!$D$6)))</f>
        <v>1.3990329778313642</v>
      </c>
    </row>
    <row r="76" spans="1:44" x14ac:dyDescent="0.25">
      <c r="A76" s="30" t="s">
        <v>121</v>
      </c>
      <c r="B76" s="9">
        <f ca="1">MIN(VLOOKUP($A74,$A$2:$AM$12,B$14+1,FALSE),VLOOKUP($A76,$A$2:$AM$12,B$14+1,FALSE))</f>
        <v>1.224609035834868</v>
      </c>
      <c r="C76" s="9">
        <f t="shared" ref="C76:AM76" ca="1" si="53">MIN(VLOOKUP($A74,$A$2:$AM$12,C$14+1,FALSE),VLOOKUP($A76,$A$2:$AM$12,C$14+1,FALSE))</f>
        <v>1.0832743525042701</v>
      </c>
      <c r="D76" s="9">
        <f t="shared" ca="1" si="53"/>
        <v>1.2753482213026082</v>
      </c>
      <c r="E76" s="9">
        <f t="shared" ca="1" si="53"/>
        <v>1.1792349977962528</v>
      </c>
      <c r="F76" s="9">
        <f t="shared" ca="1" si="53"/>
        <v>1.0000425229764374</v>
      </c>
      <c r="G76" s="9">
        <f t="shared" ca="1" si="53"/>
        <v>1.2100284870414586</v>
      </c>
      <c r="H76" s="9">
        <f t="shared" ca="1" si="53"/>
        <v>2.3070983149390738</v>
      </c>
      <c r="I76" s="9">
        <f t="shared" ca="1" si="53"/>
        <v>1.1489771577141421</v>
      </c>
      <c r="J76" s="9">
        <f t="shared" ca="1" si="53"/>
        <v>1.6804223523491917</v>
      </c>
      <c r="K76" s="9">
        <f t="shared" ca="1" si="53"/>
        <v>1.1944312021405943</v>
      </c>
      <c r="L76" s="9">
        <f t="shared" ca="1" si="53"/>
        <v>0.95188704999145857</v>
      </c>
      <c r="M76" s="9">
        <f t="shared" ca="1" si="53"/>
        <v>0.98119124323795559</v>
      </c>
      <c r="N76" s="9">
        <f t="shared" ca="1" si="53"/>
        <v>1.4670592335116512</v>
      </c>
      <c r="O76" s="9">
        <f t="shared" ca="1" si="53"/>
        <v>2.3317450532278072</v>
      </c>
      <c r="P76" s="9">
        <f t="shared" ca="1" si="53"/>
        <v>1.6189432505792027</v>
      </c>
      <c r="Q76" s="9">
        <f t="shared" ca="1" si="53"/>
        <v>1.1996942224043821</v>
      </c>
      <c r="R76" s="9">
        <f t="shared" ca="1" si="53"/>
        <v>1.172016961695405</v>
      </c>
      <c r="S76" s="9">
        <f t="shared" ca="1" si="53"/>
        <v>0.88654284881847045</v>
      </c>
      <c r="T76" s="9">
        <f t="shared" ca="1" si="53"/>
        <v>1.716373284980385</v>
      </c>
      <c r="U76" s="9">
        <f t="shared" ca="1" si="53"/>
        <v>0.86833534323139105</v>
      </c>
      <c r="V76" s="9">
        <f t="shared" ca="1" si="53"/>
        <v>1.5444211860335944</v>
      </c>
      <c r="W76" s="9">
        <f t="shared" ca="1" si="53"/>
        <v>1.7842737710989125</v>
      </c>
      <c r="X76" s="9">
        <f t="shared" ca="1" si="53"/>
        <v>1.1249108309114424</v>
      </c>
      <c r="Y76" s="9">
        <f t="shared" ca="1" si="53"/>
        <v>1.2971429201357818</v>
      </c>
      <c r="Z76" s="9">
        <f t="shared" ca="1" si="53"/>
        <v>1.0756020070858092</v>
      </c>
      <c r="AA76" s="9">
        <f t="shared" ca="1" si="53"/>
        <v>1.0436002498175043</v>
      </c>
      <c r="AB76" s="9">
        <f t="shared" ca="1" si="53"/>
        <v>1.3243417865066043</v>
      </c>
      <c r="AC76" s="9">
        <f t="shared" ca="1" si="53"/>
        <v>0.78457333799444473</v>
      </c>
      <c r="AD76" s="9">
        <f t="shared" ca="1" si="53"/>
        <v>1.7921358137151884</v>
      </c>
      <c r="AE76" s="9">
        <f t="shared" ca="1" si="53"/>
        <v>1.0837553991480613</v>
      </c>
      <c r="AF76" s="9">
        <f t="shared" ca="1" si="53"/>
        <v>1.2711133611196515</v>
      </c>
      <c r="AG76" s="9">
        <f t="shared" ca="1" si="53"/>
        <v>1.4657301287875635</v>
      </c>
      <c r="AH76" s="9">
        <f t="shared" ca="1" si="53"/>
        <v>1.2240654684698447</v>
      </c>
      <c r="AI76" s="9">
        <f t="shared" ca="1" si="53"/>
        <v>1.7504763166563027</v>
      </c>
      <c r="AJ76" s="9">
        <f t="shared" ca="1" si="53"/>
        <v>1.7615732683129213</v>
      </c>
      <c r="AK76" s="9">
        <f t="shared" ca="1" si="53"/>
        <v>1.2983075428373236</v>
      </c>
      <c r="AL76" s="9">
        <f t="shared" ca="1" si="53"/>
        <v>0.81001906983767047</v>
      </c>
      <c r="AM76" s="9">
        <f t="shared" ca="1" si="53"/>
        <v>1.4938906824709743</v>
      </c>
      <c r="AN76" s="9">
        <f ca="1">AVERAGE(OFFSET($A76,0,Fixtures!$D$6,1,3))</f>
        <v>1.1387817256796984</v>
      </c>
      <c r="AO76" s="9">
        <f ca="1">AVERAGE(OFFSET($A76,0,Fixtures!$D$6,1,6))</f>
        <v>1.2195660192092221</v>
      </c>
      <c r="AP76" s="9">
        <f ca="1">AVERAGE(OFFSET($A76,0,Fixtures!$D$6,1,9))</f>
        <v>1.2375550004789568</v>
      </c>
      <c r="AQ76" s="9">
        <f ca="1">AVERAGE(OFFSET($A76,0,Fixtures!$D$6,1,12))</f>
        <v>1.3228425048124732</v>
      </c>
      <c r="AR76" s="9">
        <f ca="1">IF(OR(Fixtures!$D$6&lt;=0,Fixtures!$D$6&gt;39),AVERAGE(A76:AM76),AVERAGE(OFFSET($A76,0,Fixtures!$D$6,1,39-Fixtures!$D$6)))</f>
        <v>1.2984218235263767</v>
      </c>
    </row>
    <row r="77" spans="1:44" x14ac:dyDescent="0.25">
      <c r="A77" s="30" t="s">
        <v>73</v>
      </c>
      <c r="B77" s="9">
        <f ca="1">MIN(VLOOKUP($A74,$A$2:$AM$12,B$14+1,FALSE),VLOOKUP($A77,$A$2:$AM$12,B$14+1,FALSE))</f>
        <v>1.0835125382983435</v>
      </c>
      <c r="C77" s="9">
        <f t="shared" ref="C77:AM77" ca="1" si="54">MIN(VLOOKUP($A74,$A$2:$AM$12,C$14+1,FALSE),VLOOKUP($A77,$A$2:$AM$12,C$14+1,FALSE))</f>
        <v>1.6067634920664557</v>
      </c>
      <c r="D77" s="9">
        <f t="shared" ca="1" si="54"/>
        <v>1.9394470701643975</v>
      </c>
      <c r="E77" s="9">
        <f t="shared" ca="1" si="54"/>
        <v>1.1792349977962528</v>
      </c>
      <c r="F77" s="9">
        <f t="shared" ca="1" si="54"/>
        <v>1.2599623945098826</v>
      </c>
      <c r="G77" s="9">
        <f t="shared" ca="1" si="54"/>
        <v>1.239046210555087</v>
      </c>
      <c r="H77" s="9">
        <f t="shared" ca="1" si="54"/>
        <v>1.1427070430229473</v>
      </c>
      <c r="I77" s="9">
        <f t="shared" ca="1" si="54"/>
        <v>1.6567502495462889</v>
      </c>
      <c r="J77" s="9">
        <f t="shared" ca="1" si="54"/>
        <v>1.0041113164666091</v>
      </c>
      <c r="K77" s="9">
        <f t="shared" ca="1" si="54"/>
        <v>1.3556162083715515</v>
      </c>
      <c r="L77" s="9">
        <f t="shared" ca="1" si="54"/>
        <v>1.5466331070127801</v>
      </c>
      <c r="M77" s="9">
        <f t="shared" ca="1" si="54"/>
        <v>0.98119124323795559</v>
      </c>
      <c r="N77" s="9">
        <f t="shared" ca="1" si="54"/>
        <v>1.2655141647600503</v>
      </c>
      <c r="O77" s="9">
        <f t="shared" ca="1" si="54"/>
        <v>1.8105402723413848</v>
      </c>
      <c r="P77" s="9">
        <f t="shared" ca="1" si="54"/>
        <v>1.2363184206988933</v>
      </c>
      <c r="Q77" s="9">
        <f t="shared" ca="1" si="54"/>
        <v>1.4411028142243465</v>
      </c>
      <c r="R77" s="9">
        <f t="shared" ca="1" si="54"/>
        <v>1.6880488251699481</v>
      </c>
      <c r="S77" s="9">
        <f t="shared" ca="1" si="54"/>
        <v>0.88654284881847045</v>
      </c>
      <c r="T77" s="9">
        <f t="shared" ca="1" si="54"/>
        <v>1.1432144817771392</v>
      </c>
      <c r="U77" s="9">
        <f t="shared" ca="1" si="54"/>
        <v>1.3496691633317912</v>
      </c>
      <c r="V77" s="9">
        <f t="shared" ca="1" si="54"/>
        <v>1.6577301436058616</v>
      </c>
      <c r="W77" s="9">
        <f t="shared" ca="1" si="54"/>
        <v>1.1008562630603487</v>
      </c>
      <c r="X77" s="9">
        <f t="shared" ca="1" si="54"/>
        <v>1.4999687566970337</v>
      </c>
      <c r="Y77" s="9">
        <f t="shared" ca="1" si="54"/>
        <v>1.1566920788984516</v>
      </c>
      <c r="Z77" s="9">
        <f t="shared" ca="1" si="54"/>
        <v>1.0756020070858092</v>
      </c>
      <c r="AA77" s="9">
        <f t="shared" ca="1" si="54"/>
        <v>1.618580458445674</v>
      </c>
      <c r="AB77" s="9">
        <f t="shared" ca="1" si="54"/>
        <v>1.3243417865066043</v>
      </c>
      <c r="AC77" s="9">
        <f t="shared" ca="1" si="54"/>
        <v>1.1300161556922792</v>
      </c>
      <c r="AD77" s="9">
        <f t="shared" ca="1" si="54"/>
        <v>2.1527585249524188</v>
      </c>
      <c r="AE77" s="9">
        <f t="shared" ca="1" si="54"/>
        <v>0.82761811633562266</v>
      </c>
      <c r="AF77" s="9">
        <f t="shared" ca="1" si="54"/>
        <v>1.2711133611196515</v>
      </c>
      <c r="AG77" s="9">
        <f t="shared" ca="1" si="54"/>
        <v>0.85445990108286451</v>
      </c>
      <c r="AH77" s="9">
        <f t="shared" ca="1" si="54"/>
        <v>1.2240654684698447</v>
      </c>
      <c r="AI77" s="9">
        <f t="shared" ca="1" si="54"/>
        <v>1.2120145624764642</v>
      </c>
      <c r="AJ77" s="9">
        <f t="shared" ca="1" si="54"/>
        <v>1.5475478716819362</v>
      </c>
      <c r="AK77" s="9">
        <f t="shared" ca="1" si="54"/>
        <v>1.2983075428373236</v>
      </c>
      <c r="AL77" s="9">
        <f t="shared" ca="1" si="54"/>
        <v>1.3453188395167275</v>
      </c>
      <c r="AM77" s="9">
        <f t="shared" ca="1" si="54"/>
        <v>1.8821660461197014</v>
      </c>
      <c r="AN77" s="9">
        <f ca="1">AVERAGE(OFFSET($A77,0,Fixtures!$D$6,1,3))</f>
        <v>1.2836248481433117</v>
      </c>
      <c r="AO77" s="9">
        <f ca="1">AVERAGE(OFFSET($A77,0,Fixtures!$D$6,1,6))</f>
        <v>1.4096651685968729</v>
      </c>
      <c r="AP77" s="9">
        <f ca="1">AVERAGE(OFFSET($A77,0,Fixtures!$D$6,1,9))</f>
        <v>1.2679091544577084</v>
      </c>
      <c r="AQ77" s="9">
        <f ca="1">AVERAGE(OFFSET($A77,0,Fixtures!$D$6,1,12))</f>
        <v>1.2829008577289684</v>
      </c>
      <c r="AR77" s="9">
        <f ca="1">IF(OR(Fixtures!$D$6&lt;=0,Fixtures!$D$6&gt;39),AVERAGE(A77:AM77),AVERAGE(OFFSET($A77,0,Fixtures!$D$6,1,39-Fixtures!$D$6)))</f>
        <v>1.3280401814147582</v>
      </c>
    </row>
    <row r="78" spans="1:44" x14ac:dyDescent="0.25">
      <c r="A78" s="30" t="s">
        <v>61</v>
      </c>
      <c r="B78" s="9">
        <f ca="1">MIN(VLOOKUP($A74,$A$2:$AM$12,B$14+1,FALSE),VLOOKUP($A78,$A$2:$AM$12,B$14+1,FALSE))</f>
        <v>1.1603408382896001</v>
      </c>
      <c r="C78" s="9">
        <f t="shared" ref="C78:AM78" ca="1" si="55">MIN(VLOOKUP($A74,$A$2:$AM$12,C$14+1,FALSE),VLOOKUP($A78,$A$2:$AM$12,C$14+1,FALSE))</f>
        <v>1.4729514160467356</v>
      </c>
      <c r="D78" s="9">
        <f t="shared" ca="1" si="55"/>
        <v>1.630525951799392</v>
      </c>
      <c r="E78" s="9">
        <f t="shared" ca="1" si="55"/>
        <v>1.1792349977962528</v>
      </c>
      <c r="F78" s="9">
        <f t="shared" ca="1" si="55"/>
        <v>1.490316351569495</v>
      </c>
      <c r="G78" s="9">
        <f t="shared" ca="1" si="55"/>
        <v>0.86604850275008172</v>
      </c>
      <c r="H78" s="9">
        <f t="shared" ca="1" si="55"/>
        <v>1.5288865020832532</v>
      </c>
      <c r="I78" s="9">
        <f t="shared" ca="1" si="55"/>
        <v>1.0867206926085653</v>
      </c>
      <c r="J78" s="9">
        <f t="shared" ca="1" si="55"/>
        <v>1.993906537512165</v>
      </c>
      <c r="K78" s="9">
        <f t="shared" ca="1" si="55"/>
        <v>1.3556162083715515</v>
      </c>
      <c r="L78" s="9">
        <f t="shared" ca="1" si="55"/>
        <v>1.3960296628765576</v>
      </c>
      <c r="M78" s="9">
        <f t="shared" ca="1" si="55"/>
        <v>0.98119124323795559</v>
      </c>
      <c r="N78" s="9">
        <f t="shared" ca="1" si="55"/>
        <v>1.4183758318194213</v>
      </c>
      <c r="O78" s="9">
        <f t="shared" ca="1" si="55"/>
        <v>0.71382267956457612</v>
      </c>
      <c r="P78" s="9">
        <f t="shared" ca="1" si="55"/>
        <v>1.7338201065797167</v>
      </c>
      <c r="Q78" s="9">
        <f t="shared" ca="1" si="55"/>
        <v>1.4411028142243465</v>
      </c>
      <c r="R78" s="9">
        <f t="shared" ca="1" si="55"/>
        <v>0.73697378553287718</v>
      </c>
      <c r="S78" s="9">
        <f t="shared" ca="1" si="55"/>
        <v>0.88654284881847045</v>
      </c>
      <c r="T78" s="9">
        <f t="shared" ca="1" si="55"/>
        <v>1.6233728864893384</v>
      </c>
      <c r="U78" s="9">
        <f t="shared" ca="1" si="55"/>
        <v>1.3339748936856719</v>
      </c>
      <c r="V78" s="9">
        <f t="shared" ca="1" si="55"/>
        <v>1.0234694766011858</v>
      </c>
      <c r="W78" s="9">
        <f t="shared" ca="1" si="55"/>
        <v>2.0250563112710833</v>
      </c>
      <c r="X78" s="9">
        <f t="shared" ca="1" si="55"/>
        <v>1.3347638804833497</v>
      </c>
      <c r="Y78" s="9">
        <f t="shared" ca="1" si="55"/>
        <v>1.9927279276045224</v>
      </c>
      <c r="Z78" s="9">
        <f t="shared" ca="1" si="55"/>
        <v>0.9860253280974014</v>
      </c>
      <c r="AA78" s="9">
        <f t="shared" ca="1" si="55"/>
        <v>1.733348659667181</v>
      </c>
      <c r="AB78" s="9">
        <f t="shared" ca="1" si="55"/>
        <v>0.79003125832762677</v>
      </c>
      <c r="AC78" s="9">
        <f t="shared" ca="1" si="55"/>
        <v>1.1009114574009649</v>
      </c>
      <c r="AD78" s="9">
        <f t="shared" ca="1" si="55"/>
        <v>1.0453655684687653</v>
      </c>
      <c r="AE78" s="9">
        <f t="shared" ca="1" si="55"/>
        <v>1.1606564349831161</v>
      </c>
      <c r="AF78" s="9">
        <f t="shared" ca="1" si="55"/>
        <v>0.94949125931713307</v>
      </c>
      <c r="AG78" s="9">
        <f t="shared" ca="1" si="55"/>
        <v>1.0663277065100458</v>
      </c>
      <c r="AH78" s="9">
        <f t="shared" ca="1" si="55"/>
        <v>0.93453225366116655</v>
      </c>
      <c r="AI78" s="9">
        <f t="shared" ca="1" si="55"/>
        <v>1.4722976169185247</v>
      </c>
      <c r="AJ78" s="9">
        <f t="shared" ca="1" si="55"/>
        <v>1.7615732683129213</v>
      </c>
      <c r="AK78" s="9">
        <f t="shared" ca="1" si="55"/>
        <v>1.0915091082293447</v>
      </c>
      <c r="AL78" s="9">
        <f t="shared" ca="1" si="55"/>
        <v>1.2937267757130853</v>
      </c>
      <c r="AM78" s="9">
        <f t="shared" ca="1" si="55"/>
        <v>0.99764978906718227</v>
      </c>
      <c r="AN78" s="9">
        <f ca="1">AVERAGE(OFFSET($A78,0,Fixtures!$D$6,1,3))</f>
        <v>1.5707006384563682</v>
      </c>
      <c r="AO78" s="9">
        <f ca="1">AVERAGE(OFFSET($A78,0,Fixtures!$D$6,1,6))</f>
        <v>1.274735033261077</v>
      </c>
      <c r="AP78" s="9">
        <f ca="1">AVERAGE(OFFSET($A78,0,Fixtures!$D$6,1,9))</f>
        <v>1.2027650667085286</v>
      </c>
      <c r="AQ78" s="9">
        <f ca="1">AVERAGE(OFFSET($A78,0,Fixtures!$D$6,1,12))</f>
        <v>1.2494407282724473</v>
      </c>
      <c r="AR78" s="9">
        <f ca="1">IF(OR(Fixtures!$D$6&lt;=0,Fixtures!$D$6&gt;39),AVERAGE(A78:AM78),AVERAGE(OFFSET($A78,0,Fixtures!$D$6,1,39-Fixtures!$D$6)))</f>
        <v>1.225078294151932</v>
      </c>
    </row>
    <row r="79" spans="1:44" x14ac:dyDescent="0.25">
      <c r="A79" s="30" t="s">
        <v>53</v>
      </c>
      <c r="B79" s="9">
        <f ca="1">MIN(VLOOKUP($A74,$A$2:$AM$12,B$14+1,FALSE),VLOOKUP($A79,$A$2:$AM$12,B$14+1,FALSE))</f>
        <v>1.1579452822182672</v>
      </c>
      <c r="C79" s="9">
        <f t="shared" ref="C79:AM79" ca="1" si="56">MIN(VLOOKUP($A74,$A$2:$AM$12,C$14+1,FALSE),VLOOKUP($A79,$A$2:$AM$12,C$14+1,FALSE))</f>
        <v>1.4875266229488624</v>
      </c>
      <c r="D79" s="9">
        <f t="shared" ca="1" si="56"/>
        <v>1.9394470701643975</v>
      </c>
      <c r="E79" s="9">
        <f t="shared" ca="1" si="56"/>
        <v>1.0905485282331151</v>
      </c>
      <c r="F79" s="9">
        <f t="shared" ca="1" si="56"/>
        <v>1.6639437619401416</v>
      </c>
      <c r="G79" s="9">
        <f t="shared" ca="1" si="56"/>
        <v>1.1630475346324292</v>
      </c>
      <c r="H79" s="9">
        <f t="shared" ca="1" si="56"/>
        <v>0.92281005114979542</v>
      </c>
      <c r="I79" s="9">
        <f t="shared" ca="1" si="56"/>
        <v>1.5687932429442415</v>
      </c>
      <c r="J79" s="9">
        <f t="shared" ca="1" si="56"/>
        <v>2.0005148350990134</v>
      </c>
      <c r="K79" s="9">
        <f t="shared" ca="1" si="56"/>
        <v>1.3556162083715515</v>
      </c>
      <c r="L79" s="9">
        <f t="shared" ca="1" si="56"/>
        <v>1.422245429569416</v>
      </c>
      <c r="M79" s="9">
        <f t="shared" ca="1" si="56"/>
        <v>0.98119124323795559</v>
      </c>
      <c r="N79" s="9">
        <f t="shared" ca="1" si="56"/>
        <v>1.6970050588718515</v>
      </c>
      <c r="O79" s="9">
        <f t="shared" ca="1" si="56"/>
        <v>1.4482572665691931</v>
      </c>
      <c r="P79" s="9">
        <f t="shared" ca="1" si="56"/>
        <v>0.84181057249358038</v>
      </c>
      <c r="Q79" s="9">
        <f t="shared" ca="1" si="56"/>
        <v>1.4411028142243465</v>
      </c>
      <c r="R79" s="9">
        <f t="shared" ca="1" si="56"/>
        <v>1.0630365966285165</v>
      </c>
      <c r="S79" s="9">
        <f t="shared" ca="1" si="56"/>
        <v>0.88654284881847045</v>
      </c>
      <c r="T79" s="9">
        <f t="shared" ca="1" si="56"/>
        <v>1.0501839064337484</v>
      </c>
      <c r="U79" s="9">
        <f t="shared" ca="1" si="56"/>
        <v>1.3496691633317912</v>
      </c>
      <c r="V79" s="9">
        <f t="shared" ca="1" si="56"/>
        <v>1.3785187183842622</v>
      </c>
      <c r="W79" s="9">
        <f t="shared" ca="1" si="56"/>
        <v>1.0506502586947299</v>
      </c>
      <c r="X79" s="9">
        <f t="shared" ca="1" si="56"/>
        <v>1.7451466825801296</v>
      </c>
      <c r="Y79" s="9">
        <f t="shared" ca="1" si="56"/>
        <v>1.2363905542623161</v>
      </c>
      <c r="Z79" s="9">
        <f t="shared" ca="1" si="56"/>
        <v>0.99578228478394903</v>
      </c>
      <c r="AA79" s="9">
        <f t="shared" ca="1" si="56"/>
        <v>1.7297701129433374</v>
      </c>
      <c r="AB79" s="9">
        <f t="shared" ca="1" si="56"/>
        <v>0.78527566823807271</v>
      </c>
      <c r="AC79" s="9">
        <f t="shared" ca="1" si="56"/>
        <v>1.1300161556922792</v>
      </c>
      <c r="AD79" s="9">
        <f t="shared" ca="1" si="56"/>
        <v>1.0117217162715597</v>
      </c>
      <c r="AE79" s="9">
        <f t="shared" ca="1" si="56"/>
        <v>1.1606564349831161</v>
      </c>
      <c r="AF79" s="9">
        <f t="shared" ca="1" si="56"/>
        <v>1.2711133611196515</v>
      </c>
      <c r="AG79" s="9">
        <f t="shared" ca="1" si="56"/>
        <v>0.96949453381904649</v>
      </c>
      <c r="AH79" s="9">
        <f t="shared" ca="1" si="56"/>
        <v>1.2240654684698447</v>
      </c>
      <c r="AI79" s="9">
        <f t="shared" ca="1" si="56"/>
        <v>1.4972442304927644</v>
      </c>
      <c r="AJ79" s="9">
        <f t="shared" ca="1" si="56"/>
        <v>1.6290910113111965</v>
      </c>
      <c r="AK79" s="9">
        <f t="shared" ca="1" si="56"/>
        <v>1.2983075428373236</v>
      </c>
      <c r="AL79" s="9">
        <f t="shared" ca="1" si="56"/>
        <v>1.7373919961793081</v>
      </c>
      <c r="AM79" s="9">
        <f t="shared" ca="1" si="56"/>
        <v>1.1138797084062104</v>
      </c>
      <c r="AN79" s="9">
        <f ca="1">AVERAGE(OFFSET($A79,0,Fixtures!$D$6,1,3))</f>
        <v>1.3206476506632008</v>
      </c>
      <c r="AO79" s="9">
        <f ca="1">AVERAGE(OFFSET($A79,0,Fixtures!$D$6,1,6))</f>
        <v>1.1481594153652523</v>
      </c>
      <c r="AP79" s="9">
        <f ca="1">AVERAGE(OFFSET($A79,0,Fixtures!$D$6,1,9))</f>
        <v>1.1433578691237032</v>
      </c>
      <c r="AQ79" s="9">
        <f ca="1">AVERAGE(OFFSET($A79,0,Fixtures!$D$6,1,12))</f>
        <v>1.2200517943655944</v>
      </c>
      <c r="AR79" s="9">
        <f ca="1">IF(OR(Fixtures!$D$6&lt;=0,Fixtures!$D$6&gt;39),AVERAGE(A79:AM79),AVERAGE(OFFSET($A79,0,Fixtures!$D$6,1,39-Fixtures!$D$6)))</f>
        <v>1.2526800519873313</v>
      </c>
    </row>
    <row r="80" spans="1:44" x14ac:dyDescent="0.25">
      <c r="A80" s="30" t="s">
        <v>113</v>
      </c>
      <c r="B80" s="9">
        <f ca="1">MIN(VLOOKUP($A74,$A$2:$AM$12,B$14+1,FALSE),VLOOKUP($A80,$A$2:$AM$12,B$14+1,FALSE))</f>
        <v>1.224609035834868</v>
      </c>
      <c r="C80" s="9">
        <f t="shared" ref="C80:AM80" ca="1" si="57">MIN(VLOOKUP($A74,$A$2:$AM$12,C$14+1,FALSE),VLOOKUP($A80,$A$2:$AM$12,C$14+1,FALSE))</f>
        <v>0.96017681143413069</v>
      </c>
      <c r="D80" s="9">
        <f t="shared" ca="1" si="57"/>
        <v>1.8307191338275961</v>
      </c>
      <c r="E80" s="9">
        <f t="shared" ca="1" si="57"/>
        <v>1.1792349977962528</v>
      </c>
      <c r="F80" s="9">
        <f t="shared" ca="1" si="57"/>
        <v>2.4460810811849845</v>
      </c>
      <c r="G80" s="9">
        <f t="shared" ca="1" si="57"/>
        <v>1.239046210555087</v>
      </c>
      <c r="H80" s="9">
        <f t="shared" ca="1" si="57"/>
        <v>1.3892802665163586</v>
      </c>
      <c r="I80" s="9">
        <f t="shared" ca="1" si="57"/>
        <v>1.3334418101893875</v>
      </c>
      <c r="J80" s="9">
        <f t="shared" ca="1" si="57"/>
        <v>1.537601520023387</v>
      </c>
      <c r="K80" s="9">
        <f t="shared" ca="1" si="57"/>
        <v>1.3556162083715515</v>
      </c>
      <c r="L80" s="9">
        <f t="shared" ca="1" si="57"/>
        <v>1.8285422430228542</v>
      </c>
      <c r="M80" s="9">
        <f t="shared" ca="1" si="57"/>
        <v>0.98119124323795559</v>
      </c>
      <c r="N80" s="9">
        <f t="shared" ca="1" si="57"/>
        <v>1.8988236629071338</v>
      </c>
      <c r="O80" s="9">
        <f t="shared" ca="1" si="57"/>
        <v>1.2846571670677416</v>
      </c>
      <c r="P80" s="9">
        <f t="shared" ca="1" si="57"/>
        <v>1.7338201065797167</v>
      </c>
      <c r="Q80" s="9">
        <f t="shared" ca="1" si="57"/>
        <v>1.2175686803485368</v>
      </c>
      <c r="R80" s="9">
        <f t="shared" ca="1" si="57"/>
        <v>1.6880488251699481</v>
      </c>
      <c r="S80" s="9">
        <f t="shared" ca="1" si="57"/>
        <v>0.88654284881847045</v>
      </c>
      <c r="T80" s="9">
        <f t="shared" ca="1" si="57"/>
        <v>1.9919315929989614</v>
      </c>
      <c r="U80" s="9">
        <f t="shared" ca="1" si="57"/>
        <v>1.3496691633317912</v>
      </c>
      <c r="V80" s="9">
        <f t="shared" ca="1" si="57"/>
        <v>0.93001406270929765</v>
      </c>
      <c r="W80" s="9">
        <f t="shared" ca="1" si="57"/>
        <v>2.0250563112710833</v>
      </c>
      <c r="X80" s="9">
        <f t="shared" ca="1" si="57"/>
        <v>1.0293034968751598</v>
      </c>
      <c r="Y80" s="9">
        <f t="shared" ca="1" si="57"/>
        <v>2.0161724538660093</v>
      </c>
      <c r="Z80" s="9">
        <f t="shared" ca="1" si="57"/>
        <v>1.0756020070858092</v>
      </c>
      <c r="AA80" s="9">
        <f t="shared" ca="1" si="57"/>
        <v>1.8293542387162844</v>
      </c>
      <c r="AB80" s="9">
        <f t="shared" ca="1" si="57"/>
        <v>1.3243417865066043</v>
      </c>
      <c r="AC80" s="9">
        <f t="shared" ca="1" si="57"/>
        <v>1.1300161556922792</v>
      </c>
      <c r="AD80" s="9">
        <f t="shared" ca="1" si="57"/>
        <v>1.8188371644712718</v>
      </c>
      <c r="AE80" s="9">
        <f t="shared" ca="1" si="57"/>
        <v>1.1606564349831161</v>
      </c>
      <c r="AF80" s="9">
        <f t="shared" ca="1" si="57"/>
        <v>1.2711133611196515</v>
      </c>
      <c r="AG80" s="9">
        <f t="shared" ca="1" si="57"/>
        <v>1.4657301287875635</v>
      </c>
      <c r="AH80" s="9">
        <f t="shared" ca="1" si="57"/>
        <v>1.2240654684698447</v>
      </c>
      <c r="AI80" s="9">
        <f t="shared" ca="1" si="57"/>
        <v>1.8479511895078786</v>
      </c>
      <c r="AJ80" s="9">
        <f t="shared" ca="1" si="57"/>
        <v>1.2840869461312405</v>
      </c>
      <c r="AK80" s="9">
        <f t="shared" ca="1" si="57"/>
        <v>1.2983075428373236</v>
      </c>
      <c r="AL80" s="9">
        <f t="shared" ca="1" si="57"/>
        <v>1.1854259692953755</v>
      </c>
      <c r="AM80" s="9">
        <f t="shared" ca="1" si="57"/>
        <v>1.9779824082789954</v>
      </c>
      <c r="AN80" s="9">
        <f ca="1">AVERAGE(OFFSET($A80,0,Fixtures!$D$6,1,3))</f>
        <v>1.6403762332227008</v>
      </c>
      <c r="AO80" s="9">
        <f ca="1">AVERAGE(OFFSET($A80,0,Fixtures!$D$6,1,6))</f>
        <v>1.5323873010563762</v>
      </c>
      <c r="AP80" s="9">
        <f ca="1">AVERAGE(OFFSET($A80,0,Fixtures!$D$6,1,9))</f>
        <v>1.4546470812476207</v>
      </c>
      <c r="AQ80" s="9">
        <f ca="1">AVERAGE(OFFSET($A80,0,Fixtures!$D$6,1,12))</f>
        <v>1.4539939446114625</v>
      </c>
      <c r="AR80" s="9">
        <f ca="1">IF(OR(Fixtures!$D$6&lt;=0,Fixtures!$D$6&gt;39),AVERAGE(A80:AM80),AVERAGE(OFFSET($A80,0,Fixtures!$D$6,1,39-Fixtures!$D$6)))</f>
        <v>1.4606428837166163</v>
      </c>
    </row>
    <row r="81" spans="1:44" x14ac:dyDescent="0.25">
      <c r="A81" s="30" t="s">
        <v>112</v>
      </c>
      <c r="B81" s="9">
        <f ca="1">MIN(VLOOKUP($A74,$A$2:$AM$12,B$14+1,FALSE),VLOOKUP($A81,$A$2:$AM$12,B$14+1,FALSE))</f>
        <v>1.0269866128754686</v>
      </c>
      <c r="C81" s="9">
        <f t="shared" ref="C81:AM81" ca="1" si="58">MIN(VLOOKUP($A74,$A$2:$AM$12,C$14+1,FALSE),VLOOKUP($A81,$A$2:$AM$12,C$14+1,FALSE))</f>
        <v>0.62117003641739887</v>
      </c>
      <c r="D81" s="9">
        <f t="shared" ca="1" si="58"/>
        <v>1.1615144096489374</v>
      </c>
      <c r="E81" s="9">
        <f t="shared" ca="1" si="58"/>
        <v>1.1792349977962528</v>
      </c>
      <c r="F81" s="9">
        <f t="shared" ca="1" si="58"/>
        <v>1.0097311018705752</v>
      </c>
      <c r="G81" s="9">
        <f t="shared" ca="1" si="58"/>
        <v>1.239046210555087</v>
      </c>
      <c r="H81" s="9">
        <f t="shared" ca="1" si="58"/>
        <v>1.3859041401339194</v>
      </c>
      <c r="I81" s="9">
        <f t="shared" ca="1" si="58"/>
        <v>1.2342737101632306</v>
      </c>
      <c r="J81" s="9">
        <f t="shared" ca="1" si="58"/>
        <v>0.85804136867205216</v>
      </c>
      <c r="K81" s="9">
        <f t="shared" ca="1" si="58"/>
        <v>1.2811965639371294</v>
      </c>
      <c r="L81" s="9">
        <f t="shared" ca="1" si="58"/>
        <v>0.79176339589125777</v>
      </c>
      <c r="M81" s="9">
        <f t="shared" ca="1" si="58"/>
        <v>0.98119124323795559</v>
      </c>
      <c r="N81" s="9">
        <f t="shared" ca="1" si="58"/>
        <v>1.1608278316347092</v>
      </c>
      <c r="O81" s="9">
        <f t="shared" ca="1" si="58"/>
        <v>1.4188872024584027</v>
      </c>
      <c r="P81" s="9">
        <f t="shared" ca="1" si="58"/>
        <v>0.64131617879859193</v>
      </c>
      <c r="Q81" s="9">
        <f t="shared" ca="1" si="58"/>
        <v>1.1258038325065027</v>
      </c>
      <c r="R81" s="9">
        <f t="shared" ca="1" si="58"/>
        <v>0.89062534751663303</v>
      </c>
      <c r="S81" s="9">
        <f t="shared" ca="1" si="58"/>
        <v>0.88654284881847045</v>
      </c>
      <c r="T81" s="9">
        <f t="shared" ca="1" si="58"/>
        <v>0.82624934316712129</v>
      </c>
      <c r="U81" s="9">
        <f t="shared" ca="1" si="58"/>
        <v>1.3496691633317912</v>
      </c>
      <c r="V81" s="9">
        <f t="shared" ca="1" si="58"/>
        <v>1.6577301436058616</v>
      </c>
      <c r="W81" s="9">
        <f t="shared" ca="1" si="58"/>
        <v>0.85766050974303709</v>
      </c>
      <c r="X81" s="9">
        <f t="shared" ca="1" si="58"/>
        <v>1.281765501349609</v>
      </c>
      <c r="Y81" s="9">
        <f t="shared" ca="1" si="58"/>
        <v>1.6337734397834893</v>
      </c>
      <c r="Z81" s="9">
        <f t="shared" ca="1" si="58"/>
        <v>0.92792067168525039</v>
      </c>
      <c r="AA81" s="9">
        <f t="shared" ca="1" si="58"/>
        <v>0.68748690613977625</v>
      </c>
      <c r="AB81" s="9">
        <f t="shared" ca="1" si="58"/>
        <v>0.86815699969730342</v>
      </c>
      <c r="AC81" s="9">
        <f t="shared" ca="1" si="58"/>
        <v>1.1300161556922792</v>
      </c>
      <c r="AD81" s="9">
        <f t="shared" ca="1" si="58"/>
        <v>0.75363727630600597</v>
      </c>
      <c r="AE81" s="9">
        <f t="shared" ca="1" si="58"/>
        <v>0.95801552635345222</v>
      </c>
      <c r="AF81" s="9">
        <f t="shared" ca="1" si="58"/>
        <v>1.2711133611196515</v>
      </c>
      <c r="AG81" s="9">
        <f t="shared" ca="1" si="58"/>
        <v>0.9096793739186515</v>
      </c>
      <c r="AH81" s="9">
        <f t="shared" ca="1" si="58"/>
        <v>1.1827576654671876</v>
      </c>
      <c r="AI81" s="9">
        <f t="shared" ca="1" si="58"/>
        <v>0.94983358181099664</v>
      </c>
      <c r="AJ81" s="9">
        <f t="shared" ca="1" si="58"/>
        <v>1.2227641673684853</v>
      </c>
      <c r="AK81" s="9">
        <f t="shared" ca="1" si="58"/>
        <v>1.2983075428373236</v>
      </c>
      <c r="AL81" s="9">
        <f t="shared" ca="1" si="58"/>
        <v>0.94566669220284405</v>
      </c>
      <c r="AM81" s="9">
        <f t="shared" ca="1" si="58"/>
        <v>1.5083637447696254</v>
      </c>
      <c r="AN81" s="9">
        <f ca="1">AVERAGE(OFFSET($A81,0,Fixtures!$D$6,1,3))</f>
        <v>1.0830603392028386</v>
      </c>
      <c r="AO81" s="9">
        <f ca="1">AVERAGE(OFFSET($A81,0,Fixtures!$D$6,1,6))</f>
        <v>1.0001652415506841</v>
      </c>
      <c r="AP81" s="9">
        <f ca="1">AVERAGE(OFFSET($A81,0,Fixtures!$D$6,1,9))</f>
        <v>1.0155333011884289</v>
      </c>
      <c r="AQ81" s="9">
        <f ca="1">AVERAGE(OFFSET($A81,0,Fixtures!$D$6,1,12))</f>
        <v>1.0412629271118774</v>
      </c>
      <c r="AR81" s="9">
        <f ca="1">IF(OR(Fixtures!$D$6&lt;=0,Fixtures!$D$6&gt;39),AVERAGE(A81:AM81),AVERAGE(OFFSET($A81,0,Fixtures!$D$6,1,39-Fixtures!$D$6)))</f>
        <v>1.0831662070101546</v>
      </c>
    </row>
    <row r="82" spans="1:44" x14ac:dyDescent="0.25">
      <c r="A82" s="30" t="s">
        <v>10</v>
      </c>
      <c r="B82" s="9">
        <f ca="1">MIN(VLOOKUP($A74,$A$2:$AM$12,B$14+1,FALSE),VLOOKUP($A82,$A$2:$AM$12,B$14+1,FALSE))</f>
        <v>1.224609035834868</v>
      </c>
      <c r="C82" s="9">
        <f t="shared" ref="C82:AM82" ca="1" si="59">MIN(VLOOKUP($A74,$A$2:$AM$12,C$14+1,FALSE),VLOOKUP($A82,$A$2:$AM$12,C$14+1,FALSE))</f>
        <v>1.6067634920664557</v>
      </c>
      <c r="D82" s="9">
        <f t="shared" ca="1" si="59"/>
        <v>1.577154413368739</v>
      </c>
      <c r="E82" s="9">
        <f t="shared" ca="1" si="59"/>
        <v>1.1792349977962528</v>
      </c>
      <c r="F82" s="9">
        <f t="shared" ca="1" si="59"/>
        <v>1.4773738083734402</v>
      </c>
      <c r="G82" s="9">
        <f t="shared" ca="1" si="59"/>
        <v>0.83606496329351487</v>
      </c>
      <c r="H82" s="9">
        <f t="shared" ca="1" si="59"/>
        <v>1.6525868475708254</v>
      </c>
      <c r="I82" s="9">
        <f t="shared" ca="1" si="59"/>
        <v>1.4870250903363487</v>
      </c>
      <c r="J82" s="9">
        <f t="shared" ca="1" si="59"/>
        <v>1.7255337756204969</v>
      </c>
      <c r="K82" s="9">
        <f t="shared" ca="1" si="59"/>
        <v>1.3556162083715515</v>
      </c>
      <c r="L82" s="9">
        <f t="shared" ca="1" si="59"/>
        <v>1.8285422430228542</v>
      </c>
      <c r="M82" s="9">
        <f t="shared" ca="1" si="59"/>
        <v>0.98119124323795559</v>
      </c>
      <c r="N82" s="9">
        <f t="shared" ca="1" si="59"/>
        <v>1.5587776541868776</v>
      </c>
      <c r="O82" s="9">
        <f t="shared" ca="1" si="59"/>
        <v>1.0048164126428618</v>
      </c>
      <c r="P82" s="9">
        <f t="shared" ca="1" si="59"/>
        <v>0.91651159625620393</v>
      </c>
      <c r="Q82" s="9">
        <f t="shared" ca="1" si="59"/>
        <v>1.1650595941858835</v>
      </c>
      <c r="R82" s="9">
        <f t="shared" ca="1" si="59"/>
        <v>1.0430160868413989</v>
      </c>
      <c r="S82" s="9">
        <f t="shared" ca="1" si="59"/>
        <v>0.88654284881847045</v>
      </c>
      <c r="T82" s="9">
        <f t="shared" ca="1" si="59"/>
        <v>2.2213584682802252</v>
      </c>
      <c r="U82" s="9">
        <f t="shared" ca="1" si="59"/>
        <v>0.75541584728124933</v>
      </c>
      <c r="V82" s="9">
        <f t="shared" ca="1" si="59"/>
        <v>1.1062771458945193</v>
      </c>
      <c r="W82" s="9">
        <f t="shared" ca="1" si="59"/>
        <v>2.0250563112710833</v>
      </c>
      <c r="X82" s="9">
        <f t="shared" ca="1" si="59"/>
        <v>1.1551093869856215</v>
      </c>
      <c r="Y82" s="9">
        <f t="shared" ca="1" si="59"/>
        <v>1.1284607101361874</v>
      </c>
      <c r="Z82" s="9">
        <f t="shared" ca="1" si="59"/>
        <v>1.0756020070858092</v>
      </c>
      <c r="AA82" s="9">
        <f t="shared" ca="1" si="59"/>
        <v>0.96287744335364189</v>
      </c>
      <c r="AB82" s="9">
        <f t="shared" ca="1" si="59"/>
        <v>1.0831052080115913</v>
      </c>
      <c r="AC82" s="9">
        <f t="shared" ca="1" si="59"/>
        <v>1.1300161556922792</v>
      </c>
      <c r="AD82" s="9">
        <f t="shared" ca="1" si="59"/>
        <v>0.77991592668641763</v>
      </c>
      <c r="AE82" s="9">
        <f t="shared" ca="1" si="59"/>
        <v>1.1606564349831161</v>
      </c>
      <c r="AF82" s="9">
        <f t="shared" ca="1" si="59"/>
        <v>1.0434792561085706</v>
      </c>
      <c r="AG82" s="9">
        <f t="shared" ca="1" si="59"/>
        <v>1.4657301287875635</v>
      </c>
      <c r="AH82" s="9">
        <f t="shared" ca="1" si="59"/>
        <v>1.2240654684698447</v>
      </c>
      <c r="AI82" s="9">
        <f t="shared" ca="1" si="59"/>
        <v>1.7179639140196465</v>
      </c>
      <c r="AJ82" s="9">
        <f t="shared" ca="1" si="59"/>
        <v>1.7615732683129213</v>
      </c>
      <c r="AK82" s="9">
        <f t="shared" ca="1" si="59"/>
        <v>1.0557810535774201</v>
      </c>
      <c r="AL82" s="9">
        <f t="shared" ca="1" si="59"/>
        <v>1.2489365501051275</v>
      </c>
      <c r="AM82" s="9">
        <f t="shared" ca="1" si="59"/>
        <v>0.98898577254750941</v>
      </c>
      <c r="AN82" s="9">
        <f ca="1">AVERAGE(OFFSET($A82,0,Fixtures!$D$6,1,3))</f>
        <v>1.0556467201918796</v>
      </c>
      <c r="AO82" s="9">
        <f ca="1">AVERAGE(OFFSET($A82,0,Fixtures!$D$6,1,6))</f>
        <v>1.0266629084943211</v>
      </c>
      <c r="AP82" s="9">
        <f ca="1">AVERAGE(OFFSET($A82,0,Fixtures!$D$6,1,9))</f>
        <v>1.0922048078716864</v>
      </c>
      <c r="AQ82" s="9">
        <f ca="1">AVERAGE(OFFSET($A82,0,Fixtures!$D$6,1,12))</f>
        <v>1.2111204934706326</v>
      </c>
      <c r="AR82" s="9">
        <f ca="1">IF(OR(Fixtures!$D$6&lt;=0,Fixtures!$D$6&gt;39),AVERAGE(A82:AM82),AVERAGE(OFFSET($A82,0,Fixtures!$D$6,1,39-Fixtures!$D$6)))</f>
        <v>1.1884766198585097</v>
      </c>
    </row>
    <row r="83" spans="1:44" x14ac:dyDescent="0.25">
      <c r="A83" s="30" t="s">
        <v>71</v>
      </c>
      <c r="B83" s="9">
        <f ca="1">MIN(VLOOKUP($A74,$A$2:$AM$12,B$14+1,FALSE),VLOOKUP($A83,$A$2:$AM$12,B$14+1,FALSE))</f>
        <v>1.1302964534839808</v>
      </c>
      <c r="C83" s="9">
        <f t="shared" ref="C83:AM83" ca="1" si="60">MIN(VLOOKUP($A74,$A$2:$AM$12,C$14+1,FALSE),VLOOKUP($A83,$A$2:$AM$12,C$14+1,FALSE))</f>
        <v>1.6067634920664557</v>
      </c>
      <c r="D83" s="9">
        <f t="shared" ca="1" si="60"/>
        <v>1.1166305550652915</v>
      </c>
      <c r="E83" s="9">
        <f t="shared" ca="1" si="60"/>
        <v>1.1792349977962528</v>
      </c>
      <c r="F83" s="9">
        <f t="shared" ca="1" si="60"/>
        <v>1.1171264141056418</v>
      </c>
      <c r="G83" s="9">
        <f t="shared" ca="1" si="60"/>
        <v>1.239046210555087</v>
      </c>
      <c r="H83" s="9">
        <f t="shared" ca="1" si="60"/>
        <v>1.8473192906256781</v>
      </c>
      <c r="I83" s="9">
        <f t="shared" ca="1" si="60"/>
        <v>1.0587868644439482</v>
      </c>
      <c r="J83" s="9">
        <f t="shared" ca="1" si="60"/>
        <v>1.7692238807983138</v>
      </c>
      <c r="K83" s="9">
        <f t="shared" ca="1" si="60"/>
        <v>0.89507314010875805</v>
      </c>
      <c r="L83" s="9">
        <f t="shared" ca="1" si="60"/>
        <v>1.591977029852639</v>
      </c>
      <c r="M83" s="9">
        <f t="shared" ca="1" si="60"/>
        <v>0.98119124323795559</v>
      </c>
      <c r="N83" s="9">
        <f t="shared" ca="1" si="60"/>
        <v>1.0308358496059491</v>
      </c>
      <c r="O83" s="9">
        <f t="shared" ca="1" si="60"/>
        <v>1.9638132179679064</v>
      </c>
      <c r="P83" s="9">
        <f t="shared" ca="1" si="60"/>
        <v>1.7338201065797167</v>
      </c>
      <c r="Q83" s="9">
        <f t="shared" ca="1" si="60"/>
        <v>0.8087319337607155</v>
      </c>
      <c r="R83" s="9">
        <f t="shared" ca="1" si="60"/>
        <v>1.6880488251699481</v>
      </c>
      <c r="S83" s="9">
        <f t="shared" ca="1" si="60"/>
        <v>0.88654284881847045</v>
      </c>
      <c r="T83" s="9">
        <f t="shared" ca="1" si="60"/>
        <v>1.581644575280466</v>
      </c>
      <c r="U83" s="9">
        <f t="shared" ca="1" si="60"/>
        <v>1.1595491046342767</v>
      </c>
      <c r="V83" s="9">
        <f t="shared" ca="1" si="60"/>
        <v>1.2366352276089247</v>
      </c>
      <c r="W83" s="9">
        <f t="shared" ca="1" si="60"/>
        <v>1.3370845673229599</v>
      </c>
      <c r="X83" s="9">
        <f t="shared" ca="1" si="60"/>
        <v>1.1843564821873007</v>
      </c>
      <c r="Y83" s="9">
        <f t="shared" ca="1" si="60"/>
        <v>1.7321659464289814</v>
      </c>
      <c r="Z83" s="9">
        <f t="shared" ca="1" si="60"/>
        <v>1.0756020070858092</v>
      </c>
      <c r="AA83" s="9">
        <f t="shared" ca="1" si="60"/>
        <v>1.6884675416242185</v>
      </c>
      <c r="AB83" s="9">
        <f t="shared" ca="1" si="60"/>
        <v>1.3243417865066043</v>
      </c>
      <c r="AC83" s="9">
        <f t="shared" ca="1" si="60"/>
        <v>1.1300161556922792</v>
      </c>
      <c r="AD83" s="9">
        <f t="shared" ca="1" si="60"/>
        <v>1.2081057282104517</v>
      </c>
      <c r="AE83" s="9">
        <f t="shared" ca="1" si="60"/>
        <v>1.1606564349831161</v>
      </c>
      <c r="AF83" s="9">
        <f t="shared" ca="1" si="60"/>
        <v>1.2711133611196515</v>
      </c>
      <c r="AG83" s="9">
        <f t="shared" ca="1" si="60"/>
        <v>1.3146187657471105</v>
      </c>
      <c r="AH83" s="9">
        <f t="shared" ca="1" si="60"/>
        <v>1.2240654684698447</v>
      </c>
      <c r="AI83" s="9">
        <f t="shared" ca="1" si="60"/>
        <v>0.98119757246559169</v>
      </c>
      <c r="AJ83" s="9">
        <f t="shared" ca="1" si="60"/>
        <v>0.83496119101808408</v>
      </c>
      <c r="AK83" s="9">
        <f t="shared" ca="1" si="60"/>
        <v>1.2983075428373236</v>
      </c>
      <c r="AL83" s="9">
        <f t="shared" ca="1" si="60"/>
        <v>1.8509208824341425</v>
      </c>
      <c r="AM83" s="9">
        <f t="shared" ca="1" si="60"/>
        <v>1.6687937790960827</v>
      </c>
      <c r="AN83" s="9">
        <f ca="1">AVERAGE(OFFSET($A83,0,Fixtures!$D$6,1,3))</f>
        <v>1.4987451650463364</v>
      </c>
      <c r="AO83" s="9">
        <f ca="1">AVERAGE(OFFSET($A83,0,Fixtures!$D$6,1,6))</f>
        <v>1.3597831942580576</v>
      </c>
      <c r="AP83" s="9">
        <f ca="1">AVERAGE(OFFSET($A83,0,Fixtures!$D$6,1,9))</f>
        <v>1.3227875252664691</v>
      </c>
      <c r="AQ83" s="9">
        <f ca="1">AVERAGE(OFFSET($A83,0,Fixtures!$D$6,1,12))</f>
        <v>1.2454426632793119</v>
      </c>
      <c r="AR83" s="9">
        <f ca="1">IF(OR(Fixtures!$D$6&lt;=0,Fixtures!$D$6&gt;39),AVERAGE(A83:AM83),AVERAGE(OFFSET($A83,0,Fixtures!$D$6,1,39-Fixtures!$D$6)))</f>
        <v>1.3175556109146196</v>
      </c>
    </row>
    <row r="84" spans="1:44" x14ac:dyDescent="0.25">
      <c r="A84" s="30" t="s">
        <v>63</v>
      </c>
      <c r="B84" s="9">
        <f ca="1">MIN(VLOOKUP($A74,$A$2:$AM$12,B$14+1,FALSE),VLOOKUP($A84,$A$2:$AM$12,B$14+1,FALSE))</f>
        <v>1.224609035834868</v>
      </c>
      <c r="C84" s="9">
        <f t="shared" ref="C84:AM84" ca="1" si="61">MIN(VLOOKUP($A74,$A$2:$AM$12,C$14+1,FALSE),VLOOKUP($A84,$A$2:$AM$12,C$14+1,FALSE))</f>
        <v>1.6067634920664557</v>
      </c>
      <c r="D84" s="9">
        <f t="shared" ca="1" si="61"/>
        <v>1.9394470701643975</v>
      </c>
      <c r="E84" s="9">
        <f t="shared" ca="1" si="61"/>
        <v>1.1792349977962528</v>
      </c>
      <c r="F84" s="9">
        <f t="shared" ca="1" si="61"/>
        <v>2.2004087907227809</v>
      </c>
      <c r="G84" s="9">
        <f t="shared" ca="1" si="61"/>
        <v>1.239046210555087</v>
      </c>
      <c r="H84" s="9">
        <f t="shared" ca="1" si="61"/>
        <v>1.6985281588884034</v>
      </c>
      <c r="I84" s="9">
        <f t="shared" ca="1" si="61"/>
        <v>1.0273500989059383</v>
      </c>
      <c r="J84" s="9">
        <f t="shared" ca="1" si="61"/>
        <v>2.3363957790096594</v>
      </c>
      <c r="K84" s="9">
        <f t="shared" ca="1" si="61"/>
        <v>1.3450004191730558</v>
      </c>
      <c r="L84" s="9">
        <f t="shared" ca="1" si="61"/>
        <v>1.0606697057035595</v>
      </c>
      <c r="M84" s="9">
        <f t="shared" ca="1" si="61"/>
        <v>0.98119124323795559</v>
      </c>
      <c r="N84" s="9">
        <f t="shared" ca="1" si="61"/>
        <v>1.5045142875179449</v>
      </c>
      <c r="O84" s="9">
        <f t="shared" ca="1" si="61"/>
        <v>2.3317450532278072</v>
      </c>
      <c r="P84" s="9">
        <f t="shared" ca="1" si="61"/>
        <v>1.7338201065797167</v>
      </c>
      <c r="Q84" s="9">
        <f t="shared" ca="1" si="61"/>
        <v>1.4191104420533966</v>
      </c>
      <c r="R84" s="9">
        <f t="shared" ca="1" si="61"/>
        <v>1.6880488251699481</v>
      </c>
      <c r="S84" s="9">
        <f t="shared" ca="1" si="61"/>
        <v>0.88654284881847045</v>
      </c>
      <c r="T84" s="9">
        <f t="shared" ca="1" si="61"/>
        <v>1.5346834810817103</v>
      </c>
      <c r="U84" s="9">
        <f t="shared" ca="1" si="61"/>
        <v>1.3496691633317912</v>
      </c>
      <c r="V84" s="9">
        <f t="shared" ca="1" si="61"/>
        <v>1.137031246859179</v>
      </c>
      <c r="W84" s="9">
        <f t="shared" ca="1" si="61"/>
        <v>2.0091981570362933</v>
      </c>
      <c r="X84" s="9">
        <f t="shared" ca="1" si="61"/>
        <v>1.5640335380147303</v>
      </c>
      <c r="Y84" s="9">
        <f t="shared" ca="1" si="61"/>
        <v>2.0161724538660093</v>
      </c>
      <c r="Z84" s="9">
        <f t="shared" ca="1" si="61"/>
        <v>1.0756020070858092</v>
      </c>
      <c r="AA84" s="9">
        <f t="shared" ca="1" si="61"/>
        <v>1.8293542387162844</v>
      </c>
      <c r="AB84" s="9">
        <f t="shared" ca="1" si="61"/>
        <v>1.3243417865066043</v>
      </c>
      <c r="AC84" s="9">
        <f t="shared" ca="1" si="61"/>
        <v>1.1300161556922792</v>
      </c>
      <c r="AD84" s="9">
        <f t="shared" ca="1" si="61"/>
        <v>2.1199057220797655</v>
      </c>
      <c r="AE84" s="9">
        <f t="shared" ca="1" si="61"/>
        <v>1.1606564349831161</v>
      </c>
      <c r="AF84" s="9">
        <f t="shared" ca="1" si="61"/>
        <v>1.2711133611196515</v>
      </c>
      <c r="AG84" s="9">
        <f t="shared" ca="1" si="61"/>
        <v>1.4657301287875635</v>
      </c>
      <c r="AH84" s="9">
        <f t="shared" ca="1" si="61"/>
        <v>1.2240654684698447</v>
      </c>
      <c r="AI84" s="9">
        <f t="shared" ca="1" si="61"/>
        <v>1.3094936255624603</v>
      </c>
      <c r="AJ84" s="9">
        <f t="shared" ca="1" si="61"/>
        <v>1.7615732683129213</v>
      </c>
      <c r="AK84" s="9">
        <f t="shared" ca="1" si="61"/>
        <v>1.2983075428373236</v>
      </c>
      <c r="AL84" s="9">
        <f t="shared" ca="1" si="61"/>
        <v>1.8509208824341425</v>
      </c>
      <c r="AM84" s="9">
        <f t="shared" ca="1" si="61"/>
        <v>1.4730009260210353</v>
      </c>
      <c r="AN84" s="9">
        <f ca="1">AVERAGE(OFFSET($A84,0,Fixtures!$D$6,1,3))</f>
        <v>1.6403762332227008</v>
      </c>
      <c r="AO84" s="9">
        <f ca="1">AVERAGE(OFFSET($A84,0,Fixtures!$D$6,1,6))</f>
        <v>1.5825653939911251</v>
      </c>
      <c r="AP84" s="9">
        <f ca="1">AVERAGE(OFFSET($A84,0,Fixtures!$D$6,1,9))</f>
        <v>1.4880991432041202</v>
      </c>
      <c r="AQ84" s="9">
        <f ca="1">AVERAGE(OFFSET($A84,0,Fixtures!$D$6,1,12))</f>
        <v>1.4740020542651926</v>
      </c>
      <c r="AR84" s="9">
        <f ca="1">IF(OR(Fixtures!$D$6&lt;=0,Fixtures!$D$6&gt;39),AVERAGE(A84:AM84),AVERAGE(OFFSET($A84,0,Fixtures!$D$6,1,39-Fixtures!$D$6)))</f>
        <v>1.4873502668316543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9">
        <f t="shared" ref="B87:AM87" ca="1" si="62">MIN(VLOOKUP($A86,$A$2:$AM$12,B$14+1,FALSE),VLOOKUP($A87,$A$2:$AM$12,B$14+1,FALSE))</f>
        <v>2.1442393948027711</v>
      </c>
      <c r="C87" s="9">
        <f t="shared" ca="1" si="62"/>
        <v>0.96017681143413069</v>
      </c>
      <c r="D87" s="9">
        <f t="shared" ca="1" si="62"/>
        <v>1.4921849812179773</v>
      </c>
      <c r="E87" s="9">
        <f t="shared" ca="1" si="62"/>
        <v>1.4641832069024878</v>
      </c>
      <c r="F87" s="9">
        <f t="shared" ca="1" si="62"/>
        <v>1.3533183966130449</v>
      </c>
      <c r="G87" s="9">
        <f t="shared" ca="1" si="62"/>
        <v>1.7708215096881537</v>
      </c>
      <c r="H87" s="9">
        <f t="shared" ca="1" si="62"/>
        <v>1.2493381206807457</v>
      </c>
      <c r="I87" s="9">
        <f t="shared" ca="1" si="62"/>
        <v>1.3334418101893875</v>
      </c>
      <c r="J87" s="9">
        <f t="shared" ca="1" si="62"/>
        <v>1.3698810024385466</v>
      </c>
      <c r="K87" s="9">
        <f t="shared" ca="1" si="62"/>
        <v>1.7379882230494232</v>
      </c>
      <c r="L87" s="9">
        <f t="shared" ca="1" si="62"/>
        <v>1.9416799220931145</v>
      </c>
      <c r="M87" s="9">
        <f t="shared" ca="1" si="62"/>
        <v>1.2370582342986622</v>
      </c>
      <c r="N87" s="9">
        <f t="shared" ca="1" si="62"/>
        <v>1.0119446715271376</v>
      </c>
      <c r="O87" s="9">
        <f t="shared" ca="1" si="62"/>
        <v>1.2846571670677416</v>
      </c>
      <c r="P87" s="9">
        <f t="shared" ca="1" si="62"/>
        <v>2.2583180322207141</v>
      </c>
      <c r="Q87" s="9">
        <f t="shared" ca="1" si="62"/>
        <v>1.2175686803485368</v>
      </c>
      <c r="R87" s="9">
        <f t="shared" ca="1" si="62"/>
        <v>1.9168996324886733</v>
      </c>
      <c r="S87" s="9">
        <f t="shared" ca="1" si="62"/>
        <v>1.4220882150281171</v>
      </c>
      <c r="T87" s="9">
        <f t="shared" ca="1" si="62"/>
        <v>1.1891782107396331</v>
      </c>
      <c r="U87" s="9">
        <f t="shared" ca="1" si="62"/>
        <v>1.3619694458868763</v>
      </c>
      <c r="V87" s="9">
        <f t="shared" ca="1" si="62"/>
        <v>0.93001406270929765</v>
      </c>
      <c r="W87" s="9">
        <f t="shared" ca="1" si="62"/>
        <v>2.5779613574830575</v>
      </c>
      <c r="X87" s="9">
        <f t="shared" ca="1" si="62"/>
        <v>1.0293034968751598</v>
      </c>
      <c r="Y87" s="9">
        <f t="shared" ca="1" si="62"/>
        <v>1.3037541353425803</v>
      </c>
      <c r="Z87" s="9">
        <f t="shared" ca="1" si="62"/>
        <v>1.4343381997966647</v>
      </c>
      <c r="AA87" s="9">
        <f t="shared" ca="1" si="62"/>
        <v>1.4353999254464831</v>
      </c>
      <c r="AB87" s="9">
        <f t="shared" ca="1" si="62"/>
        <v>2.1243540002271875</v>
      </c>
      <c r="AC87" s="9">
        <f t="shared" ca="1" si="62"/>
        <v>1.2832138035667979</v>
      </c>
      <c r="AD87" s="9">
        <f t="shared" ca="1" si="62"/>
        <v>1.8188371644712718</v>
      </c>
      <c r="AE87" s="9">
        <f t="shared" ca="1" si="62"/>
        <v>1.5117666166105603</v>
      </c>
      <c r="AF87" s="9">
        <f t="shared" ca="1" si="62"/>
        <v>1.4158495594167007</v>
      </c>
      <c r="AG87" s="9">
        <f t="shared" ca="1" si="62"/>
        <v>1.4987599934743516</v>
      </c>
      <c r="AH87" s="9">
        <f t="shared" ca="1" si="62"/>
        <v>1.2998022618970433</v>
      </c>
      <c r="AI87" s="9">
        <f t="shared" ca="1" si="62"/>
        <v>1.8316917265111801</v>
      </c>
      <c r="AJ87" s="9">
        <f t="shared" ca="1" si="62"/>
        <v>0.98015570048844236</v>
      </c>
      <c r="AK87" s="9">
        <f t="shared" ca="1" si="62"/>
        <v>2.229066453424386</v>
      </c>
      <c r="AL87" s="9">
        <f t="shared" ca="1" si="62"/>
        <v>1.1854259692953755</v>
      </c>
      <c r="AM87" s="9">
        <f t="shared" ca="1" si="62"/>
        <v>2.021623777656524</v>
      </c>
      <c r="AN87" s="9">
        <f ca="1">AVERAGE(OFFSET($A87,0,Fixtures!$D$6,1,3))</f>
        <v>1.3911640868619095</v>
      </c>
      <c r="AO87" s="9">
        <f ca="1">AVERAGE(OFFSET($A87,0,Fixtures!$D$6,1,6))</f>
        <v>1.5666495381418308</v>
      </c>
      <c r="AP87" s="9">
        <f ca="1">AVERAGE(OFFSET($A87,0,Fixtures!$D$6,1,9))</f>
        <v>1.5362525998169554</v>
      </c>
      <c r="AQ87" s="9">
        <f ca="1">AVERAGE(OFFSET($A87,0,Fixtures!$D$6,1,12))</f>
        <v>1.4948269239374385</v>
      </c>
      <c r="AR87" s="9">
        <f ca="1">IF(OR(Fixtures!$D$6&lt;=0,Fixtures!$D$6&gt;39),AVERAGE(A87:AM87),AVERAGE(OFFSET($A87,0,Fixtures!$D$6,1,39-Fixtures!$D$6)))</f>
        <v>1.5582692858417033</v>
      </c>
    </row>
    <row r="88" spans="1:44" x14ac:dyDescent="0.25">
      <c r="A88" s="30" t="s">
        <v>121</v>
      </c>
      <c r="B88" s="9">
        <f ca="1">MIN(VLOOKUP($A86,$A$2:$AM$12,B$14+1,FALSE),VLOOKUP($A88,$A$2:$AM$12,B$14+1,FALSE))</f>
        <v>1.5589583978755313</v>
      </c>
      <c r="C88" s="9">
        <f t="shared" ref="C88:AM88" ca="1" si="63">MIN(VLOOKUP($A86,$A$2:$AM$12,C$14+1,FALSE),VLOOKUP($A88,$A$2:$AM$12,C$14+1,FALSE))</f>
        <v>0.96017681143413069</v>
      </c>
      <c r="D88" s="9">
        <f t="shared" ca="1" si="63"/>
        <v>1.2753482213026082</v>
      </c>
      <c r="E88" s="9">
        <f t="shared" ca="1" si="63"/>
        <v>1.9182039565664215</v>
      </c>
      <c r="F88" s="9">
        <f t="shared" ca="1" si="63"/>
        <v>1.0000425229764374</v>
      </c>
      <c r="G88" s="9">
        <f t="shared" ca="1" si="63"/>
        <v>1.2100284870414586</v>
      </c>
      <c r="H88" s="9">
        <f t="shared" ca="1" si="63"/>
        <v>1.3892802665163586</v>
      </c>
      <c r="I88" s="9">
        <f t="shared" ca="1" si="63"/>
        <v>1.1489771577141421</v>
      </c>
      <c r="J88" s="9">
        <f t="shared" ca="1" si="63"/>
        <v>1.537601520023387</v>
      </c>
      <c r="K88" s="9">
        <f t="shared" ca="1" si="63"/>
        <v>1.1944312021405943</v>
      </c>
      <c r="L88" s="9">
        <f t="shared" ca="1" si="63"/>
        <v>0.95188704999145857</v>
      </c>
      <c r="M88" s="9">
        <f t="shared" ca="1" si="63"/>
        <v>1.2370582342986622</v>
      </c>
      <c r="N88" s="9">
        <f t="shared" ca="1" si="63"/>
        <v>1.4670592335116512</v>
      </c>
      <c r="O88" s="9">
        <f t="shared" ca="1" si="63"/>
        <v>1.2846571670677416</v>
      </c>
      <c r="P88" s="9">
        <f t="shared" ca="1" si="63"/>
        <v>1.6189432505792027</v>
      </c>
      <c r="Q88" s="9">
        <f t="shared" ca="1" si="63"/>
        <v>1.1996942224043821</v>
      </c>
      <c r="R88" s="9">
        <f t="shared" ca="1" si="63"/>
        <v>1.172016961695405</v>
      </c>
      <c r="S88" s="9">
        <f t="shared" ca="1" si="63"/>
        <v>1.0271585797269174</v>
      </c>
      <c r="T88" s="9">
        <f t="shared" ca="1" si="63"/>
        <v>1.716373284980385</v>
      </c>
      <c r="U88" s="9">
        <f t="shared" ca="1" si="63"/>
        <v>0.86833534323139105</v>
      </c>
      <c r="V88" s="9">
        <f t="shared" ca="1" si="63"/>
        <v>0.93001406270929765</v>
      </c>
      <c r="W88" s="9">
        <f t="shared" ca="1" si="63"/>
        <v>1.7842737710989125</v>
      </c>
      <c r="X88" s="9">
        <f t="shared" ca="1" si="63"/>
        <v>1.0293034968751598</v>
      </c>
      <c r="Y88" s="9">
        <f t="shared" ca="1" si="63"/>
        <v>1.2971429201357818</v>
      </c>
      <c r="Z88" s="9">
        <f t="shared" ca="1" si="63"/>
        <v>1.4343381997966647</v>
      </c>
      <c r="AA88" s="9">
        <f t="shared" ca="1" si="63"/>
        <v>1.0436002498175043</v>
      </c>
      <c r="AB88" s="9">
        <f t="shared" ca="1" si="63"/>
        <v>1.5343973845303336</v>
      </c>
      <c r="AC88" s="9">
        <f t="shared" ca="1" si="63"/>
        <v>0.78457333799444473</v>
      </c>
      <c r="AD88" s="9">
        <f t="shared" ca="1" si="63"/>
        <v>1.7921358137151884</v>
      </c>
      <c r="AE88" s="9">
        <f t="shared" ca="1" si="63"/>
        <v>1.0837553991480613</v>
      </c>
      <c r="AF88" s="9">
        <f t="shared" ca="1" si="63"/>
        <v>1.4158495594167007</v>
      </c>
      <c r="AG88" s="9">
        <f t="shared" ca="1" si="63"/>
        <v>1.4661920461509674</v>
      </c>
      <c r="AH88" s="9">
        <f t="shared" ca="1" si="63"/>
        <v>1.2998022618970433</v>
      </c>
      <c r="AI88" s="9">
        <f t="shared" ca="1" si="63"/>
        <v>1.7504763166563027</v>
      </c>
      <c r="AJ88" s="9">
        <f t="shared" ca="1" si="63"/>
        <v>1.2840869461312405</v>
      </c>
      <c r="AK88" s="9">
        <f t="shared" ca="1" si="63"/>
        <v>1.9051498120693287</v>
      </c>
      <c r="AL88" s="9">
        <f t="shared" ca="1" si="63"/>
        <v>0.81001906983767047</v>
      </c>
      <c r="AM88" s="9">
        <f t="shared" ca="1" si="63"/>
        <v>1.4938906824709743</v>
      </c>
      <c r="AN88" s="9">
        <f ca="1">AVERAGE(OFFSET($A88,0,Fixtures!$D$6,1,3))</f>
        <v>1.2583604565833169</v>
      </c>
      <c r="AO88" s="9">
        <f ca="1">AVERAGE(OFFSET($A88,0,Fixtures!$D$6,1,6))</f>
        <v>1.3143646509983198</v>
      </c>
      <c r="AP88" s="9">
        <f ca="1">AVERAGE(OFFSET($A88,0,Fixtures!$D$6,1,9))</f>
        <v>1.3168872123006274</v>
      </c>
      <c r="AQ88" s="9">
        <f ca="1">AVERAGE(OFFSET($A88,0,Fixtures!$D$6,1,12))</f>
        <v>1.3488625362825195</v>
      </c>
      <c r="AR88" s="9">
        <f ca="1">IF(OR(Fixtures!$D$6&lt;=0,Fixtures!$D$6&gt;39),AVERAGE(A88:AM88),AVERAGE(OFFSET($A88,0,Fixtures!$D$6,1,39-Fixtures!$D$6)))</f>
        <v>1.3596939999845474</v>
      </c>
    </row>
    <row r="89" spans="1:44" x14ac:dyDescent="0.25">
      <c r="A89" s="30" t="s">
        <v>73</v>
      </c>
      <c r="B89" s="9">
        <f ca="1">MIN(VLOOKUP($A86,$A$2:$AM$12,B$14+1,FALSE),VLOOKUP($A89,$A$2:$AM$12,B$14+1,FALSE))</f>
        <v>1.0835125382983435</v>
      </c>
      <c r="C89" s="9">
        <f t="shared" ref="C89:AM89" ca="1" si="64">MIN(VLOOKUP($A86,$A$2:$AM$12,C$14+1,FALSE),VLOOKUP($A89,$A$2:$AM$12,C$14+1,FALSE))</f>
        <v>0.96017681143413069</v>
      </c>
      <c r="D89" s="9">
        <f t="shared" ca="1" si="64"/>
        <v>1.8307191338275961</v>
      </c>
      <c r="E89" s="9">
        <f t="shared" ca="1" si="64"/>
        <v>1.9182039565664215</v>
      </c>
      <c r="F89" s="9">
        <f t="shared" ca="1" si="64"/>
        <v>1.2599623945098826</v>
      </c>
      <c r="G89" s="9">
        <f t="shared" ca="1" si="64"/>
        <v>1.7708215096881537</v>
      </c>
      <c r="H89" s="9">
        <f t="shared" ca="1" si="64"/>
        <v>1.1427070430229473</v>
      </c>
      <c r="I89" s="9">
        <f t="shared" ca="1" si="64"/>
        <v>1.3334418101893875</v>
      </c>
      <c r="J89" s="9">
        <f t="shared" ca="1" si="64"/>
        <v>1.0041113164666091</v>
      </c>
      <c r="K89" s="9">
        <f t="shared" ca="1" si="64"/>
        <v>1.6444889855592864</v>
      </c>
      <c r="L89" s="9">
        <f t="shared" ca="1" si="64"/>
        <v>1.5466331070127801</v>
      </c>
      <c r="M89" s="9">
        <f t="shared" ca="1" si="64"/>
        <v>1.2370582342986622</v>
      </c>
      <c r="N89" s="9">
        <f t="shared" ca="1" si="64"/>
        <v>1.2655141647600503</v>
      </c>
      <c r="O89" s="9">
        <f t="shared" ca="1" si="64"/>
        <v>1.2846571670677416</v>
      </c>
      <c r="P89" s="9">
        <f t="shared" ca="1" si="64"/>
        <v>1.2363184206988933</v>
      </c>
      <c r="Q89" s="9">
        <f t="shared" ca="1" si="64"/>
        <v>1.2175686803485368</v>
      </c>
      <c r="R89" s="9">
        <f t="shared" ca="1" si="64"/>
        <v>2.4336748002319766</v>
      </c>
      <c r="S89" s="9">
        <f t="shared" ca="1" si="64"/>
        <v>1.0549087880515551</v>
      </c>
      <c r="T89" s="9">
        <f t="shared" ca="1" si="64"/>
        <v>1.1432144817771392</v>
      </c>
      <c r="U89" s="9">
        <f t="shared" ca="1" si="64"/>
        <v>1.3619694458868763</v>
      </c>
      <c r="V89" s="9">
        <f t="shared" ca="1" si="64"/>
        <v>0.93001406270929765</v>
      </c>
      <c r="W89" s="9">
        <f t="shared" ca="1" si="64"/>
        <v>1.1008562630603487</v>
      </c>
      <c r="X89" s="9">
        <f t="shared" ca="1" si="64"/>
        <v>1.0293034968751598</v>
      </c>
      <c r="Y89" s="9">
        <f t="shared" ca="1" si="64"/>
        <v>1.1566920788984516</v>
      </c>
      <c r="Z89" s="9">
        <f t="shared" ca="1" si="64"/>
        <v>1.1866278623542266</v>
      </c>
      <c r="AA89" s="9">
        <f t="shared" ca="1" si="64"/>
        <v>1.618580458445674</v>
      </c>
      <c r="AB89" s="9">
        <f t="shared" ca="1" si="64"/>
        <v>1.5758513994350394</v>
      </c>
      <c r="AC89" s="9">
        <f t="shared" ca="1" si="64"/>
        <v>1.6291542051139674</v>
      </c>
      <c r="AD89" s="9">
        <f t="shared" ca="1" si="64"/>
        <v>1.8188371644712718</v>
      </c>
      <c r="AE89" s="9">
        <f t="shared" ca="1" si="64"/>
        <v>0.82761811633562266</v>
      </c>
      <c r="AF89" s="9">
        <f t="shared" ca="1" si="64"/>
        <v>1.4158495594167007</v>
      </c>
      <c r="AG89" s="9">
        <f t="shared" ca="1" si="64"/>
        <v>0.85445990108286451</v>
      </c>
      <c r="AH89" s="9">
        <f t="shared" ca="1" si="64"/>
        <v>1.2998022618970433</v>
      </c>
      <c r="AI89" s="9">
        <f t="shared" ca="1" si="64"/>
        <v>1.2120145624764642</v>
      </c>
      <c r="AJ89" s="9">
        <f t="shared" ca="1" si="64"/>
        <v>1.2840869461312405</v>
      </c>
      <c r="AK89" s="9">
        <f t="shared" ca="1" si="64"/>
        <v>2.7347779653473965</v>
      </c>
      <c r="AL89" s="9">
        <f t="shared" ca="1" si="64"/>
        <v>1.1854259692953755</v>
      </c>
      <c r="AM89" s="9">
        <f t="shared" ca="1" si="64"/>
        <v>1.8821660461197014</v>
      </c>
      <c r="AN89" s="9">
        <f ca="1">AVERAGE(OFFSET($A89,0,Fixtures!$D$6,1,3))</f>
        <v>1.3206334665661175</v>
      </c>
      <c r="AO89" s="9">
        <f ca="1">AVERAGE(OFFSET($A89,0,Fixtures!$D$6,1,6))</f>
        <v>1.4976238614531052</v>
      </c>
      <c r="AP89" s="9">
        <f ca="1">AVERAGE(OFFSET($A89,0,Fixtures!$D$6,1,9))</f>
        <v>1.3426300828393132</v>
      </c>
      <c r="AQ89" s="9">
        <f ca="1">AVERAGE(OFFSET($A89,0,Fixtures!$D$6,1,12))</f>
        <v>1.3232978763382139</v>
      </c>
      <c r="AR89" s="9">
        <f ca="1">IF(OR(Fixtures!$D$6&lt;=0,Fixtures!$D$6&gt;39),AVERAGE(A89:AM89),AVERAGE(OFFSET($A89,0,Fixtures!$D$6,1,39-Fixtures!$D$6)))</f>
        <v>1.4454629664547363</v>
      </c>
    </row>
    <row r="90" spans="1:44" x14ac:dyDescent="0.25">
      <c r="A90" s="30" t="s">
        <v>61</v>
      </c>
      <c r="B90" s="9">
        <f ca="1">MIN(VLOOKUP($A86,$A$2:$AM$12,B$14+1,FALSE),VLOOKUP($A90,$A$2:$AM$12,B$14+1,FALSE))</f>
        <v>1.1603408382896001</v>
      </c>
      <c r="C90" s="9">
        <f t="shared" ref="C90:AM90" ca="1" si="65">MIN(VLOOKUP($A86,$A$2:$AM$12,C$14+1,FALSE),VLOOKUP($A90,$A$2:$AM$12,C$14+1,FALSE))</f>
        <v>0.96017681143413069</v>
      </c>
      <c r="D90" s="9">
        <f t="shared" ca="1" si="65"/>
        <v>1.630525951799392</v>
      </c>
      <c r="E90" s="9">
        <f t="shared" ca="1" si="65"/>
        <v>1.5926231932173802</v>
      </c>
      <c r="F90" s="9">
        <f t="shared" ca="1" si="65"/>
        <v>1.490316351569495</v>
      </c>
      <c r="G90" s="9">
        <f t="shared" ca="1" si="65"/>
        <v>0.86604850275008172</v>
      </c>
      <c r="H90" s="9">
        <f t="shared" ca="1" si="65"/>
        <v>1.3892802665163586</v>
      </c>
      <c r="I90" s="9">
        <f t="shared" ca="1" si="65"/>
        <v>1.0867206926085653</v>
      </c>
      <c r="J90" s="9">
        <f t="shared" ca="1" si="65"/>
        <v>1.537601520023387</v>
      </c>
      <c r="K90" s="9">
        <f t="shared" ca="1" si="65"/>
        <v>1.4051495456229832</v>
      </c>
      <c r="L90" s="9">
        <f t="shared" ca="1" si="65"/>
        <v>1.3960296628765576</v>
      </c>
      <c r="M90" s="9">
        <f t="shared" ca="1" si="65"/>
        <v>0.9855876609124008</v>
      </c>
      <c r="N90" s="9">
        <f t="shared" ca="1" si="65"/>
        <v>1.4183758318194213</v>
      </c>
      <c r="O90" s="9">
        <f t="shared" ca="1" si="65"/>
        <v>0.71382267956457612</v>
      </c>
      <c r="P90" s="9">
        <f t="shared" ca="1" si="65"/>
        <v>1.8774642468492051</v>
      </c>
      <c r="Q90" s="9">
        <f t="shared" ca="1" si="65"/>
        <v>1.2175686803485368</v>
      </c>
      <c r="R90" s="9">
        <f t="shared" ca="1" si="65"/>
        <v>0.73697378553287718</v>
      </c>
      <c r="S90" s="9">
        <f t="shared" ca="1" si="65"/>
        <v>1.180170151328924</v>
      </c>
      <c r="T90" s="9">
        <f t="shared" ca="1" si="65"/>
        <v>1.6233728864893384</v>
      </c>
      <c r="U90" s="9">
        <f t="shared" ca="1" si="65"/>
        <v>1.3339748936856719</v>
      </c>
      <c r="V90" s="9">
        <f t="shared" ca="1" si="65"/>
        <v>0.93001406270929765</v>
      </c>
      <c r="W90" s="9">
        <f t="shared" ca="1" si="65"/>
        <v>2.0990505558071728</v>
      </c>
      <c r="X90" s="9">
        <f t="shared" ca="1" si="65"/>
        <v>1.0293034968751598</v>
      </c>
      <c r="Y90" s="9">
        <f t="shared" ca="1" si="65"/>
        <v>1.9927279276045224</v>
      </c>
      <c r="Z90" s="9">
        <f t="shared" ca="1" si="65"/>
        <v>0.9860253280974014</v>
      </c>
      <c r="AA90" s="9">
        <f t="shared" ca="1" si="65"/>
        <v>1.733348659667181</v>
      </c>
      <c r="AB90" s="9">
        <f t="shared" ca="1" si="65"/>
        <v>0.79003125832762677</v>
      </c>
      <c r="AC90" s="9">
        <f t="shared" ca="1" si="65"/>
        <v>1.1009114574009649</v>
      </c>
      <c r="AD90" s="9">
        <f t="shared" ca="1" si="65"/>
        <v>1.0453655684687653</v>
      </c>
      <c r="AE90" s="9">
        <f t="shared" ca="1" si="65"/>
        <v>1.5117666166105603</v>
      </c>
      <c r="AF90" s="9">
        <f t="shared" ca="1" si="65"/>
        <v>0.94949125931713307</v>
      </c>
      <c r="AG90" s="9">
        <f t="shared" ca="1" si="65"/>
        <v>1.0663277065100458</v>
      </c>
      <c r="AH90" s="9">
        <f t="shared" ca="1" si="65"/>
        <v>0.93453225366116655</v>
      </c>
      <c r="AI90" s="9">
        <f t="shared" ca="1" si="65"/>
        <v>1.4722976169185247</v>
      </c>
      <c r="AJ90" s="9">
        <f t="shared" ca="1" si="65"/>
        <v>1.2840869461312405</v>
      </c>
      <c r="AK90" s="9">
        <f t="shared" ca="1" si="65"/>
        <v>1.0915091082293447</v>
      </c>
      <c r="AL90" s="9">
        <f t="shared" ca="1" si="65"/>
        <v>1.1854259692953755</v>
      </c>
      <c r="AM90" s="9">
        <f t="shared" ca="1" si="65"/>
        <v>0.99764978906718227</v>
      </c>
      <c r="AN90" s="9">
        <f ca="1">AVERAGE(OFFSET($A90,0,Fixtures!$D$6,1,3))</f>
        <v>1.5707006384563682</v>
      </c>
      <c r="AO90" s="9">
        <f ca="1">AVERAGE(OFFSET($A90,0,Fixtures!$D$6,1,6))</f>
        <v>1.274735033261077</v>
      </c>
      <c r="AP90" s="9">
        <f ca="1">AVERAGE(OFFSET($A90,0,Fixtures!$D$6,1,9))</f>
        <v>1.2417773091115778</v>
      </c>
      <c r="AQ90" s="9">
        <f ca="1">AVERAGE(OFFSET($A90,0,Fixtures!$D$6,1,12))</f>
        <v>1.238909383226261</v>
      </c>
      <c r="AR90" s="9">
        <f ca="1">IF(OR(Fixtures!$D$6&lt;=0,Fixtures!$D$6&gt;39),AVERAGE(A90:AM90),AVERAGE(OFFSET($A90,0,Fixtures!$D$6,1,39-Fixtures!$D$6)))</f>
        <v>1.2094331643538021</v>
      </c>
    </row>
    <row r="91" spans="1:44" x14ac:dyDescent="0.25">
      <c r="A91" s="30" t="s">
        <v>53</v>
      </c>
      <c r="B91" s="9">
        <f ca="1">MIN(VLOOKUP($A86,$A$2:$AM$12,B$14+1,FALSE),VLOOKUP($A91,$A$2:$AM$12,B$14+1,FALSE))</f>
        <v>1.1579452822182672</v>
      </c>
      <c r="C91" s="9">
        <f t="shared" ref="C91:AM91" ca="1" si="66">MIN(VLOOKUP($A86,$A$2:$AM$12,C$14+1,FALSE),VLOOKUP($A91,$A$2:$AM$12,C$14+1,FALSE))</f>
        <v>0.96017681143413069</v>
      </c>
      <c r="D91" s="9">
        <f t="shared" ca="1" si="66"/>
        <v>1.8307191338275961</v>
      </c>
      <c r="E91" s="9">
        <f t="shared" ca="1" si="66"/>
        <v>1.0905485282331151</v>
      </c>
      <c r="F91" s="9">
        <f t="shared" ca="1" si="66"/>
        <v>1.6639437619401416</v>
      </c>
      <c r="G91" s="9">
        <f t="shared" ca="1" si="66"/>
        <v>1.1630475346324292</v>
      </c>
      <c r="H91" s="9">
        <f t="shared" ca="1" si="66"/>
        <v>0.92281005114979542</v>
      </c>
      <c r="I91" s="9">
        <f t="shared" ca="1" si="66"/>
        <v>1.3334418101893875</v>
      </c>
      <c r="J91" s="9">
        <f t="shared" ca="1" si="66"/>
        <v>1.537601520023387</v>
      </c>
      <c r="K91" s="9">
        <f t="shared" ca="1" si="66"/>
        <v>1.5694898926180534</v>
      </c>
      <c r="L91" s="9">
        <f t="shared" ca="1" si="66"/>
        <v>1.422245429569416</v>
      </c>
      <c r="M91" s="9">
        <f t="shared" ca="1" si="66"/>
        <v>1.2370582342986622</v>
      </c>
      <c r="N91" s="9">
        <f t="shared" ca="1" si="66"/>
        <v>1.6970050588718515</v>
      </c>
      <c r="O91" s="9">
        <f t="shared" ca="1" si="66"/>
        <v>1.2846571670677416</v>
      </c>
      <c r="P91" s="9">
        <f t="shared" ca="1" si="66"/>
        <v>0.84181057249358038</v>
      </c>
      <c r="Q91" s="9">
        <f t="shared" ca="1" si="66"/>
        <v>1.2175686803485368</v>
      </c>
      <c r="R91" s="9">
        <f t="shared" ca="1" si="66"/>
        <v>1.0630365966285165</v>
      </c>
      <c r="S91" s="9">
        <f t="shared" ca="1" si="66"/>
        <v>1.1730661216889728</v>
      </c>
      <c r="T91" s="9">
        <f t="shared" ca="1" si="66"/>
        <v>1.0501839064337484</v>
      </c>
      <c r="U91" s="9">
        <f t="shared" ca="1" si="66"/>
        <v>1.3619694458868763</v>
      </c>
      <c r="V91" s="9">
        <f t="shared" ca="1" si="66"/>
        <v>0.93001406270929765</v>
      </c>
      <c r="W91" s="9">
        <f t="shared" ca="1" si="66"/>
        <v>1.0506502586947299</v>
      </c>
      <c r="X91" s="9">
        <f t="shared" ca="1" si="66"/>
        <v>1.0293034968751598</v>
      </c>
      <c r="Y91" s="9">
        <f t="shared" ca="1" si="66"/>
        <v>1.2363905542623161</v>
      </c>
      <c r="Z91" s="9">
        <f t="shared" ca="1" si="66"/>
        <v>0.99578228478394903</v>
      </c>
      <c r="AA91" s="9">
        <f t="shared" ca="1" si="66"/>
        <v>1.7297701129433374</v>
      </c>
      <c r="AB91" s="9">
        <f t="shared" ca="1" si="66"/>
        <v>0.78527566823807271</v>
      </c>
      <c r="AC91" s="9">
        <f t="shared" ca="1" si="66"/>
        <v>1.5879929406425983</v>
      </c>
      <c r="AD91" s="9">
        <f t="shared" ca="1" si="66"/>
        <v>1.0117217162715597</v>
      </c>
      <c r="AE91" s="9">
        <f t="shared" ca="1" si="66"/>
        <v>1.2575194971817683</v>
      </c>
      <c r="AF91" s="9">
        <f t="shared" ca="1" si="66"/>
        <v>1.4158495594167007</v>
      </c>
      <c r="AG91" s="9">
        <f t="shared" ca="1" si="66"/>
        <v>0.96949453381904649</v>
      </c>
      <c r="AH91" s="9">
        <f t="shared" ca="1" si="66"/>
        <v>1.2998022618970433</v>
      </c>
      <c r="AI91" s="9">
        <f t="shared" ca="1" si="66"/>
        <v>1.4972442304927644</v>
      </c>
      <c r="AJ91" s="9">
        <f t="shared" ca="1" si="66"/>
        <v>1.2840869461312405</v>
      </c>
      <c r="AK91" s="9">
        <f t="shared" ca="1" si="66"/>
        <v>1.4214047319124028</v>
      </c>
      <c r="AL91" s="9">
        <f t="shared" ca="1" si="66"/>
        <v>1.1854259692953755</v>
      </c>
      <c r="AM91" s="9">
        <f t="shared" ca="1" si="66"/>
        <v>1.1138797084062104</v>
      </c>
      <c r="AN91" s="9">
        <f ca="1">AVERAGE(OFFSET($A91,0,Fixtures!$D$6,1,3))</f>
        <v>1.3206476506632008</v>
      </c>
      <c r="AO91" s="9">
        <f ca="1">AVERAGE(OFFSET($A91,0,Fixtures!$D$6,1,6))</f>
        <v>1.2244888795236388</v>
      </c>
      <c r="AP91" s="9">
        <f ca="1">AVERAGE(OFFSET($A91,0,Fixtures!$D$6,1,9))</f>
        <v>1.2210885408399277</v>
      </c>
      <c r="AQ91" s="9">
        <f ca="1">AVERAGE(OFFSET($A91,0,Fixtures!$D$6,1,12))</f>
        <v>1.2559108588400332</v>
      </c>
      <c r="AR91" s="9">
        <f ca="1">IF(OR(Fixtures!$D$6&lt;=0,Fixtures!$D$6&gt;39),AVERAGE(A91:AM91),AVERAGE(OFFSET($A91,0,Fixtures!$D$6,1,39-Fixtures!$D$6)))</f>
        <v>1.252776047712959</v>
      </c>
    </row>
    <row r="92" spans="1:44" x14ac:dyDescent="0.25">
      <c r="A92" s="30" t="s">
        <v>2</v>
      </c>
      <c r="B92" s="9">
        <f ca="1">MIN(VLOOKUP($A86,$A$2:$AM$12,B$14+1,FALSE),VLOOKUP($A92,$A$2:$AM$12,B$14+1,FALSE))</f>
        <v>1.224609035834868</v>
      </c>
      <c r="C92" s="9">
        <f t="shared" ref="C92:AM92" ca="1" si="67">MIN(VLOOKUP($A86,$A$2:$AM$12,C$14+1,FALSE),VLOOKUP($A92,$A$2:$AM$12,C$14+1,FALSE))</f>
        <v>0.96017681143413069</v>
      </c>
      <c r="D92" s="9">
        <f t="shared" ca="1" si="67"/>
        <v>1.8307191338275961</v>
      </c>
      <c r="E92" s="9">
        <f t="shared" ca="1" si="67"/>
        <v>1.1792349977962528</v>
      </c>
      <c r="F92" s="9">
        <f t="shared" ca="1" si="67"/>
        <v>2.4460810811849845</v>
      </c>
      <c r="G92" s="9">
        <f t="shared" ca="1" si="67"/>
        <v>1.239046210555087</v>
      </c>
      <c r="H92" s="9">
        <f t="shared" ca="1" si="67"/>
        <v>1.3892802665163586</v>
      </c>
      <c r="I92" s="9">
        <f t="shared" ca="1" si="67"/>
        <v>1.3334418101893875</v>
      </c>
      <c r="J92" s="9">
        <f t="shared" ca="1" si="67"/>
        <v>1.537601520023387</v>
      </c>
      <c r="K92" s="9">
        <f t="shared" ca="1" si="67"/>
        <v>1.3556162083715515</v>
      </c>
      <c r="L92" s="9">
        <f t="shared" ca="1" si="67"/>
        <v>1.8285422430228542</v>
      </c>
      <c r="M92" s="9">
        <f t="shared" ca="1" si="67"/>
        <v>0.98119124323795559</v>
      </c>
      <c r="N92" s="9">
        <f t="shared" ca="1" si="67"/>
        <v>1.8988236629071338</v>
      </c>
      <c r="O92" s="9">
        <f t="shared" ca="1" si="67"/>
        <v>1.2846571670677416</v>
      </c>
      <c r="P92" s="9">
        <f t="shared" ca="1" si="67"/>
        <v>1.7338201065797167</v>
      </c>
      <c r="Q92" s="9">
        <f t="shared" ca="1" si="67"/>
        <v>1.2175686803485368</v>
      </c>
      <c r="R92" s="9">
        <f t="shared" ca="1" si="67"/>
        <v>1.6880488251699481</v>
      </c>
      <c r="S92" s="9">
        <f t="shared" ca="1" si="67"/>
        <v>0.88654284881847045</v>
      </c>
      <c r="T92" s="9">
        <f t="shared" ca="1" si="67"/>
        <v>1.9919315929989614</v>
      </c>
      <c r="U92" s="9">
        <f t="shared" ca="1" si="67"/>
        <v>1.3496691633317912</v>
      </c>
      <c r="V92" s="9">
        <f t="shared" ca="1" si="67"/>
        <v>0.93001406270929765</v>
      </c>
      <c r="W92" s="9">
        <f t="shared" ca="1" si="67"/>
        <v>2.0250563112710833</v>
      </c>
      <c r="X92" s="9">
        <f t="shared" ca="1" si="67"/>
        <v>1.0293034968751598</v>
      </c>
      <c r="Y92" s="9">
        <f t="shared" ca="1" si="67"/>
        <v>2.0161724538660093</v>
      </c>
      <c r="Z92" s="9">
        <f t="shared" ca="1" si="67"/>
        <v>1.0756020070858092</v>
      </c>
      <c r="AA92" s="9">
        <f t="shared" ca="1" si="67"/>
        <v>1.8293542387162844</v>
      </c>
      <c r="AB92" s="9">
        <f t="shared" ca="1" si="67"/>
        <v>1.3243417865066043</v>
      </c>
      <c r="AC92" s="9">
        <f t="shared" ca="1" si="67"/>
        <v>1.1300161556922792</v>
      </c>
      <c r="AD92" s="9">
        <f t="shared" ca="1" si="67"/>
        <v>1.8188371644712718</v>
      </c>
      <c r="AE92" s="9">
        <f t="shared" ca="1" si="67"/>
        <v>1.1606564349831161</v>
      </c>
      <c r="AF92" s="9">
        <f t="shared" ca="1" si="67"/>
        <v>1.2711133611196515</v>
      </c>
      <c r="AG92" s="9">
        <f t="shared" ca="1" si="67"/>
        <v>1.4657301287875635</v>
      </c>
      <c r="AH92" s="9">
        <f t="shared" ca="1" si="67"/>
        <v>1.2240654684698447</v>
      </c>
      <c r="AI92" s="9">
        <f t="shared" ca="1" si="67"/>
        <v>1.8479511895078786</v>
      </c>
      <c r="AJ92" s="9">
        <f t="shared" ca="1" si="67"/>
        <v>1.2840869461312405</v>
      </c>
      <c r="AK92" s="9">
        <f t="shared" ca="1" si="67"/>
        <v>1.2983075428373236</v>
      </c>
      <c r="AL92" s="9">
        <f t="shared" ca="1" si="67"/>
        <v>1.1854259692953755</v>
      </c>
      <c r="AM92" s="9">
        <f t="shared" ca="1" si="67"/>
        <v>1.9779824082789954</v>
      </c>
      <c r="AN92" s="9">
        <f ca="1">AVERAGE(OFFSET($A92,0,Fixtures!$D$6,1,3))</f>
        <v>1.6403762332227008</v>
      </c>
      <c r="AO92" s="9">
        <f ca="1">AVERAGE(OFFSET($A92,0,Fixtures!$D$6,1,6))</f>
        <v>1.5323873010563762</v>
      </c>
      <c r="AP92" s="9">
        <f ca="1">AVERAGE(OFFSET($A92,0,Fixtures!$D$6,1,9))</f>
        <v>1.4546470812476207</v>
      </c>
      <c r="AQ92" s="9">
        <f ca="1">AVERAGE(OFFSET($A92,0,Fixtures!$D$6,1,12))</f>
        <v>1.4539939446114625</v>
      </c>
      <c r="AR92" s="9">
        <f ca="1">IF(OR(Fixtures!$D$6&lt;=0,Fixtures!$D$6&gt;39),AVERAGE(A92:AM92),AVERAGE(OFFSET($A92,0,Fixtures!$D$6,1,39-Fixtures!$D$6)))</f>
        <v>1.4606428837166163</v>
      </c>
    </row>
    <row r="93" spans="1:44" x14ac:dyDescent="0.25">
      <c r="A93" s="30" t="s">
        <v>112</v>
      </c>
      <c r="B93" s="9">
        <f ca="1">MIN(VLOOKUP($A86,$A$2:$AM$12,B$14+1,FALSE),VLOOKUP($A93,$A$2:$AM$12,B$14+1,FALSE))</f>
        <v>1.0269866128754686</v>
      </c>
      <c r="C93" s="9">
        <f t="shared" ref="C93:AM93" ca="1" si="68">MIN(VLOOKUP($A86,$A$2:$AM$12,C$14+1,FALSE),VLOOKUP($A93,$A$2:$AM$12,C$14+1,FALSE))</f>
        <v>0.62117003641739887</v>
      </c>
      <c r="D93" s="9">
        <f t="shared" ca="1" si="68"/>
        <v>1.1615144096489374</v>
      </c>
      <c r="E93" s="9">
        <f t="shared" ca="1" si="68"/>
        <v>1.8265983240936636</v>
      </c>
      <c r="F93" s="9">
        <f t="shared" ca="1" si="68"/>
        <v>1.0097311018705752</v>
      </c>
      <c r="G93" s="9">
        <f t="shared" ca="1" si="68"/>
        <v>1.4126625895869647</v>
      </c>
      <c r="H93" s="9">
        <f t="shared" ca="1" si="68"/>
        <v>1.3859041401339194</v>
      </c>
      <c r="I93" s="9">
        <f t="shared" ca="1" si="68"/>
        <v>1.2342737101632306</v>
      </c>
      <c r="J93" s="9">
        <f t="shared" ca="1" si="68"/>
        <v>0.85804136867205216</v>
      </c>
      <c r="K93" s="9">
        <f t="shared" ca="1" si="68"/>
        <v>1.2811965639371294</v>
      </c>
      <c r="L93" s="9">
        <f t="shared" ca="1" si="68"/>
        <v>0.79176339589125777</v>
      </c>
      <c r="M93" s="9">
        <f t="shared" ca="1" si="68"/>
        <v>1.2370582342986622</v>
      </c>
      <c r="N93" s="9">
        <f t="shared" ca="1" si="68"/>
        <v>1.1608278316347092</v>
      </c>
      <c r="O93" s="9">
        <f t="shared" ca="1" si="68"/>
        <v>1.2846571670677416</v>
      </c>
      <c r="P93" s="9">
        <f t="shared" ca="1" si="68"/>
        <v>0.64131617879859193</v>
      </c>
      <c r="Q93" s="9">
        <f t="shared" ca="1" si="68"/>
        <v>1.1258038325065027</v>
      </c>
      <c r="R93" s="9">
        <f t="shared" ca="1" si="68"/>
        <v>0.89062534751663303</v>
      </c>
      <c r="S93" s="9">
        <f t="shared" ca="1" si="68"/>
        <v>1.2968765057206635</v>
      </c>
      <c r="T93" s="9">
        <f t="shared" ca="1" si="68"/>
        <v>0.82624934316712129</v>
      </c>
      <c r="U93" s="9">
        <f t="shared" ca="1" si="68"/>
        <v>1.3619694458868763</v>
      </c>
      <c r="V93" s="9">
        <f t="shared" ca="1" si="68"/>
        <v>0.93001406270929765</v>
      </c>
      <c r="W93" s="9">
        <f t="shared" ca="1" si="68"/>
        <v>0.85766050974303709</v>
      </c>
      <c r="X93" s="9">
        <f t="shared" ca="1" si="68"/>
        <v>1.0293034968751598</v>
      </c>
      <c r="Y93" s="9">
        <f t="shared" ca="1" si="68"/>
        <v>1.6337734397834893</v>
      </c>
      <c r="Z93" s="9">
        <f t="shared" ca="1" si="68"/>
        <v>0.92792067168525039</v>
      </c>
      <c r="AA93" s="9">
        <f t="shared" ca="1" si="68"/>
        <v>0.68748690613977625</v>
      </c>
      <c r="AB93" s="9">
        <f t="shared" ca="1" si="68"/>
        <v>0.86815699969730342</v>
      </c>
      <c r="AC93" s="9">
        <f t="shared" ca="1" si="68"/>
        <v>1.3304403339446</v>
      </c>
      <c r="AD93" s="9">
        <f t="shared" ca="1" si="68"/>
        <v>0.75363727630600597</v>
      </c>
      <c r="AE93" s="9">
        <f t="shared" ca="1" si="68"/>
        <v>0.95801552635345222</v>
      </c>
      <c r="AF93" s="9">
        <f t="shared" ca="1" si="68"/>
        <v>1.4158495594167007</v>
      </c>
      <c r="AG93" s="9">
        <f t="shared" ca="1" si="68"/>
        <v>0.9096793739186515</v>
      </c>
      <c r="AH93" s="9">
        <f t="shared" ca="1" si="68"/>
        <v>1.1827576654671876</v>
      </c>
      <c r="AI93" s="9">
        <f t="shared" ca="1" si="68"/>
        <v>0.94983358181099664</v>
      </c>
      <c r="AJ93" s="9">
        <f t="shared" ca="1" si="68"/>
        <v>1.2227641673684853</v>
      </c>
      <c r="AK93" s="9">
        <f t="shared" ca="1" si="68"/>
        <v>1.735101772438536</v>
      </c>
      <c r="AL93" s="9">
        <f t="shared" ca="1" si="68"/>
        <v>0.94566669220284405</v>
      </c>
      <c r="AM93" s="9">
        <f t="shared" ca="1" si="68"/>
        <v>1.5083637447696254</v>
      </c>
      <c r="AN93" s="9">
        <f ca="1">AVERAGE(OFFSET($A93,0,Fixtures!$D$6,1,3))</f>
        <v>1.0830603392028386</v>
      </c>
      <c r="AO93" s="9">
        <f ca="1">AVERAGE(OFFSET($A93,0,Fixtures!$D$6,1,6))</f>
        <v>1.0335692712594042</v>
      </c>
      <c r="AP93" s="9">
        <f ca="1">AVERAGE(OFFSET($A93,0,Fixtures!$D$6,1,9))</f>
        <v>1.0538844541383587</v>
      </c>
      <c r="AQ93" s="9">
        <f ca="1">AVERAGE(OFFSET($A93,0,Fixtures!$D$6,1,12))</f>
        <v>1.0700262918243248</v>
      </c>
      <c r="AR93" s="9">
        <f ca="1">IF(OR(Fixtures!$D$6&lt;=0,Fixtures!$D$6&gt;39),AVERAGE(A93:AM93),AVERAGE(OFFSET($A93,0,Fixtures!$D$6,1,39-Fixtures!$D$6)))</f>
        <v>1.1352965140868603</v>
      </c>
    </row>
    <row r="94" spans="1:44" x14ac:dyDescent="0.25">
      <c r="A94" s="30" t="s">
        <v>10</v>
      </c>
      <c r="B94" s="9">
        <f ca="1">MIN(VLOOKUP($A86,$A$2:$AM$12,B$14+1,FALSE),VLOOKUP($A94,$A$2:$AM$12,B$14+1,FALSE))</f>
        <v>1.4383724771085271</v>
      </c>
      <c r="C94" s="9">
        <f t="shared" ref="C94:AM94" ca="1" si="69">MIN(VLOOKUP($A86,$A$2:$AM$12,C$14+1,FALSE),VLOOKUP($A94,$A$2:$AM$12,C$14+1,FALSE))</f>
        <v>0.96017681143413069</v>
      </c>
      <c r="D94" s="9">
        <f t="shared" ca="1" si="69"/>
        <v>1.577154413368739</v>
      </c>
      <c r="E94" s="9">
        <f t="shared" ca="1" si="69"/>
        <v>1.4117032190405687</v>
      </c>
      <c r="F94" s="9">
        <f t="shared" ca="1" si="69"/>
        <v>1.4773738083734402</v>
      </c>
      <c r="G94" s="9">
        <f t="shared" ca="1" si="69"/>
        <v>0.83606496329351487</v>
      </c>
      <c r="H94" s="9">
        <f t="shared" ca="1" si="69"/>
        <v>1.3892802665163586</v>
      </c>
      <c r="I94" s="9">
        <f t="shared" ca="1" si="69"/>
        <v>1.3334418101893875</v>
      </c>
      <c r="J94" s="9">
        <f t="shared" ca="1" si="69"/>
        <v>1.537601520023387</v>
      </c>
      <c r="K94" s="9">
        <f t="shared" ca="1" si="69"/>
        <v>1.4125381786843632</v>
      </c>
      <c r="L94" s="9">
        <f t="shared" ca="1" si="69"/>
        <v>1.9416799220931145</v>
      </c>
      <c r="M94" s="9">
        <f t="shared" ca="1" si="69"/>
        <v>1.1500419589718294</v>
      </c>
      <c r="N94" s="9">
        <f t="shared" ca="1" si="69"/>
        <v>1.5587776541868776</v>
      </c>
      <c r="O94" s="9">
        <f t="shared" ca="1" si="69"/>
        <v>1.0048164126428618</v>
      </c>
      <c r="P94" s="9">
        <f t="shared" ca="1" si="69"/>
        <v>0.91651159625620393</v>
      </c>
      <c r="Q94" s="9">
        <f t="shared" ca="1" si="69"/>
        <v>1.1650595941858835</v>
      </c>
      <c r="R94" s="9">
        <f t="shared" ca="1" si="69"/>
        <v>1.0430160868413989</v>
      </c>
      <c r="S94" s="9">
        <f t="shared" ca="1" si="69"/>
        <v>1.4220882150281171</v>
      </c>
      <c r="T94" s="9">
        <f t="shared" ca="1" si="69"/>
        <v>1.9919315929989614</v>
      </c>
      <c r="U94" s="9">
        <f t="shared" ca="1" si="69"/>
        <v>0.75541584728124933</v>
      </c>
      <c r="V94" s="9">
        <f t="shared" ca="1" si="69"/>
        <v>0.93001406270929765</v>
      </c>
      <c r="W94" s="9">
        <f t="shared" ca="1" si="69"/>
        <v>2.1100878965531846</v>
      </c>
      <c r="X94" s="9">
        <f t="shared" ca="1" si="69"/>
        <v>1.0293034968751598</v>
      </c>
      <c r="Y94" s="9">
        <f t="shared" ca="1" si="69"/>
        <v>1.1284607101361874</v>
      </c>
      <c r="Z94" s="9">
        <f t="shared" ca="1" si="69"/>
        <v>1.4343381997966647</v>
      </c>
      <c r="AA94" s="9">
        <f t="shared" ca="1" si="69"/>
        <v>0.96287744335364189</v>
      </c>
      <c r="AB94" s="9">
        <f t="shared" ca="1" si="69"/>
        <v>1.0831052080115913</v>
      </c>
      <c r="AC94" s="9">
        <f t="shared" ca="1" si="69"/>
        <v>1.5580857593556701</v>
      </c>
      <c r="AD94" s="9">
        <f t="shared" ca="1" si="69"/>
        <v>0.77991592668641763</v>
      </c>
      <c r="AE94" s="9">
        <f t="shared" ca="1" si="69"/>
        <v>1.3691099153950703</v>
      </c>
      <c r="AF94" s="9">
        <f t="shared" ca="1" si="69"/>
        <v>1.0434792561085706</v>
      </c>
      <c r="AG94" s="9">
        <f t="shared" ca="1" si="69"/>
        <v>1.5010220485158805</v>
      </c>
      <c r="AH94" s="9">
        <f t="shared" ca="1" si="69"/>
        <v>1.2998022618970433</v>
      </c>
      <c r="AI94" s="9">
        <f t="shared" ca="1" si="69"/>
        <v>1.7179639140196465</v>
      </c>
      <c r="AJ94" s="9">
        <f t="shared" ca="1" si="69"/>
        <v>1.2840869461312405</v>
      </c>
      <c r="AK94" s="9">
        <f t="shared" ca="1" si="69"/>
        <v>1.0557810535774201</v>
      </c>
      <c r="AL94" s="9">
        <f t="shared" ca="1" si="69"/>
        <v>1.1854259692953755</v>
      </c>
      <c r="AM94" s="9">
        <f t="shared" ca="1" si="69"/>
        <v>0.98898577254750941</v>
      </c>
      <c r="AN94" s="9">
        <f ca="1">AVERAGE(OFFSET($A94,0,Fixtures!$D$6,1,3))</f>
        <v>1.175225451095498</v>
      </c>
      <c r="AO94" s="9">
        <f ca="1">AVERAGE(OFFSET($A94,0,Fixtures!$D$6,1,6))</f>
        <v>1.1577972078900289</v>
      </c>
      <c r="AP94" s="9">
        <f ca="1">AVERAGE(OFFSET($A94,0,Fixtures!$D$6,1,9))</f>
        <v>1.2067104963732993</v>
      </c>
      <c r="AQ94" s="9">
        <f ca="1">AVERAGE(OFFSET($A94,0,Fixtures!$D$6,1,12))</f>
        <v>1.2635206324506354</v>
      </c>
      <c r="AR94" s="9">
        <f ca="1">IF(OR(Fixtures!$D$6&lt;=0,Fixtures!$D$6&gt;39),AVERAGE(A94:AM94),AVERAGE(OFFSET($A94,0,Fixtures!$D$6,1,39-Fixtures!$D$6)))</f>
        <v>1.2261626923218618</v>
      </c>
    </row>
    <row r="95" spans="1:44" x14ac:dyDescent="0.25">
      <c r="A95" s="30" t="s">
        <v>71</v>
      </c>
      <c r="B95" s="9">
        <f ca="1">MIN(VLOOKUP($A86,$A$2:$AM$12,B$14+1,FALSE),VLOOKUP($A95,$A$2:$AM$12,B$14+1,FALSE))</f>
        <v>1.1302964534839808</v>
      </c>
      <c r="C95" s="9">
        <f t="shared" ref="C95:AM95" ca="1" si="70">MIN(VLOOKUP($A86,$A$2:$AM$12,C$14+1,FALSE),VLOOKUP($A95,$A$2:$AM$12,C$14+1,FALSE))</f>
        <v>0.96017681143413069</v>
      </c>
      <c r="D95" s="9">
        <f t="shared" ca="1" si="70"/>
        <v>1.1166305550652915</v>
      </c>
      <c r="E95" s="9">
        <f t="shared" ca="1" si="70"/>
        <v>1.2472877051010887</v>
      </c>
      <c r="F95" s="9">
        <f t="shared" ca="1" si="70"/>
        <v>1.1171264141056418</v>
      </c>
      <c r="G95" s="9">
        <f t="shared" ca="1" si="70"/>
        <v>1.7708215096881537</v>
      </c>
      <c r="H95" s="9">
        <f t="shared" ca="1" si="70"/>
        <v>1.3892802665163586</v>
      </c>
      <c r="I95" s="9">
        <f t="shared" ca="1" si="70"/>
        <v>1.0587868644439482</v>
      </c>
      <c r="J95" s="9">
        <f t="shared" ca="1" si="70"/>
        <v>1.537601520023387</v>
      </c>
      <c r="K95" s="9">
        <f t="shared" ca="1" si="70"/>
        <v>0.89507314010875805</v>
      </c>
      <c r="L95" s="9">
        <f t="shared" ca="1" si="70"/>
        <v>1.591977029852639</v>
      </c>
      <c r="M95" s="9">
        <f t="shared" ca="1" si="70"/>
        <v>1.2370582342986622</v>
      </c>
      <c r="N95" s="9">
        <f t="shared" ca="1" si="70"/>
        <v>1.0308358496059491</v>
      </c>
      <c r="O95" s="9">
        <f t="shared" ca="1" si="70"/>
        <v>1.2846571670677416</v>
      </c>
      <c r="P95" s="9">
        <f t="shared" ca="1" si="70"/>
        <v>2.2583180322207141</v>
      </c>
      <c r="Q95" s="9">
        <f t="shared" ca="1" si="70"/>
        <v>0.8087319337607155</v>
      </c>
      <c r="R95" s="9">
        <f t="shared" ca="1" si="70"/>
        <v>2.5977895809439073</v>
      </c>
      <c r="S95" s="9">
        <f t="shared" ca="1" si="70"/>
        <v>1.4220882150281171</v>
      </c>
      <c r="T95" s="9">
        <f t="shared" ca="1" si="70"/>
        <v>1.581644575280466</v>
      </c>
      <c r="U95" s="9">
        <f t="shared" ca="1" si="70"/>
        <v>1.1595491046342767</v>
      </c>
      <c r="V95" s="9">
        <f t="shared" ca="1" si="70"/>
        <v>0.93001406270929765</v>
      </c>
      <c r="W95" s="9">
        <f t="shared" ca="1" si="70"/>
        <v>1.3370845673229599</v>
      </c>
      <c r="X95" s="9">
        <f t="shared" ca="1" si="70"/>
        <v>1.0293034968751598</v>
      </c>
      <c r="Y95" s="9">
        <f t="shared" ca="1" si="70"/>
        <v>1.7321659464289814</v>
      </c>
      <c r="Z95" s="9">
        <f t="shared" ca="1" si="70"/>
        <v>1.2312101483343278</v>
      </c>
      <c r="AA95" s="9">
        <f t="shared" ca="1" si="70"/>
        <v>1.6884675416242185</v>
      </c>
      <c r="AB95" s="9">
        <f t="shared" ca="1" si="70"/>
        <v>2.1243540002271875</v>
      </c>
      <c r="AC95" s="9">
        <f t="shared" ca="1" si="70"/>
        <v>1.7390161657558389</v>
      </c>
      <c r="AD95" s="9">
        <f t="shared" ca="1" si="70"/>
        <v>1.2081057282104517</v>
      </c>
      <c r="AE95" s="9">
        <f t="shared" ca="1" si="70"/>
        <v>1.5117666166105603</v>
      </c>
      <c r="AF95" s="9">
        <f t="shared" ca="1" si="70"/>
        <v>1.4158495594167007</v>
      </c>
      <c r="AG95" s="9">
        <f t="shared" ca="1" si="70"/>
        <v>1.3146187657471105</v>
      </c>
      <c r="AH95" s="9">
        <f t="shared" ca="1" si="70"/>
        <v>1.2998022618970433</v>
      </c>
      <c r="AI95" s="9">
        <f t="shared" ca="1" si="70"/>
        <v>0.98119757246559169</v>
      </c>
      <c r="AJ95" s="9">
        <f t="shared" ca="1" si="70"/>
        <v>0.83496119101808408</v>
      </c>
      <c r="AK95" s="9">
        <f t="shared" ca="1" si="70"/>
        <v>1.6680530513938308</v>
      </c>
      <c r="AL95" s="9">
        <f t="shared" ca="1" si="70"/>
        <v>1.1854259692953755</v>
      </c>
      <c r="AM95" s="9">
        <f t="shared" ca="1" si="70"/>
        <v>1.6687937790960827</v>
      </c>
      <c r="AN95" s="9">
        <f ca="1">AVERAGE(OFFSET($A95,0,Fixtures!$D$6,1,3))</f>
        <v>1.5506145454625093</v>
      </c>
      <c r="AO95" s="9">
        <f ca="1">AVERAGE(OFFSET($A95,0,Fixtures!$D$6,1,6))</f>
        <v>1.6205532550968345</v>
      </c>
      <c r="AP95" s="9">
        <f ca="1">AVERAGE(OFFSET($A95,0,Fixtures!$D$6,1,9))</f>
        <v>1.5517282747061532</v>
      </c>
      <c r="AQ95" s="9">
        <f ca="1">AVERAGE(OFFSET($A95,0,Fixtures!$D$6,1,12))</f>
        <v>1.4234596248113416</v>
      </c>
      <c r="AR95" s="9">
        <f ca="1">IF(OR(Fixtures!$D$6&lt;=0,Fixtures!$D$6&gt;39),AVERAGE(A95:AM95),AVERAGE(OFFSET($A95,0,Fixtures!$D$6,1,39-Fixtures!$D$6)))</f>
        <v>1.4402525531680928</v>
      </c>
    </row>
    <row r="96" spans="1:44" x14ac:dyDescent="0.25">
      <c r="A96" s="30" t="s">
        <v>63</v>
      </c>
      <c r="B96" s="9">
        <f ca="1">MIN(VLOOKUP($A86,$A$2:$AM$12,B$14+1,FALSE),VLOOKUP($A96,$A$2:$AM$12,B$14+1,FALSE))</f>
        <v>2.7020899376151069</v>
      </c>
      <c r="C96" s="9">
        <f t="shared" ref="C96:AM96" ca="1" si="71">MIN(VLOOKUP($A86,$A$2:$AM$12,C$14+1,FALSE),VLOOKUP($A96,$A$2:$AM$12,C$14+1,FALSE))</f>
        <v>0.96017681143413069</v>
      </c>
      <c r="D96" s="9">
        <f t="shared" ca="1" si="71"/>
        <v>1.8307191338275961</v>
      </c>
      <c r="E96" s="9">
        <f t="shared" ca="1" si="71"/>
        <v>1.2464370220071528</v>
      </c>
      <c r="F96" s="9">
        <f t="shared" ca="1" si="71"/>
        <v>2.2004087907227809</v>
      </c>
      <c r="G96" s="9">
        <f t="shared" ca="1" si="71"/>
        <v>1.7708215096881537</v>
      </c>
      <c r="H96" s="9">
        <f t="shared" ca="1" si="71"/>
        <v>1.3892802665163586</v>
      </c>
      <c r="I96" s="9">
        <f t="shared" ca="1" si="71"/>
        <v>1.0273500989059383</v>
      </c>
      <c r="J96" s="9">
        <f t="shared" ca="1" si="71"/>
        <v>1.537601520023387</v>
      </c>
      <c r="K96" s="9">
        <f t="shared" ca="1" si="71"/>
        <v>1.3450004191730558</v>
      </c>
      <c r="L96" s="9">
        <f t="shared" ca="1" si="71"/>
        <v>1.0606697057035595</v>
      </c>
      <c r="M96" s="9">
        <f t="shared" ca="1" si="71"/>
        <v>1.2370582342986622</v>
      </c>
      <c r="N96" s="9">
        <f t="shared" ca="1" si="71"/>
        <v>1.5045142875179449</v>
      </c>
      <c r="O96" s="9">
        <f t="shared" ca="1" si="71"/>
        <v>1.2846571670677416</v>
      </c>
      <c r="P96" s="9">
        <f t="shared" ca="1" si="71"/>
        <v>2.2583180322207141</v>
      </c>
      <c r="Q96" s="9">
        <f t="shared" ca="1" si="71"/>
        <v>1.2175686803485368</v>
      </c>
      <c r="R96" s="9">
        <f t="shared" ca="1" si="71"/>
        <v>2.4946754536207716</v>
      </c>
      <c r="S96" s="9">
        <f t="shared" ca="1" si="71"/>
        <v>1.4220882150281171</v>
      </c>
      <c r="T96" s="9">
        <f t="shared" ca="1" si="71"/>
        <v>1.5346834810817103</v>
      </c>
      <c r="U96" s="9">
        <f t="shared" ca="1" si="71"/>
        <v>1.3619694458868763</v>
      </c>
      <c r="V96" s="9">
        <f t="shared" ca="1" si="71"/>
        <v>0.93001406270929765</v>
      </c>
      <c r="W96" s="9">
        <f t="shared" ca="1" si="71"/>
        <v>2.0091981570362933</v>
      </c>
      <c r="X96" s="9">
        <f t="shared" ca="1" si="71"/>
        <v>1.0293034968751598</v>
      </c>
      <c r="Y96" s="9">
        <f t="shared" ca="1" si="71"/>
        <v>2.0345469500285436</v>
      </c>
      <c r="Z96" s="9">
        <f t="shared" ca="1" si="71"/>
        <v>1.4343381997966647</v>
      </c>
      <c r="AA96" s="9">
        <f t="shared" ca="1" si="71"/>
        <v>2.0749718504217927</v>
      </c>
      <c r="AB96" s="9">
        <f t="shared" ca="1" si="71"/>
        <v>2.1243540002271875</v>
      </c>
      <c r="AC96" s="9">
        <f t="shared" ca="1" si="71"/>
        <v>1.6699893532502685</v>
      </c>
      <c r="AD96" s="9">
        <f t="shared" ca="1" si="71"/>
        <v>1.8188371644712718</v>
      </c>
      <c r="AE96" s="9">
        <f t="shared" ca="1" si="71"/>
        <v>1.5117666166105603</v>
      </c>
      <c r="AF96" s="9">
        <f t="shared" ca="1" si="71"/>
        <v>1.4158495594167007</v>
      </c>
      <c r="AG96" s="9">
        <f t="shared" ca="1" si="71"/>
        <v>1.9190557680888491</v>
      </c>
      <c r="AH96" s="9">
        <f t="shared" ca="1" si="71"/>
        <v>1.2998022618970433</v>
      </c>
      <c r="AI96" s="9">
        <f t="shared" ca="1" si="71"/>
        <v>1.3094936255624603</v>
      </c>
      <c r="AJ96" s="9">
        <f t="shared" ca="1" si="71"/>
        <v>1.2840869461312405</v>
      </c>
      <c r="AK96" s="9">
        <f t="shared" ca="1" si="71"/>
        <v>1.3665297658583786</v>
      </c>
      <c r="AL96" s="9">
        <f t="shared" ca="1" si="71"/>
        <v>1.1854259692953755</v>
      </c>
      <c r="AM96" s="9">
        <f t="shared" ca="1" si="71"/>
        <v>1.4730009260210353</v>
      </c>
      <c r="AN96" s="9">
        <f ca="1">AVERAGE(OFFSET($A96,0,Fixtures!$D$6,1,3))</f>
        <v>1.8479523334156671</v>
      </c>
      <c r="AO96" s="9">
        <f ca="1">AVERAGE(OFFSET($A96,0,Fixtures!$D$6,1,6))</f>
        <v>1.8595062530326218</v>
      </c>
      <c r="AP96" s="9">
        <f ca="1">AVERAGE(OFFSET($A96,0,Fixtures!$D$6,1,9))</f>
        <v>1.778189940256871</v>
      </c>
      <c r="AQ96" s="9">
        <f ca="1">AVERAGE(OFFSET($A96,0,Fixtures!$D$6,1,12))</f>
        <v>1.6580910246585485</v>
      </c>
      <c r="AR96" s="9">
        <f ca="1">IF(OR(Fixtures!$D$6&lt;=0,Fixtures!$D$6&gt;39),AVERAGE(A96:AM96),AVERAGE(OFFSET($A96,0,Fixtures!$D$6,1,39-Fixtures!$D$6)))</f>
        <v>1.5948032638051581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9">
        <f t="shared" ref="B99:AM99" ca="1" si="72">MIN(VLOOKUP($A98,$A$2:$AM$12,B$14+1,FALSE),VLOOKUP($A99,$A$2:$AM$12,B$14+1,FALSE))</f>
        <v>1.0269866128754686</v>
      </c>
      <c r="C99" s="9">
        <f t="shared" ca="1" si="72"/>
        <v>0.62117003641739887</v>
      </c>
      <c r="D99" s="9">
        <f t="shared" ca="1" si="72"/>
        <v>1.1615144096489374</v>
      </c>
      <c r="E99" s="9">
        <f t="shared" ca="1" si="72"/>
        <v>1.4641832069024878</v>
      </c>
      <c r="F99" s="9">
        <f t="shared" ca="1" si="72"/>
        <v>1.0097311018705752</v>
      </c>
      <c r="G99" s="9">
        <f t="shared" ca="1" si="72"/>
        <v>1.4126625895869647</v>
      </c>
      <c r="H99" s="9">
        <f t="shared" ca="1" si="72"/>
        <v>1.2493381206807457</v>
      </c>
      <c r="I99" s="9">
        <f t="shared" ca="1" si="72"/>
        <v>1.2342737101632306</v>
      </c>
      <c r="J99" s="9">
        <f t="shared" ca="1" si="72"/>
        <v>0.85804136867205216</v>
      </c>
      <c r="K99" s="9">
        <f t="shared" ca="1" si="72"/>
        <v>1.2811965639371294</v>
      </c>
      <c r="L99" s="9">
        <f t="shared" ca="1" si="72"/>
        <v>0.79176339589125777</v>
      </c>
      <c r="M99" s="9">
        <f t="shared" ca="1" si="72"/>
        <v>1.358903756100702</v>
      </c>
      <c r="N99" s="9">
        <f t="shared" ca="1" si="72"/>
        <v>1.0119446715271376</v>
      </c>
      <c r="O99" s="9">
        <f t="shared" ca="1" si="72"/>
        <v>1.4188872024584027</v>
      </c>
      <c r="P99" s="9">
        <f t="shared" ca="1" si="72"/>
        <v>0.64131617879859193</v>
      </c>
      <c r="Q99" s="9">
        <f t="shared" ca="1" si="72"/>
        <v>1.1258038325065027</v>
      </c>
      <c r="R99" s="9">
        <f t="shared" ca="1" si="72"/>
        <v>0.89062534751663303</v>
      </c>
      <c r="S99" s="9">
        <f t="shared" ca="1" si="72"/>
        <v>1.2968765057206635</v>
      </c>
      <c r="T99" s="9">
        <f t="shared" ca="1" si="72"/>
        <v>0.82624934316712129</v>
      </c>
      <c r="U99" s="9">
        <f t="shared" ca="1" si="72"/>
        <v>1.9475833379808918</v>
      </c>
      <c r="V99" s="9">
        <f t="shared" ca="1" si="72"/>
        <v>1.866295217313213</v>
      </c>
      <c r="W99" s="9">
        <f t="shared" ca="1" si="72"/>
        <v>0.85766050974303709</v>
      </c>
      <c r="X99" s="9">
        <f t="shared" ca="1" si="72"/>
        <v>1.281765501349609</v>
      </c>
      <c r="Y99" s="9">
        <f t="shared" ca="1" si="72"/>
        <v>1.3037541353425803</v>
      </c>
      <c r="Z99" s="9">
        <f t="shared" ca="1" si="72"/>
        <v>0.92792067168525039</v>
      </c>
      <c r="AA99" s="9">
        <f t="shared" ca="1" si="72"/>
        <v>0.68748690613977625</v>
      </c>
      <c r="AB99" s="9">
        <f t="shared" ca="1" si="72"/>
        <v>0.86815699969730342</v>
      </c>
      <c r="AC99" s="9">
        <f t="shared" ca="1" si="72"/>
        <v>1.2832138035667979</v>
      </c>
      <c r="AD99" s="9">
        <f t="shared" ca="1" si="72"/>
        <v>0.75363727630600597</v>
      </c>
      <c r="AE99" s="9">
        <f t="shared" ca="1" si="72"/>
        <v>0.95801552635345222</v>
      </c>
      <c r="AF99" s="9">
        <f t="shared" ca="1" si="72"/>
        <v>1.5116704352442427</v>
      </c>
      <c r="AG99" s="9">
        <f t="shared" ca="1" si="72"/>
        <v>0.9096793739186515</v>
      </c>
      <c r="AH99" s="9">
        <f t="shared" ca="1" si="72"/>
        <v>1.1827576654671876</v>
      </c>
      <c r="AI99" s="9">
        <f t="shared" ca="1" si="72"/>
        <v>0.94983358181099664</v>
      </c>
      <c r="AJ99" s="9">
        <f t="shared" ca="1" si="72"/>
        <v>0.98015570048844236</v>
      </c>
      <c r="AK99" s="9">
        <f t="shared" ca="1" si="72"/>
        <v>1.735101772438536</v>
      </c>
      <c r="AL99" s="9">
        <f t="shared" ca="1" si="72"/>
        <v>0.94566669220284405</v>
      </c>
      <c r="AM99" s="9">
        <f t="shared" ca="1" si="72"/>
        <v>1.5083637447696254</v>
      </c>
      <c r="AN99" s="9">
        <f ca="1">AVERAGE(OFFSET($A99,0,Fixtures!$D$6,1,3))</f>
        <v>0.97305390438920236</v>
      </c>
      <c r="AO99" s="9">
        <f ca="1">AVERAGE(OFFSET($A99,0,Fixtures!$D$6,1,6))</f>
        <v>0.97069496545628564</v>
      </c>
      <c r="AP99" s="9">
        <f ca="1">AVERAGE(OFFSET($A99,0,Fixtures!$D$6,1,9))</f>
        <v>1.0226150142504511</v>
      </c>
      <c r="AQ99" s="9">
        <f ca="1">AVERAGE(OFFSET($A99,0,Fixtures!$D$6,1,12))</f>
        <v>1.0263568396683906</v>
      </c>
      <c r="AR99" s="9">
        <f ca="1">IF(OR(Fixtures!$D$6&lt;=0,Fixtures!$D$6&gt;39),AVERAGE(A99:AM99),AVERAGE(OFFSET($A99,0,Fixtures!$D$6,1,39-Fixtures!$D$6)))</f>
        <v>1.100360952362113</v>
      </c>
    </row>
    <row r="100" spans="1:44" x14ac:dyDescent="0.25">
      <c r="A100" s="30" t="s">
        <v>121</v>
      </c>
      <c r="B100" s="9">
        <f ca="1">MIN(VLOOKUP($A98,$A$2:$AM$12,B$14+1,FALSE),VLOOKUP($A100,$A$2:$AM$12,B$14+1,FALSE))</f>
        <v>1.0269866128754686</v>
      </c>
      <c r="C100" s="9">
        <f t="shared" ref="C100:AM100" ca="1" si="73">MIN(VLOOKUP($A98,$A$2:$AM$12,C$14+1,FALSE),VLOOKUP($A100,$A$2:$AM$12,C$14+1,FALSE))</f>
        <v>0.62117003641739887</v>
      </c>
      <c r="D100" s="9">
        <f t="shared" ca="1" si="73"/>
        <v>1.1615144096489374</v>
      </c>
      <c r="E100" s="9">
        <f t="shared" ca="1" si="73"/>
        <v>1.8265983240936636</v>
      </c>
      <c r="F100" s="9">
        <f t="shared" ca="1" si="73"/>
        <v>1.0000425229764374</v>
      </c>
      <c r="G100" s="9">
        <f t="shared" ca="1" si="73"/>
        <v>1.2100284870414586</v>
      </c>
      <c r="H100" s="9">
        <f t="shared" ca="1" si="73"/>
        <v>1.3859041401339194</v>
      </c>
      <c r="I100" s="9">
        <f t="shared" ca="1" si="73"/>
        <v>1.1489771577141421</v>
      </c>
      <c r="J100" s="9">
        <f t="shared" ca="1" si="73"/>
        <v>0.85804136867205216</v>
      </c>
      <c r="K100" s="9">
        <f t="shared" ca="1" si="73"/>
        <v>1.1944312021405943</v>
      </c>
      <c r="L100" s="9">
        <f t="shared" ca="1" si="73"/>
        <v>0.79176339589125777</v>
      </c>
      <c r="M100" s="9">
        <f t="shared" ca="1" si="73"/>
        <v>1.358903756100702</v>
      </c>
      <c r="N100" s="9">
        <f t="shared" ca="1" si="73"/>
        <v>1.1608278316347092</v>
      </c>
      <c r="O100" s="9">
        <f t="shared" ca="1" si="73"/>
        <v>1.4188872024584027</v>
      </c>
      <c r="P100" s="9">
        <f t="shared" ca="1" si="73"/>
        <v>0.64131617879859193</v>
      </c>
      <c r="Q100" s="9">
        <f t="shared" ca="1" si="73"/>
        <v>1.1258038325065027</v>
      </c>
      <c r="R100" s="9">
        <f t="shared" ca="1" si="73"/>
        <v>0.89062534751663303</v>
      </c>
      <c r="S100" s="9">
        <f t="shared" ca="1" si="73"/>
        <v>1.0271585797269174</v>
      </c>
      <c r="T100" s="9">
        <f t="shared" ca="1" si="73"/>
        <v>0.82624934316712129</v>
      </c>
      <c r="U100" s="9">
        <f t="shared" ca="1" si="73"/>
        <v>0.86833534323139105</v>
      </c>
      <c r="V100" s="9">
        <f t="shared" ca="1" si="73"/>
        <v>1.5444211860335944</v>
      </c>
      <c r="W100" s="9">
        <f t="shared" ca="1" si="73"/>
        <v>0.85766050974303709</v>
      </c>
      <c r="X100" s="9">
        <f t="shared" ca="1" si="73"/>
        <v>1.1249108309114424</v>
      </c>
      <c r="Y100" s="9">
        <f t="shared" ca="1" si="73"/>
        <v>1.2971429201357818</v>
      </c>
      <c r="Z100" s="9">
        <f t="shared" ca="1" si="73"/>
        <v>0.92792067168525039</v>
      </c>
      <c r="AA100" s="9">
        <f t="shared" ca="1" si="73"/>
        <v>0.68748690613977625</v>
      </c>
      <c r="AB100" s="9">
        <f t="shared" ca="1" si="73"/>
        <v>0.86815699969730342</v>
      </c>
      <c r="AC100" s="9">
        <f t="shared" ca="1" si="73"/>
        <v>0.78457333799444473</v>
      </c>
      <c r="AD100" s="9">
        <f t="shared" ca="1" si="73"/>
        <v>0.75363727630600597</v>
      </c>
      <c r="AE100" s="9">
        <f t="shared" ca="1" si="73"/>
        <v>0.95801552635345222</v>
      </c>
      <c r="AF100" s="9">
        <f t="shared" ca="1" si="73"/>
        <v>1.734076143553084</v>
      </c>
      <c r="AG100" s="9">
        <f t="shared" ca="1" si="73"/>
        <v>0.9096793739186515</v>
      </c>
      <c r="AH100" s="9">
        <f t="shared" ca="1" si="73"/>
        <v>1.1827576654671876</v>
      </c>
      <c r="AI100" s="9">
        <f t="shared" ca="1" si="73"/>
        <v>0.94983358181099664</v>
      </c>
      <c r="AJ100" s="9">
        <f t="shared" ca="1" si="73"/>
        <v>1.2227641673684853</v>
      </c>
      <c r="AK100" s="9">
        <f t="shared" ca="1" si="73"/>
        <v>1.735101772438536</v>
      </c>
      <c r="AL100" s="9">
        <f t="shared" ca="1" si="73"/>
        <v>0.81001906983767047</v>
      </c>
      <c r="AM100" s="9">
        <f t="shared" ca="1" si="73"/>
        <v>1.4938906824709743</v>
      </c>
      <c r="AN100" s="9">
        <f ca="1">AVERAGE(OFFSET($A100,0,Fixtures!$D$6,1,3))</f>
        <v>0.97085016598693619</v>
      </c>
      <c r="AO100" s="9">
        <f ca="1">AVERAGE(OFFSET($A100,0,Fixtures!$D$6,1,6))</f>
        <v>0.88648635199309378</v>
      </c>
      <c r="AP100" s="9">
        <f ca="1">AVERAGE(OFFSET($A100,0,Fixtures!$D$6,1,9))</f>
        <v>0.99118768397597223</v>
      </c>
      <c r="AQ100" s="9">
        <f ca="1">AVERAGE(OFFSET($A100,0,Fixtures!$D$6,1,12))</f>
        <v>1.0230037142025348</v>
      </c>
      <c r="AR100" s="9">
        <f ca="1">IF(OR(Fixtures!$D$6&lt;=0,Fixtures!$D$6&gt;39),AVERAGE(A100:AM100),AVERAGE(OFFSET($A100,0,Fixtures!$D$6,1,39-Fixtures!$D$6)))</f>
        <v>1.0876704063451732</v>
      </c>
    </row>
    <row r="101" spans="1:44" x14ac:dyDescent="0.25">
      <c r="A101" s="30" t="s">
        <v>73</v>
      </c>
      <c r="B101" s="9">
        <f ca="1">MIN(VLOOKUP($A98,$A$2:$AM$12,B$14+1,FALSE),VLOOKUP($A101,$A$2:$AM$12,B$14+1,FALSE))</f>
        <v>1.0269866128754686</v>
      </c>
      <c r="C101" s="9">
        <f t="shared" ref="C101:AM101" ca="1" si="74">MIN(VLOOKUP($A98,$A$2:$AM$12,C$14+1,FALSE),VLOOKUP($A101,$A$2:$AM$12,C$14+1,FALSE))</f>
        <v>0.62117003641739887</v>
      </c>
      <c r="D101" s="9">
        <f t="shared" ca="1" si="74"/>
        <v>1.1615144096489374</v>
      </c>
      <c r="E101" s="9">
        <f t="shared" ca="1" si="74"/>
        <v>1.8265983240936636</v>
      </c>
      <c r="F101" s="9">
        <f t="shared" ca="1" si="74"/>
        <v>1.0097311018705752</v>
      </c>
      <c r="G101" s="9">
        <f t="shared" ca="1" si="74"/>
        <v>1.4126625895869647</v>
      </c>
      <c r="H101" s="9">
        <f t="shared" ca="1" si="74"/>
        <v>1.1427070430229473</v>
      </c>
      <c r="I101" s="9">
        <f t="shared" ca="1" si="74"/>
        <v>1.2342737101632306</v>
      </c>
      <c r="J101" s="9">
        <f t="shared" ca="1" si="74"/>
        <v>0.85804136867205216</v>
      </c>
      <c r="K101" s="9">
        <f t="shared" ca="1" si="74"/>
        <v>1.2811965639371294</v>
      </c>
      <c r="L101" s="9">
        <f t="shared" ca="1" si="74"/>
        <v>0.79176339589125777</v>
      </c>
      <c r="M101" s="9">
        <f t="shared" ca="1" si="74"/>
        <v>1.2764154077904522</v>
      </c>
      <c r="N101" s="9">
        <f t="shared" ca="1" si="74"/>
        <v>1.1608278316347092</v>
      </c>
      <c r="O101" s="9">
        <f t="shared" ca="1" si="74"/>
        <v>1.4188872024584027</v>
      </c>
      <c r="P101" s="9">
        <f t="shared" ca="1" si="74"/>
        <v>0.64131617879859193</v>
      </c>
      <c r="Q101" s="9">
        <f t="shared" ca="1" si="74"/>
        <v>1.1258038325065027</v>
      </c>
      <c r="R101" s="9">
        <f t="shared" ca="1" si="74"/>
        <v>0.89062534751663303</v>
      </c>
      <c r="S101" s="9">
        <f t="shared" ca="1" si="74"/>
        <v>1.0549087880515551</v>
      </c>
      <c r="T101" s="9">
        <f t="shared" ca="1" si="74"/>
        <v>0.82624934316712129</v>
      </c>
      <c r="U101" s="9">
        <f t="shared" ca="1" si="74"/>
        <v>1.7278980437865763</v>
      </c>
      <c r="V101" s="9">
        <f t="shared" ca="1" si="74"/>
        <v>1.7070068173552673</v>
      </c>
      <c r="W101" s="9">
        <f t="shared" ca="1" si="74"/>
        <v>0.85766050974303709</v>
      </c>
      <c r="X101" s="9">
        <f t="shared" ca="1" si="74"/>
        <v>1.281765501349609</v>
      </c>
      <c r="Y101" s="9">
        <f t="shared" ca="1" si="74"/>
        <v>1.1566920788984516</v>
      </c>
      <c r="Z101" s="9">
        <f t="shared" ca="1" si="74"/>
        <v>0.92792067168525039</v>
      </c>
      <c r="AA101" s="9">
        <f t="shared" ca="1" si="74"/>
        <v>0.68748690613977625</v>
      </c>
      <c r="AB101" s="9">
        <f t="shared" ca="1" si="74"/>
        <v>0.86815699969730342</v>
      </c>
      <c r="AC101" s="9">
        <f t="shared" ca="1" si="74"/>
        <v>1.3304403339446</v>
      </c>
      <c r="AD101" s="9">
        <f t="shared" ca="1" si="74"/>
        <v>0.75363727630600597</v>
      </c>
      <c r="AE101" s="9">
        <f t="shared" ca="1" si="74"/>
        <v>0.82761811633562266</v>
      </c>
      <c r="AF101" s="9">
        <f t="shared" ca="1" si="74"/>
        <v>1.734076143553084</v>
      </c>
      <c r="AG101" s="9">
        <f t="shared" ca="1" si="74"/>
        <v>0.85445990108286451</v>
      </c>
      <c r="AH101" s="9">
        <f t="shared" ca="1" si="74"/>
        <v>1.1827576654671876</v>
      </c>
      <c r="AI101" s="9">
        <f t="shared" ca="1" si="74"/>
        <v>0.94983358181099664</v>
      </c>
      <c r="AJ101" s="9">
        <f t="shared" ca="1" si="74"/>
        <v>1.2227641673684853</v>
      </c>
      <c r="AK101" s="9">
        <f t="shared" ca="1" si="74"/>
        <v>1.735101772438536</v>
      </c>
      <c r="AL101" s="9">
        <f t="shared" ca="1" si="74"/>
        <v>0.94566669220284405</v>
      </c>
      <c r="AM101" s="9">
        <f t="shared" ca="1" si="74"/>
        <v>1.5083637447696254</v>
      </c>
      <c r="AN101" s="9">
        <f ca="1">AVERAGE(OFFSET($A101,0,Fixtures!$D$6,1,3))</f>
        <v>0.92403321890782608</v>
      </c>
      <c r="AO101" s="9">
        <f ca="1">AVERAGE(OFFSET($A101,0,Fixtures!$D$6,1,6))</f>
        <v>0.95405571111189802</v>
      </c>
      <c r="AP101" s="9">
        <f ca="1">AVERAGE(OFFSET($A101,0,Fixtures!$D$6,1,9))</f>
        <v>1.0156098252936621</v>
      </c>
      <c r="AQ101" s="9">
        <f ca="1">AVERAGE(OFFSET($A101,0,Fixtures!$D$6,1,12))</f>
        <v>1.0413203201908023</v>
      </c>
      <c r="AR101" s="9">
        <f ca="1">IF(OR(Fixtures!$D$6&lt;=0,Fixtures!$D$6&gt;39),AVERAGE(A101:AM101),AVERAGE(OFFSET($A101,0,Fixtures!$D$6,1,39-Fixtures!$D$6)))</f>
        <v>1.1123317367800423</v>
      </c>
    </row>
    <row r="102" spans="1:44" x14ac:dyDescent="0.25">
      <c r="A102" s="30" t="s">
        <v>61</v>
      </c>
      <c r="B102" s="9">
        <f ca="1">MIN(VLOOKUP($A98,$A$2:$AM$12,B$14+1,FALSE),VLOOKUP($A102,$A$2:$AM$12,B$14+1,FALSE))</f>
        <v>1.0269866128754686</v>
      </c>
      <c r="C102" s="9">
        <f t="shared" ref="C102:AM102" ca="1" si="75">MIN(VLOOKUP($A98,$A$2:$AM$12,C$14+1,FALSE),VLOOKUP($A102,$A$2:$AM$12,C$14+1,FALSE))</f>
        <v>0.62117003641739887</v>
      </c>
      <c r="D102" s="9">
        <f t="shared" ca="1" si="75"/>
        <v>1.1615144096489374</v>
      </c>
      <c r="E102" s="9">
        <f t="shared" ca="1" si="75"/>
        <v>1.5926231932173802</v>
      </c>
      <c r="F102" s="9">
        <f t="shared" ca="1" si="75"/>
        <v>1.0097311018705752</v>
      </c>
      <c r="G102" s="9">
        <f t="shared" ca="1" si="75"/>
        <v>0.86604850275008172</v>
      </c>
      <c r="H102" s="9">
        <f t="shared" ca="1" si="75"/>
        <v>1.3859041401339194</v>
      </c>
      <c r="I102" s="9">
        <f t="shared" ca="1" si="75"/>
        <v>1.0867206926085653</v>
      </c>
      <c r="J102" s="9">
        <f t="shared" ca="1" si="75"/>
        <v>0.85804136867205216</v>
      </c>
      <c r="K102" s="9">
        <f t="shared" ca="1" si="75"/>
        <v>1.2811965639371294</v>
      </c>
      <c r="L102" s="9">
        <f t="shared" ca="1" si="75"/>
        <v>0.79176339589125777</v>
      </c>
      <c r="M102" s="9">
        <f t="shared" ca="1" si="75"/>
        <v>0.9855876609124008</v>
      </c>
      <c r="N102" s="9">
        <f t="shared" ca="1" si="75"/>
        <v>1.1608278316347092</v>
      </c>
      <c r="O102" s="9">
        <f t="shared" ca="1" si="75"/>
        <v>0.71382267956457612</v>
      </c>
      <c r="P102" s="9">
        <f t="shared" ca="1" si="75"/>
        <v>0.64131617879859193</v>
      </c>
      <c r="Q102" s="9">
        <f t="shared" ca="1" si="75"/>
        <v>1.1258038325065027</v>
      </c>
      <c r="R102" s="9">
        <f t="shared" ca="1" si="75"/>
        <v>0.73697378553287718</v>
      </c>
      <c r="S102" s="9">
        <f t="shared" ca="1" si="75"/>
        <v>1.180170151328924</v>
      </c>
      <c r="T102" s="9">
        <f t="shared" ca="1" si="75"/>
        <v>0.82624934316712129</v>
      </c>
      <c r="U102" s="9">
        <f t="shared" ca="1" si="75"/>
        <v>1.3339748936856719</v>
      </c>
      <c r="V102" s="9">
        <f t="shared" ca="1" si="75"/>
        <v>1.0234694766011858</v>
      </c>
      <c r="W102" s="9">
        <f t="shared" ca="1" si="75"/>
        <v>0.85766050974303709</v>
      </c>
      <c r="X102" s="9">
        <f t="shared" ca="1" si="75"/>
        <v>1.281765501349609</v>
      </c>
      <c r="Y102" s="9">
        <f t="shared" ca="1" si="75"/>
        <v>1.6337734397834893</v>
      </c>
      <c r="Z102" s="9">
        <f t="shared" ca="1" si="75"/>
        <v>0.92792067168525039</v>
      </c>
      <c r="AA102" s="9">
        <f t="shared" ca="1" si="75"/>
        <v>0.68748690613977625</v>
      </c>
      <c r="AB102" s="9">
        <f t="shared" ca="1" si="75"/>
        <v>0.79003125832762677</v>
      </c>
      <c r="AC102" s="9">
        <f t="shared" ca="1" si="75"/>
        <v>1.1009114574009649</v>
      </c>
      <c r="AD102" s="9">
        <f t="shared" ca="1" si="75"/>
        <v>0.75363727630600597</v>
      </c>
      <c r="AE102" s="9">
        <f t="shared" ca="1" si="75"/>
        <v>0.95801552635345222</v>
      </c>
      <c r="AF102" s="9">
        <f t="shared" ca="1" si="75"/>
        <v>0.94949125931713307</v>
      </c>
      <c r="AG102" s="9">
        <f t="shared" ca="1" si="75"/>
        <v>0.9096793739186515</v>
      </c>
      <c r="AH102" s="9">
        <f t="shared" ca="1" si="75"/>
        <v>0.93453225366116655</v>
      </c>
      <c r="AI102" s="9">
        <f t="shared" ca="1" si="75"/>
        <v>0.94983358181099664</v>
      </c>
      <c r="AJ102" s="9">
        <f t="shared" ca="1" si="75"/>
        <v>1.2227641673684853</v>
      </c>
      <c r="AK102" s="9">
        <f t="shared" ca="1" si="75"/>
        <v>1.0915091082293447</v>
      </c>
      <c r="AL102" s="9">
        <f t="shared" ca="1" si="75"/>
        <v>0.94566669220284405</v>
      </c>
      <c r="AM102" s="9">
        <f t="shared" ca="1" si="75"/>
        <v>0.99764978906718227</v>
      </c>
      <c r="AN102" s="9">
        <f ca="1">AVERAGE(OFFSET($A102,0,Fixtures!$D$6,1,3))</f>
        <v>1.0830603392028386</v>
      </c>
      <c r="AO102" s="9">
        <f ca="1">AVERAGE(OFFSET($A102,0,Fixtures!$D$6,1,6))</f>
        <v>0.98229350160718554</v>
      </c>
      <c r="AP102" s="9">
        <f ca="1">AVERAGE(OFFSET($A102,0,Fixtures!$D$6,1,9))</f>
        <v>0.9678830188035944</v>
      </c>
      <c r="AQ102" s="9">
        <f ca="1">AVERAGE(OFFSET($A102,0,Fixtures!$D$6,1,12))</f>
        <v>0.98483976433941633</v>
      </c>
      <c r="AR102" s="9">
        <f ca="1">IF(OR(Fixtures!$D$6&lt;=0,Fixtures!$D$6&gt;39),AVERAGE(A102:AM102),AVERAGE(OFFSET($A102,0,Fixtures!$D$6,1,39-Fixtures!$D$6)))</f>
        <v>0.99019351743815776</v>
      </c>
    </row>
    <row r="103" spans="1:44" x14ac:dyDescent="0.25">
      <c r="A103" s="30" t="s">
        <v>53</v>
      </c>
      <c r="B103" s="9">
        <f ca="1">MIN(VLOOKUP($A98,$A$2:$AM$12,B$14+1,FALSE),VLOOKUP($A103,$A$2:$AM$12,B$14+1,FALSE))</f>
        <v>1.0269866128754686</v>
      </c>
      <c r="C103" s="9">
        <f t="shared" ref="C103:AM103" ca="1" si="76">MIN(VLOOKUP($A98,$A$2:$AM$12,C$14+1,FALSE),VLOOKUP($A103,$A$2:$AM$12,C$14+1,FALSE))</f>
        <v>0.62117003641739887</v>
      </c>
      <c r="D103" s="9">
        <f t="shared" ca="1" si="76"/>
        <v>1.1615144096489374</v>
      </c>
      <c r="E103" s="9">
        <f t="shared" ca="1" si="76"/>
        <v>1.0905485282331151</v>
      </c>
      <c r="F103" s="9">
        <f t="shared" ca="1" si="76"/>
        <v>1.0097311018705752</v>
      </c>
      <c r="G103" s="9">
        <f t="shared" ca="1" si="76"/>
        <v>1.1630475346324292</v>
      </c>
      <c r="H103" s="9">
        <f t="shared" ca="1" si="76"/>
        <v>0.92281005114979542</v>
      </c>
      <c r="I103" s="9">
        <f t="shared" ca="1" si="76"/>
        <v>1.2342737101632306</v>
      </c>
      <c r="J103" s="9">
        <f t="shared" ca="1" si="76"/>
        <v>0.85804136867205216</v>
      </c>
      <c r="K103" s="9">
        <f t="shared" ca="1" si="76"/>
        <v>1.2811965639371294</v>
      </c>
      <c r="L103" s="9">
        <f t="shared" ca="1" si="76"/>
        <v>0.79176339589125777</v>
      </c>
      <c r="M103" s="9">
        <f t="shared" ca="1" si="76"/>
        <v>1.358903756100702</v>
      </c>
      <c r="N103" s="9">
        <f t="shared" ca="1" si="76"/>
        <v>1.1608278316347092</v>
      </c>
      <c r="O103" s="9">
        <f t="shared" ca="1" si="76"/>
        <v>1.4188872024584027</v>
      </c>
      <c r="P103" s="9">
        <f t="shared" ca="1" si="76"/>
        <v>0.64131617879859193</v>
      </c>
      <c r="Q103" s="9">
        <f t="shared" ca="1" si="76"/>
        <v>1.1258038325065027</v>
      </c>
      <c r="R103" s="9">
        <f t="shared" ca="1" si="76"/>
        <v>0.89062534751663303</v>
      </c>
      <c r="S103" s="9">
        <f t="shared" ca="1" si="76"/>
        <v>1.1730661216889728</v>
      </c>
      <c r="T103" s="9">
        <f t="shared" ca="1" si="76"/>
        <v>0.82624934316712129</v>
      </c>
      <c r="U103" s="9">
        <f t="shared" ca="1" si="76"/>
        <v>1.8469537909350648</v>
      </c>
      <c r="V103" s="9">
        <f t="shared" ca="1" si="76"/>
        <v>1.3785187183842622</v>
      </c>
      <c r="W103" s="9">
        <f t="shared" ca="1" si="76"/>
        <v>0.85766050974303709</v>
      </c>
      <c r="X103" s="9">
        <f t="shared" ca="1" si="76"/>
        <v>1.281765501349609</v>
      </c>
      <c r="Y103" s="9">
        <f t="shared" ca="1" si="76"/>
        <v>1.2363905542623161</v>
      </c>
      <c r="Z103" s="9">
        <f t="shared" ca="1" si="76"/>
        <v>0.92792067168525039</v>
      </c>
      <c r="AA103" s="9">
        <f t="shared" ca="1" si="76"/>
        <v>0.68748690613977625</v>
      </c>
      <c r="AB103" s="9">
        <f t="shared" ca="1" si="76"/>
        <v>0.78527566823807271</v>
      </c>
      <c r="AC103" s="9">
        <f t="shared" ca="1" si="76"/>
        <v>1.3304403339446</v>
      </c>
      <c r="AD103" s="9">
        <f t="shared" ca="1" si="76"/>
        <v>0.75363727630600597</v>
      </c>
      <c r="AE103" s="9">
        <f t="shared" ca="1" si="76"/>
        <v>0.95801552635345222</v>
      </c>
      <c r="AF103" s="9">
        <f t="shared" ca="1" si="76"/>
        <v>1.734076143553084</v>
      </c>
      <c r="AG103" s="9">
        <f t="shared" ca="1" si="76"/>
        <v>0.9096793739186515</v>
      </c>
      <c r="AH103" s="9">
        <f t="shared" ca="1" si="76"/>
        <v>1.1827576654671876</v>
      </c>
      <c r="AI103" s="9">
        <f t="shared" ca="1" si="76"/>
        <v>0.94983358181099664</v>
      </c>
      <c r="AJ103" s="9">
        <f t="shared" ca="1" si="76"/>
        <v>1.2227641673684853</v>
      </c>
      <c r="AK103" s="9">
        <f t="shared" ca="1" si="76"/>
        <v>1.4214047319124028</v>
      </c>
      <c r="AL103" s="9">
        <f t="shared" ca="1" si="76"/>
        <v>0.94566669220284405</v>
      </c>
      <c r="AM103" s="9">
        <f t="shared" ca="1" si="76"/>
        <v>1.1138797084062104</v>
      </c>
      <c r="AN103" s="9">
        <f ca="1">AVERAGE(OFFSET($A103,0,Fixtures!$D$6,1,3))</f>
        <v>0.9505993773624476</v>
      </c>
      <c r="AO103" s="9">
        <f ca="1">AVERAGE(OFFSET($A103,0,Fixtures!$D$6,1,6))</f>
        <v>0.95352523509600362</v>
      </c>
      <c r="AP103" s="9">
        <f ca="1">AVERAGE(OFFSET($A103,0,Fixtures!$D$6,1,9))</f>
        <v>1.0358802727112455</v>
      </c>
      <c r="AQ103" s="9">
        <f ca="1">AVERAGE(OFFSET($A103,0,Fixtures!$D$6,1,12))</f>
        <v>1.0565231557539898</v>
      </c>
      <c r="AR103" s="9">
        <f ca="1">IF(OR(Fixtures!$D$6&lt;=0,Fixtures!$D$6&gt;39),AVERAGE(A103:AM103),AVERAGE(OFFSET($A103,0,Fixtures!$D$6,1,39-Fixtures!$D$6)))</f>
        <v>1.0772819334379558</v>
      </c>
    </row>
    <row r="104" spans="1:44" x14ac:dyDescent="0.25">
      <c r="A104" s="30" t="s">
        <v>2</v>
      </c>
      <c r="B104" s="9">
        <f ca="1">MIN(VLOOKUP($A98,$A$2:$AM$12,B$14+1,FALSE),VLOOKUP($A104,$A$2:$AM$12,B$14+1,FALSE))</f>
        <v>1.0269866128754686</v>
      </c>
      <c r="C104" s="9">
        <f t="shared" ref="C104:AM104" ca="1" si="77">MIN(VLOOKUP($A98,$A$2:$AM$12,C$14+1,FALSE),VLOOKUP($A104,$A$2:$AM$12,C$14+1,FALSE))</f>
        <v>0.62117003641739887</v>
      </c>
      <c r="D104" s="9">
        <f t="shared" ca="1" si="77"/>
        <v>1.1615144096489374</v>
      </c>
      <c r="E104" s="9">
        <f t="shared" ca="1" si="77"/>
        <v>1.1792349977962528</v>
      </c>
      <c r="F104" s="9">
        <f t="shared" ca="1" si="77"/>
        <v>1.0097311018705752</v>
      </c>
      <c r="G104" s="9">
        <f t="shared" ca="1" si="77"/>
        <v>1.239046210555087</v>
      </c>
      <c r="H104" s="9">
        <f t="shared" ca="1" si="77"/>
        <v>1.3859041401339194</v>
      </c>
      <c r="I104" s="9">
        <f t="shared" ca="1" si="77"/>
        <v>1.2342737101632306</v>
      </c>
      <c r="J104" s="9">
        <f t="shared" ca="1" si="77"/>
        <v>0.85804136867205216</v>
      </c>
      <c r="K104" s="9">
        <f t="shared" ca="1" si="77"/>
        <v>1.2811965639371294</v>
      </c>
      <c r="L104" s="9">
        <f t="shared" ca="1" si="77"/>
        <v>0.79176339589125777</v>
      </c>
      <c r="M104" s="9">
        <f t="shared" ca="1" si="77"/>
        <v>0.98119124323795559</v>
      </c>
      <c r="N104" s="9">
        <f t="shared" ca="1" si="77"/>
        <v>1.1608278316347092</v>
      </c>
      <c r="O104" s="9">
        <f t="shared" ca="1" si="77"/>
        <v>1.4188872024584027</v>
      </c>
      <c r="P104" s="9">
        <f t="shared" ca="1" si="77"/>
        <v>0.64131617879859193</v>
      </c>
      <c r="Q104" s="9">
        <f t="shared" ca="1" si="77"/>
        <v>1.1258038325065027</v>
      </c>
      <c r="R104" s="9">
        <f t="shared" ca="1" si="77"/>
        <v>0.89062534751663303</v>
      </c>
      <c r="S104" s="9">
        <f t="shared" ca="1" si="77"/>
        <v>0.88654284881847045</v>
      </c>
      <c r="T104" s="9">
        <f t="shared" ca="1" si="77"/>
        <v>0.82624934316712129</v>
      </c>
      <c r="U104" s="9">
        <f t="shared" ca="1" si="77"/>
        <v>1.3496691633317912</v>
      </c>
      <c r="V104" s="9">
        <f t="shared" ca="1" si="77"/>
        <v>1.6577301436058616</v>
      </c>
      <c r="W104" s="9">
        <f t="shared" ca="1" si="77"/>
        <v>0.85766050974303709</v>
      </c>
      <c r="X104" s="9">
        <f t="shared" ca="1" si="77"/>
        <v>1.281765501349609</v>
      </c>
      <c r="Y104" s="9">
        <f t="shared" ca="1" si="77"/>
        <v>1.6337734397834893</v>
      </c>
      <c r="Z104" s="9">
        <f t="shared" ca="1" si="77"/>
        <v>0.92792067168525039</v>
      </c>
      <c r="AA104" s="9">
        <f t="shared" ca="1" si="77"/>
        <v>0.68748690613977625</v>
      </c>
      <c r="AB104" s="9">
        <f t="shared" ca="1" si="77"/>
        <v>0.86815699969730342</v>
      </c>
      <c r="AC104" s="9">
        <f t="shared" ca="1" si="77"/>
        <v>1.1300161556922792</v>
      </c>
      <c r="AD104" s="9">
        <f t="shared" ca="1" si="77"/>
        <v>0.75363727630600597</v>
      </c>
      <c r="AE104" s="9">
        <f t="shared" ca="1" si="77"/>
        <v>0.95801552635345222</v>
      </c>
      <c r="AF104" s="9">
        <f t="shared" ca="1" si="77"/>
        <v>1.2711133611196515</v>
      </c>
      <c r="AG104" s="9">
        <f t="shared" ca="1" si="77"/>
        <v>0.9096793739186515</v>
      </c>
      <c r="AH104" s="9">
        <f t="shared" ca="1" si="77"/>
        <v>1.1827576654671876</v>
      </c>
      <c r="AI104" s="9">
        <f t="shared" ca="1" si="77"/>
        <v>0.94983358181099664</v>
      </c>
      <c r="AJ104" s="9">
        <f t="shared" ca="1" si="77"/>
        <v>1.2227641673684853</v>
      </c>
      <c r="AK104" s="9">
        <f t="shared" ca="1" si="77"/>
        <v>1.2983075428373236</v>
      </c>
      <c r="AL104" s="9">
        <f t="shared" ca="1" si="77"/>
        <v>0.94566669220284405</v>
      </c>
      <c r="AM104" s="9">
        <f t="shared" ca="1" si="77"/>
        <v>1.5083637447696254</v>
      </c>
      <c r="AN104" s="9">
        <f ca="1">AVERAGE(OFFSET($A104,0,Fixtures!$D$6,1,3))</f>
        <v>1.0830603392028386</v>
      </c>
      <c r="AO104" s="9">
        <f ca="1">AVERAGE(OFFSET($A104,0,Fixtures!$D$6,1,6))</f>
        <v>1.0001652415506841</v>
      </c>
      <c r="AP104" s="9">
        <f ca="1">AVERAGE(OFFSET($A104,0,Fixtures!$D$6,1,9))</f>
        <v>1.0155333011884289</v>
      </c>
      <c r="AQ104" s="9">
        <f ca="1">AVERAGE(OFFSET($A104,0,Fixtures!$D$6,1,12))</f>
        <v>1.0412629271118774</v>
      </c>
      <c r="AR104" s="9">
        <f ca="1">IF(OR(Fixtures!$D$6&lt;=0,Fixtures!$D$6&gt;39),AVERAGE(A104:AM104),AVERAGE(OFFSET($A104,0,Fixtures!$D$6,1,39-Fixtures!$D$6)))</f>
        <v>1.0831662070101546</v>
      </c>
    </row>
    <row r="105" spans="1:44" x14ac:dyDescent="0.25">
      <c r="A105" s="30" t="s">
        <v>113</v>
      </c>
      <c r="B105" s="9">
        <f ca="1">MIN(VLOOKUP($A98,$A$2:$AM$12,B$14+1,FALSE),VLOOKUP($A105,$A$2:$AM$12,B$14+1,FALSE))</f>
        <v>1.0269866128754686</v>
      </c>
      <c r="C105" s="9">
        <f t="shared" ref="C105:AM105" ca="1" si="78">MIN(VLOOKUP($A98,$A$2:$AM$12,C$14+1,FALSE),VLOOKUP($A105,$A$2:$AM$12,C$14+1,FALSE))</f>
        <v>0.62117003641739887</v>
      </c>
      <c r="D105" s="9">
        <f t="shared" ca="1" si="78"/>
        <v>1.1615144096489374</v>
      </c>
      <c r="E105" s="9">
        <f t="shared" ca="1" si="78"/>
        <v>1.8265983240936636</v>
      </c>
      <c r="F105" s="9">
        <f t="shared" ca="1" si="78"/>
        <v>1.0097311018705752</v>
      </c>
      <c r="G105" s="9">
        <f t="shared" ca="1" si="78"/>
        <v>1.4126625895869647</v>
      </c>
      <c r="H105" s="9">
        <f t="shared" ca="1" si="78"/>
        <v>1.3859041401339194</v>
      </c>
      <c r="I105" s="9">
        <f t="shared" ca="1" si="78"/>
        <v>1.2342737101632306</v>
      </c>
      <c r="J105" s="9">
        <f t="shared" ca="1" si="78"/>
        <v>0.85804136867205216</v>
      </c>
      <c r="K105" s="9">
        <f t="shared" ca="1" si="78"/>
        <v>1.2811965639371294</v>
      </c>
      <c r="L105" s="9">
        <f t="shared" ca="1" si="78"/>
        <v>0.79176339589125777</v>
      </c>
      <c r="M105" s="9">
        <f t="shared" ca="1" si="78"/>
        <v>1.2370582342986622</v>
      </c>
      <c r="N105" s="9">
        <f t="shared" ca="1" si="78"/>
        <v>1.1608278316347092</v>
      </c>
      <c r="O105" s="9">
        <f t="shared" ca="1" si="78"/>
        <v>1.2846571670677416</v>
      </c>
      <c r="P105" s="9">
        <f t="shared" ca="1" si="78"/>
        <v>0.64131617879859193</v>
      </c>
      <c r="Q105" s="9">
        <f t="shared" ca="1" si="78"/>
        <v>1.1258038325065027</v>
      </c>
      <c r="R105" s="9">
        <f t="shared" ca="1" si="78"/>
        <v>0.89062534751663303</v>
      </c>
      <c r="S105" s="9">
        <f t="shared" ca="1" si="78"/>
        <v>1.2968765057206635</v>
      </c>
      <c r="T105" s="9">
        <f t="shared" ca="1" si="78"/>
        <v>0.82624934316712129</v>
      </c>
      <c r="U105" s="9">
        <f t="shared" ca="1" si="78"/>
        <v>1.3619694458868763</v>
      </c>
      <c r="V105" s="9">
        <f t="shared" ca="1" si="78"/>
        <v>0.93001406270929765</v>
      </c>
      <c r="W105" s="9">
        <f t="shared" ca="1" si="78"/>
        <v>0.85766050974303709</v>
      </c>
      <c r="X105" s="9">
        <f t="shared" ca="1" si="78"/>
        <v>1.0293034968751598</v>
      </c>
      <c r="Y105" s="9">
        <f t="shared" ca="1" si="78"/>
        <v>1.6337734397834893</v>
      </c>
      <c r="Z105" s="9">
        <f t="shared" ca="1" si="78"/>
        <v>0.92792067168525039</v>
      </c>
      <c r="AA105" s="9">
        <f t="shared" ca="1" si="78"/>
        <v>0.68748690613977625</v>
      </c>
      <c r="AB105" s="9">
        <f t="shared" ca="1" si="78"/>
        <v>0.86815699969730342</v>
      </c>
      <c r="AC105" s="9">
        <f t="shared" ca="1" si="78"/>
        <v>1.3304403339446</v>
      </c>
      <c r="AD105" s="9">
        <f t="shared" ca="1" si="78"/>
        <v>0.75363727630600597</v>
      </c>
      <c r="AE105" s="9">
        <f t="shared" ca="1" si="78"/>
        <v>0.95801552635345222</v>
      </c>
      <c r="AF105" s="9">
        <f t="shared" ca="1" si="78"/>
        <v>1.4158495594167007</v>
      </c>
      <c r="AG105" s="9">
        <f t="shared" ca="1" si="78"/>
        <v>0.9096793739186515</v>
      </c>
      <c r="AH105" s="9">
        <f t="shared" ca="1" si="78"/>
        <v>1.1827576654671876</v>
      </c>
      <c r="AI105" s="9">
        <f t="shared" ca="1" si="78"/>
        <v>0.94983358181099664</v>
      </c>
      <c r="AJ105" s="9">
        <f t="shared" ca="1" si="78"/>
        <v>1.2227641673684853</v>
      </c>
      <c r="AK105" s="9">
        <f t="shared" ca="1" si="78"/>
        <v>1.735101772438536</v>
      </c>
      <c r="AL105" s="9">
        <f t="shared" ca="1" si="78"/>
        <v>0.94566669220284405</v>
      </c>
      <c r="AM105" s="9">
        <f t="shared" ca="1" si="78"/>
        <v>1.5083637447696254</v>
      </c>
      <c r="AN105" s="9">
        <f ca="1">AVERAGE(OFFSET($A105,0,Fixtures!$D$6,1,3))</f>
        <v>1.0830603392028386</v>
      </c>
      <c r="AO105" s="9">
        <f ca="1">AVERAGE(OFFSET($A105,0,Fixtures!$D$6,1,6))</f>
        <v>1.0335692712594042</v>
      </c>
      <c r="AP105" s="9">
        <f ca="1">AVERAGE(OFFSET($A105,0,Fixtures!$D$6,1,9))</f>
        <v>1.0538844541383587</v>
      </c>
      <c r="AQ105" s="9">
        <f ca="1">AVERAGE(OFFSET($A105,0,Fixtures!$D$6,1,12))</f>
        <v>1.0700262918243248</v>
      </c>
      <c r="AR105" s="9">
        <f ca="1">IF(OR(Fixtures!$D$6&lt;=0,Fixtures!$D$6&gt;39),AVERAGE(A105:AM105),AVERAGE(OFFSET($A105,0,Fixtures!$D$6,1,39-Fixtures!$D$6)))</f>
        <v>1.1352965140868603</v>
      </c>
    </row>
    <row r="106" spans="1:44" x14ac:dyDescent="0.25">
      <c r="A106" s="30" t="s">
        <v>10</v>
      </c>
      <c r="B106" s="9">
        <f ca="1">MIN(VLOOKUP($A98,$A$2:$AM$12,B$14+1,FALSE),VLOOKUP($A106,$A$2:$AM$12,B$14+1,FALSE))</f>
        <v>1.0269866128754686</v>
      </c>
      <c r="C106" s="9">
        <f t="shared" ref="C106:AM106" ca="1" si="79">MIN(VLOOKUP($A98,$A$2:$AM$12,C$14+1,FALSE),VLOOKUP($A106,$A$2:$AM$12,C$14+1,FALSE))</f>
        <v>0.62117003641739887</v>
      </c>
      <c r="D106" s="9">
        <f t="shared" ca="1" si="79"/>
        <v>1.1615144096489374</v>
      </c>
      <c r="E106" s="9">
        <f t="shared" ca="1" si="79"/>
        <v>1.4117032190405687</v>
      </c>
      <c r="F106" s="9">
        <f t="shared" ca="1" si="79"/>
        <v>1.0097311018705752</v>
      </c>
      <c r="G106" s="9">
        <f t="shared" ca="1" si="79"/>
        <v>0.83606496329351487</v>
      </c>
      <c r="H106" s="9">
        <f t="shared" ca="1" si="79"/>
        <v>1.3859041401339194</v>
      </c>
      <c r="I106" s="9">
        <f t="shared" ca="1" si="79"/>
        <v>1.2342737101632306</v>
      </c>
      <c r="J106" s="9">
        <f t="shared" ca="1" si="79"/>
        <v>0.85804136867205216</v>
      </c>
      <c r="K106" s="9">
        <f t="shared" ca="1" si="79"/>
        <v>1.2811965639371294</v>
      </c>
      <c r="L106" s="9">
        <f t="shared" ca="1" si="79"/>
        <v>0.79176339589125777</v>
      </c>
      <c r="M106" s="9">
        <f t="shared" ca="1" si="79"/>
        <v>1.1500419589718294</v>
      </c>
      <c r="N106" s="9">
        <f t="shared" ca="1" si="79"/>
        <v>1.1608278316347092</v>
      </c>
      <c r="O106" s="9">
        <f t="shared" ca="1" si="79"/>
        <v>1.0048164126428618</v>
      </c>
      <c r="P106" s="9">
        <f t="shared" ca="1" si="79"/>
        <v>0.64131617879859193</v>
      </c>
      <c r="Q106" s="9">
        <f t="shared" ca="1" si="79"/>
        <v>1.1258038325065027</v>
      </c>
      <c r="R106" s="9">
        <f t="shared" ca="1" si="79"/>
        <v>0.89062534751663303</v>
      </c>
      <c r="S106" s="9">
        <f t="shared" ca="1" si="79"/>
        <v>1.2968765057206635</v>
      </c>
      <c r="T106" s="9">
        <f t="shared" ca="1" si="79"/>
        <v>0.82624934316712129</v>
      </c>
      <c r="U106" s="9">
        <f t="shared" ca="1" si="79"/>
        <v>0.75541584728124933</v>
      </c>
      <c r="V106" s="9">
        <f t="shared" ca="1" si="79"/>
        <v>1.1062771458945193</v>
      </c>
      <c r="W106" s="9">
        <f t="shared" ca="1" si="79"/>
        <v>0.85766050974303709</v>
      </c>
      <c r="X106" s="9">
        <f t="shared" ca="1" si="79"/>
        <v>1.1551093869856215</v>
      </c>
      <c r="Y106" s="9">
        <f t="shared" ca="1" si="79"/>
        <v>1.1284607101361874</v>
      </c>
      <c r="Z106" s="9">
        <f t="shared" ca="1" si="79"/>
        <v>0.92792067168525039</v>
      </c>
      <c r="AA106" s="9">
        <f t="shared" ca="1" si="79"/>
        <v>0.68748690613977625</v>
      </c>
      <c r="AB106" s="9">
        <f t="shared" ca="1" si="79"/>
        <v>0.86815699969730342</v>
      </c>
      <c r="AC106" s="9">
        <f t="shared" ca="1" si="79"/>
        <v>1.3304403339446</v>
      </c>
      <c r="AD106" s="9">
        <f t="shared" ca="1" si="79"/>
        <v>0.75363727630600597</v>
      </c>
      <c r="AE106" s="9">
        <f t="shared" ca="1" si="79"/>
        <v>0.95801552635345222</v>
      </c>
      <c r="AF106" s="9">
        <f t="shared" ca="1" si="79"/>
        <v>1.0434792561085706</v>
      </c>
      <c r="AG106" s="9">
        <f t="shared" ca="1" si="79"/>
        <v>0.9096793739186515</v>
      </c>
      <c r="AH106" s="9">
        <f t="shared" ca="1" si="79"/>
        <v>1.1827576654671876</v>
      </c>
      <c r="AI106" s="9">
        <f t="shared" ca="1" si="79"/>
        <v>0.94983358181099664</v>
      </c>
      <c r="AJ106" s="9">
        <f t="shared" ca="1" si="79"/>
        <v>1.2227641673684853</v>
      </c>
      <c r="AK106" s="9">
        <f t="shared" ca="1" si="79"/>
        <v>1.0557810535774201</v>
      </c>
      <c r="AL106" s="9">
        <f t="shared" ca="1" si="79"/>
        <v>0.94566669220284405</v>
      </c>
      <c r="AM106" s="9">
        <f t="shared" ca="1" si="79"/>
        <v>0.98898577254750941</v>
      </c>
      <c r="AN106" s="9">
        <f ca="1">AVERAGE(OFFSET($A106,0,Fixtures!$D$6,1,3))</f>
        <v>0.91462276265373799</v>
      </c>
      <c r="AO106" s="9">
        <f ca="1">AVERAGE(OFFSET($A106,0,Fixtures!$D$6,1,6))</f>
        <v>0.94935048298485392</v>
      </c>
      <c r="AP106" s="9">
        <f ca="1">AVERAGE(OFFSET($A106,0,Fixtures!$D$6,1,9))</f>
        <v>0.95636411714331082</v>
      </c>
      <c r="AQ106" s="9">
        <f ca="1">AVERAGE(OFFSET($A106,0,Fixtures!$D$6,1,12))</f>
        <v>0.99688603907803885</v>
      </c>
      <c r="AR106" s="9">
        <f ca="1">IF(OR(Fixtures!$D$6&lt;=0,Fixtures!$D$6&gt;39),AVERAGE(A106:AM106),AVERAGE(OFFSET($A106,0,Fixtures!$D$6,1,39-Fixtures!$D$6)))</f>
        <v>0.99687106581761598</v>
      </c>
    </row>
    <row r="107" spans="1:44" x14ac:dyDescent="0.25">
      <c r="A107" s="30" t="s">
        <v>71</v>
      </c>
      <c r="B107" s="9">
        <f ca="1">MIN(VLOOKUP($A98,$A$2:$AM$12,B$14+1,FALSE),VLOOKUP($A107,$A$2:$AM$12,B$14+1,FALSE))</f>
        <v>1.0269866128754686</v>
      </c>
      <c r="C107" s="9">
        <f t="shared" ref="C107:AM107" ca="1" si="80">MIN(VLOOKUP($A98,$A$2:$AM$12,C$14+1,FALSE),VLOOKUP($A107,$A$2:$AM$12,C$14+1,FALSE))</f>
        <v>0.62117003641739887</v>
      </c>
      <c r="D107" s="9">
        <f t="shared" ca="1" si="80"/>
        <v>1.1166305550652915</v>
      </c>
      <c r="E107" s="9">
        <f t="shared" ca="1" si="80"/>
        <v>1.2472877051010887</v>
      </c>
      <c r="F107" s="9">
        <f t="shared" ca="1" si="80"/>
        <v>1.0097311018705752</v>
      </c>
      <c r="G107" s="9">
        <f t="shared" ca="1" si="80"/>
        <v>1.4126625895869647</v>
      </c>
      <c r="H107" s="9">
        <f t="shared" ca="1" si="80"/>
        <v>1.3859041401339194</v>
      </c>
      <c r="I107" s="9">
        <f t="shared" ca="1" si="80"/>
        <v>1.0587868644439482</v>
      </c>
      <c r="J107" s="9">
        <f t="shared" ca="1" si="80"/>
        <v>0.85804136867205216</v>
      </c>
      <c r="K107" s="9">
        <f t="shared" ca="1" si="80"/>
        <v>0.89507314010875805</v>
      </c>
      <c r="L107" s="9">
        <f t="shared" ca="1" si="80"/>
        <v>0.79176339589125777</v>
      </c>
      <c r="M107" s="9">
        <f t="shared" ca="1" si="80"/>
        <v>1.358903756100702</v>
      </c>
      <c r="N107" s="9">
        <f t="shared" ca="1" si="80"/>
        <v>1.0308358496059491</v>
      </c>
      <c r="O107" s="9">
        <f t="shared" ca="1" si="80"/>
        <v>1.4188872024584027</v>
      </c>
      <c r="P107" s="9">
        <f t="shared" ca="1" si="80"/>
        <v>0.64131617879859193</v>
      </c>
      <c r="Q107" s="9">
        <f t="shared" ca="1" si="80"/>
        <v>0.8087319337607155</v>
      </c>
      <c r="R107" s="9">
        <f t="shared" ca="1" si="80"/>
        <v>0.89062534751663303</v>
      </c>
      <c r="S107" s="9">
        <f t="shared" ca="1" si="80"/>
        <v>1.2968765057206635</v>
      </c>
      <c r="T107" s="9">
        <f t="shared" ca="1" si="80"/>
        <v>0.82624934316712129</v>
      </c>
      <c r="U107" s="9">
        <f t="shared" ca="1" si="80"/>
        <v>1.1595491046342767</v>
      </c>
      <c r="V107" s="9">
        <f t="shared" ca="1" si="80"/>
        <v>1.2366352276089247</v>
      </c>
      <c r="W107" s="9">
        <f t="shared" ca="1" si="80"/>
        <v>0.85766050974303709</v>
      </c>
      <c r="X107" s="9">
        <f t="shared" ca="1" si="80"/>
        <v>1.1843564821873007</v>
      </c>
      <c r="Y107" s="9">
        <f t="shared" ca="1" si="80"/>
        <v>1.6337734397834893</v>
      </c>
      <c r="Z107" s="9">
        <f t="shared" ca="1" si="80"/>
        <v>0.92792067168525039</v>
      </c>
      <c r="AA107" s="9">
        <f t="shared" ca="1" si="80"/>
        <v>0.68748690613977625</v>
      </c>
      <c r="AB107" s="9">
        <f t="shared" ca="1" si="80"/>
        <v>0.86815699969730342</v>
      </c>
      <c r="AC107" s="9">
        <f t="shared" ca="1" si="80"/>
        <v>1.3304403339446</v>
      </c>
      <c r="AD107" s="9">
        <f t="shared" ca="1" si="80"/>
        <v>0.75363727630600597</v>
      </c>
      <c r="AE107" s="9">
        <f t="shared" ca="1" si="80"/>
        <v>0.95801552635345222</v>
      </c>
      <c r="AF107" s="9">
        <f t="shared" ca="1" si="80"/>
        <v>1.5398905901520972</v>
      </c>
      <c r="AG107" s="9">
        <f t="shared" ca="1" si="80"/>
        <v>0.9096793739186515</v>
      </c>
      <c r="AH107" s="9">
        <f t="shared" ca="1" si="80"/>
        <v>1.1827576654671876</v>
      </c>
      <c r="AI107" s="9">
        <f t="shared" ca="1" si="80"/>
        <v>0.94983358181099664</v>
      </c>
      <c r="AJ107" s="9">
        <f t="shared" ca="1" si="80"/>
        <v>0.83496119101808408</v>
      </c>
      <c r="AK107" s="9">
        <f t="shared" ca="1" si="80"/>
        <v>1.6680530513938308</v>
      </c>
      <c r="AL107" s="9">
        <f t="shared" ca="1" si="80"/>
        <v>0.94566669220284405</v>
      </c>
      <c r="AM107" s="9">
        <f t="shared" ca="1" si="80"/>
        <v>1.5083637447696254</v>
      </c>
      <c r="AN107" s="9">
        <f ca="1">AVERAGE(OFFSET($A107,0,Fixtures!$D$6,1,3))</f>
        <v>1.0830603392028386</v>
      </c>
      <c r="AO107" s="9">
        <f ca="1">AVERAGE(OFFSET($A107,0,Fixtures!$D$6,1,6))</f>
        <v>1.0335692712594042</v>
      </c>
      <c r="AP107" s="9">
        <f ca="1">AVERAGE(OFFSET($A107,0,Fixtures!$D$6,1,9))</f>
        <v>1.0676667908867361</v>
      </c>
      <c r="AQ107" s="9">
        <f ca="1">AVERAGE(OFFSET($A107,0,Fixtures!$D$6,1,12))</f>
        <v>1.0480461296897412</v>
      </c>
      <c r="AR107" s="9">
        <f ca="1">IF(OR(Fixtures!$D$6&lt;=0,Fixtures!$D$6&gt;39),AVERAGE(A107:AM107),AVERAGE(OFFSET($A107,0,Fixtures!$D$6,1,39-Fixtures!$D$6)))</f>
        <v>1.1132424696428798</v>
      </c>
    </row>
    <row r="108" spans="1:44" x14ac:dyDescent="0.25">
      <c r="A108" s="30" t="s">
        <v>63</v>
      </c>
      <c r="B108" s="9">
        <f ca="1">MIN(VLOOKUP($A98,$A$2:$AM$12,B$14+1,FALSE),VLOOKUP($A108,$A$2:$AM$12,B$14+1,FALSE))</f>
        <v>1.0269866128754686</v>
      </c>
      <c r="C108" s="9">
        <f t="shared" ref="C108:AM108" ca="1" si="81">MIN(VLOOKUP($A98,$A$2:$AM$12,C$14+1,FALSE),VLOOKUP($A108,$A$2:$AM$12,C$14+1,FALSE))</f>
        <v>0.62117003641739887</v>
      </c>
      <c r="D108" s="9">
        <f t="shared" ca="1" si="81"/>
        <v>1.1615144096489374</v>
      </c>
      <c r="E108" s="9">
        <f t="shared" ca="1" si="81"/>
        <v>1.2464370220071528</v>
      </c>
      <c r="F108" s="9">
        <f t="shared" ca="1" si="81"/>
        <v>1.0097311018705752</v>
      </c>
      <c r="G108" s="9">
        <f t="shared" ca="1" si="81"/>
        <v>1.4126625895869647</v>
      </c>
      <c r="H108" s="9">
        <f t="shared" ca="1" si="81"/>
        <v>1.3859041401339194</v>
      </c>
      <c r="I108" s="9">
        <f t="shared" ca="1" si="81"/>
        <v>1.0273500989059383</v>
      </c>
      <c r="J108" s="9">
        <f t="shared" ca="1" si="81"/>
        <v>0.85804136867205216</v>
      </c>
      <c r="K108" s="9">
        <f t="shared" ca="1" si="81"/>
        <v>1.2811965639371294</v>
      </c>
      <c r="L108" s="9">
        <f t="shared" ca="1" si="81"/>
        <v>0.79176339589125777</v>
      </c>
      <c r="M108" s="9">
        <f t="shared" ca="1" si="81"/>
        <v>1.358903756100702</v>
      </c>
      <c r="N108" s="9">
        <f t="shared" ca="1" si="81"/>
        <v>1.1608278316347092</v>
      </c>
      <c r="O108" s="9">
        <f t="shared" ca="1" si="81"/>
        <v>1.4188872024584027</v>
      </c>
      <c r="P108" s="9">
        <f t="shared" ca="1" si="81"/>
        <v>0.64131617879859193</v>
      </c>
      <c r="Q108" s="9">
        <f t="shared" ca="1" si="81"/>
        <v>1.1258038325065027</v>
      </c>
      <c r="R108" s="9">
        <f t="shared" ca="1" si="81"/>
        <v>0.89062534751663303</v>
      </c>
      <c r="S108" s="9">
        <f t="shared" ca="1" si="81"/>
        <v>1.2968765057206635</v>
      </c>
      <c r="T108" s="9">
        <f t="shared" ca="1" si="81"/>
        <v>0.82624934316712129</v>
      </c>
      <c r="U108" s="9">
        <f t="shared" ca="1" si="81"/>
        <v>1.9210230269891437</v>
      </c>
      <c r="V108" s="9">
        <f t="shared" ca="1" si="81"/>
        <v>1.137031246859179</v>
      </c>
      <c r="W108" s="9">
        <f t="shared" ca="1" si="81"/>
        <v>0.85766050974303709</v>
      </c>
      <c r="X108" s="9">
        <f t="shared" ca="1" si="81"/>
        <v>1.281765501349609</v>
      </c>
      <c r="Y108" s="9">
        <f t="shared" ca="1" si="81"/>
        <v>1.6337734397834893</v>
      </c>
      <c r="Z108" s="9">
        <f t="shared" ca="1" si="81"/>
        <v>0.92792067168525039</v>
      </c>
      <c r="AA108" s="9">
        <f t="shared" ca="1" si="81"/>
        <v>0.68748690613977625</v>
      </c>
      <c r="AB108" s="9">
        <f t="shared" ca="1" si="81"/>
        <v>0.86815699969730342</v>
      </c>
      <c r="AC108" s="9">
        <f t="shared" ca="1" si="81"/>
        <v>1.3304403339446</v>
      </c>
      <c r="AD108" s="9">
        <f t="shared" ca="1" si="81"/>
        <v>0.75363727630600597</v>
      </c>
      <c r="AE108" s="9">
        <f t="shared" ca="1" si="81"/>
        <v>0.95801552635345222</v>
      </c>
      <c r="AF108" s="9">
        <f t="shared" ca="1" si="81"/>
        <v>1.734076143553084</v>
      </c>
      <c r="AG108" s="9">
        <f t="shared" ca="1" si="81"/>
        <v>0.9096793739186515</v>
      </c>
      <c r="AH108" s="9">
        <f t="shared" ca="1" si="81"/>
        <v>1.1827576654671876</v>
      </c>
      <c r="AI108" s="9">
        <f t="shared" ca="1" si="81"/>
        <v>0.94983358181099664</v>
      </c>
      <c r="AJ108" s="9">
        <f t="shared" ca="1" si="81"/>
        <v>1.2227641673684853</v>
      </c>
      <c r="AK108" s="9">
        <f t="shared" ca="1" si="81"/>
        <v>1.3665297658583786</v>
      </c>
      <c r="AL108" s="9">
        <f t="shared" ca="1" si="81"/>
        <v>0.94566669220284405</v>
      </c>
      <c r="AM108" s="9">
        <f t="shared" ca="1" si="81"/>
        <v>1.4730009260210353</v>
      </c>
      <c r="AN108" s="9">
        <f ca="1">AVERAGE(OFFSET($A108,0,Fixtures!$D$6,1,3))</f>
        <v>1.0830603392028386</v>
      </c>
      <c r="AO108" s="9">
        <f ca="1">AVERAGE(OFFSET($A108,0,Fixtures!$D$6,1,6))</f>
        <v>1.0335692712594042</v>
      </c>
      <c r="AP108" s="9">
        <f ca="1">AVERAGE(OFFSET($A108,0,Fixtures!$D$6,1,9))</f>
        <v>1.0892429634868457</v>
      </c>
      <c r="AQ108" s="9">
        <f ca="1">AVERAGE(OFFSET($A108,0,Fixtures!$D$6,1,12))</f>
        <v>1.0965451738356899</v>
      </c>
      <c r="AR108" s="9">
        <f ca="1">IF(OR(Fixtures!$D$6&lt;=0,Fixtures!$D$6&gt;39),AVERAGE(A108:AM108),AVERAGE(OFFSET($A108,0,Fixtures!$D$6,1,39-Fixtures!$D$6)))</f>
        <v>1.1295826313407027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9">
        <f t="shared" ref="B111:AM111" ca="1" si="82">MIN(VLOOKUP($A110,$A$2:$AM$12,B$14+1,FALSE),VLOOKUP($A111,$A$2:$AM$12,B$14+1,FALSE))</f>
        <v>1.4383724771085271</v>
      </c>
      <c r="C111" s="9">
        <f t="shared" ca="1" si="82"/>
        <v>1.0847983169801043</v>
      </c>
      <c r="D111" s="9">
        <f t="shared" ca="1" si="82"/>
        <v>1.4921849812179773</v>
      </c>
      <c r="E111" s="9">
        <f t="shared" ca="1" si="82"/>
        <v>1.4117032190405687</v>
      </c>
      <c r="F111" s="9">
        <f t="shared" ca="1" si="82"/>
        <v>1.3533183966130449</v>
      </c>
      <c r="G111" s="9">
        <f t="shared" ca="1" si="82"/>
        <v>0.83606496329351487</v>
      </c>
      <c r="H111" s="9">
        <f t="shared" ca="1" si="82"/>
        <v>1.2493381206807457</v>
      </c>
      <c r="I111" s="9">
        <f t="shared" ca="1" si="82"/>
        <v>1.4870250903363487</v>
      </c>
      <c r="J111" s="9">
        <f t="shared" ca="1" si="82"/>
        <v>1.3698810024385466</v>
      </c>
      <c r="K111" s="9">
        <f t="shared" ca="1" si="82"/>
        <v>1.4125381786843632</v>
      </c>
      <c r="L111" s="9">
        <f t="shared" ca="1" si="82"/>
        <v>2.1868438006401325</v>
      </c>
      <c r="M111" s="9">
        <f t="shared" ca="1" si="82"/>
        <v>1.1500419589718294</v>
      </c>
      <c r="N111" s="9">
        <f t="shared" ca="1" si="82"/>
        <v>1.0119446715271376</v>
      </c>
      <c r="O111" s="9">
        <f t="shared" ca="1" si="82"/>
        <v>1.0048164126428618</v>
      </c>
      <c r="P111" s="9">
        <f t="shared" ca="1" si="82"/>
        <v>0.91651159625620393</v>
      </c>
      <c r="Q111" s="9">
        <f t="shared" ca="1" si="82"/>
        <v>1.1650595941858835</v>
      </c>
      <c r="R111" s="9">
        <f t="shared" ca="1" si="82"/>
        <v>1.0430160868413989</v>
      </c>
      <c r="S111" s="9">
        <f t="shared" ca="1" si="82"/>
        <v>1.5932733992885162</v>
      </c>
      <c r="T111" s="9">
        <f t="shared" ca="1" si="82"/>
        <v>1.1891782107396331</v>
      </c>
      <c r="U111" s="9">
        <f t="shared" ca="1" si="82"/>
        <v>0.75541584728124933</v>
      </c>
      <c r="V111" s="9">
        <f t="shared" ca="1" si="82"/>
        <v>1.1062771458945193</v>
      </c>
      <c r="W111" s="9">
        <f t="shared" ca="1" si="82"/>
        <v>2.1100878965531846</v>
      </c>
      <c r="X111" s="9">
        <f t="shared" ca="1" si="82"/>
        <v>1.1551093869856215</v>
      </c>
      <c r="Y111" s="9">
        <f t="shared" ca="1" si="82"/>
        <v>1.1284607101361874</v>
      </c>
      <c r="Z111" s="9">
        <f t="shared" ca="1" si="82"/>
        <v>1.620501189562872</v>
      </c>
      <c r="AA111" s="9">
        <f t="shared" ca="1" si="82"/>
        <v>0.96287744335364189</v>
      </c>
      <c r="AB111" s="9">
        <f t="shared" ca="1" si="82"/>
        <v>1.0831052080115913</v>
      </c>
      <c r="AC111" s="9">
        <f t="shared" ca="1" si="82"/>
        <v>1.2832138035667979</v>
      </c>
      <c r="AD111" s="9">
        <f t="shared" ca="1" si="82"/>
        <v>0.77991592668641763</v>
      </c>
      <c r="AE111" s="9">
        <f t="shared" ca="1" si="82"/>
        <v>1.3691099153950703</v>
      </c>
      <c r="AF111" s="9">
        <f t="shared" ca="1" si="82"/>
        <v>1.0434792561085706</v>
      </c>
      <c r="AG111" s="9">
        <f t="shared" ca="1" si="82"/>
        <v>1.4987599934743516</v>
      </c>
      <c r="AH111" s="9">
        <f t="shared" ca="1" si="82"/>
        <v>1.9868607223841244</v>
      </c>
      <c r="AI111" s="9">
        <f t="shared" ca="1" si="82"/>
        <v>1.7179639140196465</v>
      </c>
      <c r="AJ111" s="9">
        <f t="shared" ca="1" si="82"/>
        <v>0.98015570048844236</v>
      </c>
      <c r="AK111" s="9">
        <f t="shared" ca="1" si="82"/>
        <v>1.0557810535774201</v>
      </c>
      <c r="AL111" s="9">
        <f t="shared" ca="1" si="82"/>
        <v>1.2489365501051275</v>
      </c>
      <c r="AM111" s="9">
        <f t="shared" ca="1" si="82"/>
        <v>0.98898577254750941</v>
      </c>
      <c r="AN111" s="9">
        <f ca="1">AVERAGE(OFFSET($A111,0,Fixtures!$D$6,1,3))</f>
        <v>1.2372797810175673</v>
      </c>
      <c r="AO111" s="9">
        <f ca="1">AVERAGE(OFFSET($A111,0,Fixtures!$D$6,1,6))</f>
        <v>1.1430123802195846</v>
      </c>
      <c r="AP111" s="9">
        <f ca="1">AVERAGE(OFFSET($A111,0,Fixtures!$D$6,1,9))</f>
        <v>1.1966026051439445</v>
      </c>
      <c r="AQ111" s="9">
        <f ca="1">AVERAGE(OFFSET($A111,0,Fixtures!$D$6,1,12))</f>
        <v>1.2878669819323094</v>
      </c>
      <c r="AR111" s="9">
        <f ca="1">IF(OR(Fixtures!$D$6&lt;=0,Fixtures!$D$6&gt;39),AVERAGE(A111:AM111),AVERAGE(OFFSET($A111,0,Fixtures!$D$6,1,39-Fixtures!$D$6)))</f>
        <v>1.2498738106278513</v>
      </c>
    </row>
    <row r="112" spans="1:44" x14ac:dyDescent="0.25">
      <c r="A112" s="30" t="s">
        <v>121</v>
      </c>
      <c r="B112" s="9">
        <f ca="1">MIN(VLOOKUP($A110,$A$2:$AM$12,B$14+1,FALSE),VLOOKUP($A112,$A$2:$AM$12,B$14+1,FALSE))</f>
        <v>1.4383724771085271</v>
      </c>
      <c r="C112" s="9">
        <f t="shared" ref="C112:AM112" ca="1" si="83">MIN(VLOOKUP($A110,$A$2:$AM$12,C$14+1,FALSE),VLOOKUP($A112,$A$2:$AM$12,C$14+1,FALSE))</f>
        <v>1.0832743525042701</v>
      </c>
      <c r="D112" s="9">
        <f t="shared" ca="1" si="83"/>
        <v>1.2753482213026082</v>
      </c>
      <c r="E112" s="9">
        <f t="shared" ca="1" si="83"/>
        <v>1.4117032190405687</v>
      </c>
      <c r="F112" s="9">
        <f t="shared" ca="1" si="83"/>
        <v>1.0000425229764374</v>
      </c>
      <c r="G112" s="9">
        <f t="shared" ca="1" si="83"/>
        <v>0.83606496329351487</v>
      </c>
      <c r="H112" s="9">
        <f t="shared" ca="1" si="83"/>
        <v>1.6525868475708254</v>
      </c>
      <c r="I112" s="9">
        <f t="shared" ca="1" si="83"/>
        <v>1.1489771577141421</v>
      </c>
      <c r="J112" s="9">
        <f t="shared" ca="1" si="83"/>
        <v>1.6804223523491917</v>
      </c>
      <c r="K112" s="9">
        <f t="shared" ca="1" si="83"/>
        <v>1.1944312021405943</v>
      </c>
      <c r="L112" s="9">
        <f t="shared" ca="1" si="83"/>
        <v>0.95188704999145857</v>
      </c>
      <c r="M112" s="9">
        <f t="shared" ca="1" si="83"/>
        <v>1.1500419589718294</v>
      </c>
      <c r="N112" s="9">
        <f t="shared" ca="1" si="83"/>
        <v>1.4670592335116512</v>
      </c>
      <c r="O112" s="9">
        <f t="shared" ca="1" si="83"/>
        <v>1.0048164126428618</v>
      </c>
      <c r="P112" s="9">
        <f t="shared" ca="1" si="83"/>
        <v>0.91651159625620393</v>
      </c>
      <c r="Q112" s="9">
        <f t="shared" ca="1" si="83"/>
        <v>1.1650595941858835</v>
      </c>
      <c r="R112" s="9">
        <f t="shared" ca="1" si="83"/>
        <v>1.0430160868413989</v>
      </c>
      <c r="S112" s="9">
        <f t="shared" ca="1" si="83"/>
        <v>1.0271585797269174</v>
      </c>
      <c r="T112" s="9">
        <f t="shared" ca="1" si="83"/>
        <v>1.716373284980385</v>
      </c>
      <c r="U112" s="9">
        <f t="shared" ca="1" si="83"/>
        <v>0.75541584728124933</v>
      </c>
      <c r="V112" s="9">
        <f t="shared" ca="1" si="83"/>
        <v>1.1062771458945193</v>
      </c>
      <c r="W112" s="9">
        <f t="shared" ca="1" si="83"/>
        <v>1.7842737710989125</v>
      </c>
      <c r="X112" s="9">
        <f t="shared" ca="1" si="83"/>
        <v>1.1249108309114424</v>
      </c>
      <c r="Y112" s="9">
        <f t="shared" ca="1" si="83"/>
        <v>1.1284607101361874</v>
      </c>
      <c r="Z112" s="9">
        <f t="shared" ca="1" si="83"/>
        <v>1.618224650037243</v>
      </c>
      <c r="AA112" s="9">
        <f t="shared" ca="1" si="83"/>
        <v>0.96287744335364189</v>
      </c>
      <c r="AB112" s="9">
        <f t="shared" ca="1" si="83"/>
        <v>1.0831052080115913</v>
      </c>
      <c r="AC112" s="9">
        <f t="shared" ca="1" si="83"/>
        <v>0.78457333799444473</v>
      </c>
      <c r="AD112" s="9">
        <f t="shared" ca="1" si="83"/>
        <v>0.77991592668641763</v>
      </c>
      <c r="AE112" s="9">
        <f t="shared" ca="1" si="83"/>
        <v>1.0837553991480613</v>
      </c>
      <c r="AF112" s="9">
        <f t="shared" ca="1" si="83"/>
        <v>1.0434792561085706</v>
      </c>
      <c r="AG112" s="9">
        <f t="shared" ca="1" si="83"/>
        <v>1.4661920461509674</v>
      </c>
      <c r="AH112" s="9">
        <f t="shared" ca="1" si="83"/>
        <v>1.4219547289995862</v>
      </c>
      <c r="AI112" s="9">
        <f t="shared" ca="1" si="83"/>
        <v>1.7179639140196465</v>
      </c>
      <c r="AJ112" s="9">
        <f t="shared" ca="1" si="83"/>
        <v>2.0635494406176975</v>
      </c>
      <c r="AK112" s="9">
        <f t="shared" ca="1" si="83"/>
        <v>1.0557810535774201</v>
      </c>
      <c r="AL112" s="9">
        <f t="shared" ca="1" si="83"/>
        <v>0.81001906983767047</v>
      </c>
      <c r="AM112" s="9">
        <f t="shared" ca="1" si="83"/>
        <v>0.98898577254750941</v>
      </c>
      <c r="AN112" s="9">
        <f ca="1">AVERAGE(OFFSET($A112,0,Fixtures!$D$6,1,3))</f>
        <v>1.2365209345090242</v>
      </c>
      <c r="AO112" s="9">
        <f ca="1">AVERAGE(OFFSET($A112,0,Fixtures!$D$6,1,6))</f>
        <v>1.0595262127032543</v>
      </c>
      <c r="AP112" s="9">
        <f ca="1">AVERAGE(OFFSET($A112,0,Fixtures!$D$6,1,9))</f>
        <v>1.1056204419585696</v>
      </c>
      <c r="AQ112" s="9">
        <f ca="1">AVERAGE(OFFSET($A112,0,Fixtures!$D$6,1,12))</f>
        <v>1.2628376717720047</v>
      </c>
      <c r="AR112" s="9">
        <f ca="1">IF(OR(Fixtures!$D$6&lt;=0,Fixtures!$D$6&gt;39),AVERAGE(A112:AM112),AVERAGE(OFFSET($A112,0,Fixtures!$D$6,1,39-Fixtures!$D$6)))</f>
        <v>1.2005891971484437</v>
      </c>
    </row>
    <row r="113" spans="1:44" x14ac:dyDescent="0.25">
      <c r="A113" s="30" t="s">
        <v>73</v>
      </c>
      <c r="B113" s="9">
        <f ca="1">MIN(VLOOKUP($A110,$A$2:$AM$12,B$14+1,FALSE),VLOOKUP($A113,$A$2:$AM$12,B$14+1,FALSE))</f>
        <v>1.0835125382983435</v>
      </c>
      <c r="C113" s="9">
        <f t="shared" ref="C113:AM113" ca="1" si="84">MIN(VLOOKUP($A110,$A$2:$AM$12,C$14+1,FALSE),VLOOKUP($A113,$A$2:$AM$12,C$14+1,FALSE))</f>
        <v>1.6854224912522384</v>
      </c>
      <c r="D113" s="9">
        <f t="shared" ca="1" si="84"/>
        <v>1.577154413368739</v>
      </c>
      <c r="E113" s="9">
        <f t="shared" ca="1" si="84"/>
        <v>1.4117032190405687</v>
      </c>
      <c r="F113" s="9">
        <f t="shared" ca="1" si="84"/>
        <v>1.2599623945098826</v>
      </c>
      <c r="G113" s="9">
        <f t="shared" ca="1" si="84"/>
        <v>0.83606496329351487</v>
      </c>
      <c r="H113" s="9">
        <f t="shared" ca="1" si="84"/>
        <v>1.1427070430229473</v>
      </c>
      <c r="I113" s="9">
        <f t="shared" ca="1" si="84"/>
        <v>1.4870250903363487</v>
      </c>
      <c r="J113" s="9">
        <f t="shared" ca="1" si="84"/>
        <v>1.0041113164666091</v>
      </c>
      <c r="K113" s="9">
        <f t="shared" ca="1" si="84"/>
        <v>1.4125381786843632</v>
      </c>
      <c r="L113" s="9">
        <f t="shared" ca="1" si="84"/>
        <v>1.5466331070127801</v>
      </c>
      <c r="M113" s="9">
        <f t="shared" ca="1" si="84"/>
        <v>1.1500419589718294</v>
      </c>
      <c r="N113" s="9">
        <f t="shared" ca="1" si="84"/>
        <v>1.2655141647600503</v>
      </c>
      <c r="O113" s="9">
        <f t="shared" ca="1" si="84"/>
        <v>1.0048164126428618</v>
      </c>
      <c r="P113" s="9">
        <f t="shared" ca="1" si="84"/>
        <v>0.91651159625620393</v>
      </c>
      <c r="Q113" s="9">
        <f t="shared" ca="1" si="84"/>
        <v>1.1650595941858835</v>
      </c>
      <c r="R113" s="9">
        <f t="shared" ca="1" si="84"/>
        <v>1.0430160868413989</v>
      </c>
      <c r="S113" s="9">
        <f t="shared" ca="1" si="84"/>
        <v>1.0549087880515551</v>
      </c>
      <c r="T113" s="9">
        <f t="shared" ca="1" si="84"/>
        <v>1.1432144817771392</v>
      </c>
      <c r="U113" s="9">
        <f t="shared" ca="1" si="84"/>
        <v>0.75541584728124933</v>
      </c>
      <c r="V113" s="9">
        <f t="shared" ca="1" si="84"/>
        <v>1.1062771458945193</v>
      </c>
      <c r="W113" s="9">
        <f t="shared" ca="1" si="84"/>
        <v>1.1008562630603487</v>
      </c>
      <c r="X113" s="9">
        <f t="shared" ca="1" si="84"/>
        <v>1.1551093869856215</v>
      </c>
      <c r="Y113" s="9">
        <f t="shared" ca="1" si="84"/>
        <v>1.1284607101361874</v>
      </c>
      <c r="Z113" s="9">
        <f t="shared" ca="1" si="84"/>
        <v>1.1866278623542266</v>
      </c>
      <c r="AA113" s="9">
        <f t="shared" ca="1" si="84"/>
        <v>0.96287744335364189</v>
      </c>
      <c r="AB113" s="9">
        <f t="shared" ca="1" si="84"/>
        <v>1.0831052080115913</v>
      </c>
      <c r="AC113" s="9">
        <f t="shared" ca="1" si="84"/>
        <v>1.5580857593556701</v>
      </c>
      <c r="AD113" s="9">
        <f t="shared" ca="1" si="84"/>
        <v>0.77991592668641763</v>
      </c>
      <c r="AE113" s="9">
        <f t="shared" ca="1" si="84"/>
        <v>0.82761811633562266</v>
      </c>
      <c r="AF113" s="9">
        <f t="shared" ca="1" si="84"/>
        <v>1.0434792561085706</v>
      </c>
      <c r="AG113" s="9">
        <f t="shared" ca="1" si="84"/>
        <v>0.85445990108286451</v>
      </c>
      <c r="AH113" s="9">
        <f t="shared" ca="1" si="84"/>
        <v>1.9868607223841244</v>
      </c>
      <c r="AI113" s="9">
        <f t="shared" ca="1" si="84"/>
        <v>1.2120145624764642</v>
      </c>
      <c r="AJ113" s="9">
        <f t="shared" ca="1" si="84"/>
        <v>1.5475478716819362</v>
      </c>
      <c r="AK113" s="9">
        <f t="shared" ca="1" si="84"/>
        <v>1.0557810535774201</v>
      </c>
      <c r="AL113" s="9">
        <f t="shared" ca="1" si="84"/>
        <v>1.2489365501051275</v>
      </c>
      <c r="AM113" s="9">
        <f t="shared" ca="1" si="84"/>
        <v>0.98898577254750941</v>
      </c>
      <c r="AN113" s="9">
        <f ca="1">AVERAGE(OFFSET($A113,0,Fixtures!$D$6,1,3))</f>
        <v>1.0926553386146853</v>
      </c>
      <c r="AO113" s="9">
        <f ca="1">AVERAGE(OFFSET($A113,0,Fixtures!$D$6,1,6))</f>
        <v>1.1165121516496226</v>
      </c>
      <c r="AP113" s="9">
        <f ca="1">AVERAGE(OFFSET($A113,0,Fixtures!$D$6,1,9))</f>
        <v>1.0471811314916435</v>
      </c>
      <c r="AQ113" s="9">
        <f ca="1">AVERAGE(OFFSET($A113,0,Fixtures!$D$6,1,12))</f>
        <v>1.1809211116639429</v>
      </c>
      <c r="AR113" s="9">
        <f ca="1">IF(OR(Fixtures!$D$6&lt;=0,Fixtures!$D$6&gt;39),AVERAGE(A113:AM113),AVERAGE(OFFSET($A113,0,Fixtures!$D$6,1,39-Fixtures!$D$6)))</f>
        <v>1.1643171144131581</v>
      </c>
    </row>
    <row r="114" spans="1:44" x14ac:dyDescent="0.25">
      <c r="A114" s="30" t="s">
        <v>61</v>
      </c>
      <c r="B114" s="9">
        <f ca="1">MIN(VLOOKUP($A110,$A$2:$AM$12,B$14+1,FALSE),VLOOKUP($A114,$A$2:$AM$12,B$14+1,FALSE))</f>
        <v>1.1603408382896001</v>
      </c>
      <c r="C114" s="9">
        <f t="shared" ref="C114:AM114" ca="1" si="85">MIN(VLOOKUP($A110,$A$2:$AM$12,C$14+1,FALSE),VLOOKUP($A114,$A$2:$AM$12,C$14+1,FALSE))</f>
        <v>1.4729514160467356</v>
      </c>
      <c r="D114" s="9">
        <f t="shared" ca="1" si="85"/>
        <v>1.577154413368739</v>
      </c>
      <c r="E114" s="9">
        <f t="shared" ca="1" si="85"/>
        <v>1.4117032190405687</v>
      </c>
      <c r="F114" s="9">
        <f t="shared" ca="1" si="85"/>
        <v>1.4773738083734402</v>
      </c>
      <c r="G114" s="9">
        <f t="shared" ca="1" si="85"/>
        <v>0.83606496329351487</v>
      </c>
      <c r="H114" s="9">
        <f t="shared" ca="1" si="85"/>
        <v>1.5288865020832532</v>
      </c>
      <c r="I114" s="9">
        <f t="shared" ca="1" si="85"/>
        <v>1.0867206926085653</v>
      </c>
      <c r="J114" s="9">
        <f t="shared" ca="1" si="85"/>
        <v>1.7255337756204969</v>
      </c>
      <c r="K114" s="9">
        <f t="shared" ca="1" si="85"/>
        <v>1.4051495456229832</v>
      </c>
      <c r="L114" s="9">
        <f t="shared" ca="1" si="85"/>
        <v>1.3960296628765576</v>
      </c>
      <c r="M114" s="9">
        <f t="shared" ca="1" si="85"/>
        <v>0.9855876609124008</v>
      </c>
      <c r="N114" s="9">
        <f t="shared" ca="1" si="85"/>
        <v>1.4183758318194213</v>
      </c>
      <c r="O114" s="9">
        <f t="shared" ca="1" si="85"/>
        <v>0.71382267956457612</v>
      </c>
      <c r="P114" s="9">
        <f t="shared" ca="1" si="85"/>
        <v>0.91651159625620393</v>
      </c>
      <c r="Q114" s="9">
        <f t="shared" ca="1" si="85"/>
        <v>1.1650595941858835</v>
      </c>
      <c r="R114" s="9">
        <f t="shared" ca="1" si="85"/>
        <v>0.73697378553287718</v>
      </c>
      <c r="S114" s="9">
        <f t="shared" ca="1" si="85"/>
        <v>1.180170151328924</v>
      </c>
      <c r="T114" s="9">
        <f t="shared" ca="1" si="85"/>
        <v>1.6233728864893384</v>
      </c>
      <c r="U114" s="9">
        <f t="shared" ca="1" si="85"/>
        <v>0.75541584728124933</v>
      </c>
      <c r="V114" s="9">
        <f t="shared" ca="1" si="85"/>
        <v>1.0234694766011858</v>
      </c>
      <c r="W114" s="9">
        <f t="shared" ca="1" si="85"/>
        <v>2.0990505558071728</v>
      </c>
      <c r="X114" s="9">
        <f t="shared" ca="1" si="85"/>
        <v>1.1551093869856215</v>
      </c>
      <c r="Y114" s="9">
        <f t="shared" ca="1" si="85"/>
        <v>1.1284607101361874</v>
      </c>
      <c r="Z114" s="9">
        <f t="shared" ca="1" si="85"/>
        <v>0.9860253280974014</v>
      </c>
      <c r="AA114" s="9">
        <f t="shared" ca="1" si="85"/>
        <v>0.96287744335364189</v>
      </c>
      <c r="AB114" s="9">
        <f t="shared" ca="1" si="85"/>
        <v>0.79003125832762677</v>
      </c>
      <c r="AC114" s="9">
        <f t="shared" ca="1" si="85"/>
        <v>1.1009114574009649</v>
      </c>
      <c r="AD114" s="9">
        <f t="shared" ca="1" si="85"/>
        <v>0.77991592668641763</v>
      </c>
      <c r="AE114" s="9">
        <f t="shared" ca="1" si="85"/>
        <v>1.3691099153950703</v>
      </c>
      <c r="AF114" s="9">
        <f t="shared" ca="1" si="85"/>
        <v>0.94949125931713307</v>
      </c>
      <c r="AG114" s="9">
        <f t="shared" ca="1" si="85"/>
        <v>1.0663277065100458</v>
      </c>
      <c r="AH114" s="9">
        <f t="shared" ca="1" si="85"/>
        <v>0.93453225366116655</v>
      </c>
      <c r="AI114" s="9">
        <f t="shared" ca="1" si="85"/>
        <v>1.4722976169185247</v>
      </c>
      <c r="AJ114" s="9">
        <f t="shared" ca="1" si="85"/>
        <v>2.1088406111593683</v>
      </c>
      <c r="AK114" s="9">
        <f t="shared" ca="1" si="85"/>
        <v>1.0557810535774201</v>
      </c>
      <c r="AL114" s="9">
        <f t="shared" ca="1" si="85"/>
        <v>1.2489365501051275</v>
      </c>
      <c r="AM114" s="9">
        <f t="shared" ca="1" si="85"/>
        <v>0.98898577254750941</v>
      </c>
      <c r="AN114" s="9">
        <f ca="1">AVERAGE(OFFSET($A114,0,Fixtures!$D$6,1,3))</f>
        <v>1.0257878271957437</v>
      </c>
      <c r="AO114" s="9">
        <f ca="1">AVERAGE(OFFSET($A114,0,Fixtures!$D$6,1,6))</f>
        <v>0.95803702066704</v>
      </c>
      <c r="AP114" s="9">
        <f ca="1">AVERAGE(OFFSET($A114,0,Fixtures!$D$6,1,9))</f>
        <v>1.0147945561360543</v>
      </c>
      <c r="AQ114" s="9">
        <f ca="1">AVERAGE(OFFSET($A114,0,Fixtures!$D$6,1,12))</f>
        <v>1.1374017905802958</v>
      </c>
      <c r="AR114" s="9">
        <f ca="1">IF(OR(Fixtures!$D$6&lt;=0,Fixtures!$D$6&gt;39),AVERAGE(A114:AM114),AVERAGE(OFFSET($A114,0,Fixtures!$D$6,1,39-Fixtures!$D$6)))</f>
        <v>1.1295016575462402</v>
      </c>
    </row>
    <row r="115" spans="1:44" x14ac:dyDescent="0.25">
      <c r="A115" s="30" t="s">
        <v>53</v>
      </c>
      <c r="B115" s="9">
        <f ca="1">MIN(VLOOKUP($A110,$A$2:$AM$12,B$14+1,FALSE),VLOOKUP($A115,$A$2:$AM$12,B$14+1,FALSE))</f>
        <v>1.1579452822182672</v>
      </c>
      <c r="C115" s="9">
        <f t="shared" ref="C115:AM115" ca="1" si="86">MIN(VLOOKUP($A110,$A$2:$AM$12,C$14+1,FALSE),VLOOKUP($A115,$A$2:$AM$12,C$14+1,FALSE))</f>
        <v>1.4875266229488624</v>
      </c>
      <c r="D115" s="9">
        <f t="shared" ca="1" si="86"/>
        <v>1.577154413368739</v>
      </c>
      <c r="E115" s="9">
        <f t="shared" ca="1" si="86"/>
        <v>1.0905485282331151</v>
      </c>
      <c r="F115" s="9">
        <f t="shared" ca="1" si="86"/>
        <v>1.4773738083734402</v>
      </c>
      <c r="G115" s="9">
        <f t="shared" ca="1" si="86"/>
        <v>0.83606496329351487</v>
      </c>
      <c r="H115" s="9">
        <f t="shared" ca="1" si="86"/>
        <v>0.92281005114979542</v>
      </c>
      <c r="I115" s="9">
        <f t="shared" ca="1" si="86"/>
        <v>1.4870250903363487</v>
      </c>
      <c r="J115" s="9">
        <f t="shared" ca="1" si="86"/>
        <v>1.7255337756204969</v>
      </c>
      <c r="K115" s="9">
        <f t="shared" ca="1" si="86"/>
        <v>1.4125381786843632</v>
      </c>
      <c r="L115" s="9">
        <f t="shared" ca="1" si="86"/>
        <v>1.422245429569416</v>
      </c>
      <c r="M115" s="9">
        <f t="shared" ca="1" si="86"/>
        <v>1.1500419589718294</v>
      </c>
      <c r="N115" s="9">
        <f t="shared" ca="1" si="86"/>
        <v>1.5587776541868776</v>
      </c>
      <c r="O115" s="9">
        <f t="shared" ca="1" si="86"/>
        <v>1.0048164126428618</v>
      </c>
      <c r="P115" s="9">
        <f t="shared" ca="1" si="86"/>
        <v>0.84181057249358038</v>
      </c>
      <c r="Q115" s="9">
        <f t="shared" ca="1" si="86"/>
        <v>1.1650595941858835</v>
      </c>
      <c r="R115" s="9">
        <f t="shared" ca="1" si="86"/>
        <v>1.0430160868413989</v>
      </c>
      <c r="S115" s="9">
        <f t="shared" ca="1" si="86"/>
        <v>1.1730661216889728</v>
      </c>
      <c r="T115" s="9">
        <f t="shared" ca="1" si="86"/>
        <v>1.0501839064337484</v>
      </c>
      <c r="U115" s="9">
        <f t="shared" ca="1" si="86"/>
        <v>0.75541584728124933</v>
      </c>
      <c r="V115" s="9">
        <f t="shared" ca="1" si="86"/>
        <v>1.1062771458945193</v>
      </c>
      <c r="W115" s="9">
        <f t="shared" ca="1" si="86"/>
        <v>1.0506502586947299</v>
      </c>
      <c r="X115" s="9">
        <f t="shared" ca="1" si="86"/>
        <v>1.1551093869856215</v>
      </c>
      <c r="Y115" s="9">
        <f t="shared" ca="1" si="86"/>
        <v>1.1284607101361874</v>
      </c>
      <c r="Z115" s="9">
        <f t="shared" ca="1" si="86"/>
        <v>0.99578228478394903</v>
      </c>
      <c r="AA115" s="9">
        <f t="shared" ca="1" si="86"/>
        <v>0.96287744335364189</v>
      </c>
      <c r="AB115" s="9">
        <f t="shared" ca="1" si="86"/>
        <v>0.78527566823807271</v>
      </c>
      <c r="AC115" s="9">
        <f t="shared" ca="1" si="86"/>
        <v>1.5580857593556701</v>
      </c>
      <c r="AD115" s="9">
        <f t="shared" ca="1" si="86"/>
        <v>0.77991592668641763</v>
      </c>
      <c r="AE115" s="9">
        <f t="shared" ca="1" si="86"/>
        <v>1.2575194971817683</v>
      </c>
      <c r="AF115" s="9">
        <f t="shared" ca="1" si="86"/>
        <v>1.0434792561085706</v>
      </c>
      <c r="AG115" s="9">
        <f t="shared" ca="1" si="86"/>
        <v>0.96949453381904649</v>
      </c>
      <c r="AH115" s="9">
        <f t="shared" ca="1" si="86"/>
        <v>1.9868607223841244</v>
      </c>
      <c r="AI115" s="9">
        <f t="shared" ca="1" si="86"/>
        <v>1.4972442304927644</v>
      </c>
      <c r="AJ115" s="9">
        <f t="shared" ca="1" si="86"/>
        <v>1.6290910113111965</v>
      </c>
      <c r="AK115" s="9">
        <f t="shared" ca="1" si="86"/>
        <v>1.0557810535774201</v>
      </c>
      <c r="AL115" s="9">
        <f t="shared" ca="1" si="86"/>
        <v>1.2489365501051275</v>
      </c>
      <c r="AM115" s="9">
        <f t="shared" ca="1" si="86"/>
        <v>0.98898577254750941</v>
      </c>
      <c r="AN115" s="9">
        <f ca="1">AVERAGE(OFFSET($A115,0,Fixtures!$D$6,1,3))</f>
        <v>1.0290401460912595</v>
      </c>
      <c r="AO115" s="9">
        <f ca="1">AVERAGE(OFFSET($A115,0,Fixtures!$D$6,1,6))</f>
        <v>1.0350662987589898</v>
      </c>
      <c r="AP115" s="9">
        <f ca="1">AVERAGE(OFFSET($A115,0,Fixtures!$D$6,1,9))</f>
        <v>1.0534323421848137</v>
      </c>
      <c r="AQ115" s="9">
        <f ca="1">AVERAGE(OFFSET($A115,0,Fixtures!$D$6,1,12))</f>
        <v>1.2161739203209507</v>
      </c>
      <c r="AR115" s="9">
        <f ca="1">IF(OR(Fixtures!$D$6&lt;=0,Fixtures!$D$6&gt;39),AVERAGE(A115:AM115),AVERAGE(OFFSET($A115,0,Fixtures!$D$6,1,39-Fixtures!$D$6)))</f>
        <v>1.1925193613387643</v>
      </c>
    </row>
    <row r="116" spans="1:44" x14ac:dyDescent="0.25">
      <c r="A116" s="30" t="s">
        <v>2</v>
      </c>
      <c r="B116" s="9">
        <f ca="1">MIN(VLOOKUP($A110,$A$2:$AM$12,B$14+1,FALSE),VLOOKUP($A116,$A$2:$AM$12,B$14+1,FALSE))</f>
        <v>1.224609035834868</v>
      </c>
      <c r="C116" s="9">
        <f t="shared" ref="C116:AM116" ca="1" si="87">MIN(VLOOKUP($A110,$A$2:$AM$12,C$14+1,FALSE),VLOOKUP($A116,$A$2:$AM$12,C$14+1,FALSE))</f>
        <v>1.6067634920664557</v>
      </c>
      <c r="D116" s="9">
        <f t="shared" ca="1" si="87"/>
        <v>1.577154413368739</v>
      </c>
      <c r="E116" s="9">
        <f t="shared" ca="1" si="87"/>
        <v>1.1792349977962528</v>
      </c>
      <c r="F116" s="9">
        <f t="shared" ca="1" si="87"/>
        <v>1.4773738083734402</v>
      </c>
      <c r="G116" s="9">
        <f t="shared" ca="1" si="87"/>
        <v>0.83606496329351487</v>
      </c>
      <c r="H116" s="9">
        <f t="shared" ca="1" si="87"/>
        <v>1.6525868475708254</v>
      </c>
      <c r="I116" s="9">
        <f t="shared" ca="1" si="87"/>
        <v>1.4870250903363487</v>
      </c>
      <c r="J116" s="9">
        <f t="shared" ca="1" si="87"/>
        <v>1.7255337756204969</v>
      </c>
      <c r="K116" s="9">
        <f t="shared" ca="1" si="87"/>
        <v>1.3556162083715515</v>
      </c>
      <c r="L116" s="9">
        <f t="shared" ca="1" si="87"/>
        <v>1.8285422430228542</v>
      </c>
      <c r="M116" s="9">
        <f t="shared" ca="1" si="87"/>
        <v>0.98119124323795559</v>
      </c>
      <c r="N116" s="9">
        <f t="shared" ca="1" si="87"/>
        <v>1.5587776541868776</v>
      </c>
      <c r="O116" s="9">
        <f t="shared" ca="1" si="87"/>
        <v>1.0048164126428618</v>
      </c>
      <c r="P116" s="9">
        <f t="shared" ca="1" si="87"/>
        <v>0.91651159625620393</v>
      </c>
      <c r="Q116" s="9">
        <f t="shared" ca="1" si="87"/>
        <v>1.1650595941858835</v>
      </c>
      <c r="R116" s="9">
        <f t="shared" ca="1" si="87"/>
        <v>1.0430160868413989</v>
      </c>
      <c r="S116" s="9">
        <f t="shared" ca="1" si="87"/>
        <v>0.88654284881847045</v>
      </c>
      <c r="T116" s="9">
        <f t="shared" ca="1" si="87"/>
        <v>2.2213584682802252</v>
      </c>
      <c r="U116" s="9">
        <f t="shared" ca="1" si="87"/>
        <v>0.75541584728124933</v>
      </c>
      <c r="V116" s="9">
        <f t="shared" ca="1" si="87"/>
        <v>1.1062771458945193</v>
      </c>
      <c r="W116" s="9">
        <f t="shared" ca="1" si="87"/>
        <v>2.0250563112710833</v>
      </c>
      <c r="X116" s="9">
        <f t="shared" ca="1" si="87"/>
        <v>1.1551093869856215</v>
      </c>
      <c r="Y116" s="9">
        <f t="shared" ca="1" si="87"/>
        <v>1.1284607101361874</v>
      </c>
      <c r="Z116" s="9">
        <f t="shared" ca="1" si="87"/>
        <v>1.0756020070858092</v>
      </c>
      <c r="AA116" s="9">
        <f t="shared" ca="1" si="87"/>
        <v>0.96287744335364189</v>
      </c>
      <c r="AB116" s="9">
        <f t="shared" ca="1" si="87"/>
        <v>1.0831052080115913</v>
      </c>
      <c r="AC116" s="9">
        <f t="shared" ca="1" si="87"/>
        <v>1.1300161556922792</v>
      </c>
      <c r="AD116" s="9">
        <f t="shared" ca="1" si="87"/>
        <v>0.77991592668641763</v>
      </c>
      <c r="AE116" s="9">
        <f t="shared" ca="1" si="87"/>
        <v>1.1606564349831161</v>
      </c>
      <c r="AF116" s="9">
        <f t="shared" ca="1" si="87"/>
        <v>1.0434792561085706</v>
      </c>
      <c r="AG116" s="9">
        <f t="shared" ca="1" si="87"/>
        <v>1.4657301287875635</v>
      </c>
      <c r="AH116" s="9">
        <f t="shared" ca="1" si="87"/>
        <v>1.2240654684698447</v>
      </c>
      <c r="AI116" s="9">
        <f t="shared" ca="1" si="87"/>
        <v>1.7179639140196465</v>
      </c>
      <c r="AJ116" s="9">
        <f t="shared" ca="1" si="87"/>
        <v>1.7615732683129213</v>
      </c>
      <c r="AK116" s="9">
        <f t="shared" ca="1" si="87"/>
        <v>1.0557810535774201</v>
      </c>
      <c r="AL116" s="9">
        <f t="shared" ca="1" si="87"/>
        <v>1.2489365501051275</v>
      </c>
      <c r="AM116" s="9">
        <f t="shared" ca="1" si="87"/>
        <v>0.98898577254750941</v>
      </c>
      <c r="AN116" s="9">
        <f ca="1">AVERAGE(OFFSET($A116,0,Fixtures!$D$6,1,3))</f>
        <v>1.0556467201918796</v>
      </c>
      <c r="AO116" s="9">
        <f ca="1">AVERAGE(OFFSET($A116,0,Fixtures!$D$6,1,6))</f>
        <v>1.0266629084943211</v>
      </c>
      <c r="AP116" s="9">
        <f ca="1">AVERAGE(OFFSET($A116,0,Fixtures!$D$6,1,9))</f>
        <v>1.0922048078716864</v>
      </c>
      <c r="AQ116" s="9">
        <f ca="1">AVERAGE(OFFSET($A116,0,Fixtures!$D$6,1,12))</f>
        <v>1.2111204934706326</v>
      </c>
      <c r="AR116" s="9">
        <f ca="1">IF(OR(Fixtures!$D$6&lt;=0,Fixtures!$D$6&gt;39),AVERAGE(A116:AM116),AVERAGE(OFFSET($A116,0,Fixtures!$D$6,1,39-Fixtures!$D$6)))</f>
        <v>1.1884766198585097</v>
      </c>
    </row>
    <row r="117" spans="1:44" x14ac:dyDescent="0.25">
      <c r="A117" s="30" t="s">
        <v>113</v>
      </c>
      <c r="B117" s="9">
        <f ca="1">MIN(VLOOKUP($A110,$A$2:$AM$12,B$14+1,FALSE),VLOOKUP($A117,$A$2:$AM$12,B$14+1,FALSE))</f>
        <v>1.4383724771085271</v>
      </c>
      <c r="C117" s="9">
        <f t="shared" ref="C117:AM117" ca="1" si="88">MIN(VLOOKUP($A110,$A$2:$AM$12,C$14+1,FALSE),VLOOKUP($A117,$A$2:$AM$12,C$14+1,FALSE))</f>
        <v>0.96017681143413069</v>
      </c>
      <c r="D117" s="9">
        <f t="shared" ca="1" si="88"/>
        <v>1.577154413368739</v>
      </c>
      <c r="E117" s="9">
        <f t="shared" ca="1" si="88"/>
        <v>1.4117032190405687</v>
      </c>
      <c r="F117" s="9">
        <f t="shared" ca="1" si="88"/>
        <v>1.4773738083734402</v>
      </c>
      <c r="G117" s="9">
        <f t="shared" ca="1" si="88"/>
        <v>0.83606496329351487</v>
      </c>
      <c r="H117" s="9">
        <f t="shared" ca="1" si="88"/>
        <v>1.3892802665163586</v>
      </c>
      <c r="I117" s="9">
        <f t="shared" ca="1" si="88"/>
        <v>1.3334418101893875</v>
      </c>
      <c r="J117" s="9">
        <f t="shared" ca="1" si="88"/>
        <v>1.537601520023387</v>
      </c>
      <c r="K117" s="9">
        <f t="shared" ca="1" si="88"/>
        <v>1.4125381786843632</v>
      </c>
      <c r="L117" s="9">
        <f t="shared" ca="1" si="88"/>
        <v>1.9416799220931145</v>
      </c>
      <c r="M117" s="9">
        <f t="shared" ca="1" si="88"/>
        <v>1.1500419589718294</v>
      </c>
      <c r="N117" s="9">
        <f t="shared" ca="1" si="88"/>
        <v>1.5587776541868776</v>
      </c>
      <c r="O117" s="9">
        <f t="shared" ca="1" si="88"/>
        <v>1.0048164126428618</v>
      </c>
      <c r="P117" s="9">
        <f t="shared" ca="1" si="88"/>
        <v>0.91651159625620393</v>
      </c>
      <c r="Q117" s="9">
        <f t="shared" ca="1" si="88"/>
        <v>1.1650595941858835</v>
      </c>
      <c r="R117" s="9">
        <f t="shared" ca="1" si="88"/>
        <v>1.0430160868413989</v>
      </c>
      <c r="S117" s="9">
        <f t="shared" ca="1" si="88"/>
        <v>1.4220882150281171</v>
      </c>
      <c r="T117" s="9">
        <f t="shared" ca="1" si="88"/>
        <v>1.9919315929989614</v>
      </c>
      <c r="U117" s="9">
        <f t="shared" ca="1" si="88"/>
        <v>0.75541584728124933</v>
      </c>
      <c r="V117" s="9">
        <f t="shared" ca="1" si="88"/>
        <v>0.93001406270929765</v>
      </c>
      <c r="W117" s="9">
        <f t="shared" ca="1" si="88"/>
        <v>2.1100878965531846</v>
      </c>
      <c r="X117" s="9">
        <f t="shared" ca="1" si="88"/>
        <v>1.0293034968751598</v>
      </c>
      <c r="Y117" s="9">
        <f t="shared" ca="1" si="88"/>
        <v>1.1284607101361874</v>
      </c>
      <c r="Z117" s="9">
        <f t="shared" ca="1" si="88"/>
        <v>1.4343381997966647</v>
      </c>
      <c r="AA117" s="9">
        <f t="shared" ca="1" si="88"/>
        <v>0.96287744335364189</v>
      </c>
      <c r="AB117" s="9">
        <f t="shared" ca="1" si="88"/>
        <v>1.0831052080115913</v>
      </c>
      <c r="AC117" s="9">
        <f t="shared" ca="1" si="88"/>
        <v>1.5580857593556701</v>
      </c>
      <c r="AD117" s="9">
        <f t="shared" ca="1" si="88"/>
        <v>0.77991592668641763</v>
      </c>
      <c r="AE117" s="9">
        <f t="shared" ca="1" si="88"/>
        <v>1.3691099153950703</v>
      </c>
      <c r="AF117" s="9">
        <f t="shared" ca="1" si="88"/>
        <v>1.0434792561085706</v>
      </c>
      <c r="AG117" s="9">
        <f t="shared" ca="1" si="88"/>
        <v>1.5010220485158805</v>
      </c>
      <c r="AH117" s="9">
        <f t="shared" ca="1" si="88"/>
        <v>1.2998022618970433</v>
      </c>
      <c r="AI117" s="9">
        <f t="shared" ca="1" si="88"/>
        <v>1.7179639140196465</v>
      </c>
      <c r="AJ117" s="9">
        <f t="shared" ca="1" si="88"/>
        <v>1.2840869461312405</v>
      </c>
      <c r="AK117" s="9">
        <f t="shared" ca="1" si="88"/>
        <v>1.0557810535774201</v>
      </c>
      <c r="AL117" s="9">
        <f t="shared" ca="1" si="88"/>
        <v>1.1854259692953755</v>
      </c>
      <c r="AM117" s="9">
        <f t="shared" ca="1" si="88"/>
        <v>0.98898577254750941</v>
      </c>
      <c r="AN117" s="9">
        <f ca="1">AVERAGE(OFFSET($A117,0,Fixtures!$D$6,1,3))</f>
        <v>1.175225451095498</v>
      </c>
      <c r="AO117" s="9">
        <f ca="1">AVERAGE(OFFSET($A117,0,Fixtures!$D$6,1,6))</f>
        <v>1.1577972078900289</v>
      </c>
      <c r="AP117" s="9">
        <f ca="1">AVERAGE(OFFSET($A117,0,Fixtures!$D$6,1,9))</f>
        <v>1.2067104963732993</v>
      </c>
      <c r="AQ117" s="9">
        <f ca="1">AVERAGE(OFFSET($A117,0,Fixtures!$D$6,1,12))</f>
        <v>1.2635206324506354</v>
      </c>
      <c r="AR117" s="9">
        <f ca="1">IF(OR(Fixtures!$D$6&lt;=0,Fixtures!$D$6&gt;39),AVERAGE(A117:AM117),AVERAGE(OFFSET($A117,0,Fixtures!$D$6,1,39-Fixtures!$D$6)))</f>
        <v>1.2261626923218618</v>
      </c>
    </row>
    <row r="118" spans="1:44" x14ac:dyDescent="0.25">
      <c r="A118" s="30" t="s">
        <v>112</v>
      </c>
      <c r="B118" s="9">
        <f ca="1">MIN(VLOOKUP($A110,$A$2:$AM$12,B$14+1,FALSE),VLOOKUP($A118,$A$2:$AM$12,B$14+1,FALSE))</f>
        <v>1.0269866128754686</v>
      </c>
      <c r="C118" s="9">
        <f t="shared" ref="C118:AM118" ca="1" si="89">MIN(VLOOKUP($A110,$A$2:$AM$12,C$14+1,FALSE),VLOOKUP($A118,$A$2:$AM$12,C$14+1,FALSE))</f>
        <v>0.62117003641739887</v>
      </c>
      <c r="D118" s="9">
        <f t="shared" ca="1" si="89"/>
        <v>1.1615144096489374</v>
      </c>
      <c r="E118" s="9">
        <f t="shared" ca="1" si="89"/>
        <v>1.4117032190405687</v>
      </c>
      <c r="F118" s="9">
        <f t="shared" ca="1" si="89"/>
        <v>1.0097311018705752</v>
      </c>
      <c r="G118" s="9">
        <f t="shared" ca="1" si="89"/>
        <v>0.83606496329351487</v>
      </c>
      <c r="H118" s="9">
        <f t="shared" ca="1" si="89"/>
        <v>1.3859041401339194</v>
      </c>
      <c r="I118" s="9">
        <f t="shared" ca="1" si="89"/>
        <v>1.2342737101632306</v>
      </c>
      <c r="J118" s="9">
        <f t="shared" ca="1" si="89"/>
        <v>0.85804136867205216</v>
      </c>
      <c r="K118" s="9">
        <f t="shared" ca="1" si="89"/>
        <v>1.2811965639371294</v>
      </c>
      <c r="L118" s="9">
        <f t="shared" ca="1" si="89"/>
        <v>0.79176339589125777</v>
      </c>
      <c r="M118" s="9">
        <f t="shared" ca="1" si="89"/>
        <v>1.1500419589718294</v>
      </c>
      <c r="N118" s="9">
        <f t="shared" ca="1" si="89"/>
        <v>1.1608278316347092</v>
      </c>
      <c r="O118" s="9">
        <f t="shared" ca="1" si="89"/>
        <v>1.0048164126428618</v>
      </c>
      <c r="P118" s="9">
        <f t="shared" ca="1" si="89"/>
        <v>0.64131617879859193</v>
      </c>
      <c r="Q118" s="9">
        <f t="shared" ca="1" si="89"/>
        <v>1.1258038325065027</v>
      </c>
      <c r="R118" s="9">
        <f t="shared" ca="1" si="89"/>
        <v>0.89062534751663303</v>
      </c>
      <c r="S118" s="9">
        <f t="shared" ca="1" si="89"/>
        <v>1.2968765057206635</v>
      </c>
      <c r="T118" s="9">
        <f t="shared" ca="1" si="89"/>
        <v>0.82624934316712129</v>
      </c>
      <c r="U118" s="9">
        <f t="shared" ca="1" si="89"/>
        <v>0.75541584728124933</v>
      </c>
      <c r="V118" s="9">
        <f t="shared" ca="1" si="89"/>
        <v>1.1062771458945193</v>
      </c>
      <c r="W118" s="9">
        <f t="shared" ca="1" si="89"/>
        <v>0.85766050974303709</v>
      </c>
      <c r="X118" s="9">
        <f t="shared" ca="1" si="89"/>
        <v>1.1551093869856215</v>
      </c>
      <c r="Y118" s="9">
        <f t="shared" ca="1" si="89"/>
        <v>1.1284607101361874</v>
      </c>
      <c r="Z118" s="9">
        <f t="shared" ca="1" si="89"/>
        <v>0.92792067168525039</v>
      </c>
      <c r="AA118" s="9">
        <f t="shared" ca="1" si="89"/>
        <v>0.68748690613977625</v>
      </c>
      <c r="AB118" s="9">
        <f t="shared" ca="1" si="89"/>
        <v>0.86815699969730342</v>
      </c>
      <c r="AC118" s="9">
        <f t="shared" ca="1" si="89"/>
        <v>1.3304403339446</v>
      </c>
      <c r="AD118" s="9">
        <f t="shared" ca="1" si="89"/>
        <v>0.75363727630600597</v>
      </c>
      <c r="AE118" s="9">
        <f t="shared" ca="1" si="89"/>
        <v>0.95801552635345222</v>
      </c>
      <c r="AF118" s="9">
        <f t="shared" ca="1" si="89"/>
        <v>1.0434792561085706</v>
      </c>
      <c r="AG118" s="9">
        <f t="shared" ca="1" si="89"/>
        <v>0.9096793739186515</v>
      </c>
      <c r="AH118" s="9">
        <f t="shared" ca="1" si="89"/>
        <v>1.1827576654671876</v>
      </c>
      <c r="AI118" s="9">
        <f t="shared" ca="1" si="89"/>
        <v>0.94983358181099664</v>
      </c>
      <c r="AJ118" s="9">
        <f t="shared" ca="1" si="89"/>
        <v>1.2227641673684853</v>
      </c>
      <c r="AK118" s="9">
        <f t="shared" ca="1" si="89"/>
        <v>1.0557810535774201</v>
      </c>
      <c r="AL118" s="9">
        <f t="shared" ca="1" si="89"/>
        <v>0.94566669220284405</v>
      </c>
      <c r="AM118" s="9">
        <f t="shared" ca="1" si="89"/>
        <v>0.98898577254750941</v>
      </c>
      <c r="AN118" s="9">
        <f ca="1">AVERAGE(OFFSET($A118,0,Fixtures!$D$6,1,3))</f>
        <v>0.91462276265373799</v>
      </c>
      <c r="AO118" s="9">
        <f ca="1">AVERAGE(OFFSET($A118,0,Fixtures!$D$6,1,6))</f>
        <v>0.94935048298485392</v>
      </c>
      <c r="AP118" s="9">
        <f ca="1">AVERAGE(OFFSET($A118,0,Fixtures!$D$6,1,9))</f>
        <v>0.95636411714331082</v>
      </c>
      <c r="AQ118" s="9">
        <f ca="1">AVERAGE(OFFSET($A118,0,Fixtures!$D$6,1,12))</f>
        <v>0.99688603907803885</v>
      </c>
      <c r="AR118" s="9">
        <f ca="1">IF(OR(Fixtures!$D$6&lt;=0,Fixtures!$D$6&gt;39),AVERAGE(A118:AM118),AVERAGE(OFFSET($A118,0,Fixtures!$D$6,1,39-Fixtures!$D$6)))</f>
        <v>0.99687106581761598</v>
      </c>
    </row>
    <row r="119" spans="1:44" x14ac:dyDescent="0.25">
      <c r="A119" s="30" t="s">
        <v>71</v>
      </c>
      <c r="B119" s="9">
        <f ca="1">MIN(VLOOKUP($A110,$A$2:$AM$12,B$14+1,FALSE),VLOOKUP($A119,$A$2:$AM$12,B$14+1,FALSE))</f>
        <v>1.1302964534839808</v>
      </c>
      <c r="C119" s="9">
        <f t="shared" ref="C119:AM119" ca="1" si="90">MIN(VLOOKUP($A110,$A$2:$AM$12,C$14+1,FALSE),VLOOKUP($A119,$A$2:$AM$12,C$14+1,FALSE))</f>
        <v>1.6854224912522384</v>
      </c>
      <c r="D119" s="9">
        <f t="shared" ca="1" si="90"/>
        <v>1.1166305550652915</v>
      </c>
      <c r="E119" s="9">
        <f t="shared" ca="1" si="90"/>
        <v>1.2472877051010887</v>
      </c>
      <c r="F119" s="9">
        <f t="shared" ca="1" si="90"/>
        <v>1.1171264141056418</v>
      </c>
      <c r="G119" s="9">
        <f t="shared" ca="1" si="90"/>
        <v>0.83606496329351487</v>
      </c>
      <c r="H119" s="9">
        <f t="shared" ca="1" si="90"/>
        <v>1.6525868475708254</v>
      </c>
      <c r="I119" s="9">
        <f t="shared" ca="1" si="90"/>
        <v>1.0587868644439482</v>
      </c>
      <c r="J119" s="9">
        <f t="shared" ca="1" si="90"/>
        <v>1.7255337756204969</v>
      </c>
      <c r="K119" s="9">
        <f t="shared" ca="1" si="90"/>
        <v>0.89507314010875805</v>
      </c>
      <c r="L119" s="9">
        <f t="shared" ca="1" si="90"/>
        <v>1.591977029852639</v>
      </c>
      <c r="M119" s="9">
        <f t="shared" ca="1" si="90"/>
        <v>1.1500419589718294</v>
      </c>
      <c r="N119" s="9">
        <f t="shared" ca="1" si="90"/>
        <v>1.0308358496059491</v>
      </c>
      <c r="O119" s="9">
        <f t="shared" ca="1" si="90"/>
        <v>1.0048164126428618</v>
      </c>
      <c r="P119" s="9">
        <f t="shared" ca="1" si="90"/>
        <v>0.91651159625620393</v>
      </c>
      <c r="Q119" s="9">
        <f t="shared" ca="1" si="90"/>
        <v>0.8087319337607155</v>
      </c>
      <c r="R119" s="9">
        <f t="shared" ca="1" si="90"/>
        <v>1.0430160868413989</v>
      </c>
      <c r="S119" s="9">
        <f t="shared" ca="1" si="90"/>
        <v>1.5113390569444105</v>
      </c>
      <c r="T119" s="9">
        <f t="shared" ca="1" si="90"/>
        <v>1.581644575280466</v>
      </c>
      <c r="U119" s="9">
        <f t="shared" ca="1" si="90"/>
        <v>0.75541584728124933</v>
      </c>
      <c r="V119" s="9">
        <f t="shared" ca="1" si="90"/>
        <v>1.1062771458945193</v>
      </c>
      <c r="W119" s="9">
        <f t="shared" ca="1" si="90"/>
        <v>1.3370845673229599</v>
      </c>
      <c r="X119" s="9">
        <f t="shared" ca="1" si="90"/>
        <v>1.1551093869856215</v>
      </c>
      <c r="Y119" s="9">
        <f t="shared" ca="1" si="90"/>
        <v>1.1284607101361874</v>
      </c>
      <c r="Z119" s="9">
        <f t="shared" ca="1" si="90"/>
        <v>1.2312101483343278</v>
      </c>
      <c r="AA119" s="9">
        <f t="shared" ca="1" si="90"/>
        <v>0.96287744335364189</v>
      </c>
      <c r="AB119" s="9">
        <f t="shared" ca="1" si="90"/>
        <v>1.0831052080115913</v>
      </c>
      <c r="AC119" s="9">
        <f t="shared" ca="1" si="90"/>
        <v>1.5580857593556701</v>
      </c>
      <c r="AD119" s="9">
        <f t="shared" ca="1" si="90"/>
        <v>0.77991592668641763</v>
      </c>
      <c r="AE119" s="9">
        <f t="shared" ca="1" si="90"/>
        <v>1.3691099153950703</v>
      </c>
      <c r="AF119" s="9">
        <f t="shared" ca="1" si="90"/>
        <v>1.0434792561085706</v>
      </c>
      <c r="AG119" s="9">
        <f t="shared" ca="1" si="90"/>
        <v>1.3146187657471105</v>
      </c>
      <c r="AH119" s="9">
        <f t="shared" ca="1" si="90"/>
        <v>1.9868607223841244</v>
      </c>
      <c r="AI119" s="9">
        <f t="shared" ca="1" si="90"/>
        <v>0.98119757246559169</v>
      </c>
      <c r="AJ119" s="9">
        <f t="shared" ca="1" si="90"/>
        <v>0.83496119101808408</v>
      </c>
      <c r="AK119" s="9">
        <f t="shared" ca="1" si="90"/>
        <v>1.0557810535774201</v>
      </c>
      <c r="AL119" s="9">
        <f t="shared" ca="1" si="90"/>
        <v>1.2489365501051275</v>
      </c>
      <c r="AM119" s="9">
        <f t="shared" ca="1" si="90"/>
        <v>0.98898577254750941</v>
      </c>
      <c r="AN119" s="9">
        <f ca="1">AVERAGE(OFFSET($A119,0,Fixtures!$D$6,1,3))</f>
        <v>1.1075161006080525</v>
      </c>
      <c r="AO119" s="9">
        <f ca="1">AVERAGE(OFFSET($A119,0,Fixtures!$D$6,1,6))</f>
        <v>1.1239425326463059</v>
      </c>
      <c r="AP119" s="9">
        <f ca="1">AVERAGE(OFFSET($A119,0,Fixtures!$D$6,1,9))</f>
        <v>1.1634292370142876</v>
      </c>
      <c r="AQ119" s="9">
        <f ca="1">AVERAGE(OFFSET($A119,0,Fixtures!$D$6,1,12))</f>
        <v>1.1894902182496991</v>
      </c>
      <c r="AR119" s="9">
        <f ca="1">IF(OR(Fixtures!$D$6&lt;=0,Fixtures!$D$6&gt;39),AVERAGE(A119:AM119),AVERAGE(OFFSET($A119,0,Fixtures!$D$6,1,39-Fixtures!$D$6)))</f>
        <v>1.1711723996817629</v>
      </c>
    </row>
    <row r="120" spans="1:44" x14ac:dyDescent="0.25">
      <c r="A120" s="30" t="s">
        <v>63</v>
      </c>
      <c r="B120" s="9">
        <f ca="1">MIN(VLOOKUP($A110,$A$2:$AM$12,B$14+1,FALSE),VLOOKUP($A120,$A$2:$AM$12,B$14+1,FALSE))</f>
        <v>1.4383724771085271</v>
      </c>
      <c r="C120" s="9">
        <f t="shared" ref="C120:AM120" ca="1" si="91">MIN(VLOOKUP($A110,$A$2:$AM$12,C$14+1,FALSE),VLOOKUP($A120,$A$2:$AM$12,C$14+1,FALSE))</f>
        <v>1.6854224912522384</v>
      </c>
      <c r="D120" s="9">
        <f t="shared" ca="1" si="91"/>
        <v>1.577154413368739</v>
      </c>
      <c r="E120" s="9">
        <f t="shared" ca="1" si="91"/>
        <v>1.2464370220071528</v>
      </c>
      <c r="F120" s="9">
        <f t="shared" ca="1" si="91"/>
        <v>1.4773738083734402</v>
      </c>
      <c r="G120" s="9">
        <f t="shared" ca="1" si="91"/>
        <v>0.83606496329351487</v>
      </c>
      <c r="H120" s="9">
        <f t="shared" ca="1" si="91"/>
        <v>1.6525868475708254</v>
      </c>
      <c r="I120" s="9">
        <f t="shared" ca="1" si="91"/>
        <v>1.0273500989059383</v>
      </c>
      <c r="J120" s="9">
        <f t="shared" ca="1" si="91"/>
        <v>1.7255337756204969</v>
      </c>
      <c r="K120" s="9">
        <f t="shared" ca="1" si="91"/>
        <v>1.3450004191730558</v>
      </c>
      <c r="L120" s="9">
        <f t="shared" ca="1" si="91"/>
        <v>1.0606697057035595</v>
      </c>
      <c r="M120" s="9">
        <f t="shared" ca="1" si="91"/>
        <v>1.1500419589718294</v>
      </c>
      <c r="N120" s="9">
        <f t="shared" ca="1" si="91"/>
        <v>1.5045142875179449</v>
      </c>
      <c r="O120" s="9">
        <f t="shared" ca="1" si="91"/>
        <v>1.0048164126428618</v>
      </c>
      <c r="P120" s="9">
        <f t="shared" ca="1" si="91"/>
        <v>0.91651159625620393</v>
      </c>
      <c r="Q120" s="9">
        <f t="shared" ca="1" si="91"/>
        <v>1.1650595941858835</v>
      </c>
      <c r="R120" s="9">
        <f t="shared" ca="1" si="91"/>
        <v>1.0430160868413989</v>
      </c>
      <c r="S120" s="9">
        <f t="shared" ca="1" si="91"/>
        <v>1.6179719774000316</v>
      </c>
      <c r="T120" s="9">
        <f t="shared" ca="1" si="91"/>
        <v>1.5346834810817103</v>
      </c>
      <c r="U120" s="9">
        <f t="shared" ca="1" si="91"/>
        <v>0.75541584728124933</v>
      </c>
      <c r="V120" s="9">
        <f t="shared" ca="1" si="91"/>
        <v>1.1062771458945193</v>
      </c>
      <c r="W120" s="9">
        <f t="shared" ca="1" si="91"/>
        <v>2.0091981570362933</v>
      </c>
      <c r="X120" s="9">
        <f t="shared" ca="1" si="91"/>
        <v>1.1551093869856215</v>
      </c>
      <c r="Y120" s="9">
        <f t="shared" ca="1" si="91"/>
        <v>1.1284607101361874</v>
      </c>
      <c r="Z120" s="9">
        <f t="shared" ca="1" si="91"/>
        <v>1.4358406349555295</v>
      </c>
      <c r="AA120" s="9">
        <f t="shared" ca="1" si="91"/>
        <v>0.96287744335364189</v>
      </c>
      <c r="AB120" s="9">
        <f t="shared" ca="1" si="91"/>
        <v>1.0831052080115913</v>
      </c>
      <c r="AC120" s="9">
        <f t="shared" ca="1" si="91"/>
        <v>1.5580857593556701</v>
      </c>
      <c r="AD120" s="9">
        <f t="shared" ca="1" si="91"/>
        <v>0.77991592668641763</v>
      </c>
      <c r="AE120" s="9">
        <f t="shared" ca="1" si="91"/>
        <v>1.3691099153950703</v>
      </c>
      <c r="AF120" s="9">
        <f t="shared" ca="1" si="91"/>
        <v>1.0434792561085706</v>
      </c>
      <c r="AG120" s="9">
        <f t="shared" ca="1" si="91"/>
        <v>1.5010220485158805</v>
      </c>
      <c r="AH120" s="9">
        <f t="shared" ca="1" si="91"/>
        <v>1.5844572146929714</v>
      </c>
      <c r="AI120" s="9">
        <f t="shared" ca="1" si="91"/>
        <v>1.3094936255624603</v>
      </c>
      <c r="AJ120" s="9">
        <f t="shared" ca="1" si="91"/>
        <v>1.8619614773193269</v>
      </c>
      <c r="AK120" s="9">
        <f t="shared" ca="1" si="91"/>
        <v>1.0557810535774201</v>
      </c>
      <c r="AL120" s="9">
        <f t="shared" ca="1" si="91"/>
        <v>1.2489365501051275</v>
      </c>
      <c r="AM120" s="9">
        <f t="shared" ca="1" si="91"/>
        <v>0.98898577254750941</v>
      </c>
      <c r="AN120" s="9">
        <f ca="1">AVERAGE(OFFSET($A120,0,Fixtures!$D$6,1,3))</f>
        <v>1.1757262628151197</v>
      </c>
      <c r="AO120" s="9">
        <f ca="1">AVERAGE(OFFSET($A120,0,Fixtures!$D$6,1,6))</f>
        <v>1.1580476137498394</v>
      </c>
      <c r="AP120" s="9">
        <f ca="1">AVERAGE(OFFSET($A120,0,Fixtures!$D$6,1,9))</f>
        <v>1.2068774336131731</v>
      </c>
      <c r="AQ120" s="9">
        <f ca="1">AVERAGE(OFFSET($A120,0,Fixtures!$D$6,1,12))</f>
        <v>1.301484101674443</v>
      </c>
      <c r="AR120" s="9">
        <f ca="1">IF(OR(Fixtures!$D$6&lt;=0,Fixtures!$D$6&gt;39),AVERAGE(A120:AM120),AVERAGE(OFFSET($A120,0,Fixtures!$D$6,1,39-Fixtures!$D$6)))</f>
        <v>1.2607675064215582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9">
        <f t="shared" ref="B123:AM123" ca="1" si="92">MIN(VLOOKUP($A122,$A$2:$AM$12,B$14+1,FALSE),VLOOKUP($A123,$A$2:$AM$12,B$14+1,FALSE))</f>
        <v>1.1302964534839808</v>
      </c>
      <c r="C123" s="9">
        <f t="shared" ca="1" si="92"/>
        <v>1.0847983169801043</v>
      </c>
      <c r="D123" s="9">
        <f t="shared" ca="1" si="92"/>
        <v>1.1166305550652915</v>
      </c>
      <c r="E123" s="9">
        <f t="shared" ca="1" si="92"/>
        <v>1.2472877051010887</v>
      </c>
      <c r="F123" s="9">
        <f t="shared" ca="1" si="92"/>
        <v>1.1171264141056418</v>
      </c>
      <c r="G123" s="9">
        <f t="shared" ca="1" si="92"/>
        <v>2.0225215145326922</v>
      </c>
      <c r="H123" s="9">
        <f t="shared" ca="1" si="92"/>
        <v>1.2493381206807457</v>
      </c>
      <c r="I123" s="9">
        <f t="shared" ca="1" si="92"/>
        <v>1.0587868644439482</v>
      </c>
      <c r="J123" s="9">
        <f t="shared" ca="1" si="92"/>
        <v>1.3698810024385466</v>
      </c>
      <c r="K123" s="9">
        <f t="shared" ca="1" si="92"/>
        <v>0.89507314010875805</v>
      </c>
      <c r="L123" s="9">
        <f t="shared" ca="1" si="92"/>
        <v>1.591977029852639</v>
      </c>
      <c r="M123" s="9">
        <f t="shared" ca="1" si="92"/>
        <v>1.4657395835597111</v>
      </c>
      <c r="N123" s="9">
        <f t="shared" ca="1" si="92"/>
        <v>1.0119446715271376</v>
      </c>
      <c r="O123" s="9">
        <f t="shared" ca="1" si="92"/>
        <v>1.9638132179679064</v>
      </c>
      <c r="P123" s="9">
        <f t="shared" ca="1" si="92"/>
        <v>2.2590146488536549</v>
      </c>
      <c r="Q123" s="9">
        <f t="shared" ca="1" si="92"/>
        <v>0.8087319337607155</v>
      </c>
      <c r="R123" s="9">
        <f t="shared" ca="1" si="92"/>
        <v>1.9168996324886733</v>
      </c>
      <c r="S123" s="9">
        <f t="shared" ca="1" si="92"/>
        <v>1.5113390569444105</v>
      </c>
      <c r="T123" s="9">
        <f t="shared" ca="1" si="92"/>
        <v>1.1891782107396331</v>
      </c>
      <c r="U123" s="9">
        <f t="shared" ca="1" si="92"/>
        <v>1.1595491046342767</v>
      </c>
      <c r="V123" s="9">
        <f t="shared" ca="1" si="92"/>
        <v>1.2366352276089247</v>
      </c>
      <c r="W123" s="9">
        <f t="shared" ca="1" si="92"/>
        <v>1.3370845673229599</v>
      </c>
      <c r="X123" s="9">
        <f t="shared" ca="1" si="92"/>
        <v>1.1843564821873007</v>
      </c>
      <c r="Y123" s="9">
        <f t="shared" ca="1" si="92"/>
        <v>1.3037541353425803</v>
      </c>
      <c r="Z123" s="9">
        <f t="shared" ca="1" si="92"/>
        <v>1.2312101483343278</v>
      </c>
      <c r="AA123" s="9">
        <f t="shared" ca="1" si="92"/>
        <v>1.4353999254464831</v>
      </c>
      <c r="AB123" s="9">
        <f t="shared" ca="1" si="92"/>
        <v>2.2576793319786872</v>
      </c>
      <c r="AC123" s="9">
        <f t="shared" ca="1" si="92"/>
        <v>1.2832138035667979</v>
      </c>
      <c r="AD123" s="9">
        <f t="shared" ca="1" si="92"/>
        <v>1.2081057282104517</v>
      </c>
      <c r="AE123" s="9">
        <f t="shared" ca="1" si="92"/>
        <v>1.5122329467532729</v>
      </c>
      <c r="AF123" s="9">
        <f t="shared" ca="1" si="92"/>
        <v>1.5116704352442427</v>
      </c>
      <c r="AG123" s="9">
        <f t="shared" ca="1" si="92"/>
        <v>1.3146187657471105</v>
      </c>
      <c r="AH123" s="9">
        <f t="shared" ca="1" si="92"/>
        <v>2.3781385260761647</v>
      </c>
      <c r="AI123" s="9">
        <f t="shared" ca="1" si="92"/>
        <v>0.98119757246559169</v>
      </c>
      <c r="AJ123" s="9">
        <f t="shared" ca="1" si="92"/>
        <v>0.83496119101808408</v>
      </c>
      <c r="AK123" s="9">
        <f t="shared" ca="1" si="92"/>
        <v>1.6680530513938308</v>
      </c>
      <c r="AL123" s="9">
        <f t="shared" ca="1" si="92"/>
        <v>1.3539193609681659</v>
      </c>
      <c r="AM123" s="9">
        <f t="shared" ca="1" si="92"/>
        <v>1.6687937790960827</v>
      </c>
      <c r="AN123" s="9">
        <f ca="1">AVERAGE(OFFSET($A123,0,Fixtures!$D$6,1,3))</f>
        <v>1.3234547363744638</v>
      </c>
      <c r="AO123" s="9">
        <f ca="1">AVERAGE(OFFSET($A123,0,Fixtures!$D$6,1,6))</f>
        <v>1.4532271788132214</v>
      </c>
      <c r="AP123" s="9">
        <f ca="1">AVERAGE(OFFSET($A123,0,Fixtures!$D$6,1,9))</f>
        <v>1.4508761356248838</v>
      </c>
      <c r="AQ123" s="9">
        <f ca="1">AVERAGE(OFFSET($A123,0,Fixtures!$D$6,1,12))</f>
        <v>1.4376818758486498</v>
      </c>
      <c r="AR123" s="9">
        <f ca="1">IF(OR(Fixtures!$D$6&lt;=0,Fixtures!$D$6&gt;39),AVERAGE(A123:AM123),AVERAGE(OFFSET($A123,0,Fixtures!$D$6,1,39-Fixtures!$D$6)))</f>
        <v>1.4628632467761249</v>
      </c>
    </row>
    <row r="124" spans="1:44" x14ac:dyDescent="0.25">
      <c r="A124" s="30" t="s">
        <v>121</v>
      </c>
      <c r="B124" s="9">
        <f ca="1">MIN(VLOOKUP($A122,$A$2:$AM$12,B$14+1,FALSE),VLOOKUP($A124,$A$2:$AM$12,B$14+1,FALSE))</f>
        <v>1.1302964534839808</v>
      </c>
      <c r="C124" s="9">
        <f t="shared" ref="C124:AM124" ca="1" si="93">MIN(VLOOKUP($A122,$A$2:$AM$12,C$14+1,FALSE),VLOOKUP($A124,$A$2:$AM$12,C$14+1,FALSE))</f>
        <v>1.0832743525042701</v>
      </c>
      <c r="D124" s="9">
        <f t="shared" ca="1" si="93"/>
        <v>1.1166305550652915</v>
      </c>
      <c r="E124" s="9">
        <f t="shared" ca="1" si="93"/>
        <v>1.2472877051010887</v>
      </c>
      <c r="F124" s="9">
        <f t="shared" ca="1" si="93"/>
        <v>1.0000425229764374</v>
      </c>
      <c r="G124" s="9">
        <f t="shared" ca="1" si="93"/>
        <v>1.2100284870414586</v>
      </c>
      <c r="H124" s="9">
        <f t="shared" ca="1" si="93"/>
        <v>1.8473192906256781</v>
      </c>
      <c r="I124" s="9">
        <f t="shared" ca="1" si="93"/>
        <v>1.0587868644439482</v>
      </c>
      <c r="J124" s="9">
        <f t="shared" ca="1" si="93"/>
        <v>1.6804223523491917</v>
      </c>
      <c r="K124" s="9">
        <f t="shared" ca="1" si="93"/>
        <v>0.89507314010875805</v>
      </c>
      <c r="L124" s="9">
        <f t="shared" ca="1" si="93"/>
        <v>0.95188704999145857</v>
      </c>
      <c r="M124" s="9">
        <f t="shared" ca="1" si="93"/>
        <v>1.4657395835597111</v>
      </c>
      <c r="N124" s="9">
        <f t="shared" ca="1" si="93"/>
        <v>1.0308358496059491</v>
      </c>
      <c r="O124" s="9">
        <f t="shared" ca="1" si="93"/>
        <v>1.9638132179679064</v>
      </c>
      <c r="P124" s="9">
        <f t="shared" ca="1" si="93"/>
        <v>1.6189432505792027</v>
      </c>
      <c r="Q124" s="9">
        <f t="shared" ca="1" si="93"/>
        <v>0.8087319337607155</v>
      </c>
      <c r="R124" s="9">
        <f t="shared" ca="1" si="93"/>
        <v>1.172016961695405</v>
      </c>
      <c r="S124" s="9">
        <f t="shared" ca="1" si="93"/>
        <v>1.0271585797269174</v>
      </c>
      <c r="T124" s="9">
        <f t="shared" ca="1" si="93"/>
        <v>1.581644575280466</v>
      </c>
      <c r="U124" s="9">
        <f t="shared" ca="1" si="93"/>
        <v>0.86833534323139105</v>
      </c>
      <c r="V124" s="9">
        <f t="shared" ca="1" si="93"/>
        <v>1.2366352276089247</v>
      </c>
      <c r="W124" s="9">
        <f t="shared" ca="1" si="93"/>
        <v>1.3370845673229599</v>
      </c>
      <c r="X124" s="9">
        <f t="shared" ca="1" si="93"/>
        <v>1.1249108309114424</v>
      </c>
      <c r="Y124" s="9">
        <f t="shared" ca="1" si="93"/>
        <v>1.2971429201357818</v>
      </c>
      <c r="Z124" s="9">
        <f t="shared" ca="1" si="93"/>
        <v>1.2312101483343278</v>
      </c>
      <c r="AA124" s="9">
        <f t="shared" ca="1" si="93"/>
        <v>1.0436002498175043</v>
      </c>
      <c r="AB124" s="9">
        <f t="shared" ca="1" si="93"/>
        <v>1.5343973845303336</v>
      </c>
      <c r="AC124" s="9">
        <f t="shared" ca="1" si="93"/>
        <v>0.78457333799444473</v>
      </c>
      <c r="AD124" s="9">
        <f t="shared" ca="1" si="93"/>
        <v>1.2081057282104517</v>
      </c>
      <c r="AE124" s="9">
        <f t="shared" ca="1" si="93"/>
        <v>1.0837553991480613</v>
      </c>
      <c r="AF124" s="9">
        <f t="shared" ca="1" si="93"/>
        <v>1.5398905901520972</v>
      </c>
      <c r="AG124" s="9">
        <f t="shared" ca="1" si="93"/>
        <v>1.3146187657471105</v>
      </c>
      <c r="AH124" s="9">
        <f t="shared" ca="1" si="93"/>
        <v>1.4219547289995862</v>
      </c>
      <c r="AI124" s="9">
        <f t="shared" ca="1" si="93"/>
        <v>0.98119757246559169</v>
      </c>
      <c r="AJ124" s="9">
        <f t="shared" ca="1" si="93"/>
        <v>0.83496119101808408</v>
      </c>
      <c r="AK124" s="9">
        <f t="shared" ca="1" si="93"/>
        <v>1.6680530513938308</v>
      </c>
      <c r="AL124" s="9">
        <f t="shared" ca="1" si="93"/>
        <v>0.81001906983767047</v>
      </c>
      <c r="AM124" s="9">
        <f t="shared" ca="1" si="93"/>
        <v>1.4938906824709743</v>
      </c>
      <c r="AN124" s="9">
        <f ca="1">AVERAGE(OFFSET($A124,0,Fixtures!$D$6,1,3))</f>
        <v>1.1906511060958713</v>
      </c>
      <c r="AO124" s="9">
        <f ca="1">AVERAGE(OFFSET($A124,0,Fixtures!$D$6,1,6))</f>
        <v>1.1831716281704738</v>
      </c>
      <c r="AP124" s="9">
        <f ca="1">AVERAGE(OFFSET($A124,0,Fixtures!$D$6,1,9))</f>
        <v>1.2263660582300124</v>
      </c>
      <c r="AQ124" s="9">
        <f ca="1">AVERAGE(OFFSET($A124,0,Fixtures!$D$6,1,12))</f>
        <v>1.1896173347127812</v>
      </c>
      <c r="AR124" s="9">
        <f ca="1">IF(OR(Fixtures!$D$6&lt;=0,Fixtures!$D$6&gt;39),AVERAGE(A124:AM124),AVERAGE(OFFSET($A124,0,Fixtures!$D$6,1,39-Fixtures!$D$6)))</f>
        <v>1.2164913880170569</v>
      </c>
    </row>
    <row r="125" spans="1:44" x14ac:dyDescent="0.25">
      <c r="A125" s="30" t="s">
        <v>73</v>
      </c>
      <c r="B125" s="9">
        <f ca="1">MIN(VLOOKUP($A122,$A$2:$AM$12,B$14+1,FALSE),VLOOKUP($A125,$A$2:$AM$12,B$14+1,FALSE))</f>
        <v>1.0835125382983435</v>
      </c>
      <c r="C125" s="9">
        <f t="shared" ref="C125:AM125" ca="1" si="94">MIN(VLOOKUP($A122,$A$2:$AM$12,C$14+1,FALSE),VLOOKUP($A125,$A$2:$AM$12,C$14+1,FALSE))</f>
        <v>1.7726169301834744</v>
      </c>
      <c r="D125" s="9">
        <f t="shared" ca="1" si="94"/>
        <v>1.1166305550652915</v>
      </c>
      <c r="E125" s="9">
        <f t="shared" ca="1" si="94"/>
        <v>1.2472877051010887</v>
      </c>
      <c r="F125" s="9">
        <f t="shared" ca="1" si="94"/>
        <v>1.1171264141056418</v>
      </c>
      <c r="G125" s="9">
        <f t="shared" ca="1" si="94"/>
        <v>2.0096738219941241</v>
      </c>
      <c r="H125" s="9">
        <f t="shared" ca="1" si="94"/>
        <v>1.1427070430229473</v>
      </c>
      <c r="I125" s="9">
        <f t="shared" ca="1" si="94"/>
        <v>1.0587868644439482</v>
      </c>
      <c r="J125" s="9">
        <f t="shared" ca="1" si="94"/>
        <v>1.0041113164666091</v>
      </c>
      <c r="K125" s="9">
        <f t="shared" ca="1" si="94"/>
        <v>0.89507314010875805</v>
      </c>
      <c r="L125" s="9">
        <f t="shared" ca="1" si="94"/>
        <v>1.5466331070127801</v>
      </c>
      <c r="M125" s="9">
        <f t="shared" ca="1" si="94"/>
        <v>1.2764154077904522</v>
      </c>
      <c r="N125" s="9">
        <f t="shared" ca="1" si="94"/>
        <v>1.0308358496059491</v>
      </c>
      <c r="O125" s="9">
        <f t="shared" ca="1" si="94"/>
        <v>1.8105402723413848</v>
      </c>
      <c r="P125" s="9">
        <f t="shared" ca="1" si="94"/>
        <v>1.2363184206988933</v>
      </c>
      <c r="Q125" s="9">
        <f t="shared" ca="1" si="94"/>
        <v>0.8087319337607155</v>
      </c>
      <c r="R125" s="9">
        <f t="shared" ca="1" si="94"/>
        <v>2.4336748002319766</v>
      </c>
      <c r="S125" s="9">
        <f t="shared" ca="1" si="94"/>
        <v>1.0549087880515551</v>
      </c>
      <c r="T125" s="9">
        <f t="shared" ca="1" si="94"/>
        <v>1.1432144817771392</v>
      </c>
      <c r="U125" s="9">
        <f t="shared" ca="1" si="94"/>
        <v>1.1595491046342767</v>
      </c>
      <c r="V125" s="9">
        <f t="shared" ca="1" si="94"/>
        <v>1.2366352276089247</v>
      </c>
      <c r="W125" s="9">
        <f t="shared" ca="1" si="94"/>
        <v>1.1008562630603487</v>
      </c>
      <c r="X125" s="9">
        <f t="shared" ca="1" si="94"/>
        <v>1.1843564821873007</v>
      </c>
      <c r="Y125" s="9">
        <f t="shared" ca="1" si="94"/>
        <v>1.1566920788984516</v>
      </c>
      <c r="Z125" s="9">
        <f t="shared" ca="1" si="94"/>
        <v>1.1866278623542266</v>
      </c>
      <c r="AA125" s="9">
        <f t="shared" ca="1" si="94"/>
        <v>1.618580458445674</v>
      </c>
      <c r="AB125" s="9">
        <f t="shared" ca="1" si="94"/>
        <v>1.5758513994350394</v>
      </c>
      <c r="AC125" s="9">
        <f t="shared" ca="1" si="94"/>
        <v>1.6291542051139674</v>
      </c>
      <c r="AD125" s="9">
        <f t="shared" ca="1" si="94"/>
        <v>1.2081057282104517</v>
      </c>
      <c r="AE125" s="9">
        <f t="shared" ca="1" si="94"/>
        <v>0.82761811633562266</v>
      </c>
      <c r="AF125" s="9">
        <f t="shared" ca="1" si="94"/>
        <v>1.5398905901520972</v>
      </c>
      <c r="AG125" s="9">
        <f t="shared" ca="1" si="94"/>
        <v>0.85445990108286451</v>
      </c>
      <c r="AH125" s="9">
        <f t="shared" ca="1" si="94"/>
        <v>2.3104025425746468</v>
      </c>
      <c r="AI125" s="9">
        <f t="shared" ca="1" si="94"/>
        <v>0.98119757246559169</v>
      </c>
      <c r="AJ125" s="9">
        <f t="shared" ca="1" si="94"/>
        <v>0.83496119101808408</v>
      </c>
      <c r="AK125" s="9">
        <f t="shared" ca="1" si="94"/>
        <v>1.6680530513938308</v>
      </c>
      <c r="AL125" s="9">
        <f t="shared" ca="1" si="94"/>
        <v>1.3453188395167275</v>
      </c>
      <c r="AM125" s="9">
        <f t="shared" ca="1" si="94"/>
        <v>1.6687937790960827</v>
      </c>
      <c r="AN125" s="9">
        <f ca="1">AVERAGE(OFFSET($A125,0,Fixtures!$D$6,1,3))</f>
        <v>1.3206334665661175</v>
      </c>
      <c r="AO125" s="9">
        <f ca="1">AVERAGE(OFFSET($A125,0,Fixtures!$D$6,1,6))</f>
        <v>1.3958352887429684</v>
      </c>
      <c r="AP125" s="9">
        <f ca="1">AVERAGE(OFFSET($A125,0,Fixtures!$D$6,1,9))</f>
        <v>1.288553371114266</v>
      </c>
      <c r="AQ125" s="9">
        <f ca="1">AVERAGE(OFFSET($A125,0,Fixtures!$D$6,1,12))</f>
        <v>1.3102951371738931</v>
      </c>
      <c r="AR125" s="9">
        <f ca="1">IF(OR(Fixtures!$D$6&lt;=0,Fixtures!$D$6&gt;39),AVERAGE(A125:AM125),AVERAGE(OFFSET($A125,0,Fixtures!$D$6,1,39-Fixtures!$D$6)))</f>
        <v>1.3603804877395576</v>
      </c>
    </row>
    <row r="126" spans="1:44" x14ac:dyDescent="0.25">
      <c r="A126" s="30" t="s">
        <v>61</v>
      </c>
      <c r="B126" s="9">
        <f ca="1">MIN(VLOOKUP($A122,$A$2:$AM$12,B$14+1,FALSE),VLOOKUP($A126,$A$2:$AM$12,B$14+1,FALSE))</f>
        <v>1.1302964534839808</v>
      </c>
      <c r="C126" s="9">
        <f t="shared" ref="C126:AM126" ca="1" si="95">MIN(VLOOKUP($A122,$A$2:$AM$12,C$14+1,FALSE),VLOOKUP($A126,$A$2:$AM$12,C$14+1,FALSE))</f>
        <v>1.4729514160467356</v>
      </c>
      <c r="D126" s="9">
        <f t="shared" ca="1" si="95"/>
        <v>1.1166305550652915</v>
      </c>
      <c r="E126" s="9">
        <f t="shared" ca="1" si="95"/>
        <v>1.2472877051010887</v>
      </c>
      <c r="F126" s="9">
        <f t="shared" ca="1" si="95"/>
        <v>1.1171264141056418</v>
      </c>
      <c r="G126" s="9">
        <f t="shared" ca="1" si="95"/>
        <v>0.86604850275008172</v>
      </c>
      <c r="H126" s="9">
        <f t="shared" ca="1" si="95"/>
        <v>1.5288865020832532</v>
      </c>
      <c r="I126" s="9">
        <f t="shared" ca="1" si="95"/>
        <v>1.0587868644439482</v>
      </c>
      <c r="J126" s="9">
        <f t="shared" ca="1" si="95"/>
        <v>1.7692238807983138</v>
      </c>
      <c r="K126" s="9">
        <f t="shared" ca="1" si="95"/>
        <v>0.89507314010875805</v>
      </c>
      <c r="L126" s="9">
        <f t="shared" ca="1" si="95"/>
        <v>1.3960296628765576</v>
      </c>
      <c r="M126" s="9">
        <f t="shared" ca="1" si="95"/>
        <v>0.9855876609124008</v>
      </c>
      <c r="N126" s="9">
        <f t="shared" ca="1" si="95"/>
        <v>1.0308358496059491</v>
      </c>
      <c r="O126" s="9">
        <f t="shared" ca="1" si="95"/>
        <v>0.71382267956457612</v>
      </c>
      <c r="P126" s="9">
        <f t="shared" ca="1" si="95"/>
        <v>1.8774642468492051</v>
      </c>
      <c r="Q126" s="9">
        <f t="shared" ca="1" si="95"/>
        <v>0.8087319337607155</v>
      </c>
      <c r="R126" s="9">
        <f t="shared" ca="1" si="95"/>
        <v>0.73697378553287718</v>
      </c>
      <c r="S126" s="9">
        <f t="shared" ca="1" si="95"/>
        <v>1.180170151328924</v>
      </c>
      <c r="T126" s="9">
        <f t="shared" ca="1" si="95"/>
        <v>1.581644575280466</v>
      </c>
      <c r="U126" s="9">
        <f t="shared" ca="1" si="95"/>
        <v>1.1595491046342767</v>
      </c>
      <c r="V126" s="9">
        <f t="shared" ca="1" si="95"/>
        <v>1.0234694766011858</v>
      </c>
      <c r="W126" s="9">
        <f t="shared" ca="1" si="95"/>
        <v>1.3370845673229599</v>
      </c>
      <c r="X126" s="9">
        <f t="shared" ca="1" si="95"/>
        <v>1.1843564821873007</v>
      </c>
      <c r="Y126" s="9">
        <f t="shared" ca="1" si="95"/>
        <v>1.7321659464289814</v>
      </c>
      <c r="Z126" s="9">
        <f t="shared" ca="1" si="95"/>
        <v>0.9860253280974014</v>
      </c>
      <c r="AA126" s="9">
        <f t="shared" ca="1" si="95"/>
        <v>1.6884675416242185</v>
      </c>
      <c r="AB126" s="9">
        <f t="shared" ca="1" si="95"/>
        <v>0.79003125832762677</v>
      </c>
      <c r="AC126" s="9">
        <f t="shared" ca="1" si="95"/>
        <v>1.1009114574009649</v>
      </c>
      <c r="AD126" s="9">
        <f t="shared" ca="1" si="95"/>
        <v>1.0453655684687653</v>
      </c>
      <c r="AE126" s="9">
        <f t="shared" ca="1" si="95"/>
        <v>1.5122329467532729</v>
      </c>
      <c r="AF126" s="9">
        <f t="shared" ca="1" si="95"/>
        <v>0.94949125931713307</v>
      </c>
      <c r="AG126" s="9">
        <f t="shared" ca="1" si="95"/>
        <v>1.0663277065100458</v>
      </c>
      <c r="AH126" s="9">
        <f t="shared" ca="1" si="95"/>
        <v>0.93453225366116655</v>
      </c>
      <c r="AI126" s="9">
        <f t="shared" ca="1" si="95"/>
        <v>0.98119757246559169</v>
      </c>
      <c r="AJ126" s="9">
        <f t="shared" ca="1" si="95"/>
        <v>0.83496119101808408</v>
      </c>
      <c r="AK126" s="9">
        <f t="shared" ca="1" si="95"/>
        <v>1.0915091082293447</v>
      </c>
      <c r="AL126" s="9">
        <f t="shared" ca="1" si="95"/>
        <v>1.2937267757130853</v>
      </c>
      <c r="AM126" s="9">
        <f t="shared" ca="1" si="95"/>
        <v>0.99764978906718227</v>
      </c>
      <c r="AN126" s="9">
        <f ca="1">AVERAGE(OFFSET($A126,0,Fixtures!$D$6,1,3))</f>
        <v>1.4688862720502005</v>
      </c>
      <c r="AO126" s="9">
        <f ca="1">AVERAGE(OFFSET($A126,0,Fixtures!$D$6,1,6))</f>
        <v>1.2238278500579931</v>
      </c>
      <c r="AP126" s="9">
        <f ca="1">AVERAGE(OFFSET($A126,0,Fixtures!$D$6,1,9))</f>
        <v>1.2078910014364901</v>
      </c>
      <c r="AQ126" s="9">
        <f ca="1">AVERAGE(OFFSET($A126,0,Fixtures!$D$6,1,12))</f>
        <v>1.1351425025061044</v>
      </c>
      <c r="AR126" s="9">
        <f ca="1">IF(OR(Fixtures!$D$6&lt;=0,Fixtures!$D$6&gt;39),AVERAGE(A126:AM126),AVERAGE(OFFSET($A126,0,Fixtures!$D$6,1,39-Fixtures!$D$6)))</f>
        <v>1.1336397135388576</v>
      </c>
    </row>
    <row r="127" spans="1:44" x14ac:dyDescent="0.25">
      <c r="A127" s="30" t="s">
        <v>53</v>
      </c>
      <c r="B127" s="9">
        <f ca="1">MIN(VLOOKUP($A122,$A$2:$AM$12,B$14+1,FALSE),VLOOKUP($A127,$A$2:$AM$12,B$14+1,FALSE))</f>
        <v>1.1302964534839808</v>
      </c>
      <c r="C127" s="9">
        <f t="shared" ref="C127:AM127" ca="1" si="96">MIN(VLOOKUP($A122,$A$2:$AM$12,C$14+1,FALSE),VLOOKUP($A127,$A$2:$AM$12,C$14+1,FALSE))</f>
        <v>1.4875266229488624</v>
      </c>
      <c r="D127" s="9">
        <f t="shared" ca="1" si="96"/>
        <v>1.1166305550652915</v>
      </c>
      <c r="E127" s="9">
        <f t="shared" ca="1" si="96"/>
        <v>1.0905485282331151</v>
      </c>
      <c r="F127" s="9">
        <f t="shared" ca="1" si="96"/>
        <v>1.1171264141056418</v>
      </c>
      <c r="G127" s="9">
        <f t="shared" ca="1" si="96"/>
        <v>1.1630475346324292</v>
      </c>
      <c r="H127" s="9">
        <f t="shared" ca="1" si="96"/>
        <v>0.92281005114979542</v>
      </c>
      <c r="I127" s="9">
        <f t="shared" ca="1" si="96"/>
        <v>1.0587868644439482</v>
      </c>
      <c r="J127" s="9">
        <f t="shared" ca="1" si="96"/>
        <v>1.7692238807983138</v>
      </c>
      <c r="K127" s="9">
        <f t="shared" ca="1" si="96"/>
        <v>0.89507314010875805</v>
      </c>
      <c r="L127" s="9">
        <f t="shared" ca="1" si="96"/>
        <v>1.422245429569416</v>
      </c>
      <c r="M127" s="9">
        <f t="shared" ca="1" si="96"/>
        <v>1.4657395835597111</v>
      </c>
      <c r="N127" s="9">
        <f t="shared" ca="1" si="96"/>
        <v>1.0308358496059491</v>
      </c>
      <c r="O127" s="9">
        <f t="shared" ca="1" si="96"/>
        <v>1.4482572665691931</v>
      </c>
      <c r="P127" s="9">
        <f t="shared" ca="1" si="96"/>
        <v>0.84181057249358038</v>
      </c>
      <c r="Q127" s="9">
        <f t="shared" ca="1" si="96"/>
        <v>0.8087319337607155</v>
      </c>
      <c r="R127" s="9">
        <f t="shared" ca="1" si="96"/>
        <v>1.0630365966285165</v>
      </c>
      <c r="S127" s="9">
        <f t="shared" ca="1" si="96"/>
        <v>1.1730661216889728</v>
      </c>
      <c r="T127" s="9">
        <f t="shared" ca="1" si="96"/>
        <v>1.0501839064337484</v>
      </c>
      <c r="U127" s="9">
        <f t="shared" ca="1" si="96"/>
        <v>1.1595491046342767</v>
      </c>
      <c r="V127" s="9">
        <f t="shared" ca="1" si="96"/>
        <v>1.2366352276089247</v>
      </c>
      <c r="W127" s="9">
        <f t="shared" ca="1" si="96"/>
        <v>1.0506502586947299</v>
      </c>
      <c r="X127" s="9">
        <f t="shared" ca="1" si="96"/>
        <v>1.1843564821873007</v>
      </c>
      <c r="Y127" s="9">
        <f t="shared" ca="1" si="96"/>
        <v>1.2363905542623161</v>
      </c>
      <c r="Z127" s="9">
        <f t="shared" ca="1" si="96"/>
        <v>0.99578228478394903</v>
      </c>
      <c r="AA127" s="9">
        <f t="shared" ca="1" si="96"/>
        <v>1.6884675416242185</v>
      </c>
      <c r="AB127" s="9">
        <f t="shared" ca="1" si="96"/>
        <v>0.78527566823807271</v>
      </c>
      <c r="AC127" s="9">
        <f t="shared" ca="1" si="96"/>
        <v>1.5879929406425983</v>
      </c>
      <c r="AD127" s="9">
        <f t="shared" ca="1" si="96"/>
        <v>1.0117217162715597</v>
      </c>
      <c r="AE127" s="9">
        <f t="shared" ca="1" si="96"/>
        <v>1.2575194971817683</v>
      </c>
      <c r="AF127" s="9">
        <f t="shared" ca="1" si="96"/>
        <v>1.5398905901520972</v>
      </c>
      <c r="AG127" s="9">
        <f t="shared" ca="1" si="96"/>
        <v>0.96949453381904649</v>
      </c>
      <c r="AH127" s="9">
        <f t="shared" ca="1" si="96"/>
        <v>2.1245888515790039</v>
      </c>
      <c r="AI127" s="9">
        <f t="shared" ca="1" si="96"/>
        <v>0.98119757246559169</v>
      </c>
      <c r="AJ127" s="9">
        <f t="shared" ca="1" si="96"/>
        <v>0.83496119101808408</v>
      </c>
      <c r="AK127" s="9">
        <f t="shared" ca="1" si="96"/>
        <v>1.4214047319124028</v>
      </c>
      <c r="AL127" s="9">
        <f t="shared" ca="1" si="96"/>
        <v>1.7373919961793081</v>
      </c>
      <c r="AM127" s="9">
        <f t="shared" ca="1" si="96"/>
        <v>1.1138797084062104</v>
      </c>
      <c r="AN127" s="9">
        <f ca="1">AVERAGE(OFFSET($A127,0,Fixtures!$D$6,1,3))</f>
        <v>1.3068801268901613</v>
      </c>
      <c r="AO127" s="9">
        <f ca="1">AVERAGE(OFFSET($A127,0,Fixtures!$D$6,1,6))</f>
        <v>1.2176051176371192</v>
      </c>
      <c r="AP127" s="9">
        <f ca="1">AVERAGE(OFFSET($A127,0,Fixtures!$D$6,1,9))</f>
        <v>1.2302817029972919</v>
      </c>
      <c r="AQ127" s="9">
        <f ca="1">AVERAGE(OFFSET($A127,0,Fixtures!$D$6,1,12))</f>
        <v>1.2511069118365257</v>
      </c>
      <c r="AR127" s="9">
        <f ca="1">IF(OR(Fixtures!$D$6&lt;=0,Fixtures!$D$6&gt;39),AVERAGE(A127:AM127),AVERAGE(OFFSET($A127,0,Fixtures!$D$6,1,39-Fixtures!$D$6)))</f>
        <v>1.2857306252357483</v>
      </c>
    </row>
    <row r="128" spans="1:44" x14ac:dyDescent="0.25">
      <c r="A128" s="30" t="s">
        <v>2</v>
      </c>
      <c r="B128" s="9">
        <f ca="1">MIN(VLOOKUP($A122,$A$2:$AM$12,B$14+1,FALSE),VLOOKUP($A128,$A$2:$AM$12,B$14+1,FALSE))</f>
        <v>1.1302964534839808</v>
      </c>
      <c r="C128" s="9">
        <f t="shared" ref="C128:AM128" ca="1" si="97">MIN(VLOOKUP($A122,$A$2:$AM$12,C$14+1,FALSE),VLOOKUP($A128,$A$2:$AM$12,C$14+1,FALSE))</f>
        <v>1.6067634920664557</v>
      </c>
      <c r="D128" s="9">
        <f t="shared" ca="1" si="97"/>
        <v>1.1166305550652915</v>
      </c>
      <c r="E128" s="9">
        <f t="shared" ca="1" si="97"/>
        <v>1.1792349977962528</v>
      </c>
      <c r="F128" s="9">
        <f t="shared" ca="1" si="97"/>
        <v>1.1171264141056418</v>
      </c>
      <c r="G128" s="9">
        <f t="shared" ca="1" si="97"/>
        <v>1.239046210555087</v>
      </c>
      <c r="H128" s="9">
        <f t="shared" ca="1" si="97"/>
        <v>1.8473192906256781</v>
      </c>
      <c r="I128" s="9">
        <f t="shared" ca="1" si="97"/>
        <v>1.0587868644439482</v>
      </c>
      <c r="J128" s="9">
        <f t="shared" ca="1" si="97"/>
        <v>1.7692238807983138</v>
      </c>
      <c r="K128" s="9">
        <f t="shared" ca="1" si="97"/>
        <v>0.89507314010875805</v>
      </c>
      <c r="L128" s="9">
        <f t="shared" ca="1" si="97"/>
        <v>1.591977029852639</v>
      </c>
      <c r="M128" s="9">
        <f t="shared" ca="1" si="97"/>
        <v>0.98119124323795559</v>
      </c>
      <c r="N128" s="9">
        <f t="shared" ca="1" si="97"/>
        <v>1.0308358496059491</v>
      </c>
      <c r="O128" s="9">
        <f t="shared" ca="1" si="97"/>
        <v>1.9638132179679064</v>
      </c>
      <c r="P128" s="9">
        <f t="shared" ca="1" si="97"/>
        <v>1.7338201065797167</v>
      </c>
      <c r="Q128" s="9">
        <f t="shared" ca="1" si="97"/>
        <v>0.8087319337607155</v>
      </c>
      <c r="R128" s="9">
        <f t="shared" ca="1" si="97"/>
        <v>1.6880488251699481</v>
      </c>
      <c r="S128" s="9">
        <f t="shared" ca="1" si="97"/>
        <v>0.88654284881847045</v>
      </c>
      <c r="T128" s="9">
        <f t="shared" ca="1" si="97"/>
        <v>1.581644575280466</v>
      </c>
      <c r="U128" s="9">
        <f t="shared" ca="1" si="97"/>
        <v>1.1595491046342767</v>
      </c>
      <c r="V128" s="9">
        <f t="shared" ca="1" si="97"/>
        <v>1.2366352276089247</v>
      </c>
      <c r="W128" s="9">
        <f t="shared" ca="1" si="97"/>
        <v>1.3370845673229599</v>
      </c>
      <c r="X128" s="9">
        <f t="shared" ca="1" si="97"/>
        <v>1.1843564821873007</v>
      </c>
      <c r="Y128" s="9">
        <f t="shared" ca="1" si="97"/>
        <v>1.7321659464289814</v>
      </c>
      <c r="Z128" s="9">
        <f t="shared" ca="1" si="97"/>
        <v>1.0756020070858092</v>
      </c>
      <c r="AA128" s="9">
        <f t="shared" ca="1" si="97"/>
        <v>1.6884675416242185</v>
      </c>
      <c r="AB128" s="9">
        <f t="shared" ca="1" si="97"/>
        <v>1.3243417865066043</v>
      </c>
      <c r="AC128" s="9">
        <f t="shared" ca="1" si="97"/>
        <v>1.1300161556922792</v>
      </c>
      <c r="AD128" s="9">
        <f t="shared" ca="1" si="97"/>
        <v>1.2081057282104517</v>
      </c>
      <c r="AE128" s="9">
        <f t="shared" ca="1" si="97"/>
        <v>1.1606564349831161</v>
      </c>
      <c r="AF128" s="9">
        <f t="shared" ca="1" si="97"/>
        <v>1.2711133611196515</v>
      </c>
      <c r="AG128" s="9">
        <f t="shared" ca="1" si="97"/>
        <v>1.3146187657471105</v>
      </c>
      <c r="AH128" s="9">
        <f t="shared" ca="1" si="97"/>
        <v>1.2240654684698447</v>
      </c>
      <c r="AI128" s="9">
        <f t="shared" ca="1" si="97"/>
        <v>0.98119757246559169</v>
      </c>
      <c r="AJ128" s="9">
        <f t="shared" ca="1" si="97"/>
        <v>0.83496119101808408</v>
      </c>
      <c r="AK128" s="9">
        <f t="shared" ca="1" si="97"/>
        <v>1.2983075428373236</v>
      </c>
      <c r="AL128" s="9">
        <f t="shared" ca="1" si="97"/>
        <v>1.8509208824341425</v>
      </c>
      <c r="AM128" s="9">
        <f t="shared" ca="1" si="97"/>
        <v>1.6687937790960827</v>
      </c>
      <c r="AN128" s="9">
        <f ca="1">AVERAGE(OFFSET($A128,0,Fixtures!$D$6,1,3))</f>
        <v>1.4987451650463364</v>
      </c>
      <c r="AO128" s="9">
        <f ca="1">AVERAGE(OFFSET($A128,0,Fixtures!$D$6,1,6))</f>
        <v>1.3597831942580576</v>
      </c>
      <c r="AP128" s="9">
        <f ca="1">AVERAGE(OFFSET($A128,0,Fixtures!$D$6,1,9))</f>
        <v>1.3227875252664691</v>
      </c>
      <c r="AQ128" s="9">
        <f ca="1">AVERAGE(OFFSET($A128,0,Fixtures!$D$6,1,12))</f>
        <v>1.2454426632793119</v>
      </c>
      <c r="AR128" s="9">
        <f ca="1">IF(OR(Fixtures!$D$6&lt;=0,Fixtures!$D$6&gt;39),AVERAGE(A128:AM128),AVERAGE(OFFSET($A128,0,Fixtures!$D$6,1,39-Fixtures!$D$6)))</f>
        <v>1.3175556109146196</v>
      </c>
    </row>
    <row r="129" spans="1:44" x14ac:dyDescent="0.25">
      <c r="A129" s="30" t="s">
        <v>113</v>
      </c>
      <c r="B129" s="9">
        <f ca="1">MIN(VLOOKUP($A122,$A$2:$AM$12,B$14+1,FALSE),VLOOKUP($A129,$A$2:$AM$12,B$14+1,FALSE))</f>
        <v>1.1302964534839808</v>
      </c>
      <c r="C129" s="9">
        <f t="shared" ref="C129:AM129" ca="1" si="98">MIN(VLOOKUP($A122,$A$2:$AM$12,C$14+1,FALSE),VLOOKUP($A129,$A$2:$AM$12,C$14+1,FALSE))</f>
        <v>0.96017681143413069</v>
      </c>
      <c r="D129" s="9">
        <f t="shared" ca="1" si="98"/>
        <v>1.1166305550652915</v>
      </c>
      <c r="E129" s="9">
        <f t="shared" ca="1" si="98"/>
        <v>1.2472877051010887</v>
      </c>
      <c r="F129" s="9">
        <f t="shared" ca="1" si="98"/>
        <v>1.1171264141056418</v>
      </c>
      <c r="G129" s="9">
        <f t="shared" ca="1" si="98"/>
        <v>1.7708215096881537</v>
      </c>
      <c r="H129" s="9">
        <f t="shared" ca="1" si="98"/>
        <v>1.3892802665163586</v>
      </c>
      <c r="I129" s="9">
        <f t="shared" ca="1" si="98"/>
        <v>1.0587868644439482</v>
      </c>
      <c r="J129" s="9">
        <f t="shared" ca="1" si="98"/>
        <v>1.537601520023387</v>
      </c>
      <c r="K129" s="9">
        <f t="shared" ca="1" si="98"/>
        <v>0.89507314010875805</v>
      </c>
      <c r="L129" s="9">
        <f t="shared" ca="1" si="98"/>
        <v>1.591977029852639</v>
      </c>
      <c r="M129" s="9">
        <f t="shared" ca="1" si="98"/>
        <v>1.2370582342986622</v>
      </c>
      <c r="N129" s="9">
        <f t="shared" ca="1" si="98"/>
        <v>1.0308358496059491</v>
      </c>
      <c r="O129" s="9">
        <f t="shared" ca="1" si="98"/>
        <v>1.2846571670677416</v>
      </c>
      <c r="P129" s="9">
        <f t="shared" ca="1" si="98"/>
        <v>2.2583180322207141</v>
      </c>
      <c r="Q129" s="9">
        <f t="shared" ca="1" si="98"/>
        <v>0.8087319337607155</v>
      </c>
      <c r="R129" s="9">
        <f t="shared" ca="1" si="98"/>
        <v>2.5977895809439073</v>
      </c>
      <c r="S129" s="9">
        <f t="shared" ca="1" si="98"/>
        <v>1.4220882150281171</v>
      </c>
      <c r="T129" s="9">
        <f t="shared" ca="1" si="98"/>
        <v>1.581644575280466</v>
      </c>
      <c r="U129" s="9">
        <f t="shared" ca="1" si="98"/>
        <v>1.1595491046342767</v>
      </c>
      <c r="V129" s="9">
        <f t="shared" ca="1" si="98"/>
        <v>0.93001406270929765</v>
      </c>
      <c r="W129" s="9">
        <f t="shared" ca="1" si="98"/>
        <v>1.3370845673229599</v>
      </c>
      <c r="X129" s="9">
        <f t="shared" ca="1" si="98"/>
        <v>1.0293034968751598</v>
      </c>
      <c r="Y129" s="9">
        <f t="shared" ca="1" si="98"/>
        <v>1.7321659464289814</v>
      </c>
      <c r="Z129" s="9">
        <f t="shared" ca="1" si="98"/>
        <v>1.2312101483343278</v>
      </c>
      <c r="AA129" s="9">
        <f t="shared" ca="1" si="98"/>
        <v>1.6884675416242185</v>
      </c>
      <c r="AB129" s="9">
        <f t="shared" ca="1" si="98"/>
        <v>2.1243540002271875</v>
      </c>
      <c r="AC129" s="9">
        <f t="shared" ca="1" si="98"/>
        <v>1.7390161657558389</v>
      </c>
      <c r="AD129" s="9">
        <f t="shared" ca="1" si="98"/>
        <v>1.2081057282104517</v>
      </c>
      <c r="AE129" s="9">
        <f t="shared" ca="1" si="98"/>
        <v>1.5117666166105603</v>
      </c>
      <c r="AF129" s="9">
        <f t="shared" ca="1" si="98"/>
        <v>1.4158495594167007</v>
      </c>
      <c r="AG129" s="9">
        <f t="shared" ca="1" si="98"/>
        <v>1.3146187657471105</v>
      </c>
      <c r="AH129" s="9">
        <f t="shared" ca="1" si="98"/>
        <v>1.2998022618970433</v>
      </c>
      <c r="AI129" s="9">
        <f t="shared" ca="1" si="98"/>
        <v>0.98119757246559169</v>
      </c>
      <c r="AJ129" s="9">
        <f t="shared" ca="1" si="98"/>
        <v>0.83496119101808408</v>
      </c>
      <c r="AK129" s="9">
        <f t="shared" ca="1" si="98"/>
        <v>1.6680530513938308</v>
      </c>
      <c r="AL129" s="9">
        <f t="shared" ca="1" si="98"/>
        <v>1.1854259692953755</v>
      </c>
      <c r="AM129" s="9">
        <f t="shared" ca="1" si="98"/>
        <v>1.6687937790960827</v>
      </c>
      <c r="AN129" s="9">
        <f ca="1">AVERAGE(OFFSET($A129,0,Fixtures!$D$6,1,3))</f>
        <v>1.5506145454625093</v>
      </c>
      <c r="AO129" s="9">
        <f ca="1">AVERAGE(OFFSET($A129,0,Fixtures!$D$6,1,6))</f>
        <v>1.6205532550968345</v>
      </c>
      <c r="AP129" s="9">
        <f ca="1">AVERAGE(OFFSET($A129,0,Fixtures!$D$6,1,9))</f>
        <v>1.5517282747061532</v>
      </c>
      <c r="AQ129" s="9">
        <f ca="1">AVERAGE(OFFSET($A129,0,Fixtures!$D$6,1,12))</f>
        <v>1.4234596248113416</v>
      </c>
      <c r="AR129" s="9">
        <f ca="1">IF(OR(Fixtures!$D$6&lt;=0,Fixtures!$D$6&gt;39),AVERAGE(A129:AM129),AVERAGE(OFFSET($A129,0,Fixtures!$D$6,1,39-Fixtures!$D$6)))</f>
        <v>1.4402525531680928</v>
      </c>
    </row>
    <row r="130" spans="1:44" x14ac:dyDescent="0.25">
      <c r="A130" s="30" t="s">
        <v>112</v>
      </c>
      <c r="B130" s="9">
        <f ca="1">MIN(VLOOKUP($A122,$A$2:$AM$12,B$14+1,FALSE),VLOOKUP($A130,$A$2:$AM$12,B$14+1,FALSE))</f>
        <v>1.0269866128754686</v>
      </c>
      <c r="C130" s="9">
        <f t="shared" ref="C130:AM130" ca="1" si="99">MIN(VLOOKUP($A122,$A$2:$AM$12,C$14+1,FALSE),VLOOKUP($A130,$A$2:$AM$12,C$14+1,FALSE))</f>
        <v>0.62117003641739887</v>
      </c>
      <c r="D130" s="9">
        <f t="shared" ca="1" si="99"/>
        <v>1.1166305550652915</v>
      </c>
      <c r="E130" s="9">
        <f t="shared" ca="1" si="99"/>
        <v>1.2472877051010887</v>
      </c>
      <c r="F130" s="9">
        <f t="shared" ca="1" si="99"/>
        <v>1.0097311018705752</v>
      </c>
      <c r="G130" s="9">
        <f t="shared" ca="1" si="99"/>
        <v>1.4126625895869647</v>
      </c>
      <c r="H130" s="9">
        <f t="shared" ca="1" si="99"/>
        <v>1.3859041401339194</v>
      </c>
      <c r="I130" s="9">
        <f t="shared" ca="1" si="99"/>
        <v>1.0587868644439482</v>
      </c>
      <c r="J130" s="9">
        <f t="shared" ca="1" si="99"/>
        <v>0.85804136867205216</v>
      </c>
      <c r="K130" s="9">
        <f t="shared" ca="1" si="99"/>
        <v>0.89507314010875805</v>
      </c>
      <c r="L130" s="9">
        <f t="shared" ca="1" si="99"/>
        <v>0.79176339589125777</v>
      </c>
      <c r="M130" s="9">
        <f t="shared" ca="1" si="99"/>
        <v>1.358903756100702</v>
      </c>
      <c r="N130" s="9">
        <f t="shared" ca="1" si="99"/>
        <v>1.0308358496059491</v>
      </c>
      <c r="O130" s="9">
        <f t="shared" ca="1" si="99"/>
        <v>1.4188872024584027</v>
      </c>
      <c r="P130" s="9">
        <f t="shared" ca="1" si="99"/>
        <v>0.64131617879859193</v>
      </c>
      <c r="Q130" s="9">
        <f t="shared" ca="1" si="99"/>
        <v>0.8087319337607155</v>
      </c>
      <c r="R130" s="9">
        <f t="shared" ca="1" si="99"/>
        <v>0.89062534751663303</v>
      </c>
      <c r="S130" s="9">
        <f t="shared" ca="1" si="99"/>
        <v>1.2968765057206635</v>
      </c>
      <c r="T130" s="9">
        <f t="shared" ca="1" si="99"/>
        <v>0.82624934316712129</v>
      </c>
      <c r="U130" s="9">
        <f t="shared" ca="1" si="99"/>
        <v>1.1595491046342767</v>
      </c>
      <c r="V130" s="9">
        <f t="shared" ca="1" si="99"/>
        <v>1.2366352276089247</v>
      </c>
      <c r="W130" s="9">
        <f t="shared" ca="1" si="99"/>
        <v>0.85766050974303709</v>
      </c>
      <c r="X130" s="9">
        <f t="shared" ca="1" si="99"/>
        <v>1.1843564821873007</v>
      </c>
      <c r="Y130" s="9">
        <f t="shared" ca="1" si="99"/>
        <v>1.6337734397834893</v>
      </c>
      <c r="Z130" s="9">
        <f t="shared" ca="1" si="99"/>
        <v>0.92792067168525039</v>
      </c>
      <c r="AA130" s="9">
        <f t="shared" ca="1" si="99"/>
        <v>0.68748690613977625</v>
      </c>
      <c r="AB130" s="9">
        <f t="shared" ca="1" si="99"/>
        <v>0.86815699969730342</v>
      </c>
      <c r="AC130" s="9">
        <f t="shared" ca="1" si="99"/>
        <v>1.3304403339446</v>
      </c>
      <c r="AD130" s="9">
        <f t="shared" ca="1" si="99"/>
        <v>0.75363727630600597</v>
      </c>
      <c r="AE130" s="9">
        <f t="shared" ca="1" si="99"/>
        <v>0.95801552635345222</v>
      </c>
      <c r="AF130" s="9">
        <f t="shared" ca="1" si="99"/>
        <v>1.5398905901520972</v>
      </c>
      <c r="AG130" s="9">
        <f t="shared" ca="1" si="99"/>
        <v>0.9096793739186515</v>
      </c>
      <c r="AH130" s="9">
        <f t="shared" ca="1" si="99"/>
        <v>1.1827576654671876</v>
      </c>
      <c r="AI130" s="9">
        <f t="shared" ca="1" si="99"/>
        <v>0.94983358181099664</v>
      </c>
      <c r="AJ130" s="9">
        <f t="shared" ca="1" si="99"/>
        <v>0.83496119101808408</v>
      </c>
      <c r="AK130" s="9">
        <f t="shared" ca="1" si="99"/>
        <v>1.6680530513938308</v>
      </c>
      <c r="AL130" s="9">
        <f t="shared" ca="1" si="99"/>
        <v>0.94566669220284405</v>
      </c>
      <c r="AM130" s="9">
        <f t="shared" ca="1" si="99"/>
        <v>1.5083637447696254</v>
      </c>
      <c r="AN130" s="9">
        <f ca="1">AVERAGE(OFFSET($A130,0,Fixtures!$D$6,1,3))</f>
        <v>1.0830603392028386</v>
      </c>
      <c r="AO130" s="9">
        <f ca="1">AVERAGE(OFFSET($A130,0,Fixtures!$D$6,1,6))</f>
        <v>1.0335692712594042</v>
      </c>
      <c r="AP130" s="9">
        <f ca="1">AVERAGE(OFFSET($A130,0,Fixtures!$D$6,1,9))</f>
        <v>1.0676667908867361</v>
      </c>
      <c r="AQ130" s="9">
        <f ca="1">AVERAGE(OFFSET($A130,0,Fixtures!$D$6,1,12))</f>
        <v>1.0480461296897412</v>
      </c>
      <c r="AR130" s="9">
        <f ca="1">IF(OR(Fixtures!$D$6&lt;=0,Fixtures!$D$6&gt;39),AVERAGE(A130:AM130),AVERAGE(OFFSET($A130,0,Fixtures!$D$6,1,39-Fixtures!$D$6)))</f>
        <v>1.1132424696428798</v>
      </c>
    </row>
    <row r="131" spans="1:44" x14ac:dyDescent="0.25">
      <c r="A131" s="30" t="s">
        <v>10</v>
      </c>
      <c r="B131" s="9">
        <f ca="1">MIN(VLOOKUP($A122,$A$2:$AM$12,B$14+1,FALSE),VLOOKUP($A131,$A$2:$AM$12,B$14+1,FALSE))</f>
        <v>1.1302964534839808</v>
      </c>
      <c r="C131" s="9">
        <f t="shared" ref="C131:AM131" ca="1" si="100">MIN(VLOOKUP($A122,$A$2:$AM$12,C$14+1,FALSE),VLOOKUP($A131,$A$2:$AM$12,C$14+1,FALSE))</f>
        <v>1.6854224912522384</v>
      </c>
      <c r="D131" s="9">
        <f t="shared" ca="1" si="100"/>
        <v>1.1166305550652915</v>
      </c>
      <c r="E131" s="9">
        <f t="shared" ca="1" si="100"/>
        <v>1.2472877051010887</v>
      </c>
      <c r="F131" s="9">
        <f t="shared" ca="1" si="100"/>
        <v>1.1171264141056418</v>
      </c>
      <c r="G131" s="9">
        <f t="shared" ca="1" si="100"/>
        <v>0.83606496329351487</v>
      </c>
      <c r="H131" s="9">
        <f t="shared" ca="1" si="100"/>
        <v>1.6525868475708254</v>
      </c>
      <c r="I131" s="9">
        <f t="shared" ca="1" si="100"/>
        <v>1.0587868644439482</v>
      </c>
      <c r="J131" s="9">
        <f t="shared" ca="1" si="100"/>
        <v>1.7255337756204969</v>
      </c>
      <c r="K131" s="9">
        <f t="shared" ca="1" si="100"/>
        <v>0.89507314010875805</v>
      </c>
      <c r="L131" s="9">
        <f t="shared" ca="1" si="100"/>
        <v>1.591977029852639</v>
      </c>
      <c r="M131" s="9">
        <f t="shared" ca="1" si="100"/>
        <v>1.1500419589718294</v>
      </c>
      <c r="N131" s="9">
        <f t="shared" ca="1" si="100"/>
        <v>1.0308358496059491</v>
      </c>
      <c r="O131" s="9">
        <f t="shared" ca="1" si="100"/>
        <v>1.0048164126428618</v>
      </c>
      <c r="P131" s="9">
        <f t="shared" ca="1" si="100"/>
        <v>0.91651159625620393</v>
      </c>
      <c r="Q131" s="9">
        <f t="shared" ca="1" si="100"/>
        <v>0.8087319337607155</v>
      </c>
      <c r="R131" s="9">
        <f t="shared" ca="1" si="100"/>
        <v>1.0430160868413989</v>
      </c>
      <c r="S131" s="9">
        <f t="shared" ca="1" si="100"/>
        <v>1.5113390569444105</v>
      </c>
      <c r="T131" s="9">
        <f t="shared" ca="1" si="100"/>
        <v>1.581644575280466</v>
      </c>
      <c r="U131" s="9">
        <f t="shared" ca="1" si="100"/>
        <v>0.75541584728124933</v>
      </c>
      <c r="V131" s="9">
        <f t="shared" ca="1" si="100"/>
        <v>1.1062771458945193</v>
      </c>
      <c r="W131" s="9">
        <f t="shared" ca="1" si="100"/>
        <v>1.3370845673229599</v>
      </c>
      <c r="X131" s="9">
        <f t="shared" ca="1" si="100"/>
        <v>1.1551093869856215</v>
      </c>
      <c r="Y131" s="9">
        <f t="shared" ca="1" si="100"/>
        <v>1.1284607101361874</v>
      </c>
      <c r="Z131" s="9">
        <f t="shared" ca="1" si="100"/>
        <v>1.2312101483343278</v>
      </c>
      <c r="AA131" s="9">
        <f t="shared" ca="1" si="100"/>
        <v>0.96287744335364189</v>
      </c>
      <c r="AB131" s="9">
        <f t="shared" ca="1" si="100"/>
        <v>1.0831052080115913</v>
      </c>
      <c r="AC131" s="9">
        <f t="shared" ca="1" si="100"/>
        <v>1.5580857593556701</v>
      </c>
      <c r="AD131" s="9">
        <f t="shared" ca="1" si="100"/>
        <v>0.77991592668641763</v>
      </c>
      <c r="AE131" s="9">
        <f t="shared" ca="1" si="100"/>
        <v>1.3691099153950703</v>
      </c>
      <c r="AF131" s="9">
        <f t="shared" ca="1" si="100"/>
        <v>1.0434792561085706</v>
      </c>
      <c r="AG131" s="9">
        <f t="shared" ca="1" si="100"/>
        <v>1.3146187657471105</v>
      </c>
      <c r="AH131" s="9">
        <f t="shared" ca="1" si="100"/>
        <v>1.9868607223841244</v>
      </c>
      <c r="AI131" s="9">
        <f t="shared" ca="1" si="100"/>
        <v>0.98119757246559169</v>
      </c>
      <c r="AJ131" s="9">
        <f t="shared" ca="1" si="100"/>
        <v>0.83496119101808408</v>
      </c>
      <c r="AK131" s="9">
        <f t="shared" ca="1" si="100"/>
        <v>1.0557810535774201</v>
      </c>
      <c r="AL131" s="9">
        <f t="shared" ca="1" si="100"/>
        <v>1.2489365501051275</v>
      </c>
      <c r="AM131" s="9">
        <f t="shared" ca="1" si="100"/>
        <v>0.98898577254750941</v>
      </c>
      <c r="AN131" s="9">
        <f ca="1">AVERAGE(OFFSET($A131,0,Fixtures!$D$6,1,3))</f>
        <v>1.1075161006080525</v>
      </c>
      <c r="AO131" s="9">
        <f ca="1">AVERAGE(OFFSET($A131,0,Fixtures!$D$6,1,6))</f>
        <v>1.1239425326463059</v>
      </c>
      <c r="AP131" s="9">
        <f ca="1">AVERAGE(OFFSET($A131,0,Fixtures!$D$6,1,9))</f>
        <v>1.1634292370142876</v>
      </c>
      <c r="AQ131" s="9">
        <f ca="1">AVERAGE(OFFSET($A131,0,Fixtures!$D$6,1,12))</f>
        <v>1.1894902182496991</v>
      </c>
      <c r="AR131" s="9">
        <f ca="1">IF(OR(Fixtures!$D$6&lt;=0,Fixtures!$D$6&gt;39),AVERAGE(A131:AM131),AVERAGE(OFFSET($A131,0,Fixtures!$D$6,1,39-Fixtures!$D$6)))</f>
        <v>1.1711723996817629</v>
      </c>
    </row>
    <row r="132" spans="1:44" x14ac:dyDescent="0.25">
      <c r="A132" s="30" t="s">
        <v>63</v>
      </c>
      <c r="B132" s="9">
        <f ca="1">MIN(VLOOKUP($A122,$A$2:$AM$12,B$14+1,FALSE),VLOOKUP($A132,$A$2:$AM$12,B$14+1,FALSE))</f>
        <v>1.1302964534839808</v>
      </c>
      <c r="C132" s="9">
        <f t="shared" ref="C132:AM132" ca="1" si="101">MIN(VLOOKUP($A122,$A$2:$AM$12,C$14+1,FALSE),VLOOKUP($A132,$A$2:$AM$12,C$14+1,FALSE))</f>
        <v>1.8392151598574529</v>
      </c>
      <c r="D132" s="9">
        <f t="shared" ca="1" si="101"/>
        <v>1.1166305550652915</v>
      </c>
      <c r="E132" s="9">
        <f t="shared" ca="1" si="101"/>
        <v>1.2464370220071528</v>
      </c>
      <c r="F132" s="9">
        <f t="shared" ca="1" si="101"/>
        <v>1.1171264141056418</v>
      </c>
      <c r="G132" s="9">
        <f t="shared" ca="1" si="101"/>
        <v>1.9198874989541921</v>
      </c>
      <c r="H132" s="9">
        <f t="shared" ca="1" si="101"/>
        <v>1.6985281588884034</v>
      </c>
      <c r="I132" s="9">
        <f t="shared" ca="1" si="101"/>
        <v>1.0273500989059383</v>
      </c>
      <c r="J132" s="9">
        <f t="shared" ca="1" si="101"/>
        <v>1.7692238807983138</v>
      </c>
      <c r="K132" s="9">
        <f t="shared" ca="1" si="101"/>
        <v>0.89507314010875805</v>
      </c>
      <c r="L132" s="9">
        <f t="shared" ca="1" si="101"/>
        <v>1.0606697057035595</v>
      </c>
      <c r="M132" s="9">
        <f t="shared" ca="1" si="101"/>
        <v>1.4657395835597111</v>
      </c>
      <c r="N132" s="9">
        <f t="shared" ca="1" si="101"/>
        <v>1.0308358496059491</v>
      </c>
      <c r="O132" s="9">
        <f t="shared" ca="1" si="101"/>
        <v>1.9638132179679064</v>
      </c>
      <c r="P132" s="9">
        <f t="shared" ca="1" si="101"/>
        <v>2.2590146488536549</v>
      </c>
      <c r="Q132" s="9">
        <f t="shared" ca="1" si="101"/>
        <v>0.8087319337607155</v>
      </c>
      <c r="R132" s="9">
        <f t="shared" ca="1" si="101"/>
        <v>2.4946754536207716</v>
      </c>
      <c r="S132" s="9">
        <f t="shared" ca="1" si="101"/>
        <v>1.5113390569444105</v>
      </c>
      <c r="T132" s="9">
        <f t="shared" ca="1" si="101"/>
        <v>1.5346834810817103</v>
      </c>
      <c r="U132" s="9">
        <f t="shared" ca="1" si="101"/>
        <v>1.1595491046342767</v>
      </c>
      <c r="V132" s="9">
        <f t="shared" ca="1" si="101"/>
        <v>1.137031246859179</v>
      </c>
      <c r="W132" s="9">
        <f t="shared" ca="1" si="101"/>
        <v>1.3370845673229599</v>
      </c>
      <c r="X132" s="9">
        <f t="shared" ca="1" si="101"/>
        <v>1.1843564821873007</v>
      </c>
      <c r="Y132" s="9">
        <f t="shared" ca="1" si="101"/>
        <v>1.7321659464289814</v>
      </c>
      <c r="Z132" s="9">
        <f t="shared" ca="1" si="101"/>
        <v>1.2312101483343278</v>
      </c>
      <c r="AA132" s="9">
        <f t="shared" ca="1" si="101"/>
        <v>1.6884675416242185</v>
      </c>
      <c r="AB132" s="9">
        <f t="shared" ca="1" si="101"/>
        <v>2.2576793319786872</v>
      </c>
      <c r="AC132" s="9">
        <f t="shared" ca="1" si="101"/>
        <v>1.6699893532502685</v>
      </c>
      <c r="AD132" s="9">
        <f t="shared" ca="1" si="101"/>
        <v>1.2081057282104517</v>
      </c>
      <c r="AE132" s="9">
        <f t="shared" ca="1" si="101"/>
        <v>1.5122329467532729</v>
      </c>
      <c r="AF132" s="9">
        <f t="shared" ca="1" si="101"/>
        <v>1.5398905901520972</v>
      </c>
      <c r="AG132" s="9">
        <f t="shared" ca="1" si="101"/>
        <v>1.3146187657471105</v>
      </c>
      <c r="AH132" s="9">
        <f t="shared" ca="1" si="101"/>
        <v>1.5844572146929714</v>
      </c>
      <c r="AI132" s="9">
        <f t="shared" ca="1" si="101"/>
        <v>0.98119757246559169</v>
      </c>
      <c r="AJ132" s="9">
        <f t="shared" ca="1" si="101"/>
        <v>0.83496119101808408</v>
      </c>
      <c r="AK132" s="9">
        <f t="shared" ca="1" si="101"/>
        <v>1.3665297658583786</v>
      </c>
      <c r="AL132" s="9">
        <f t="shared" ca="1" si="101"/>
        <v>2.1270902906127178</v>
      </c>
      <c r="AM132" s="9">
        <f t="shared" ca="1" si="101"/>
        <v>1.4730009260210353</v>
      </c>
      <c r="AN132" s="9">
        <f ca="1">AVERAGE(OFFSET($A132,0,Fixtures!$D$6,1,3))</f>
        <v>1.5506145454625093</v>
      </c>
      <c r="AO132" s="9">
        <f ca="1">AVERAGE(OFFSET($A132,0,Fixtures!$D$6,1,6))</f>
        <v>1.6312696749711559</v>
      </c>
      <c r="AP132" s="9">
        <f ca="1">AVERAGE(OFFSET($A132,0,Fixtures!$D$6,1,9))</f>
        <v>1.5727067058310462</v>
      </c>
      <c r="AQ132" s="9">
        <f ca="1">AVERAGE(OFFSET($A132,0,Fixtures!$D$6,1,12))</f>
        <v>1.4629146942213387</v>
      </c>
      <c r="AR132" s="9">
        <f ca="1">IF(OR(Fixtures!$D$6&lt;=0,Fixtures!$D$6&gt;39),AVERAGE(A132:AM132),AVERAGE(OFFSET($A132,0,Fixtures!$D$6,1,39-Fixtures!$D$6)))</f>
        <v>1.5014398208765463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9">
        <f t="shared" ref="B135:AM135" ca="1" si="102">MIN(VLOOKUP($A134,$A$2:$AM$12,B$14+1,FALSE),VLOOKUP($A135,$A$2:$AM$12,B$14+1,FALSE))</f>
        <v>2.1442393948027711</v>
      </c>
      <c r="C135" s="9">
        <f t="shared" ca="1" si="102"/>
        <v>1.0847983169801043</v>
      </c>
      <c r="D135" s="9">
        <f t="shared" ca="1" si="102"/>
        <v>1.4921849812179773</v>
      </c>
      <c r="E135" s="9">
        <f t="shared" ca="1" si="102"/>
        <v>1.2464370220071528</v>
      </c>
      <c r="F135" s="9">
        <f t="shared" ca="1" si="102"/>
        <v>1.3533183966130449</v>
      </c>
      <c r="G135" s="9">
        <f t="shared" ca="1" si="102"/>
        <v>1.9198874989541921</v>
      </c>
      <c r="H135" s="9">
        <f t="shared" ca="1" si="102"/>
        <v>1.2493381206807457</v>
      </c>
      <c r="I135" s="9">
        <f t="shared" ca="1" si="102"/>
        <v>1.0273500989059383</v>
      </c>
      <c r="J135" s="9">
        <f t="shared" ca="1" si="102"/>
        <v>1.3698810024385466</v>
      </c>
      <c r="K135" s="9">
        <f t="shared" ca="1" si="102"/>
        <v>1.3450004191730558</v>
      </c>
      <c r="L135" s="9">
        <f t="shared" ca="1" si="102"/>
        <v>1.0606697057035595</v>
      </c>
      <c r="M135" s="9">
        <f t="shared" ca="1" si="102"/>
        <v>1.9561571443587371</v>
      </c>
      <c r="N135" s="9">
        <f t="shared" ca="1" si="102"/>
        <v>1.0119446715271376</v>
      </c>
      <c r="O135" s="9">
        <f t="shared" ca="1" si="102"/>
        <v>2.7362308507142319</v>
      </c>
      <c r="P135" s="9">
        <f t="shared" ca="1" si="102"/>
        <v>2.3466906359316151</v>
      </c>
      <c r="Q135" s="9">
        <f t="shared" ca="1" si="102"/>
        <v>1.4191104420533966</v>
      </c>
      <c r="R135" s="9">
        <f t="shared" ca="1" si="102"/>
        <v>1.9168996324886733</v>
      </c>
      <c r="S135" s="9">
        <f t="shared" ca="1" si="102"/>
        <v>1.5932733992885162</v>
      </c>
      <c r="T135" s="9">
        <f t="shared" ca="1" si="102"/>
        <v>1.1891782107396331</v>
      </c>
      <c r="U135" s="9">
        <f t="shared" ca="1" si="102"/>
        <v>1.9210230269891437</v>
      </c>
      <c r="V135" s="9">
        <f t="shared" ca="1" si="102"/>
        <v>1.137031246859179</v>
      </c>
      <c r="W135" s="9">
        <f t="shared" ca="1" si="102"/>
        <v>2.0091981570362933</v>
      </c>
      <c r="X135" s="9">
        <f t="shared" ca="1" si="102"/>
        <v>1.5640335380147303</v>
      </c>
      <c r="Y135" s="9">
        <f t="shared" ca="1" si="102"/>
        <v>1.3037541353425803</v>
      </c>
      <c r="Z135" s="9">
        <f t="shared" ca="1" si="102"/>
        <v>1.4358406349555295</v>
      </c>
      <c r="AA135" s="9">
        <f t="shared" ca="1" si="102"/>
        <v>1.4353999254464831</v>
      </c>
      <c r="AB135" s="9">
        <f t="shared" ca="1" si="102"/>
        <v>2.3800750779495123</v>
      </c>
      <c r="AC135" s="9">
        <f t="shared" ca="1" si="102"/>
        <v>1.2832138035667979</v>
      </c>
      <c r="AD135" s="9">
        <f t="shared" ca="1" si="102"/>
        <v>2.1199057220797655</v>
      </c>
      <c r="AE135" s="9">
        <f t="shared" ca="1" si="102"/>
        <v>1.5709251364500891</v>
      </c>
      <c r="AF135" s="9">
        <f t="shared" ca="1" si="102"/>
        <v>1.5116704352442427</v>
      </c>
      <c r="AG135" s="9">
        <f t="shared" ca="1" si="102"/>
        <v>1.4987599934743516</v>
      </c>
      <c r="AH135" s="9">
        <f t="shared" ca="1" si="102"/>
        <v>1.5844572146929714</v>
      </c>
      <c r="AI135" s="9">
        <f t="shared" ca="1" si="102"/>
        <v>1.3094936255624603</v>
      </c>
      <c r="AJ135" s="9">
        <f t="shared" ca="1" si="102"/>
        <v>0.98015570048844236</v>
      </c>
      <c r="AK135" s="9">
        <f t="shared" ca="1" si="102"/>
        <v>1.3665297658583786</v>
      </c>
      <c r="AL135" s="9">
        <f t="shared" ca="1" si="102"/>
        <v>1.3539193609681659</v>
      </c>
      <c r="AM135" s="9">
        <f t="shared" ca="1" si="102"/>
        <v>1.4730009260210353</v>
      </c>
      <c r="AN135" s="9">
        <f ca="1">AVERAGE(OFFSET($A135,0,Fixtures!$D$6,1,3))</f>
        <v>1.3916648985815312</v>
      </c>
      <c r="AO135" s="9">
        <f ca="1">AVERAGE(OFFSET($A135,0,Fixtures!$D$6,1,6))</f>
        <v>1.6596982165567782</v>
      </c>
      <c r="AP135" s="9">
        <f ca="1">AVERAGE(OFFSET($A135,0,Fixtures!$D$6,1,9))</f>
        <v>1.6155049849454837</v>
      </c>
      <c r="AQ135" s="9">
        <f ca="1">AVERAGE(OFFSET($A135,0,Fixtures!$D$6,1,12))</f>
        <v>1.5344709504377689</v>
      </c>
      <c r="AR135" s="9">
        <f ca="1">IF(OR(Fixtures!$D$6&lt;=0,Fixtures!$D$6&gt;39),AVERAGE(A135:AM135),AVERAGE(OFFSET($A135,0,Fixtures!$D$6,1,39-Fixtures!$D$6)))</f>
        <v>1.5071400972067204</v>
      </c>
    </row>
    <row r="136" spans="1:44" x14ac:dyDescent="0.25">
      <c r="A136" s="30" t="s">
        <v>121</v>
      </c>
      <c r="B136" s="9">
        <f ca="1">MIN(VLOOKUP($A134,$A$2:$AM$12,B$14+1,FALSE),VLOOKUP($A136,$A$2:$AM$12,B$14+1,FALSE))</f>
        <v>1.5589583978755313</v>
      </c>
      <c r="C136" s="9">
        <f t="shared" ref="C136:AM136" ca="1" si="103">MIN(VLOOKUP($A134,$A$2:$AM$12,C$14+1,FALSE),VLOOKUP($A136,$A$2:$AM$12,C$14+1,FALSE))</f>
        <v>1.0832743525042701</v>
      </c>
      <c r="D136" s="9">
        <f t="shared" ca="1" si="103"/>
        <v>1.2753482213026082</v>
      </c>
      <c r="E136" s="9">
        <f t="shared" ca="1" si="103"/>
        <v>1.2464370220071528</v>
      </c>
      <c r="F136" s="9">
        <f t="shared" ca="1" si="103"/>
        <v>1.0000425229764374</v>
      </c>
      <c r="G136" s="9">
        <f t="shared" ca="1" si="103"/>
        <v>1.2100284870414586</v>
      </c>
      <c r="H136" s="9">
        <f t="shared" ca="1" si="103"/>
        <v>1.6985281588884034</v>
      </c>
      <c r="I136" s="9">
        <f t="shared" ca="1" si="103"/>
        <v>1.0273500989059383</v>
      </c>
      <c r="J136" s="9">
        <f t="shared" ca="1" si="103"/>
        <v>1.6804223523491917</v>
      </c>
      <c r="K136" s="9">
        <f t="shared" ca="1" si="103"/>
        <v>1.1944312021405943</v>
      </c>
      <c r="L136" s="9">
        <f t="shared" ca="1" si="103"/>
        <v>0.95188704999145857</v>
      </c>
      <c r="M136" s="9">
        <f t="shared" ca="1" si="103"/>
        <v>1.9561571443587371</v>
      </c>
      <c r="N136" s="9">
        <f t="shared" ca="1" si="103"/>
        <v>1.4670592335116512</v>
      </c>
      <c r="O136" s="9">
        <f t="shared" ca="1" si="103"/>
        <v>2.6149090656223786</v>
      </c>
      <c r="P136" s="9">
        <f t="shared" ca="1" si="103"/>
        <v>1.6189432505792027</v>
      </c>
      <c r="Q136" s="9">
        <f t="shared" ca="1" si="103"/>
        <v>1.1996942224043821</v>
      </c>
      <c r="R136" s="9">
        <f t="shared" ca="1" si="103"/>
        <v>1.172016961695405</v>
      </c>
      <c r="S136" s="9">
        <f t="shared" ca="1" si="103"/>
        <v>1.0271585797269174</v>
      </c>
      <c r="T136" s="9">
        <f t="shared" ca="1" si="103"/>
        <v>1.5346834810817103</v>
      </c>
      <c r="U136" s="9">
        <f t="shared" ca="1" si="103"/>
        <v>0.86833534323139105</v>
      </c>
      <c r="V136" s="9">
        <f t="shared" ca="1" si="103"/>
        <v>1.137031246859179</v>
      </c>
      <c r="W136" s="9">
        <f t="shared" ca="1" si="103"/>
        <v>1.7842737710989125</v>
      </c>
      <c r="X136" s="9">
        <f t="shared" ca="1" si="103"/>
        <v>1.1249108309114424</v>
      </c>
      <c r="Y136" s="9">
        <f t="shared" ca="1" si="103"/>
        <v>1.2971429201357818</v>
      </c>
      <c r="Z136" s="9">
        <f t="shared" ca="1" si="103"/>
        <v>1.4358406349555295</v>
      </c>
      <c r="AA136" s="9">
        <f t="shared" ca="1" si="103"/>
        <v>1.0436002498175043</v>
      </c>
      <c r="AB136" s="9">
        <f t="shared" ca="1" si="103"/>
        <v>1.5343973845303336</v>
      </c>
      <c r="AC136" s="9">
        <f t="shared" ca="1" si="103"/>
        <v>0.78457333799444473</v>
      </c>
      <c r="AD136" s="9">
        <f t="shared" ca="1" si="103"/>
        <v>1.7921358137151884</v>
      </c>
      <c r="AE136" s="9">
        <f t="shared" ca="1" si="103"/>
        <v>1.0837553991480613</v>
      </c>
      <c r="AF136" s="9">
        <f t="shared" ca="1" si="103"/>
        <v>2.1915329290729599</v>
      </c>
      <c r="AG136" s="9">
        <f t="shared" ca="1" si="103"/>
        <v>1.4661920461509674</v>
      </c>
      <c r="AH136" s="9">
        <f t="shared" ca="1" si="103"/>
        <v>1.4219547289995862</v>
      </c>
      <c r="AI136" s="9">
        <f t="shared" ca="1" si="103"/>
        <v>1.3094936255624603</v>
      </c>
      <c r="AJ136" s="9">
        <f t="shared" ca="1" si="103"/>
        <v>1.8619614773193269</v>
      </c>
      <c r="AK136" s="9">
        <f t="shared" ca="1" si="103"/>
        <v>1.3665297658583786</v>
      </c>
      <c r="AL136" s="9">
        <f t="shared" ca="1" si="103"/>
        <v>0.81001906983767047</v>
      </c>
      <c r="AM136" s="9">
        <f t="shared" ca="1" si="103"/>
        <v>1.4730009260210353</v>
      </c>
      <c r="AN136" s="9">
        <f ca="1">AVERAGE(OFFSET($A136,0,Fixtures!$D$6,1,3))</f>
        <v>1.2588612683029385</v>
      </c>
      <c r="AO136" s="9">
        <f ca="1">AVERAGE(OFFSET($A136,0,Fixtures!$D$6,1,6))</f>
        <v>1.3146150568581303</v>
      </c>
      <c r="AP136" s="9">
        <f ca="1">AVERAGE(OFFSET($A136,0,Fixtures!$D$6,1,9))</f>
        <v>1.4032411906134188</v>
      </c>
      <c r="AQ136" s="9">
        <f ca="1">AVERAGE(OFFSET($A136,0,Fixtures!$D$6,1,12))</f>
        <v>1.4352150456168451</v>
      </c>
      <c r="AR136" s="9">
        <f ca="1">IF(OR(Fixtures!$D$6&lt;=0,Fixtures!$D$6&gt;39),AVERAGE(A136:AM136),AVERAGE(OFFSET($A136,0,Fixtures!$D$6,1,39-Fixtures!$D$6)))</f>
        <v>1.3914753539412819</v>
      </c>
    </row>
    <row r="137" spans="1:44" x14ac:dyDescent="0.25">
      <c r="A137" s="30" t="s">
        <v>73</v>
      </c>
      <c r="B137" s="9">
        <f ca="1">MIN(VLOOKUP($A134,$A$2:$AM$12,B$14+1,FALSE),VLOOKUP($A137,$A$2:$AM$12,B$14+1,FALSE))</f>
        <v>1.0835125382983435</v>
      </c>
      <c r="C137" s="9">
        <f t="shared" ref="C137:AM137" ca="1" si="104">MIN(VLOOKUP($A134,$A$2:$AM$12,C$14+1,FALSE),VLOOKUP($A137,$A$2:$AM$12,C$14+1,FALSE))</f>
        <v>1.7726169301834744</v>
      </c>
      <c r="D137" s="9">
        <f t="shared" ca="1" si="104"/>
        <v>2.0413592798625162</v>
      </c>
      <c r="E137" s="9">
        <f t="shared" ca="1" si="104"/>
        <v>1.2464370220071528</v>
      </c>
      <c r="F137" s="9">
        <f t="shared" ca="1" si="104"/>
        <v>1.2599623945098826</v>
      </c>
      <c r="G137" s="9">
        <f t="shared" ca="1" si="104"/>
        <v>1.9198874989541921</v>
      </c>
      <c r="H137" s="9">
        <f t="shared" ca="1" si="104"/>
        <v>1.1427070430229473</v>
      </c>
      <c r="I137" s="9">
        <f t="shared" ca="1" si="104"/>
        <v>1.0273500989059383</v>
      </c>
      <c r="J137" s="9">
        <f t="shared" ca="1" si="104"/>
        <v>1.0041113164666091</v>
      </c>
      <c r="K137" s="9">
        <f t="shared" ca="1" si="104"/>
        <v>1.3450004191730558</v>
      </c>
      <c r="L137" s="9">
        <f t="shared" ca="1" si="104"/>
        <v>1.0606697057035595</v>
      </c>
      <c r="M137" s="9">
        <f t="shared" ca="1" si="104"/>
        <v>1.2764154077904522</v>
      </c>
      <c r="N137" s="9">
        <f t="shared" ca="1" si="104"/>
        <v>1.2655141647600503</v>
      </c>
      <c r="O137" s="9">
        <f t="shared" ca="1" si="104"/>
        <v>1.8105402723413848</v>
      </c>
      <c r="P137" s="9">
        <f t="shared" ca="1" si="104"/>
        <v>1.2363184206988933</v>
      </c>
      <c r="Q137" s="9">
        <f t="shared" ca="1" si="104"/>
        <v>1.4191104420533966</v>
      </c>
      <c r="R137" s="9">
        <f t="shared" ca="1" si="104"/>
        <v>2.4336748002319766</v>
      </c>
      <c r="S137" s="9">
        <f t="shared" ca="1" si="104"/>
        <v>1.0549087880515551</v>
      </c>
      <c r="T137" s="9">
        <f t="shared" ca="1" si="104"/>
        <v>1.1432144817771392</v>
      </c>
      <c r="U137" s="9">
        <f t="shared" ca="1" si="104"/>
        <v>1.7278980437865763</v>
      </c>
      <c r="V137" s="9">
        <f t="shared" ca="1" si="104"/>
        <v>1.137031246859179</v>
      </c>
      <c r="W137" s="9">
        <f t="shared" ca="1" si="104"/>
        <v>1.1008562630603487</v>
      </c>
      <c r="X137" s="9">
        <f t="shared" ca="1" si="104"/>
        <v>1.4999687566970337</v>
      </c>
      <c r="Y137" s="9">
        <f t="shared" ca="1" si="104"/>
        <v>1.1566920788984516</v>
      </c>
      <c r="Z137" s="9">
        <f t="shared" ca="1" si="104"/>
        <v>1.1866278623542266</v>
      </c>
      <c r="AA137" s="9">
        <f t="shared" ca="1" si="104"/>
        <v>1.618580458445674</v>
      </c>
      <c r="AB137" s="9">
        <f t="shared" ca="1" si="104"/>
        <v>1.5758513994350394</v>
      </c>
      <c r="AC137" s="9">
        <f t="shared" ca="1" si="104"/>
        <v>1.6291542051139674</v>
      </c>
      <c r="AD137" s="9">
        <f t="shared" ca="1" si="104"/>
        <v>2.1199057220797655</v>
      </c>
      <c r="AE137" s="9">
        <f t="shared" ca="1" si="104"/>
        <v>0.82761811633562266</v>
      </c>
      <c r="AF137" s="9">
        <f t="shared" ca="1" si="104"/>
        <v>1.8904594313082237</v>
      </c>
      <c r="AG137" s="9">
        <f t="shared" ca="1" si="104"/>
        <v>0.85445990108286451</v>
      </c>
      <c r="AH137" s="9">
        <f t="shared" ca="1" si="104"/>
        <v>1.5844572146929714</v>
      </c>
      <c r="AI137" s="9">
        <f t="shared" ca="1" si="104"/>
        <v>1.2120145624764642</v>
      </c>
      <c r="AJ137" s="9">
        <f t="shared" ca="1" si="104"/>
        <v>1.5475478716819362</v>
      </c>
      <c r="AK137" s="9">
        <f t="shared" ca="1" si="104"/>
        <v>1.3665297658583786</v>
      </c>
      <c r="AL137" s="9">
        <f t="shared" ca="1" si="104"/>
        <v>1.3453188395167275</v>
      </c>
      <c r="AM137" s="9">
        <f t="shared" ca="1" si="104"/>
        <v>1.4730009260210353</v>
      </c>
      <c r="AN137" s="9">
        <f ca="1">AVERAGE(OFFSET($A137,0,Fixtures!$D$6,1,3))</f>
        <v>1.3206334665661175</v>
      </c>
      <c r="AO137" s="9">
        <f ca="1">AVERAGE(OFFSET($A137,0,Fixtures!$D$6,1,6))</f>
        <v>1.5478019543878541</v>
      </c>
      <c r="AP137" s="9">
        <f ca="1">AVERAGE(OFFSET($A137,0,Fixtures!$D$6,1,9))</f>
        <v>1.4288165750059816</v>
      </c>
      <c r="AQ137" s="9">
        <f ca="1">AVERAGE(OFFSET($A137,0,Fixtures!$D$6,1,12))</f>
        <v>1.4336140686587671</v>
      </c>
      <c r="AR137" s="9">
        <f ca="1">IF(OR(Fixtures!$D$6&lt;=0,Fixtures!$D$6&gt;39),AVERAGE(A137:AM137),AVERAGE(OFFSET($A137,0,Fixtures!$D$6,1,39-Fixtures!$D$6)))</f>
        <v>1.4258812236867564</v>
      </c>
    </row>
    <row r="138" spans="1:44" x14ac:dyDescent="0.25">
      <c r="A138" s="30" t="s">
        <v>61</v>
      </c>
      <c r="B138" s="9">
        <f ca="1">MIN(VLOOKUP($A134,$A$2:$AM$12,B$14+1,FALSE),VLOOKUP($A138,$A$2:$AM$12,B$14+1,FALSE))</f>
        <v>1.1603408382896001</v>
      </c>
      <c r="C138" s="9">
        <f t="shared" ref="C138:AM138" ca="1" si="105">MIN(VLOOKUP($A134,$A$2:$AM$12,C$14+1,FALSE),VLOOKUP($A138,$A$2:$AM$12,C$14+1,FALSE))</f>
        <v>1.4729514160467356</v>
      </c>
      <c r="D138" s="9">
        <f t="shared" ca="1" si="105"/>
        <v>1.630525951799392</v>
      </c>
      <c r="E138" s="9">
        <f t="shared" ca="1" si="105"/>
        <v>1.2464370220071528</v>
      </c>
      <c r="F138" s="9">
        <f t="shared" ca="1" si="105"/>
        <v>1.490316351569495</v>
      </c>
      <c r="G138" s="9">
        <f t="shared" ca="1" si="105"/>
        <v>0.86604850275008172</v>
      </c>
      <c r="H138" s="9">
        <f t="shared" ca="1" si="105"/>
        <v>1.5288865020832532</v>
      </c>
      <c r="I138" s="9">
        <f t="shared" ca="1" si="105"/>
        <v>1.0273500989059383</v>
      </c>
      <c r="J138" s="9">
        <f t="shared" ca="1" si="105"/>
        <v>1.993906537512165</v>
      </c>
      <c r="K138" s="9">
        <f t="shared" ca="1" si="105"/>
        <v>1.3450004191730558</v>
      </c>
      <c r="L138" s="9">
        <f t="shared" ca="1" si="105"/>
        <v>1.0606697057035595</v>
      </c>
      <c r="M138" s="9">
        <f t="shared" ca="1" si="105"/>
        <v>0.9855876609124008</v>
      </c>
      <c r="N138" s="9">
        <f t="shared" ca="1" si="105"/>
        <v>1.4183758318194213</v>
      </c>
      <c r="O138" s="9">
        <f t="shared" ca="1" si="105"/>
        <v>0.71382267956457612</v>
      </c>
      <c r="P138" s="9">
        <f t="shared" ca="1" si="105"/>
        <v>1.8774642468492051</v>
      </c>
      <c r="Q138" s="9">
        <f t="shared" ca="1" si="105"/>
        <v>1.4191104420533966</v>
      </c>
      <c r="R138" s="9">
        <f t="shared" ca="1" si="105"/>
        <v>0.73697378553287718</v>
      </c>
      <c r="S138" s="9">
        <f t="shared" ca="1" si="105"/>
        <v>1.180170151328924</v>
      </c>
      <c r="T138" s="9">
        <f t="shared" ca="1" si="105"/>
        <v>1.5346834810817103</v>
      </c>
      <c r="U138" s="9">
        <f t="shared" ca="1" si="105"/>
        <v>1.3339748936856719</v>
      </c>
      <c r="V138" s="9">
        <f t="shared" ca="1" si="105"/>
        <v>1.0234694766011858</v>
      </c>
      <c r="W138" s="9">
        <f t="shared" ca="1" si="105"/>
        <v>2.0091981570362933</v>
      </c>
      <c r="X138" s="9">
        <f t="shared" ca="1" si="105"/>
        <v>1.3347638804833497</v>
      </c>
      <c r="Y138" s="9">
        <f t="shared" ca="1" si="105"/>
        <v>1.9927279276045224</v>
      </c>
      <c r="Z138" s="9">
        <f t="shared" ca="1" si="105"/>
        <v>0.9860253280974014</v>
      </c>
      <c r="AA138" s="9">
        <f t="shared" ca="1" si="105"/>
        <v>1.733348659667181</v>
      </c>
      <c r="AB138" s="9">
        <f t="shared" ca="1" si="105"/>
        <v>0.79003125832762677</v>
      </c>
      <c r="AC138" s="9">
        <f t="shared" ca="1" si="105"/>
        <v>1.1009114574009649</v>
      </c>
      <c r="AD138" s="9">
        <f t="shared" ca="1" si="105"/>
        <v>1.0453655684687653</v>
      </c>
      <c r="AE138" s="9">
        <f t="shared" ca="1" si="105"/>
        <v>1.5709251364500891</v>
      </c>
      <c r="AF138" s="9">
        <f t="shared" ca="1" si="105"/>
        <v>0.94949125931713307</v>
      </c>
      <c r="AG138" s="9">
        <f t="shared" ca="1" si="105"/>
        <v>1.0663277065100458</v>
      </c>
      <c r="AH138" s="9">
        <f t="shared" ca="1" si="105"/>
        <v>0.93453225366116655</v>
      </c>
      <c r="AI138" s="9">
        <f t="shared" ca="1" si="105"/>
        <v>1.3094936255624603</v>
      </c>
      <c r="AJ138" s="9">
        <f t="shared" ca="1" si="105"/>
        <v>1.8619614773193269</v>
      </c>
      <c r="AK138" s="9">
        <f t="shared" ca="1" si="105"/>
        <v>1.0915091082293447</v>
      </c>
      <c r="AL138" s="9">
        <f t="shared" ca="1" si="105"/>
        <v>1.2937267757130853</v>
      </c>
      <c r="AM138" s="9">
        <f t="shared" ca="1" si="105"/>
        <v>0.99764978906718227</v>
      </c>
      <c r="AN138" s="9">
        <f ca="1">AVERAGE(OFFSET($A138,0,Fixtures!$D$6,1,3))</f>
        <v>1.5707006384563682</v>
      </c>
      <c r="AO138" s="9">
        <f ca="1">AVERAGE(OFFSET($A138,0,Fixtures!$D$6,1,6))</f>
        <v>1.274735033261077</v>
      </c>
      <c r="AP138" s="9">
        <f ca="1">AVERAGE(OFFSET($A138,0,Fixtures!$D$6,1,9))</f>
        <v>1.2483504779826367</v>
      </c>
      <c r="AQ138" s="9">
        <f ca="1">AVERAGE(OFFSET($A138,0,Fixtures!$D$6,1,12))</f>
        <v>1.2784284715322236</v>
      </c>
      <c r="AR138" s="9">
        <f ca="1">IF(OR(Fixtures!$D$6&lt;=0,Fixtures!$D$6&gt;39),AVERAGE(A138:AM138),AVERAGE(OFFSET($A138,0,Fixtures!$D$6,1,39-Fixtures!$D$6)))</f>
        <v>1.248268488759753</v>
      </c>
    </row>
    <row r="139" spans="1:44" x14ac:dyDescent="0.25">
      <c r="A139" s="30" t="s">
        <v>53</v>
      </c>
      <c r="B139" s="9">
        <f ca="1">MIN(VLOOKUP($A134,$A$2:$AM$12,B$14+1,FALSE),VLOOKUP($A139,$A$2:$AM$12,B$14+1,FALSE))</f>
        <v>1.1579452822182672</v>
      </c>
      <c r="C139" s="9">
        <f t="shared" ref="C139:AM139" ca="1" si="106">MIN(VLOOKUP($A134,$A$2:$AM$12,C$14+1,FALSE),VLOOKUP($A139,$A$2:$AM$12,C$14+1,FALSE))</f>
        <v>1.4875266229488624</v>
      </c>
      <c r="D139" s="9">
        <f t="shared" ca="1" si="106"/>
        <v>2.0413592798625162</v>
      </c>
      <c r="E139" s="9">
        <f t="shared" ca="1" si="106"/>
        <v>1.0905485282331151</v>
      </c>
      <c r="F139" s="9">
        <f t="shared" ca="1" si="106"/>
        <v>1.6639437619401416</v>
      </c>
      <c r="G139" s="9">
        <f t="shared" ca="1" si="106"/>
        <v>1.1630475346324292</v>
      </c>
      <c r="H139" s="9">
        <f t="shared" ca="1" si="106"/>
        <v>0.92281005114979542</v>
      </c>
      <c r="I139" s="9">
        <f t="shared" ca="1" si="106"/>
        <v>1.0273500989059383</v>
      </c>
      <c r="J139" s="9">
        <f t="shared" ca="1" si="106"/>
        <v>2.0005148350990134</v>
      </c>
      <c r="K139" s="9">
        <f t="shared" ca="1" si="106"/>
        <v>1.3450004191730558</v>
      </c>
      <c r="L139" s="9">
        <f t="shared" ca="1" si="106"/>
        <v>1.0606697057035595</v>
      </c>
      <c r="M139" s="9">
        <f t="shared" ca="1" si="106"/>
        <v>1.9561571443587371</v>
      </c>
      <c r="N139" s="9">
        <f t="shared" ca="1" si="106"/>
        <v>1.5045142875179449</v>
      </c>
      <c r="O139" s="9">
        <f t="shared" ca="1" si="106"/>
        <v>1.4482572665691931</v>
      </c>
      <c r="P139" s="9">
        <f t="shared" ca="1" si="106"/>
        <v>0.84181057249358038</v>
      </c>
      <c r="Q139" s="9">
        <f t="shared" ca="1" si="106"/>
        <v>1.4191104420533966</v>
      </c>
      <c r="R139" s="9">
        <f t="shared" ca="1" si="106"/>
        <v>1.0630365966285165</v>
      </c>
      <c r="S139" s="9">
        <f t="shared" ca="1" si="106"/>
        <v>1.1730661216889728</v>
      </c>
      <c r="T139" s="9">
        <f t="shared" ca="1" si="106"/>
        <v>1.0501839064337484</v>
      </c>
      <c r="U139" s="9">
        <f t="shared" ca="1" si="106"/>
        <v>1.8469537909350648</v>
      </c>
      <c r="V139" s="9">
        <f t="shared" ca="1" si="106"/>
        <v>1.137031246859179</v>
      </c>
      <c r="W139" s="9">
        <f t="shared" ca="1" si="106"/>
        <v>1.0506502586947299</v>
      </c>
      <c r="X139" s="9">
        <f t="shared" ca="1" si="106"/>
        <v>1.5640335380147303</v>
      </c>
      <c r="Y139" s="9">
        <f t="shared" ca="1" si="106"/>
        <v>1.2363905542623161</v>
      </c>
      <c r="Z139" s="9">
        <f t="shared" ca="1" si="106"/>
        <v>0.99578228478394903</v>
      </c>
      <c r="AA139" s="9">
        <f t="shared" ca="1" si="106"/>
        <v>1.7297701129433374</v>
      </c>
      <c r="AB139" s="9">
        <f t="shared" ca="1" si="106"/>
        <v>0.78527566823807271</v>
      </c>
      <c r="AC139" s="9">
        <f t="shared" ca="1" si="106"/>
        <v>1.5879929406425983</v>
      </c>
      <c r="AD139" s="9">
        <f t="shared" ca="1" si="106"/>
        <v>1.0117217162715597</v>
      </c>
      <c r="AE139" s="9">
        <f t="shared" ca="1" si="106"/>
        <v>1.2575194971817683</v>
      </c>
      <c r="AF139" s="9">
        <f t="shared" ca="1" si="106"/>
        <v>2.2474843060453251</v>
      </c>
      <c r="AG139" s="9">
        <f t="shared" ca="1" si="106"/>
        <v>0.96949453381904649</v>
      </c>
      <c r="AH139" s="9">
        <f t="shared" ca="1" si="106"/>
        <v>1.5844572146929714</v>
      </c>
      <c r="AI139" s="9">
        <f t="shared" ca="1" si="106"/>
        <v>1.3094936255624603</v>
      </c>
      <c r="AJ139" s="9">
        <f t="shared" ca="1" si="106"/>
        <v>1.6290910113111965</v>
      </c>
      <c r="AK139" s="9">
        <f t="shared" ca="1" si="106"/>
        <v>1.3665297658583786</v>
      </c>
      <c r="AL139" s="9">
        <f t="shared" ca="1" si="106"/>
        <v>1.7373919961793081</v>
      </c>
      <c r="AM139" s="9">
        <f t="shared" ca="1" si="106"/>
        <v>1.1138797084062104</v>
      </c>
      <c r="AN139" s="9">
        <f ca="1">AVERAGE(OFFSET($A139,0,Fixtures!$D$6,1,3))</f>
        <v>1.3206476506632008</v>
      </c>
      <c r="AO139" s="9">
        <f ca="1">AVERAGE(OFFSET($A139,0,Fixtures!$D$6,1,6))</f>
        <v>1.2244888795236388</v>
      </c>
      <c r="AP139" s="9">
        <f ca="1">AVERAGE(OFFSET($A139,0,Fixtures!$D$6,1,9))</f>
        <v>1.3134924015764415</v>
      </c>
      <c r="AQ139" s="9">
        <f ca="1">AVERAGE(OFFSET($A139,0,Fixtures!$D$6,1,12))</f>
        <v>1.3620394554795503</v>
      </c>
      <c r="AR139" s="9">
        <f ca="1">IF(OR(Fixtures!$D$6&lt;=0,Fixtures!$D$6&gt;39),AVERAGE(A139:AM139),AVERAGE(OFFSET($A139,0,Fixtures!$D$6,1,39-Fixtures!$D$6)))</f>
        <v>1.3708183290798999</v>
      </c>
    </row>
    <row r="140" spans="1:44" x14ac:dyDescent="0.25">
      <c r="A140" s="30" t="s">
        <v>2</v>
      </c>
      <c r="B140" s="9">
        <f ca="1">MIN(VLOOKUP($A134,$A$2:$AM$12,B$14+1,FALSE),VLOOKUP($A140,$A$2:$AM$12,B$14+1,FALSE))</f>
        <v>1.224609035834868</v>
      </c>
      <c r="C140" s="9">
        <f t="shared" ref="C140:AM140" ca="1" si="107">MIN(VLOOKUP($A134,$A$2:$AM$12,C$14+1,FALSE),VLOOKUP($A140,$A$2:$AM$12,C$14+1,FALSE))</f>
        <v>1.6067634920664557</v>
      </c>
      <c r="D140" s="9">
        <f t="shared" ca="1" si="107"/>
        <v>1.9394470701643975</v>
      </c>
      <c r="E140" s="9">
        <f t="shared" ca="1" si="107"/>
        <v>1.1792349977962528</v>
      </c>
      <c r="F140" s="9">
        <f t="shared" ca="1" si="107"/>
        <v>2.2004087907227809</v>
      </c>
      <c r="G140" s="9">
        <f t="shared" ca="1" si="107"/>
        <v>1.239046210555087</v>
      </c>
      <c r="H140" s="9">
        <f t="shared" ca="1" si="107"/>
        <v>1.6985281588884034</v>
      </c>
      <c r="I140" s="9">
        <f t="shared" ca="1" si="107"/>
        <v>1.0273500989059383</v>
      </c>
      <c r="J140" s="9">
        <f t="shared" ca="1" si="107"/>
        <v>2.3363957790096594</v>
      </c>
      <c r="K140" s="9">
        <f t="shared" ca="1" si="107"/>
        <v>1.3450004191730558</v>
      </c>
      <c r="L140" s="9">
        <f t="shared" ca="1" si="107"/>
        <v>1.0606697057035595</v>
      </c>
      <c r="M140" s="9">
        <f t="shared" ca="1" si="107"/>
        <v>0.98119124323795559</v>
      </c>
      <c r="N140" s="9">
        <f t="shared" ca="1" si="107"/>
        <v>1.5045142875179449</v>
      </c>
      <c r="O140" s="9">
        <f t="shared" ca="1" si="107"/>
        <v>2.3317450532278072</v>
      </c>
      <c r="P140" s="9">
        <f t="shared" ca="1" si="107"/>
        <v>1.7338201065797167</v>
      </c>
      <c r="Q140" s="9">
        <f t="shared" ca="1" si="107"/>
        <v>1.4191104420533966</v>
      </c>
      <c r="R140" s="9">
        <f t="shared" ca="1" si="107"/>
        <v>1.6880488251699481</v>
      </c>
      <c r="S140" s="9">
        <f t="shared" ca="1" si="107"/>
        <v>0.88654284881847045</v>
      </c>
      <c r="T140" s="9">
        <f t="shared" ca="1" si="107"/>
        <v>1.5346834810817103</v>
      </c>
      <c r="U140" s="9">
        <f t="shared" ca="1" si="107"/>
        <v>1.3496691633317912</v>
      </c>
      <c r="V140" s="9">
        <f t="shared" ca="1" si="107"/>
        <v>1.137031246859179</v>
      </c>
      <c r="W140" s="9">
        <f t="shared" ca="1" si="107"/>
        <v>2.0091981570362933</v>
      </c>
      <c r="X140" s="9">
        <f t="shared" ca="1" si="107"/>
        <v>1.5640335380147303</v>
      </c>
      <c r="Y140" s="9">
        <f t="shared" ca="1" si="107"/>
        <v>2.0161724538660093</v>
      </c>
      <c r="Z140" s="9">
        <f t="shared" ca="1" si="107"/>
        <v>1.0756020070858092</v>
      </c>
      <c r="AA140" s="9">
        <f t="shared" ca="1" si="107"/>
        <v>1.8293542387162844</v>
      </c>
      <c r="AB140" s="9">
        <f t="shared" ca="1" si="107"/>
        <v>1.3243417865066043</v>
      </c>
      <c r="AC140" s="9">
        <f t="shared" ca="1" si="107"/>
        <v>1.1300161556922792</v>
      </c>
      <c r="AD140" s="9">
        <f t="shared" ca="1" si="107"/>
        <v>2.1199057220797655</v>
      </c>
      <c r="AE140" s="9">
        <f t="shared" ca="1" si="107"/>
        <v>1.1606564349831161</v>
      </c>
      <c r="AF140" s="9">
        <f t="shared" ca="1" si="107"/>
        <v>1.2711133611196515</v>
      </c>
      <c r="AG140" s="9">
        <f t="shared" ca="1" si="107"/>
        <v>1.4657301287875635</v>
      </c>
      <c r="AH140" s="9">
        <f t="shared" ca="1" si="107"/>
        <v>1.2240654684698447</v>
      </c>
      <c r="AI140" s="9">
        <f t="shared" ca="1" si="107"/>
        <v>1.3094936255624603</v>
      </c>
      <c r="AJ140" s="9">
        <f t="shared" ca="1" si="107"/>
        <v>1.7615732683129213</v>
      </c>
      <c r="AK140" s="9">
        <f t="shared" ca="1" si="107"/>
        <v>1.2983075428373236</v>
      </c>
      <c r="AL140" s="9">
        <f t="shared" ca="1" si="107"/>
        <v>1.8509208824341425</v>
      </c>
      <c r="AM140" s="9">
        <f t="shared" ca="1" si="107"/>
        <v>1.4730009260210353</v>
      </c>
      <c r="AN140" s="9">
        <f ca="1">AVERAGE(OFFSET($A140,0,Fixtures!$D$6,1,3))</f>
        <v>1.6403762332227008</v>
      </c>
      <c r="AO140" s="9">
        <f ca="1">AVERAGE(OFFSET($A140,0,Fixtures!$D$6,1,6))</f>
        <v>1.5825653939911251</v>
      </c>
      <c r="AP140" s="9">
        <f ca="1">AVERAGE(OFFSET($A140,0,Fixtures!$D$6,1,9))</f>
        <v>1.4880991432041202</v>
      </c>
      <c r="AQ140" s="9">
        <f ca="1">AVERAGE(OFFSET($A140,0,Fixtures!$D$6,1,12))</f>
        <v>1.4740020542651926</v>
      </c>
      <c r="AR140" s="9">
        <f ca="1">IF(OR(Fixtures!$D$6&lt;=0,Fixtures!$D$6&gt;39),AVERAGE(A140:AM140),AVERAGE(OFFSET($A140,0,Fixtures!$D$6,1,39-Fixtures!$D$6)))</f>
        <v>1.4873502668316543</v>
      </c>
    </row>
    <row r="141" spans="1:44" x14ac:dyDescent="0.25">
      <c r="A141" s="30" t="s">
        <v>113</v>
      </c>
      <c r="B141" s="9">
        <f ca="1">MIN(VLOOKUP($A134,$A$2:$AM$12,B$14+1,FALSE),VLOOKUP($A141,$A$2:$AM$12,B$14+1,FALSE))</f>
        <v>2.7020899376151069</v>
      </c>
      <c r="C141" s="9">
        <f t="shared" ref="C141:AM141" ca="1" si="108">MIN(VLOOKUP($A134,$A$2:$AM$12,C$14+1,FALSE),VLOOKUP($A141,$A$2:$AM$12,C$14+1,FALSE))</f>
        <v>0.96017681143413069</v>
      </c>
      <c r="D141" s="9">
        <f t="shared" ca="1" si="108"/>
        <v>1.8307191338275961</v>
      </c>
      <c r="E141" s="9">
        <f t="shared" ca="1" si="108"/>
        <v>1.2464370220071528</v>
      </c>
      <c r="F141" s="9">
        <f t="shared" ca="1" si="108"/>
        <v>2.2004087907227809</v>
      </c>
      <c r="G141" s="9">
        <f t="shared" ca="1" si="108"/>
        <v>1.7708215096881537</v>
      </c>
      <c r="H141" s="9">
        <f t="shared" ca="1" si="108"/>
        <v>1.3892802665163586</v>
      </c>
      <c r="I141" s="9">
        <f t="shared" ca="1" si="108"/>
        <v>1.0273500989059383</v>
      </c>
      <c r="J141" s="9">
        <f t="shared" ca="1" si="108"/>
        <v>1.537601520023387</v>
      </c>
      <c r="K141" s="9">
        <f t="shared" ca="1" si="108"/>
        <v>1.3450004191730558</v>
      </c>
      <c r="L141" s="9">
        <f t="shared" ca="1" si="108"/>
        <v>1.0606697057035595</v>
      </c>
      <c r="M141" s="9">
        <f t="shared" ca="1" si="108"/>
        <v>1.2370582342986622</v>
      </c>
      <c r="N141" s="9">
        <f t="shared" ca="1" si="108"/>
        <v>1.5045142875179449</v>
      </c>
      <c r="O141" s="9">
        <f t="shared" ca="1" si="108"/>
        <v>1.2846571670677416</v>
      </c>
      <c r="P141" s="9">
        <f t="shared" ca="1" si="108"/>
        <v>2.2583180322207141</v>
      </c>
      <c r="Q141" s="9">
        <f t="shared" ca="1" si="108"/>
        <v>1.2175686803485368</v>
      </c>
      <c r="R141" s="9">
        <f t="shared" ca="1" si="108"/>
        <v>2.4946754536207716</v>
      </c>
      <c r="S141" s="9">
        <f t="shared" ca="1" si="108"/>
        <v>1.4220882150281171</v>
      </c>
      <c r="T141" s="9">
        <f t="shared" ca="1" si="108"/>
        <v>1.5346834810817103</v>
      </c>
      <c r="U141" s="9">
        <f t="shared" ca="1" si="108"/>
        <v>1.3619694458868763</v>
      </c>
      <c r="V141" s="9">
        <f t="shared" ca="1" si="108"/>
        <v>0.93001406270929765</v>
      </c>
      <c r="W141" s="9">
        <f t="shared" ca="1" si="108"/>
        <v>2.0091981570362933</v>
      </c>
      <c r="X141" s="9">
        <f t="shared" ca="1" si="108"/>
        <v>1.0293034968751598</v>
      </c>
      <c r="Y141" s="9">
        <f t="shared" ca="1" si="108"/>
        <v>2.0345469500285436</v>
      </c>
      <c r="Z141" s="9">
        <f t="shared" ca="1" si="108"/>
        <v>1.4343381997966647</v>
      </c>
      <c r="AA141" s="9">
        <f t="shared" ca="1" si="108"/>
        <v>2.0749718504217927</v>
      </c>
      <c r="AB141" s="9">
        <f t="shared" ca="1" si="108"/>
        <v>2.1243540002271875</v>
      </c>
      <c r="AC141" s="9">
        <f t="shared" ca="1" si="108"/>
        <v>1.6699893532502685</v>
      </c>
      <c r="AD141" s="9">
        <f t="shared" ca="1" si="108"/>
        <v>1.8188371644712718</v>
      </c>
      <c r="AE141" s="9">
        <f t="shared" ca="1" si="108"/>
        <v>1.5117666166105603</v>
      </c>
      <c r="AF141" s="9">
        <f t="shared" ca="1" si="108"/>
        <v>1.4158495594167007</v>
      </c>
      <c r="AG141" s="9">
        <f t="shared" ca="1" si="108"/>
        <v>1.9190557680888491</v>
      </c>
      <c r="AH141" s="9">
        <f t="shared" ca="1" si="108"/>
        <v>1.2998022618970433</v>
      </c>
      <c r="AI141" s="9">
        <f t="shared" ca="1" si="108"/>
        <v>1.3094936255624603</v>
      </c>
      <c r="AJ141" s="9">
        <f t="shared" ca="1" si="108"/>
        <v>1.2840869461312405</v>
      </c>
      <c r="AK141" s="9">
        <f t="shared" ca="1" si="108"/>
        <v>1.3665297658583786</v>
      </c>
      <c r="AL141" s="9">
        <f t="shared" ca="1" si="108"/>
        <v>1.1854259692953755</v>
      </c>
      <c r="AM141" s="9">
        <f t="shared" ca="1" si="108"/>
        <v>1.4730009260210353</v>
      </c>
      <c r="AN141" s="9">
        <f ca="1">AVERAGE(OFFSET($A141,0,Fixtures!$D$6,1,3))</f>
        <v>1.8479523334156671</v>
      </c>
      <c r="AO141" s="9">
        <f ca="1">AVERAGE(OFFSET($A141,0,Fixtures!$D$6,1,6))</f>
        <v>1.8595062530326218</v>
      </c>
      <c r="AP141" s="9">
        <f ca="1">AVERAGE(OFFSET($A141,0,Fixtures!$D$6,1,9))</f>
        <v>1.778189940256871</v>
      </c>
      <c r="AQ141" s="9">
        <f ca="1">AVERAGE(OFFSET($A141,0,Fixtures!$D$6,1,12))</f>
        <v>1.6580910246585485</v>
      </c>
      <c r="AR141" s="9">
        <f ca="1">IF(OR(Fixtures!$D$6&lt;=0,Fixtures!$D$6&gt;39),AVERAGE(A141:AM141),AVERAGE(OFFSET($A141,0,Fixtures!$D$6,1,39-Fixtures!$D$6)))</f>
        <v>1.5948032638051581</v>
      </c>
    </row>
    <row r="142" spans="1:44" x14ac:dyDescent="0.25">
      <c r="A142" s="30" t="s">
        <v>112</v>
      </c>
      <c r="B142" s="9">
        <f ca="1">MIN(VLOOKUP($A134,$A$2:$AM$12,B$14+1,FALSE),VLOOKUP($A142,$A$2:$AM$12,B$14+1,FALSE))</f>
        <v>1.0269866128754686</v>
      </c>
      <c r="C142" s="9">
        <f t="shared" ref="C142:AM142" ca="1" si="109">MIN(VLOOKUP($A134,$A$2:$AM$12,C$14+1,FALSE),VLOOKUP($A142,$A$2:$AM$12,C$14+1,FALSE))</f>
        <v>0.62117003641739887</v>
      </c>
      <c r="D142" s="9">
        <f t="shared" ca="1" si="109"/>
        <v>1.1615144096489374</v>
      </c>
      <c r="E142" s="9">
        <f t="shared" ca="1" si="109"/>
        <v>1.2464370220071528</v>
      </c>
      <c r="F142" s="9">
        <f t="shared" ca="1" si="109"/>
        <v>1.0097311018705752</v>
      </c>
      <c r="G142" s="9">
        <f t="shared" ca="1" si="109"/>
        <v>1.4126625895869647</v>
      </c>
      <c r="H142" s="9">
        <f t="shared" ca="1" si="109"/>
        <v>1.3859041401339194</v>
      </c>
      <c r="I142" s="9">
        <f t="shared" ca="1" si="109"/>
        <v>1.0273500989059383</v>
      </c>
      <c r="J142" s="9">
        <f t="shared" ca="1" si="109"/>
        <v>0.85804136867205216</v>
      </c>
      <c r="K142" s="9">
        <f t="shared" ca="1" si="109"/>
        <v>1.2811965639371294</v>
      </c>
      <c r="L142" s="9">
        <f t="shared" ca="1" si="109"/>
        <v>0.79176339589125777</v>
      </c>
      <c r="M142" s="9">
        <f t="shared" ca="1" si="109"/>
        <v>1.358903756100702</v>
      </c>
      <c r="N142" s="9">
        <f t="shared" ca="1" si="109"/>
        <v>1.1608278316347092</v>
      </c>
      <c r="O142" s="9">
        <f t="shared" ca="1" si="109"/>
        <v>1.4188872024584027</v>
      </c>
      <c r="P142" s="9">
        <f t="shared" ca="1" si="109"/>
        <v>0.64131617879859193</v>
      </c>
      <c r="Q142" s="9">
        <f t="shared" ca="1" si="109"/>
        <v>1.1258038325065027</v>
      </c>
      <c r="R142" s="9">
        <f t="shared" ca="1" si="109"/>
        <v>0.89062534751663303</v>
      </c>
      <c r="S142" s="9">
        <f t="shared" ca="1" si="109"/>
        <v>1.2968765057206635</v>
      </c>
      <c r="T142" s="9">
        <f t="shared" ca="1" si="109"/>
        <v>0.82624934316712129</v>
      </c>
      <c r="U142" s="9">
        <f t="shared" ca="1" si="109"/>
        <v>1.9210230269891437</v>
      </c>
      <c r="V142" s="9">
        <f t="shared" ca="1" si="109"/>
        <v>1.137031246859179</v>
      </c>
      <c r="W142" s="9">
        <f t="shared" ca="1" si="109"/>
        <v>0.85766050974303709</v>
      </c>
      <c r="X142" s="9">
        <f t="shared" ca="1" si="109"/>
        <v>1.281765501349609</v>
      </c>
      <c r="Y142" s="9">
        <f t="shared" ca="1" si="109"/>
        <v>1.6337734397834893</v>
      </c>
      <c r="Z142" s="9">
        <f t="shared" ca="1" si="109"/>
        <v>0.92792067168525039</v>
      </c>
      <c r="AA142" s="9">
        <f t="shared" ca="1" si="109"/>
        <v>0.68748690613977625</v>
      </c>
      <c r="AB142" s="9">
        <f t="shared" ca="1" si="109"/>
        <v>0.86815699969730342</v>
      </c>
      <c r="AC142" s="9">
        <f t="shared" ca="1" si="109"/>
        <v>1.3304403339446</v>
      </c>
      <c r="AD142" s="9">
        <f t="shared" ca="1" si="109"/>
        <v>0.75363727630600597</v>
      </c>
      <c r="AE142" s="9">
        <f t="shared" ca="1" si="109"/>
        <v>0.95801552635345222</v>
      </c>
      <c r="AF142" s="9">
        <f t="shared" ca="1" si="109"/>
        <v>1.734076143553084</v>
      </c>
      <c r="AG142" s="9">
        <f t="shared" ca="1" si="109"/>
        <v>0.9096793739186515</v>
      </c>
      <c r="AH142" s="9">
        <f t="shared" ca="1" si="109"/>
        <v>1.1827576654671876</v>
      </c>
      <c r="AI142" s="9">
        <f t="shared" ca="1" si="109"/>
        <v>0.94983358181099664</v>
      </c>
      <c r="AJ142" s="9">
        <f t="shared" ca="1" si="109"/>
        <v>1.2227641673684853</v>
      </c>
      <c r="AK142" s="9">
        <f t="shared" ca="1" si="109"/>
        <v>1.3665297658583786</v>
      </c>
      <c r="AL142" s="9">
        <f t="shared" ca="1" si="109"/>
        <v>0.94566669220284405</v>
      </c>
      <c r="AM142" s="9">
        <f t="shared" ca="1" si="109"/>
        <v>1.4730009260210353</v>
      </c>
      <c r="AN142" s="9">
        <f ca="1">AVERAGE(OFFSET($A142,0,Fixtures!$D$6,1,3))</f>
        <v>1.0830603392028386</v>
      </c>
      <c r="AO142" s="9">
        <f ca="1">AVERAGE(OFFSET($A142,0,Fixtures!$D$6,1,6))</f>
        <v>1.0335692712594042</v>
      </c>
      <c r="AP142" s="9">
        <f ca="1">AVERAGE(OFFSET($A142,0,Fixtures!$D$6,1,9))</f>
        <v>1.0892429634868457</v>
      </c>
      <c r="AQ142" s="9">
        <f ca="1">AVERAGE(OFFSET($A142,0,Fixtures!$D$6,1,12))</f>
        <v>1.0965451738356899</v>
      </c>
      <c r="AR142" s="9">
        <f ca="1">IF(OR(Fixtures!$D$6&lt;=0,Fixtures!$D$6&gt;39),AVERAGE(A142:AM142),AVERAGE(OFFSET($A142,0,Fixtures!$D$6,1,39-Fixtures!$D$6)))</f>
        <v>1.1295826313407027</v>
      </c>
    </row>
    <row r="143" spans="1:44" x14ac:dyDescent="0.25">
      <c r="A143" s="30" t="s">
        <v>10</v>
      </c>
      <c r="B143" s="9">
        <f ca="1">MIN(VLOOKUP($A134,$A$2:$AM$12,B$14+1,FALSE),VLOOKUP($A143,$A$2:$AM$12,B$14+1,FALSE))</f>
        <v>1.4383724771085271</v>
      </c>
      <c r="C143" s="9">
        <f t="shared" ref="C143:AM143" ca="1" si="110">MIN(VLOOKUP($A134,$A$2:$AM$12,C$14+1,FALSE),VLOOKUP($A143,$A$2:$AM$12,C$14+1,FALSE))</f>
        <v>1.6854224912522384</v>
      </c>
      <c r="D143" s="9">
        <f t="shared" ca="1" si="110"/>
        <v>1.577154413368739</v>
      </c>
      <c r="E143" s="9">
        <f t="shared" ca="1" si="110"/>
        <v>1.2464370220071528</v>
      </c>
      <c r="F143" s="9">
        <f t="shared" ca="1" si="110"/>
        <v>1.4773738083734402</v>
      </c>
      <c r="G143" s="9">
        <f t="shared" ca="1" si="110"/>
        <v>0.83606496329351487</v>
      </c>
      <c r="H143" s="9">
        <f t="shared" ca="1" si="110"/>
        <v>1.6525868475708254</v>
      </c>
      <c r="I143" s="9">
        <f t="shared" ca="1" si="110"/>
        <v>1.0273500989059383</v>
      </c>
      <c r="J143" s="9">
        <f t="shared" ca="1" si="110"/>
        <v>1.7255337756204969</v>
      </c>
      <c r="K143" s="9">
        <f t="shared" ca="1" si="110"/>
        <v>1.3450004191730558</v>
      </c>
      <c r="L143" s="9">
        <f t="shared" ca="1" si="110"/>
        <v>1.0606697057035595</v>
      </c>
      <c r="M143" s="9">
        <f t="shared" ca="1" si="110"/>
        <v>1.1500419589718294</v>
      </c>
      <c r="N143" s="9">
        <f t="shared" ca="1" si="110"/>
        <v>1.5045142875179449</v>
      </c>
      <c r="O143" s="9">
        <f t="shared" ca="1" si="110"/>
        <v>1.0048164126428618</v>
      </c>
      <c r="P143" s="9">
        <f t="shared" ca="1" si="110"/>
        <v>0.91651159625620393</v>
      </c>
      <c r="Q143" s="9">
        <f t="shared" ca="1" si="110"/>
        <v>1.1650595941858835</v>
      </c>
      <c r="R143" s="9">
        <f t="shared" ca="1" si="110"/>
        <v>1.0430160868413989</v>
      </c>
      <c r="S143" s="9">
        <f t="shared" ca="1" si="110"/>
        <v>1.6179719774000316</v>
      </c>
      <c r="T143" s="9">
        <f t="shared" ca="1" si="110"/>
        <v>1.5346834810817103</v>
      </c>
      <c r="U143" s="9">
        <f t="shared" ca="1" si="110"/>
        <v>0.75541584728124933</v>
      </c>
      <c r="V143" s="9">
        <f t="shared" ca="1" si="110"/>
        <v>1.1062771458945193</v>
      </c>
      <c r="W143" s="9">
        <f t="shared" ca="1" si="110"/>
        <v>2.0091981570362933</v>
      </c>
      <c r="X143" s="9">
        <f t="shared" ca="1" si="110"/>
        <v>1.1551093869856215</v>
      </c>
      <c r="Y143" s="9">
        <f t="shared" ca="1" si="110"/>
        <v>1.1284607101361874</v>
      </c>
      <c r="Z143" s="9">
        <f t="shared" ca="1" si="110"/>
        <v>1.4358406349555295</v>
      </c>
      <c r="AA143" s="9">
        <f t="shared" ca="1" si="110"/>
        <v>0.96287744335364189</v>
      </c>
      <c r="AB143" s="9">
        <f t="shared" ca="1" si="110"/>
        <v>1.0831052080115913</v>
      </c>
      <c r="AC143" s="9">
        <f t="shared" ca="1" si="110"/>
        <v>1.5580857593556701</v>
      </c>
      <c r="AD143" s="9">
        <f t="shared" ca="1" si="110"/>
        <v>0.77991592668641763</v>
      </c>
      <c r="AE143" s="9">
        <f t="shared" ca="1" si="110"/>
        <v>1.3691099153950703</v>
      </c>
      <c r="AF143" s="9">
        <f t="shared" ca="1" si="110"/>
        <v>1.0434792561085706</v>
      </c>
      <c r="AG143" s="9">
        <f t="shared" ca="1" si="110"/>
        <v>1.5010220485158805</v>
      </c>
      <c r="AH143" s="9">
        <f t="shared" ca="1" si="110"/>
        <v>1.5844572146929714</v>
      </c>
      <c r="AI143" s="9">
        <f t="shared" ca="1" si="110"/>
        <v>1.3094936255624603</v>
      </c>
      <c r="AJ143" s="9">
        <f t="shared" ca="1" si="110"/>
        <v>1.8619614773193269</v>
      </c>
      <c r="AK143" s="9">
        <f t="shared" ca="1" si="110"/>
        <v>1.0557810535774201</v>
      </c>
      <c r="AL143" s="9">
        <f t="shared" ca="1" si="110"/>
        <v>1.2489365501051275</v>
      </c>
      <c r="AM143" s="9">
        <f t="shared" ca="1" si="110"/>
        <v>0.98898577254750941</v>
      </c>
      <c r="AN143" s="9">
        <f ca="1">AVERAGE(OFFSET($A143,0,Fixtures!$D$6,1,3))</f>
        <v>1.1757262628151197</v>
      </c>
      <c r="AO143" s="9">
        <f ca="1">AVERAGE(OFFSET($A143,0,Fixtures!$D$6,1,6))</f>
        <v>1.1580476137498394</v>
      </c>
      <c r="AP143" s="9">
        <f ca="1">AVERAGE(OFFSET($A143,0,Fixtures!$D$6,1,9))</f>
        <v>1.2068774336131731</v>
      </c>
      <c r="AQ143" s="9">
        <f ca="1">AVERAGE(OFFSET($A143,0,Fixtures!$D$6,1,12))</f>
        <v>1.301484101674443</v>
      </c>
      <c r="AR143" s="9">
        <f ca="1">IF(OR(Fixtures!$D$6&lt;=0,Fixtures!$D$6&gt;39),AVERAGE(A143:AM143),AVERAGE(OFFSET($A143,0,Fixtures!$D$6,1,39-Fixtures!$D$6)))</f>
        <v>1.2607675064215582</v>
      </c>
    </row>
    <row r="144" spans="1:44" x14ac:dyDescent="0.25">
      <c r="A144" s="30" t="s">
        <v>71</v>
      </c>
      <c r="B144" s="9">
        <f ca="1">MIN(VLOOKUP($A134,$A$2:$AM$12,B$14+1,FALSE),VLOOKUP($A144,$A$2:$AM$12,B$14+1,FALSE))</f>
        <v>1.1302964534839808</v>
      </c>
      <c r="C144" s="9">
        <f t="shared" ref="C144:AM144" ca="1" si="111">MIN(VLOOKUP($A134,$A$2:$AM$12,C$14+1,FALSE),VLOOKUP($A144,$A$2:$AM$12,C$14+1,FALSE))</f>
        <v>1.8392151598574529</v>
      </c>
      <c r="D144" s="9">
        <f t="shared" ca="1" si="111"/>
        <v>1.1166305550652915</v>
      </c>
      <c r="E144" s="9">
        <f t="shared" ca="1" si="111"/>
        <v>1.2464370220071528</v>
      </c>
      <c r="F144" s="9">
        <f t="shared" ca="1" si="111"/>
        <v>1.1171264141056418</v>
      </c>
      <c r="G144" s="9">
        <f t="shared" ca="1" si="111"/>
        <v>1.9198874989541921</v>
      </c>
      <c r="H144" s="9">
        <f t="shared" ca="1" si="111"/>
        <v>1.6985281588884034</v>
      </c>
      <c r="I144" s="9">
        <f t="shared" ca="1" si="111"/>
        <v>1.0273500989059383</v>
      </c>
      <c r="J144" s="9">
        <f t="shared" ca="1" si="111"/>
        <v>1.7692238807983138</v>
      </c>
      <c r="K144" s="9">
        <f t="shared" ca="1" si="111"/>
        <v>0.89507314010875805</v>
      </c>
      <c r="L144" s="9">
        <f t="shared" ca="1" si="111"/>
        <v>1.0606697057035595</v>
      </c>
      <c r="M144" s="9">
        <f t="shared" ca="1" si="111"/>
        <v>1.4657395835597111</v>
      </c>
      <c r="N144" s="9">
        <f t="shared" ca="1" si="111"/>
        <v>1.0308358496059491</v>
      </c>
      <c r="O144" s="9">
        <f t="shared" ca="1" si="111"/>
        <v>1.9638132179679064</v>
      </c>
      <c r="P144" s="9">
        <f t="shared" ca="1" si="111"/>
        <v>2.2590146488536549</v>
      </c>
      <c r="Q144" s="9">
        <f t="shared" ca="1" si="111"/>
        <v>0.8087319337607155</v>
      </c>
      <c r="R144" s="9">
        <f t="shared" ca="1" si="111"/>
        <v>2.4946754536207716</v>
      </c>
      <c r="S144" s="9">
        <f t="shared" ca="1" si="111"/>
        <v>1.5113390569444105</v>
      </c>
      <c r="T144" s="9">
        <f t="shared" ca="1" si="111"/>
        <v>1.5346834810817103</v>
      </c>
      <c r="U144" s="9">
        <f t="shared" ca="1" si="111"/>
        <v>1.1595491046342767</v>
      </c>
      <c r="V144" s="9">
        <f t="shared" ca="1" si="111"/>
        <v>1.137031246859179</v>
      </c>
      <c r="W144" s="9">
        <f t="shared" ca="1" si="111"/>
        <v>1.3370845673229599</v>
      </c>
      <c r="X144" s="9">
        <f t="shared" ca="1" si="111"/>
        <v>1.1843564821873007</v>
      </c>
      <c r="Y144" s="9">
        <f t="shared" ca="1" si="111"/>
        <v>1.7321659464289814</v>
      </c>
      <c r="Z144" s="9">
        <f t="shared" ca="1" si="111"/>
        <v>1.2312101483343278</v>
      </c>
      <c r="AA144" s="9">
        <f t="shared" ca="1" si="111"/>
        <v>1.6884675416242185</v>
      </c>
      <c r="AB144" s="9">
        <f t="shared" ca="1" si="111"/>
        <v>2.2576793319786872</v>
      </c>
      <c r="AC144" s="9">
        <f t="shared" ca="1" si="111"/>
        <v>1.6699893532502685</v>
      </c>
      <c r="AD144" s="9">
        <f t="shared" ca="1" si="111"/>
        <v>1.2081057282104517</v>
      </c>
      <c r="AE144" s="9">
        <f t="shared" ca="1" si="111"/>
        <v>1.5122329467532729</v>
      </c>
      <c r="AF144" s="9">
        <f t="shared" ca="1" si="111"/>
        <v>1.5398905901520972</v>
      </c>
      <c r="AG144" s="9">
        <f t="shared" ca="1" si="111"/>
        <v>1.3146187657471105</v>
      </c>
      <c r="AH144" s="9">
        <f t="shared" ca="1" si="111"/>
        <v>1.5844572146929714</v>
      </c>
      <c r="AI144" s="9">
        <f t="shared" ca="1" si="111"/>
        <v>0.98119757246559169</v>
      </c>
      <c r="AJ144" s="9">
        <f t="shared" ca="1" si="111"/>
        <v>0.83496119101808408</v>
      </c>
      <c r="AK144" s="9">
        <f t="shared" ca="1" si="111"/>
        <v>1.3665297658583786</v>
      </c>
      <c r="AL144" s="9">
        <f t="shared" ca="1" si="111"/>
        <v>2.1270902906127178</v>
      </c>
      <c r="AM144" s="9">
        <f t="shared" ca="1" si="111"/>
        <v>1.4730009260210353</v>
      </c>
      <c r="AN144" s="9">
        <f ca="1">AVERAGE(OFFSET($A144,0,Fixtures!$D$6,1,3))</f>
        <v>1.5506145454625093</v>
      </c>
      <c r="AO144" s="9">
        <f ca="1">AVERAGE(OFFSET($A144,0,Fixtures!$D$6,1,6))</f>
        <v>1.6312696749711559</v>
      </c>
      <c r="AP144" s="9">
        <f ca="1">AVERAGE(OFFSET($A144,0,Fixtures!$D$6,1,9))</f>
        <v>1.5727067058310462</v>
      </c>
      <c r="AQ144" s="9">
        <f ca="1">AVERAGE(OFFSET($A144,0,Fixtures!$D$6,1,12))</f>
        <v>1.4629146942213387</v>
      </c>
      <c r="AR144" s="9">
        <f ca="1">IF(OR(Fixtures!$D$6&lt;=0,Fixtures!$D$6&gt;39),AVERAGE(A144:AM144),AVERAGE(OFFSET($A144,0,Fixtures!$D$6,1,39-Fixtures!$D$6)))</f>
        <v>1.5014398208765463</v>
      </c>
    </row>
  </sheetData>
  <conditionalFormatting sqref="AP15:AQ24">
    <cfRule type="cellIs" dxfId="21" priority="27" operator="between">
      <formula>1.15</formula>
      <formula>1.2</formula>
    </cfRule>
    <cfRule type="cellIs" dxfId="20" priority="28" operator="lessThanOrEqual">
      <formula>1.15</formula>
    </cfRule>
  </conditionalFormatting>
  <conditionalFormatting sqref="AP27:AQ36">
    <cfRule type="cellIs" dxfId="19" priority="19" operator="between">
      <formula>1.15</formula>
      <formula>1.2</formula>
    </cfRule>
    <cfRule type="cellIs" dxfId="18" priority="20" operator="lessThanOrEqual">
      <formula>1.15</formula>
    </cfRule>
  </conditionalFormatting>
  <conditionalFormatting sqref="AP39:AQ48">
    <cfRule type="cellIs" dxfId="17" priority="17" operator="between">
      <formula>1.15</formula>
      <formula>1.2</formula>
    </cfRule>
    <cfRule type="cellIs" dxfId="16" priority="18" operator="lessThanOrEqual">
      <formula>1.15</formula>
    </cfRule>
  </conditionalFormatting>
  <conditionalFormatting sqref="AP51:AQ60">
    <cfRule type="cellIs" dxfId="15" priority="15" operator="between">
      <formula>1.15</formula>
      <formula>1.2</formula>
    </cfRule>
    <cfRule type="cellIs" dxfId="14" priority="16" operator="lessThanOrEqual">
      <formula>1.15</formula>
    </cfRule>
  </conditionalFormatting>
  <conditionalFormatting sqref="AP63:AQ72">
    <cfRule type="cellIs" dxfId="13" priority="13" operator="between">
      <formula>1.15</formula>
      <formula>1.2</formula>
    </cfRule>
    <cfRule type="cellIs" dxfId="12" priority="14" operator="lessThanOrEqual">
      <formula>1.15</formula>
    </cfRule>
  </conditionalFormatting>
  <conditionalFormatting sqref="AP75:AQ84">
    <cfRule type="cellIs" dxfId="11" priority="11" operator="between">
      <formula>1.15</formula>
      <formula>1.2</formula>
    </cfRule>
    <cfRule type="cellIs" dxfId="10" priority="12" operator="lessThanOrEqual">
      <formula>1.15</formula>
    </cfRule>
  </conditionalFormatting>
  <conditionalFormatting sqref="AP87:AQ96">
    <cfRule type="cellIs" dxfId="9" priority="9" operator="between">
      <formula>1.15</formula>
      <formula>1.2</formula>
    </cfRule>
    <cfRule type="cellIs" dxfId="8" priority="10" operator="lessThanOrEqual">
      <formula>1.15</formula>
    </cfRule>
  </conditionalFormatting>
  <conditionalFormatting sqref="AP99:AQ108">
    <cfRule type="cellIs" dxfId="7" priority="7" operator="between">
      <formula>1.15</formula>
      <formula>1.2</formula>
    </cfRule>
    <cfRule type="cellIs" dxfId="6" priority="8" operator="lessThanOrEqual">
      <formula>1.15</formula>
    </cfRule>
  </conditionalFormatting>
  <conditionalFormatting sqref="AP111:AQ120">
    <cfRule type="cellIs" dxfId="5" priority="5" operator="between">
      <formula>1.15</formula>
      <formula>1.2</formula>
    </cfRule>
    <cfRule type="cellIs" dxfId="4" priority="6" operator="lessThanOrEqual">
      <formula>1.15</formula>
    </cfRule>
  </conditionalFormatting>
  <conditionalFormatting sqref="AP123:AQ132">
    <cfRule type="cellIs" dxfId="3" priority="3" operator="between">
      <formula>1.15</formula>
      <formula>1.2</formula>
    </cfRule>
    <cfRule type="cellIs" dxfId="2" priority="4" operator="lessThanOrEqual">
      <formula>1.15</formula>
    </cfRule>
  </conditionalFormatting>
  <conditionalFormatting sqref="AP135:AQ144">
    <cfRule type="cellIs" dxfId="1" priority="1" operator="between">
      <formula>1.15</formula>
      <formula>1.2</formula>
    </cfRule>
    <cfRule type="cellIs" dxfId="0" priority="2" operator="lessThanOrEqual">
      <formula>1.15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Data</vt:lpstr>
      <vt:lpstr>xG</vt:lpstr>
      <vt:lpstr>Fixtures</vt:lpstr>
      <vt:lpstr>Team Ratings</vt:lpstr>
      <vt:lpstr>Proj GS</vt:lpstr>
      <vt:lpstr>Proj GC</vt:lpstr>
      <vt:lpstr>Schedule</vt:lpstr>
      <vt:lpstr>Def Rot - Rat</vt:lpstr>
      <vt:lpstr>Def Rot - GC</vt:lpstr>
      <vt:lpstr>DGW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2012-08-17T19:10:24Z</dcterms:created>
  <dcterms:modified xsi:type="dcterms:W3CDTF">2020-01-20T02:36:09Z</dcterms:modified>
</cp:coreProperties>
</file>