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il\Documents\"/>
    </mc:Choice>
  </mc:AlternateContent>
  <xr:revisionPtr revIDLastSave="0" documentId="13_ncr:1_{D36B91CB-E703-4E04-A35D-0B0937FA8923}" xr6:coauthVersionLast="47" xr6:coauthVersionMax="47" xr10:uidLastSave="{00000000-0000-0000-0000-000000000000}"/>
  <bookViews>
    <workbookView xWindow="-108" yWindow="-108" windowWidth="23256" windowHeight="12456" activeTab="3" xr2:uid="{27D697FE-088C-4D25-8FDD-614F74CC0A54}"/>
  </bookViews>
  <sheets>
    <sheet name="Tracking" sheetId="2" r:id="rId1"/>
    <sheet name="Macro profiles" sheetId="4" r:id="rId2"/>
    <sheet name="Natty cycle" sheetId="3" r:id="rId3"/>
    <sheet name="Cycle detail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4" l="1"/>
  <c r="K34" i="4" s="1"/>
  <c r="H28" i="4"/>
  <c r="F34" i="4"/>
  <c r="H27" i="4"/>
  <c r="I27" i="4" s="1"/>
  <c r="H26" i="4"/>
  <c r="I26" i="4" s="1"/>
  <c r="H25" i="4"/>
  <c r="I25" i="4" s="1"/>
  <c r="H11" i="1"/>
  <c r="K11" i="1"/>
  <c r="E15" i="4"/>
  <c r="G18" i="4" s="1"/>
  <c r="E18" i="4"/>
  <c r="J3" i="4"/>
  <c r="I24" i="2"/>
  <c r="G24" i="2"/>
  <c r="D24" i="2"/>
  <c r="G22" i="2"/>
  <c r="F21" i="2"/>
  <c r="E16" i="2"/>
  <c r="E22" i="2"/>
  <c r="G16" i="2"/>
  <c r="G19" i="2"/>
  <c r="F16" i="2"/>
  <c r="F22" i="2"/>
  <c r="D16" i="2"/>
  <c r="D19" i="2"/>
  <c r="I16" i="2"/>
  <c r="F6" i="4"/>
  <c r="E6" i="4"/>
  <c r="D6" i="4"/>
  <c r="H49" i="1"/>
  <c r="H30" i="1"/>
  <c r="F18" i="4"/>
  <c r="E24" i="2"/>
  <c r="F24" i="2"/>
  <c r="D21" i="2"/>
  <c r="E18" i="2"/>
  <c r="F20" i="2"/>
  <c r="E20" i="2"/>
  <c r="G21" i="2"/>
  <c r="D22" i="2"/>
  <c r="E21" i="2"/>
  <c r="D20" i="2"/>
  <c r="F18" i="2"/>
  <c r="F19" i="2"/>
  <c r="E19" i="2"/>
  <c r="G20" i="2"/>
  <c r="D18" i="2"/>
  <c r="G18" i="2"/>
  <c r="H34" i="4" l="1"/>
  <c r="L28" i="4"/>
  <c r="I28" i="4"/>
</calcChain>
</file>

<file path=xl/sharedStrings.xml><?xml version="1.0" encoding="utf-8"?>
<sst xmlns="http://schemas.openxmlformats.org/spreadsheetml/2006/main" count="334" uniqueCount="156">
  <si>
    <t>Week</t>
  </si>
  <si>
    <t>Dbol</t>
  </si>
  <si>
    <t>Anavar</t>
  </si>
  <si>
    <t>Aromasin</t>
  </si>
  <si>
    <t>MK677</t>
  </si>
  <si>
    <t>DBol</t>
  </si>
  <si>
    <t>PCT STARTS</t>
  </si>
  <si>
    <t>Dosage</t>
  </si>
  <si>
    <t>Time</t>
  </si>
  <si>
    <t>6AM, 4:30PM</t>
  </si>
  <si>
    <t>4:30PM</t>
  </si>
  <si>
    <t>Clomid</t>
  </si>
  <si>
    <t>Nolvadex</t>
  </si>
  <si>
    <t>Post PCT maintenance</t>
  </si>
  <si>
    <t>Substance</t>
  </si>
  <si>
    <t>6AM</t>
  </si>
  <si>
    <t>Cost</t>
  </si>
  <si>
    <t>Substance:</t>
  </si>
  <si>
    <t>Aromasin (20mg; Zytek)</t>
  </si>
  <si>
    <t>Total:</t>
  </si>
  <si>
    <t>Total amount:</t>
  </si>
  <si>
    <t>Price:</t>
  </si>
  <si>
    <t>Notes:</t>
  </si>
  <si>
    <t>Adjust Aromasin dosage based on feeling.</t>
  </si>
  <si>
    <t>Weight</t>
  </si>
  <si>
    <t>Height</t>
  </si>
  <si>
    <t>Biceps</t>
  </si>
  <si>
    <t>Shoulders</t>
  </si>
  <si>
    <t>Wrists</t>
  </si>
  <si>
    <t>Waist</t>
  </si>
  <si>
    <t>Quads</t>
  </si>
  <si>
    <t>Calves</t>
  </si>
  <si>
    <t>Ankles</t>
  </si>
  <si>
    <t>Neck</t>
  </si>
  <si>
    <t>Chest</t>
  </si>
  <si>
    <t>Change</t>
  </si>
  <si>
    <t>Not sure</t>
  </si>
  <si>
    <t>&lt;85</t>
  </si>
  <si>
    <t>Ultimate goal</t>
  </si>
  <si>
    <t>2 Month goal</t>
  </si>
  <si>
    <t>%</t>
  </si>
  <si>
    <t>The Ultimate Natty Cycle</t>
  </si>
  <si>
    <t>Pre-workout</t>
  </si>
  <si>
    <t>Creatine</t>
  </si>
  <si>
    <t>NPL Pro Gains</t>
  </si>
  <si>
    <t>Protein</t>
  </si>
  <si>
    <t>Carbs</t>
  </si>
  <si>
    <t>Sugar</t>
  </si>
  <si>
    <t>Servings</t>
  </si>
  <si>
    <t>Price</t>
  </si>
  <si>
    <t>75g</t>
  </si>
  <si>
    <t>55g</t>
  </si>
  <si>
    <t>Cheapest @ 5mg ed</t>
  </si>
  <si>
    <t>Stim-free</t>
  </si>
  <si>
    <t xml:space="preserve">USN Fast Grow </t>
  </si>
  <si>
    <t>USN Hardcore Whey gH</t>
  </si>
  <si>
    <t>Includes 5g creatine</t>
  </si>
  <si>
    <t>52g</t>
  </si>
  <si>
    <t>&lt;10g</t>
  </si>
  <si>
    <t>&lt;2g</t>
  </si>
  <si>
    <t>Evox 5XL</t>
  </si>
  <si>
    <t>USN Bluelabs whey</t>
  </si>
  <si>
    <t>Rapid weight gain</t>
  </si>
  <si>
    <t>C</t>
  </si>
  <si>
    <t>P</t>
  </si>
  <si>
    <t>F</t>
  </si>
  <si>
    <t>Balanced</t>
  </si>
  <si>
    <t>High protein</t>
  </si>
  <si>
    <t>https://legionathletics.com/tools/macronutrient-calculator/</t>
  </si>
  <si>
    <t>https://barbend.com/best-macros-calculator/</t>
  </si>
  <si>
    <t>https://healthyeater.com/flexible-dieting-calculator</t>
  </si>
  <si>
    <t>https://www.bodybuilding.com/fun/macronutrients_calculator.htm</t>
  </si>
  <si>
    <t>273g</t>
  </si>
  <si>
    <t>205g</t>
  </si>
  <si>
    <t>91g</t>
  </si>
  <si>
    <t>2730 Cal</t>
  </si>
  <si>
    <t>399g</t>
  </si>
  <si>
    <t>176g</t>
  </si>
  <si>
    <t>88g</t>
  </si>
  <si>
    <t>Barbend</t>
  </si>
  <si>
    <t>3091 Cal</t>
  </si>
  <si>
    <t>3469 Cal</t>
  </si>
  <si>
    <t>462g</t>
  </si>
  <si>
    <t>145g</t>
  </si>
  <si>
    <t>116g</t>
  </si>
  <si>
    <t>HealthyEater</t>
  </si>
  <si>
    <t>Bodybuilding</t>
  </si>
  <si>
    <t>254g</t>
  </si>
  <si>
    <t>113g</t>
  </si>
  <si>
    <t>339g</t>
  </si>
  <si>
    <t>Carbohydrate</t>
  </si>
  <si>
    <t>Fat</t>
  </si>
  <si>
    <t>Alchohol</t>
  </si>
  <si>
    <t>Calories key: (per gram)</t>
  </si>
  <si>
    <t>4 Cal</t>
  </si>
  <si>
    <t>9 Cal</t>
  </si>
  <si>
    <t>7 Cal</t>
  </si>
  <si>
    <t>BODY COMPOSITION</t>
  </si>
  <si>
    <t>WEIGHT GOALS</t>
  </si>
  <si>
    <t>BB Squat</t>
  </si>
  <si>
    <t>Bench</t>
  </si>
  <si>
    <t>Deadlift</t>
  </si>
  <si>
    <t>Pull-up</t>
  </si>
  <si>
    <t>Mil Press</t>
  </si>
  <si>
    <t>BW    Ratio</t>
  </si>
  <si>
    <t xml:space="preserve">Lbs/kg </t>
  </si>
  <si>
    <t>s</t>
  </si>
  <si>
    <t>Personal</t>
  </si>
  <si>
    <t>Mikail Kieser</t>
  </si>
  <si>
    <t>Anavar (10mg; Cooper Pharma)</t>
  </si>
  <si>
    <t>Dbol (10mg; Cooper Pharma)</t>
  </si>
  <si>
    <t>Method</t>
  </si>
  <si>
    <t xml:space="preserve">ED, split </t>
  </si>
  <si>
    <t>ED, split</t>
  </si>
  <si>
    <t>ED, pre-workout</t>
  </si>
  <si>
    <t>EOD</t>
  </si>
  <si>
    <t>ED</t>
  </si>
  <si>
    <t>10mg</t>
  </si>
  <si>
    <t>15mg</t>
  </si>
  <si>
    <t>20mg</t>
  </si>
  <si>
    <t>Ammount</t>
  </si>
  <si>
    <t xml:space="preserve">10mg </t>
  </si>
  <si>
    <t>The Ultimate Cycle (Oral only)</t>
  </si>
  <si>
    <t>Clomid (50mg, Klomen)</t>
  </si>
  <si>
    <t>50mg</t>
  </si>
  <si>
    <t xml:space="preserve">37,5mg </t>
  </si>
  <si>
    <t>25mg</t>
  </si>
  <si>
    <t>12,5mg</t>
  </si>
  <si>
    <t>Clomid - PCT leftovers - 12,5mg</t>
  </si>
  <si>
    <t xml:space="preserve">Essentialle Extreme </t>
  </si>
  <si>
    <t>MK677 (10mg, UPA Labs)</t>
  </si>
  <si>
    <t>Nolvadex (20mg, Kessar)</t>
  </si>
  <si>
    <t>2x10</t>
  </si>
  <si>
    <t>2x30</t>
  </si>
  <si>
    <t>40mg</t>
  </si>
  <si>
    <t>MK677 - PCT leftovers - 10mg</t>
  </si>
  <si>
    <t>~30</t>
  </si>
  <si>
    <t>Taper Clomid down depending on feeling and sides.</t>
  </si>
  <si>
    <t>Taper Aromasin/Clomid down depending on feeling and sides.</t>
  </si>
  <si>
    <t>MK677 (10mg, HD Labs)</t>
  </si>
  <si>
    <t>Dbol (10mg; Liquid Pharma)</t>
  </si>
  <si>
    <t>Anavar (20mg; Liquid Pharma)</t>
  </si>
  <si>
    <t>(Delivery fee = 120)</t>
  </si>
  <si>
    <t>Staple foods</t>
  </si>
  <si>
    <t>Weight (g)</t>
  </si>
  <si>
    <t>R/kg</t>
  </si>
  <si>
    <t>Protein%</t>
  </si>
  <si>
    <t>Protein (g)</t>
  </si>
  <si>
    <t>R/g protein</t>
  </si>
  <si>
    <t>Shredded tuna (drained, 8 tins)</t>
  </si>
  <si>
    <t>Chicken breast (1kg)</t>
  </si>
  <si>
    <t>Minute/tenderised steak (1kg)</t>
  </si>
  <si>
    <t>Wholewheat spaghetti</t>
  </si>
  <si>
    <t>Carbs %</t>
  </si>
  <si>
    <t>Carbs (g)</t>
  </si>
  <si>
    <t>R/g Carbs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</si>
</sst>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&quot;#,##0;[Red]\-&quot;R&quot;#,##0"/>
    <numFmt numFmtId="164" formatCode="&quot;R&quot;#,##0.00"/>
    <numFmt numFmtId="165" formatCode="0.0"/>
    <numFmt numFmtId="166" formatCode="0.0000"/>
    <numFmt numFmtId="167" formatCode="#,##0.0000_ ;[Red]\-#,##0.0000\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2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164" fontId="0" fillId="0" borderId="1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1" xfId="0" applyBorder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164" fontId="1" fillId="0" borderId="1" xfId="0" applyNumberFormat="1" applyFont="1" applyBorder="1"/>
    <xf numFmtId="164" fontId="0" fillId="0" borderId="2" xfId="0" applyNumberFormat="1" applyBorder="1" applyAlignment="1">
      <alignment horizontal="right"/>
    </xf>
    <xf numFmtId="15" fontId="0" fillId="0" borderId="0" xfId="0" applyNumberFormat="1"/>
    <xf numFmtId="15" fontId="0" fillId="0" borderId="1" xfId="0" applyNumberFormat="1" applyBorder="1"/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3" xfId="0" applyFill="1" applyBorder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1" xfId="0" applyFill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6" borderId="1" xfId="0" applyFill="1" applyBorder="1"/>
    <xf numFmtId="0" fontId="0" fillId="0" borderId="0" xfId="0" applyBorder="1"/>
    <xf numFmtId="0" fontId="0" fillId="0" borderId="23" xfId="0" applyBorder="1"/>
    <xf numFmtId="0" fontId="0" fillId="7" borderId="1" xfId="0" applyFill="1" applyBorder="1"/>
    <xf numFmtId="0" fontId="0" fillId="0" borderId="13" xfId="0" applyBorder="1"/>
    <xf numFmtId="0" fontId="0" fillId="0" borderId="7" xfId="0" applyBorder="1"/>
    <xf numFmtId="0" fontId="0" fillId="0" borderId="9" xfId="0" applyBorder="1"/>
    <xf numFmtId="0" fontId="0" fillId="4" borderId="3" xfId="0" applyFill="1" applyBorder="1"/>
    <xf numFmtId="0" fontId="0" fillId="7" borderId="3" xfId="0" applyFill="1" applyBorder="1"/>
    <xf numFmtId="165" fontId="0" fillId="7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0" applyNumberFormat="1"/>
    <xf numFmtId="6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12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0" fillId="4" borderId="1" xfId="0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4" fillId="5" borderId="17" xfId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5" fillId="5" borderId="22" xfId="1" applyFont="1" applyFill="1" applyBorder="1" applyAlignment="1">
      <alignment horizontal="center"/>
    </xf>
    <xf numFmtId="0" fontId="5" fillId="5" borderId="23" xfId="1" applyFont="1" applyFill="1" applyBorder="1" applyAlignment="1">
      <alignment horizontal="center"/>
    </xf>
    <xf numFmtId="0" fontId="5" fillId="5" borderId="24" xfId="1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0" fontId="0" fillId="5" borderId="23" xfId="0" applyFont="1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5" fillId="5" borderId="17" xfId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ealthyeater.com/flexible-dieting-calculator" TargetMode="External"/><Relationship Id="rId2" Type="http://schemas.openxmlformats.org/officeDocument/2006/relationships/hyperlink" Target="https://barbend.com/best-macros-calculator/" TargetMode="External"/><Relationship Id="rId1" Type="http://schemas.openxmlformats.org/officeDocument/2006/relationships/hyperlink" Target="https://legionathletics.com/tools/macronutrient-calculator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odybuilding.com/fun/macronutrients_calculator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8225-A8FF-487E-B2D4-90E8CB4CEEA2}">
  <dimension ref="A1:N30"/>
  <sheetViews>
    <sheetView workbookViewId="0">
      <selection activeCell="H18" sqref="H18"/>
    </sheetView>
  </sheetViews>
  <sheetFormatPr defaultRowHeight="14.4" x14ac:dyDescent="0.3"/>
  <cols>
    <col min="1" max="1" width="16.6640625" customWidth="1"/>
    <col min="7" max="7" width="9.109375" customWidth="1"/>
    <col min="8" max="8" width="15.6640625" customWidth="1"/>
    <col min="9" max="9" width="12.44140625" bestFit="1" customWidth="1"/>
    <col min="12" max="12" width="15.6640625" customWidth="1"/>
    <col min="13" max="13" width="12.88671875" bestFit="1" customWidth="1"/>
    <col min="15" max="15" width="9.88671875" bestFit="1" customWidth="1"/>
    <col min="22" max="22" width="12.44140625" bestFit="1" customWidth="1"/>
    <col min="26" max="26" width="12.88671875" bestFit="1" customWidth="1"/>
  </cols>
  <sheetData>
    <row r="1" spans="1:14" x14ac:dyDescent="0.3">
      <c r="A1" s="71" t="s">
        <v>97</v>
      </c>
      <c r="C1" s="17" t="s">
        <v>36</v>
      </c>
      <c r="D1" s="16"/>
      <c r="E1" s="17">
        <v>44443</v>
      </c>
      <c r="G1" s="19" t="s">
        <v>35</v>
      </c>
      <c r="H1" s="7" t="s">
        <v>40</v>
      </c>
      <c r="I1" s="23" t="s">
        <v>39</v>
      </c>
      <c r="K1" s="19" t="s">
        <v>35</v>
      </c>
      <c r="M1" s="20" t="s">
        <v>38</v>
      </c>
    </row>
    <row r="2" spans="1:14" x14ac:dyDescent="0.3">
      <c r="A2" s="72"/>
      <c r="B2" s="55" t="s">
        <v>24</v>
      </c>
      <c r="C2" s="7">
        <v>74</v>
      </c>
      <c r="E2" s="7">
        <v>81</v>
      </c>
      <c r="G2" s="7">
        <v>7</v>
      </c>
      <c r="H2" s="24">
        <v>9.4594594594594597</v>
      </c>
      <c r="I2" s="23">
        <v>84</v>
      </c>
      <c r="K2" s="7">
        <v>3</v>
      </c>
      <c r="M2" s="20">
        <v>88</v>
      </c>
    </row>
    <row r="3" spans="1:14" x14ac:dyDescent="0.3">
      <c r="A3" s="72"/>
      <c r="B3" s="55" t="s">
        <v>25</v>
      </c>
      <c r="C3" s="7">
        <v>188</v>
      </c>
      <c r="E3" s="7">
        <v>188</v>
      </c>
      <c r="G3" s="7">
        <v>0</v>
      </c>
      <c r="H3" s="24">
        <v>0</v>
      </c>
      <c r="I3" s="23">
        <v>188</v>
      </c>
      <c r="K3" s="7">
        <v>0</v>
      </c>
      <c r="M3" s="20">
        <v>188</v>
      </c>
    </row>
    <row r="4" spans="1:14" x14ac:dyDescent="0.3">
      <c r="A4" s="72"/>
      <c r="B4" s="55" t="s">
        <v>33</v>
      </c>
      <c r="C4" s="7">
        <v>37</v>
      </c>
      <c r="E4" s="7">
        <v>38</v>
      </c>
      <c r="G4" s="7">
        <v>1</v>
      </c>
      <c r="H4" s="24">
        <v>2.7027027027027026</v>
      </c>
      <c r="I4" s="23">
        <v>38</v>
      </c>
      <c r="K4" s="7">
        <v>0</v>
      </c>
      <c r="M4" s="20"/>
    </row>
    <row r="5" spans="1:14" x14ac:dyDescent="0.3">
      <c r="A5" s="72"/>
      <c r="B5" s="55" t="s">
        <v>26</v>
      </c>
      <c r="C5" s="9">
        <v>28</v>
      </c>
      <c r="D5" s="18">
        <v>32</v>
      </c>
      <c r="E5" s="9">
        <v>32</v>
      </c>
      <c r="F5" s="33">
        <v>37</v>
      </c>
      <c r="G5" s="7">
        <v>4</v>
      </c>
      <c r="H5" s="24">
        <v>14.285714285714285</v>
      </c>
      <c r="I5" s="23">
        <v>35</v>
      </c>
      <c r="J5" s="22">
        <v>40</v>
      </c>
      <c r="K5" s="7">
        <v>3</v>
      </c>
      <c r="M5" s="21">
        <v>37</v>
      </c>
      <c r="N5" s="21">
        <v>42</v>
      </c>
    </row>
    <row r="6" spans="1:14" x14ac:dyDescent="0.3">
      <c r="A6" s="72"/>
      <c r="B6" s="55" t="s">
        <v>27</v>
      </c>
      <c r="C6" s="9">
        <v>45</v>
      </c>
      <c r="D6" s="4"/>
      <c r="E6" s="7"/>
      <c r="G6" s="7"/>
      <c r="H6" s="24"/>
      <c r="I6" s="23"/>
      <c r="K6" s="7"/>
      <c r="M6" s="20">
        <v>137</v>
      </c>
    </row>
    <row r="7" spans="1:14" x14ac:dyDescent="0.3">
      <c r="A7" s="72"/>
      <c r="B7" s="55" t="s">
        <v>34</v>
      </c>
      <c r="C7" s="7">
        <v>94</v>
      </c>
      <c r="E7" s="7">
        <v>98</v>
      </c>
      <c r="G7" s="7">
        <v>4</v>
      </c>
      <c r="H7" s="24">
        <v>4.2553191489361701</v>
      </c>
      <c r="I7" s="23">
        <v>99</v>
      </c>
      <c r="K7" s="7">
        <v>1</v>
      </c>
      <c r="M7" s="20">
        <v>115</v>
      </c>
    </row>
    <row r="8" spans="1:14" x14ac:dyDescent="0.3">
      <c r="A8" s="72"/>
      <c r="B8" s="55" t="s">
        <v>28</v>
      </c>
      <c r="C8" s="7">
        <v>17</v>
      </c>
      <c r="E8" s="7">
        <v>18</v>
      </c>
      <c r="G8" s="7">
        <v>1</v>
      </c>
      <c r="H8" s="24">
        <v>5.8823529411764701</v>
      </c>
      <c r="I8" s="23">
        <v>19</v>
      </c>
      <c r="K8" s="7">
        <v>1</v>
      </c>
      <c r="M8" s="20"/>
    </row>
    <row r="9" spans="1:14" x14ac:dyDescent="0.3">
      <c r="A9" s="72"/>
      <c r="B9" s="55" t="s">
        <v>29</v>
      </c>
      <c r="C9" s="7">
        <v>79</v>
      </c>
      <c r="E9" s="7">
        <v>84</v>
      </c>
      <c r="G9" s="7">
        <v>5</v>
      </c>
      <c r="H9" s="24">
        <v>6.3291139240506329</v>
      </c>
      <c r="I9" s="23">
        <v>82</v>
      </c>
      <c r="K9" s="7">
        <v>-2</v>
      </c>
      <c r="M9" s="21" t="s">
        <v>37</v>
      </c>
    </row>
    <row r="10" spans="1:14" x14ac:dyDescent="0.3">
      <c r="A10" s="72"/>
      <c r="B10" s="55" t="s">
        <v>30</v>
      </c>
      <c r="C10" s="7">
        <v>52</v>
      </c>
      <c r="E10" s="7">
        <v>55</v>
      </c>
      <c r="G10" s="7">
        <v>3</v>
      </c>
      <c r="H10" s="24">
        <v>5.7692307692307692</v>
      </c>
      <c r="I10" s="23">
        <v>57</v>
      </c>
      <c r="K10" s="7">
        <v>2</v>
      </c>
      <c r="M10" s="20"/>
    </row>
    <row r="11" spans="1:14" x14ac:dyDescent="0.3">
      <c r="A11" s="72"/>
      <c r="B11" s="55" t="s">
        <v>31</v>
      </c>
      <c r="C11" s="7">
        <v>38</v>
      </c>
      <c r="E11" s="7">
        <v>39</v>
      </c>
      <c r="G11" s="7">
        <v>1</v>
      </c>
      <c r="H11" s="24">
        <v>2.6315789473684208</v>
      </c>
      <c r="I11" s="23">
        <v>40</v>
      </c>
      <c r="K11" s="7">
        <v>1</v>
      </c>
      <c r="M11" s="20"/>
    </row>
    <row r="12" spans="1:14" x14ac:dyDescent="0.3">
      <c r="A12" s="72"/>
      <c r="B12" s="55" t="s">
        <v>32</v>
      </c>
      <c r="C12" s="7">
        <v>24</v>
      </c>
      <c r="E12" s="7">
        <v>24</v>
      </c>
      <c r="G12" s="7">
        <v>0</v>
      </c>
      <c r="H12" s="7"/>
      <c r="I12" s="23">
        <v>24</v>
      </c>
      <c r="K12" s="7">
        <v>0</v>
      </c>
      <c r="M12" s="20"/>
    </row>
    <row r="13" spans="1:14" x14ac:dyDescent="0.3">
      <c r="A13" s="72"/>
      <c r="G13" s="31">
        <v>19</v>
      </c>
      <c r="H13" s="24">
        <v>51.315472178638899</v>
      </c>
      <c r="K13" s="31">
        <v>6</v>
      </c>
    </row>
    <row r="14" spans="1:14" x14ac:dyDescent="0.3">
      <c r="A14" s="73"/>
      <c r="G14" s="31">
        <v>0.36842105263157893</v>
      </c>
      <c r="H14" s="7">
        <v>0.13641109986539091</v>
      </c>
      <c r="K14" s="31">
        <v>2.2105263157894735</v>
      </c>
    </row>
    <row r="15" spans="1:14" x14ac:dyDescent="0.3">
      <c r="B15" s="54"/>
    </row>
    <row r="16" spans="1:14" x14ac:dyDescent="0.3">
      <c r="A16" s="71" t="s">
        <v>98</v>
      </c>
      <c r="B16" s="58"/>
      <c r="C16" s="76" t="s">
        <v>104</v>
      </c>
      <c r="D16" s="77">
        <f>180/I16</f>
        <v>81.646626668468102</v>
      </c>
      <c r="E16" s="77">
        <f>185/I16</f>
        <v>83.914588520369989</v>
      </c>
      <c r="F16" s="77">
        <f>190/I16</f>
        <v>86.182550372271876</v>
      </c>
      <c r="G16" s="77">
        <f>195/I16</f>
        <v>88.450512224173778</v>
      </c>
      <c r="H16" s="43" t="s">
        <v>105</v>
      </c>
      <c r="I16" s="61">
        <f>2.20462262</f>
        <v>2.2046226199999999</v>
      </c>
    </row>
    <row r="17" spans="1:10" x14ac:dyDescent="0.3">
      <c r="A17" s="74"/>
      <c r="B17" s="59"/>
      <c r="C17" s="76"/>
      <c r="D17" s="77"/>
      <c r="E17" s="77"/>
      <c r="F17" s="77"/>
      <c r="G17" s="77"/>
    </row>
    <row r="18" spans="1:10" x14ac:dyDescent="0.3">
      <c r="A18" s="74"/>
      <c r="B18" s="60" t="s">
        <v>99</v>
      </c>
      <c r="C18" s="53">
        <v>1.2</v>
      </c>
      <c r="D18" s="62">
        <f>$D$16*C18</f>
        <v>97.975952002161719</v>
      </c>
      <c r="E18" s="62">
        <f>$E$16*C18</f>
        <v>100.69750622444398</v>
      </c>
      <c r="F18" s="62">
        <f>$F$16*C18</f>
        <v>103.41906044672625</v>
      </c>
      <c r="G18" s="62">
        <f>$G$16*C18</f>
        <v>106.14061466900853</v>
      </c>
    </row>
    <row r="19" spans="1:10" x14ac:dyDescent="0.3">
      <c r="A19" s="74"/>
      <c r="B19" s="60" t="s">
        <v>100</v>
      </c>
      <c r="C19" s="53">
        <v>0.9</v>
      </c>
      <c r="D19" s="62">
        <f>$D$16*C19</f>
        <v>73.481964001621293</v>
      </c>
      <c r="E19" s="62">
        <f>$E$16*C19</f>
        <v>75.523129668332999</v>
      </c>
      <c r="F19" s="62">
        <f>$F$16*C19</f>
        <v>77.56429533504469</v>
      </c>
      <c r="G19" s="62">
        <f>$G$16*C19</f>
        <v>79.605461001756396</v>
      </c>
    </row>
    <row r="20" spans="1:10" x14ac:dyDescent="0.3">
      <c r="A20" s="74"/>
      <c r="B20" s="60" t="s">
        <v>101</v>
      </c>
      <c r="C20" s="53">
        <v>1.5</v>
      </c>
      <c r="D20" s="62">
        <f>$D$16*C20</f>
        <v>122.46994000270215</v>
      </c>
      <c r="E20" s="62">
        <f>$E$16*C20</f>
        <v>125.87188278055498</v>
      </c>
      <c r="F20" s="62">
        <f>$F$16*C20</f>
        <v>129.27382555840782</v>
      </c>
      <c r="G20" s="62">
        <f>$G$16*C20</f>
        <v>132.67576833626066</v>
      </c>
    </row>
    <row r="21" spans="1:10" x14ac:dyDescent="0.3">
      <c r="A21" s="74"/>
      <c r="B21" s="60" t="s">
        <v>102</v>
      </c>
      <c r="C21" s="53">
        <v>0.9</v>
      </c>
      <c r="D21" s="62">
        <f>$D$16*C21</f>
        <v>73.481964001621293</v>
      </c>
      <c r="E21" s="62">
        <f>$E$16*C21</f>
        <v>75.523129668332999</v>
      </c>
      <c r="F21" s="62">
        <f>$F$16*C21</f>
        <v>77.56429533504469</v>
      </c>
      <c r="G21" s="62">
        <f>$G$16*C21</f>
        <v>79.605461001756396</v>
      </c>
    </row>
    <row r="22" spans="1:10" x14ac:dyDescent="0.3">
      <c r="A22" s="74"/>
      <c r="B22" s="60" t="s">
        <v>103</v>
      </c>
      <c r="C22" s="53">
        <v>0.6</v>
      </c>
      <c r="D22" s="62">
        <f>$D$16*C22</f>
        <v>48.98797600108086</v>
      </c>
      <c r="E22" s="62">
        <f>$E$16*C22</f>
        <v>50.348753112221992</v>
      </c>
      <c r="F22" s="62">
        <f>$F$16*C22</f>
        <v>51.709530223363124</v>
      </c>
      <c r="G22" s="62">
        <f>$G$16*C22</f>
        <v>53.070307334504264</v>
      </c>
    </row>
    <row r="23" spans="1:10" x14ac:dyDescent="0.3">
      <c r="A23" s="74"/>
      <c r="B23" s="57"/>
    </row>
    <row r="24" spans="1:10" x14ac:dyDescent="0.3">
      <c r="A24" s="74"/>
      <c r="B24" s="58"/>
      <c r="C24" s="78">
        <v>80.5</v>
      </c>
      <c r="D24" s="79">
        <f>180/I24</f>
        <v>81.646626668468102</v>
      </c>
      <c r="E24" s="79">
        <f>185/I24</f>
        <v>83.914588520369989</v>
      </c>
      <c r="F24" s="79">
        <f>190/I24</f>
        <v>86.182550372271876</v>
      </c>
      <c r="G24" s="79">
        <f>195/I24</f>
        <v>88.450512224173778</v>
      </c>
      <c r="H24" s="43" t="s">
        <v>105</v>
      </c>
      <c r="I24" s="61">
        <f>2.20462262</f>
        <v>2.2046226199999999</v>
      </c>
    </row>
    <row r="25" spans="1:10" x14ac:dyDescent="0.3">
      <c r="A25" s="74"/>
      <c r="B25" s="59"/>
      <c r="C25" s="78"/>
      <c r="D25" s="79"/>
      <c r="E25" s="79"/>
      <c r="F25" s="79"/>
      <c r="G25" s="79"/>
    </row>
    <row r="26" spans="1:10" x14ac:dyDescent="0.3">
      <c r="A26" s="74"/>
      <c r="B26" s="60" t="s">
        <v>99</v>
      </c>
      <c r="C26" s="56"/>
      <c r="D26" s="62"/>
      <c r="E26" s="62"/>
      <c r="F26" s="62"/>
      <c r="G26" s="62"/>
    </row>
    <row r="27" spans="1:10" x14ac:dyDescent="0.3">
      <c r="A27" s="74"/>
      <c r="B27" s="60" t="s">
        <v>100</v>
      </c>
      <c r="C27" s="56"/>
      <c r="D27" s="62"/>
      <c r="E27" s="62"/>
      <c r="F27" s="62"/>
      <c r="G27" s="62"/>
    </row>
    <row r="28" spans="1:10" x14ac:dyDescent="0.3">
      <c r="A28" s="74"/>
      <c r="B28" s="60" t="s">
        <v>101</v>
      </c>
      <c r="C28" s="56"/>
      <c r="D28" s="62"/>
      <c r="E28" s="62"/>
      <c r="F28" s="62"/>
      <c r="G28" s="62"/>
      <c r="J28" t="s">
        <v>106</v>
      </c>
    </row>
    <row r="29" spans="1:10" x14ac:dyDescent="0.3">
      <c r="A29" s="74"/>
      <c r="B29" s="60" t="s">
        <v>102</v>
      </c>
      <c r="C29" s="56"/>
      <c r="D29" s="62"/>
      <c r="E29" s="62"/>
      <c r="F29" s="62"/>
      <c r="G29" s="62"/>
    </row>
    <row r="30" spans="1:10" x14ac:dyDescent="0.3">
      <c r="A30" s="75"/>
      <c r="B30" s="60" t="s">
        <v>103</v>
      </c>
      <c r="C30" s="56"/>
      <c r="D30" s="62"/>
      <c r="E30" s="62"/>
      <c r="F30" s="62"/>
      <c r="G30" s="62"/>
    </row>
  </sheetData>
  <mergeCells count="12">
    <mergeCell ref="F16:F17"/>
    <mergeCell ref="G16:G17"/>
    <mergeCell ref="C24:C25"/>
    <mergeCell ref="D24:D25"/>
    <mergeCell ref="E24:E25"/>
    <mergeCell ref="F24:F25"/>
    <mergeCell ref="G24:G25"/>
    <mergeCell ref="A1:A14"/>
    <mergeCell ref="A16:A30"/>
    <mergeCell ref="C16:C17"/>
    <mergeCell ref="D16:D17"/>
    <mergeCell ref="E16:E17"/>
  </mergeCells>
  <phoneticPr fontId="7" type="noConversion"/>
  <conditionalFormatting sqref="K2:K14">
    <cfRule type="cellIs" dxfId="1" priority="1" operator="greaterThan">
      <formula>0</formula>
    </cfRule>
  </conditionalFormatting>
  <conditionalFormatting sqref="G2:G14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FE40-F4F8-4E81-984F-BC8B4B59D662}">
  <dimension ref="A1:L34"/>
  <sheetViews>
    <sheetView topLeftCell="A13" workbookViewId="0">
      <selection activeCell="N30" sqref="N30"/>
    </sheetView>
  </sheetViews>
  <sheetFormatPr defaultRowHeight="14.4" x14ac:dyDescent="0.3"/>
  <cols>
    <col min="4" max="4" width="9.109375" customWidth="1"/>
  </cols>
  <sheetData>
    <row r="1" spans="1:12" x14ac:dyDescent="0.3">
      <c r="A1" s="84" t="s">
        <v>62</v>
      </c>
      <c r="B1" s="85"/>
      <c r="C1" s="86"/>
      <c r="D1" s="84" t="s">
        <v>79</v>
      </c>
      <c r="E1" s="85"/>
      <c r="F1" s="86"/>
      <c r="G1" s="84" t="s">
        <v>85</v>
      </c>
      <c r="H1" s="85"/>
      <c r="I1" s="86"/>
      <c r="J1" s="84" t="s">
        <v>86</v>
      </c>
      <c r="K1" s="85"/>
      <c r="L1" s="86"/>
    </row>
    <row r="2" spans="1:12" x14ac:dyDescent="0.3">
      <c r="A2" s="90" t="s">
        <v>68</v>
      </c>
      <c r="B2" s="83"/>
      <c r="C2" s="91"/>
      <c r="D2" s="90" t="s">
        <v>69</v>
      </c>
      <c r="E2" s="83"/>
      <c r="F2" s="91"/>
      <c r="G2" s="90" t="s">
        <v>70</v>
      </c>
      <c r="H2" s="83"/>
      <c r="I2" s="91"/>
      <c r="J2" s="90" t="s">
        <v>71</v>
      </c>
      <c r="K2" s="83"/>
      <c r="L2" s="91"/>
    </row>
    <row r="3" spans="1:12" x14ac:dyDescent="0.3">
      <c r="A3" s="92" t="s">
        <v>75</v>
      </c>
      <c r="B3" s="93"/>
      <c r="C3" s="94"/>
      <c r="D3" s="95" t="s">
        <v>80</v>
      </c>
      <c r="E3" s="96"/>
      <c r="F3" s="97"/>
      <c r="G3" s="98" t="s">
        <v>81</v>
      </c>
      <c r="H3" s="99"/>
      <c r="I3" s="100"/>
      <c r="J3" s="98">
        <f>339*4+254*4+113*9</f>
        <v>3389</v>
      </c>
      <c r="K3" s="99"/>
      <c r="L3" s="100"/>
    </row>
    <row r="4" spans="1:12" x14ac:dyDescent="0.3">
      <c r="A4" s="87" t="s">
        <v>66</v>
      </c>
      <c r="B4" s="88"/>
      <c r="C4" s="89"/>
      <c r="D4" s="42" t="s">
        <v>63</v>
      </c>
      <c r="E4" s="43" t="s">
        <v>64</v>
      </c>
      <c r="F4" s="44" t="s">
        <v>65</v>
      </c>
      <c r="G4" s="42" t="s">
        <v>63</v>
      </c>
      <c r="H4" s="43" t="s">
        <v>64</v>
      </c>
      <c r="I4" s="44" t="s">
        <v>65</v>
      </c>
      <c r="J4" s="42" t="s">
        <v>63</v>
      </c>
      <c r="K4" s="43" t="s">
        <v>64</v>
      </c>
      <c r="L4" s="44" t="s">
        <v>65</v>
      </c>
    </row>
    <row r="5" spans="1:12" x14ac:dyDescent="0.3">
      <c r="A5" s="39" t="s">
        <v>63</v>
      </c>
      <c r="B5" s="40" t="s">
        <v>64</v>
      </c>
      <c r="C5" s="41" t="s">
        <v>65</v>
      </c>
      <c r="D5" s="37" t="s">
        <v>76</v>
      </c>
      <c r="E5" s="32" t="s">
        <v>77</v>
      </c>
      <c r="F5" s="38" t="s">
        <v>78</v>
      </c>
      <c r="G5" s="37" t="s">
        <v>82</v>
      </c>
      <c r="H5" s="32" t="s">
        <v>83</v>
      </c>
      <c r="I5" s="38" t="s">
        <v>84</v>
      </c>
      <c r="J5" s="37" t="s">
        <v>89</v>
      </c>
      <c r="K5" s="32" t="s">
        <v>87</v>
      </c>
      <c r="L5" s="38" t="s">
        <v>88</v>
      </c>
    </row>
    <row r="6" spans="1:12" x14ac:dyDescent="0.3">
      <c r="A6" s="37" t="s">
        <v>72</v>
      </c>
      <c r="B6" s="32" t="s">
        <v>73</v>
      </c>
      <c r="C6" s="38" t="s">
        <v>74</v>
      </c>
      <c r="D6" s="48">
        <f>((399*4)/3091)</f>
        <v>0.51633775477191846</v>
      </c>
      <c r="E6" s="48">
        <f>((176*4)/3091)</f>
        <v>0.22775800711743771</v>
      </c>
      <c r="F6" s="48">
        <f>((88*9)/3091)</f>
        <v>0.25622775800711745</v>
      </c>
      <c r="G6" s="48">
        <v>0.53300000000000003</v>
      </c>
      <c r="H6" s="49">
        <v>0.16700000000000001</v>
      </c>
      <c r="I6" s="50">
        <v>0.3</v>
      </c>
      <c r="J6" s="51">
        <v>0.4</v>
      </c>
      <c r="K6" s="52">
        <v>0.3</v>
      </c>
      <c r="L6" s="50">
        <v>0.3</v>
      </c>
    </row>
    <row r="7" spans="1:12" x14ac:dyDescent="0.3">
      <c r="A7" s="37"/>
      <c r="B7" s="32"/>
      <c r="C7" s="38"/>
      <c r="D7" s="37"/>
      <c r="E7" s="32"/>
      <c r="F7" s="38"/>
      <c r="G7" s="37"/>
      <c r="H7" s="32"/>
      <c r="I7" s="38"/>
      <c r="J7" s="37"/>
      <c r="K7" s="32"/>
      <c r="L7" s="38"/>
    </row>
    <row r="8" spans="1:12" x14ac:dyDescent="0.3">
      <c r="A8" s="87" t="s">
        <v>67</v>
      </c>
      <c r="B8" s="88"/>
      <c r="C8" s="89"/>
      <c r="D8" s="37"/>
      <c r="E8" s="32"/>
      <c r="F8" s="38"/>
      <c r="G8" s="37"/>
      <c r="H8" s="32"/>
      <c r="I8" s="38"/>
      <c r="J8" s="37"/>
      <c r="K8" s="32"/>
      <c r="L8" s="38"/>
    </row>
    <row r="9" spans="1:12" x14ac:dyDescent="0.3">
      <c r="A9" s="39" t="s">
        <v>63</v>
      </c>
      <c r="B9" s="40" t="s">
        <v>64</v>
      </c>
      <c r="C9" s="41" t="s">
        <v>65</v>
      </c>
      <c r="D9" s="37"/>
      <c r="E9" s="32"/>
      <c r="F9" s="38"/>
      <c r="G9" s="37"/>
      <c r="H9" s="32"/>
      <c r="I9" s="38"/>
      <c r="J9" s="37"/>
      <c r="K9" s="32"/>
      <c r="L9" s="38"/>
    </row>
    <row r="10" spans="1:12" x14ac:dyDescent="0.3">
      <c r="A10" s="37" t="s">
        <v>73</v>
      </c>
      <c r="B10" s="32" t="s">
        <v>72</v>
      </c>
      <c r="C10" s="38" t="s">
        <v>74</v>
      </c>
      <c r="D10" s="37"/>
      <c r="E10" s="32"/>
      <c r="F10" s="38"/>
      <c r="G10" s="37"/>
      <c r="H10" s="32"/>
      <c r="I10" s="38"/>
      <c r="J10" s="37"/>
      <c r="K10" s="32"/>
      <c r="L10" s="38"/>
    </row>
    <row r="11" spans="1:12" ht="15" thickBot="1" x14ac:dyDescent="0.35">
      <c r="A11" s="45"/>
      <c r="B11" s="46"/>
      <c r="C11" s="47"/>
      <c r="D11" s="45"/>
      <c r="E11" s="46"/>
      <c r="F11" s="47"/>
      <c r="G11" s="45"/>
      <c r="H11" s="46"/>
      <c r="I11" s="47"/>
      <c r="J11" s="45"/>
      <c r="K11" s="46"/>
      <c r="L11" s="47"/>
    </row>
    <row r="12" spans="1:12" ht="15" thickBot="1" x14ac:dyDescent="0.35"/>
    <row r="13" spans="1:12" x14ac:dyDescent="0.3">
      <c r="A13" s="88" t="s">
        <v>93</v>
      </c>
      <c r="B13" s="88"/>
      <c r="C13" s="88"/>
      <c r="E13" s="84" t="s">
        <v>107</v>
      </c>
      <c r="F13" s="85"/>
      <c r="G13" s="86"/>
    </row>
    <row r="14" spans="1:12" x14ac:dyDescent="0.3">
      <c r="A14" s="83" t="s">
        <v>45</v>
      </c>
      <c r="B14" s="83"/>
      <c r="C14" s="53" t="s">
        <v>94</v>
      </c>
      <c r="E14" s="101" t="s">
        <v>108</v>
      </c>
      <c r="F14" s="102"/>
      <c r="G14" s="103"/>
    </row>
    <row r="15" spans="1:12" x14ac:dyDescent="0.3">
      <c r="A15" s="83" t="s">
        <v>90</v>
      </c>
      <c r="B15" s="83"/>
      <c r="C15" s="53" t="s">
        <v>94</v>
      </c>
      <c r="E15" s="98">
        <f>E17*4+F17*4+G17*9</f>
        <v>2710</v>
      </c>
      <c r="F15" s="99"/>
      <c r="G15" s="100"/>
    </row>
    <row r="16" spans="1:12" x14ac:dyDescent="0.3">
      <c r="A16" s="83" t="s">
        <v>91</v>
      </c>
      <c r="B16" s="83"/>
      <c r="C16" s="53" t="s">
        <v>95</v>
      </c>
      <c r="E16" s="42" t="s">
        <v>63</v>
      </c>
      <c r="F16" s="43" t="s">
        <v>64</v>
      </c>
      <c r="G16" s="44" t="s">
        <v>65</v>
      </c>
    </row>
    <row r="17" spans="1:12" x14ac:dyDescent="0.3">
      <c r="A17" s="83" t="s">
        <v>92</v>
      </c>
      <c r="B17" s="83"/>
      <c r="C17" s="53" t="s">
        <v>96</v>
      </c>
      <c r="E17" s="37">
        <v>290</v>
      </c>
      <c r="F17" s="36">
        <v>185</v>
      </c>
      <c r="G17" s="38">
        <v>90</v>
      </c>
    </row>
    <row r="18" spans="1:12" x14ac:dyDescent="0.3">
      <c r="E18" s="51">
        <f>(E17*4)/E15</f>
        <v>0.4280442804428044</v>
      </c>
      <c r="F18" s="51">
        <f>(F17*4)/E15</f>
        <v>0.27306273062730629</v>
      </c>
      <c r="G18" s="51">
        <f>(G17*9)/E15</f>
        <v>0.2988929889298893</v>
      </c>
    </row>
    <row r="19" spans="1:12" x14ac:dyDescent="0.3">
      <c r="E19" s="37"/>
      <c r="F19" s="36"/>
      <c r="G19" s="38"/>
    </row>
    <row r="20" spans="1:12" x14ac:dyDescent="0.3">
      <c r="E20" s="37"/>
      <c r="F20" s="36"/>
      <c r="G20" s="38"/>
    </row>
    <row r="21" spans="1:12" x14ac:dyDescent="0.3">
      <c r="E21" s="37"/>
      <c r="F21" s="36"/>
      <c r="G21" s="38"/>
    </row>
    <row r="22" spans="1:12" x14ac:dyDescent="0.3">
      <c r="E22" s="37"/>
      <c r="F22" s="36"/>
      <c r="G22" s="38"/>
    </row>
    <row r="24" spans="1:12" x14ac:dyDescent="0.3">
      <c r="A24" s="82" t="s">
        <v>143</v>
      </c>
      <c r="B24" s="82"/>
      <c r="C24" s="82"/>
      <c r="D24" s="82"/>
      <c r="E24" s="66" t="s">
        <v>144</v>
      </c>
      <c r="F24" t="s">
        <v>145</v>
      </c>
      <c r="G24" t="s">
        <v>146</v>
      </c>
      <c r="H24" t="s">
        <v>147</v>
      </c>
      <c r="I24" t="s">
        <v>148</v>
      </c>
      <c r="J24" t="s">
        <v>153</v>
      </c>
      <c r="K24" t="s">
        <v>154</v>
      </c>
      <c r="L24" t="s">
        <v>155</v>
      </c>
    </row>
    <row r="25" spans="1:12" x14ac:dyDescent="0.3">
      <c r="A25" s="65">
        <v>1</v>
      </c>
      <c r="B25" s="81" t="s">
        <v>150</v>
      </c>
      <c r="C25" s="81"/>
      <c r="D25" s="81"/>
      <c r="E25">
        <v>1000</v>
      </c>
      <c r="F25" s="68">
        <v>67</v>
      </c>
      <c r="G25" s="67">
        <v>0.3</v>
      </c>
      <c r="H25">
        <f>E25*G25</f>
        <v>300</v>
      </c>
      <c r="I25" s="69">
        <f>F25/H25</f>
        <v>0.22333333333333333</v>
      </c>
    </row>
    <row r="26" spans="1:12" x14ac:dyDescent="0.3">
      <c r="A26" s="65">
        <v>2</v>
      </c>
      <c r="B26" s="81" t="s">
        <v>151</v>
      </c>
      <c r="C26" s="81"/>
      <c r="D26" s="81"/>
      <c r="E26">
        <v>1000</v>
      </c>
      <c r="F26" s="68">
        <v>100</v>
      </c>
      <c r="G26" s="67">
        <v>0.25</v>
      </c>
      <c r="H26">
        <f>E26*G26</f>
        <v>250</v>
      </c>
      <c r="I26" s="69">
        <f>F26/H26</f>
        <v>0.4</v>
      </c>
    </row>
    <row r="27" spans="1:12" x14ac:dyDescent="0.3">
      <c r="A27" s="65">
        <v>3</v>
      </c>
      <c r="B27" s="81" t="s">
        <v>149</v>
      </c>
      <c r="C27" s="81"/>
      <c r="D27" s="81"/>
      <c r="E27">
        <v>1000</v>
      </c>
      <c r="F27" s="68">
        <v>142</v>
      </c>
      <c r="G27" s="67">
        <v>0.28000000000000003</v>
      </c>
      <c r="H27">
        <f>E27*G27</f>
        <v>280</v>
      </c>
      <c r="I27" s="69">
        <f>F27/H27</f>
        <v>0.50714285714285712</v>
      </c>
    </row>
    <row r="28" spans="1:12" x14ac:dyDescent="0.3">
      <c r="A28" s="65">
        <v>5</v>
      </c>
      <c r="B28" s="80" t="s">
        <v>152</v>
      </c>
      <c r="C28" s="80"/>
      <c r="D28" s="80"/>
      <c r="E28">
        <v>500</v>
      </c>
      <c r="F28" s="68">
        <v>25</v>
      </c>
      <c r="G28" s="67">
        <v>7.400000000000001E-2</v>
      </c>
      <c r="H28">
        <f>E28*G28</f>
        <v>37.000000000000007</v>
      </c>
      <c r="I28" s="69">
        <f>F28/H28</f>
        <v>0.67567567567567555</v>
      </c>
      <c r="J28" s="67">
        <v>0.37</v>
      </c>
      <c r="K28">
        <f>E28*J28</f>
        <v>185</v>
      </c>
      <c r="L28" s="70">
        <f>F28/K28</f>
        <v>0.13513513513513514</v>
      </c>
    </row>
    <row r="29" spans="1:12" x14ac:dyDescent="0.3">
      <c r="A29" s="65">
        <v>6</v>
      </c>
      <c r="B29" s="80"/>
      <c r="C29" s="80"/>
      <c r="D29" s="80"/>
      <c r="F29" s="68"/>
      <c r="G29" s="67"/>
      <c r="I29" s="69"/>
    </row>
    <row r="30" spans="1:12" x14ac:dyDescent="0.3">
      <c r="A30" s="65">
        <v>7</v>
      </c>
      <c r="B30" s="80"/>
      <c r="C30" s="80"/>
      <c r="D30" s="80"/>
      <c r="F30" s="68"/>
      <c r="G30" s="67"/>
      <c r="I30" s="69"/>
    </row>
    <row r="31" spans="1:12" x14ac:dyDescent="0.3">
      <c r="A31" s="65">
        <v>8</v>
      </c>
      <c r="B31" s="80"/>
      <c r="C31" s="80"/>
      <c r="D31" s="80"/>
      <c r="F31" s="68"/>
      <c r="G31" s="67"/>
      <c r="I31" s="69"/>
    </row>
    <row r="32" spans="1:12" x14ac:dyDescent="0.3">
      <c r="A32" s="65">
        <v>9</v>
      </c>
      <c r="B32" s="80"/>
      <c r="C32" s="80"/>
      <c r="D32" s="80"/>
      <c r="F32" s="68"/>
      <c r="G32" s="67"/>
      <c r="I32" s="69"/>
    </row>
    <row r="33" spans="1:11" x14ac:dyDescent="0.3">
      <c r="A33" s="65">
        <v>10</v>
      </c>
      <c r="B33" s="80"/>
      <c r="C33" s="80"/>
      <c r="D33" s="80"/>
      <c r="F33" s="68"/>
      <c r="G33" s="67"/>
      <c r="I33" s="69"/>
    </row>
    <row r="34" spans="1:11" x14ac:dyDescent="0.3">
      <c r="F34" s="68">
        <f>SUM(F25:F28)</f>
        <v>334</v>
      </c>
      <c r="H34">
        <f>SUM(H25:H28)</f>
        <v>867</v>
      </c>
      <c r="K34">
        <f>SUM(K28)</f>
        <v>185</v>
      </c>
    </row>
  </sheetData>
  <mergeCells count="32">
    <mergeCell ref="E15:G15"/>
    <mergeCell ref="E13:G13"/>
    <mergeCell ref="E14:G14"/>
    <mergeCell ref="A15:B15"/>
    <mergeCell ref="A1:C1"/>
    <mergeCell ref="D1:F1"/>
    <mergeCell ref="G1:I1"/>
    <mergeCell ref="A13:C13"/>
    <mergeCell ref="A14:B14"/>
    <mergeCell ref="J1:L1"/>
    <mergeCell ref="A4:C4"/>
    <mergeCell ref="A8:C8"/>
    <mergeCell ref="A2:C2"/>
    <mergeCell ref="D2:F2"/>
    <mergeCell ref="G2:I2"/>
    <mergeCell ref="J2:L2"/>
    <mergeCell ref="A3:C3"/>
    <mergeCell ref="D3:F3"/>
    <mergeCell ref="G3:I3"/>
    <mergeCell ref="J3:L3"/>
    <mergeCell ref="A24:D24"/>
    <mergeCell ref="B25:D25"/>
    <mergeCell ref="B26:D26"/>
    <mergeCell ref="A16:B16"/>
    <mergeCell ref="A17:B17"/>
    <mergeCell ref="B31:D31"/>
    <mergeCell ref="B32:D32"/>
    <mergeCell ref="B33:D33"/>
    <mergeCell ref="B27:D27"/>
    <mergeCell ref="B28:D28"/>
    <mergeCell ref="B29:D29"/>
    <mergeCell ref="B30:D30"/>
  </mergeCells>
  <hyperlinks>
    <hyperlink ref="A2" r:id="rId1" xr:uid="{45968CEC-FA26-4BA7-BEB1-6FFF9E18278A}"/>
    <hyperlink ref="D2" r:id="rId2" xr:uid="{1BE7FB32-2E11-4A4C-8244-C64146B1553F}"/>
    <hyperlink ref="G2" r:id="rId3" xr:uid="{CF28F98B-49DB-4E8D-B68B-F7318F4721A3}"/>
    <hyperlink ref="J2" r:id="rId4" xr:uid="{6C1F7ACD-47DB-43EC-9AE7-8F6899AFF53B}"/>
  </hyperlinks>
  <pageMargins left="0.7" right="0.7" top="0.75" bottom="0.75" header="0.3" footer="0.3"/>
  <pageSetup paperSize="9"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2841-DD30-42D3-9CBC-417E95CC95C3}">
  <dimension ref="A1:J16"/>
  <sheetViews>
    <sheetView workbookViewId="0">
      <selection activeCell="C3" sqref="C3"/>
    </sheetView>
  </sheetViews>
  <sheetFormatPr defaultRowHeight="14.4" x14ac:dyDescent="0.3"/>
  <cols>
    <col min="1" max="1" width="13.33203125" bestFit="1" customWidth="1"/>
    <col min="2" max="2" width="13.33203125" style="4" bestFit="1" customWidth="1"/>
    <col min="3" max="10" width="13.33203125" customWidth="1"/>
  </cols>
  <sheetData>
    <row r="1" spans="1:10" ht="21" customHeight="1" x14ac:dyDescent="0.5">
      <c r="A1" s="104" t="s">
        <v>41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x14ac:dyDescent="0.3">
      <c r="A2" s="35"/>
      <c r="B2" s="9" t="s">
        <v>44</v>
      </c>
      <c r="C2" s="7" t="s">
        <v>54</v>
      </c>
      <c r="D2" s="7" t="s">
        <v>55</v>
      </c>
      <c r="E2" s="7" t="s">
        <v>60</v>
      </c>
      <c r="F2" s="7" t="s">
        <v>61</v>
      </c>
      <c r="G2" s="7"/>
      <c r="H2" s="7"/>
      <c r="I2" s="7"/>
      <c r="J2" s="7"/>
    </row>
    <row r="3" spans="1:10" x14ac:dyDescent="0.3">
      <c r="A3" s="26" t="s">
        <v>45</v>
      </c>
      <c r="B3" s="27" t="s">
        <v>51</v>
      </c>
      <c r="C3" s="29"/>
      <c r="D3" s="29" t="s">
        <v>57</v>
      </c>
      <c r="E3" s="29"/>
      <c r="F3" s="29"/>
      <c r="G3" s="29"/>
    </row>
    <row r="4" spans="1:10" x14ac:dyDescent="0.3">
      <c r="A4" s="9" t="s">
        <v>46</v>
      </c>
      <c r="B4" s="28" t="s">
        <v>50</v>
      </c>
      <c r="C4" s="30"/>
      <c r="D4" s="30" t="s">
        <v>58</v>
      </c>
      <c r="E4" s="30"/>
      <c r="F4" s="30"/>
      <c r="G4" s="30"/>
    </row>
    <row r="5" spans="1:10" x14ac:dyDescent="0.3">
      <c r="A5" s="9" t="s">
        <v>47</v>
      </c>
      <c r="B5" s="28"/>
      <c r="C5" s="30"/>
      <c r="D5" s="30" t="s">
        <v>59</v>
      </c>
      <c r="E5" s="30"/>
      <c r="F5" s="30"/>
      <c r="G5" s="30"/>
    </row>
    <row r="6" spans="1:10" x14ac:dyDescent="0.3">
      <c r="A6" s="9" t="s">
        <v>48</v>
      </c>
      <c r="B6" s="28">
        <v>26</v>
      </c>
      <c r="C6" s="30"/>
      <c r="D6" s="30">
        <v>30</v>
      </c>
      <c r="E6" s="30"/>
      <c r="F6" s="30"/>
      <c r="G6" s="30"/>
    </row>
    <row r="7" spans="1:10" s="2" customFormat="1" x14ac:dyDescent="0.3">
      <c r="A7" s="25" t="s">
        <v>49</v>
      </c>
      <c r="B7" s="15">
        <v>559</v>
      </c>
      <c r="C7" s="6"/>
      <c r="D7" s="6">
        <v>559</v>
      </c>
      <c r="E7" s="6"/>
      <c r="F7" s="6"/>
      <c r="G7" s="6"/>
    </row>
    <row r="8" spans="1:10" x14ac:dyDescent="0.3">
      <c r="D8" s="105" t="s">
        <v>56</v>
      </c>
    </row>
    <row r="9" spans="1:10" x14ac:dyDescent="0.3">
      <c r="D9" s="106"/>
    </row>
    <row r="10" spans="1:10" x14ac:dyDescent="0.3">
      <c r="D10" s="106"/>
    </row>
    <row r="11" spans="1:10" x14ac:dyDescent="0.3">
      <c r="A11" t="s">
        <v>42</v>
      </c>
      <c r="B11" s="34" t="s">
        <v>53</v>
      </c>
    </row>
    <row r="15" spans="1:10" x14ac:dyDescent="0.3">
      <c r="A15" t="s">
        <v>43</v>
      </c>
      <c r="B15" s="34" t="s">
        <v>52</v>
      </c>
    </row>
    <row r="16" spans="1:10" x14ac:dyDescent="0.3">
      <c r="B16" s="34"/>
    </row>
  </sheetData>
  <mergeCells count="2">
    <mergeCell ref="A1:J1"/>
    <mergeCell ref="D8:D1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4167-CC70-4DDA-AC8C-CE20C6F65F8F}">
  <dimension ref="A1:L59"/>
  <sheetViews>
    <sheetView tabSelected="1" workbookViewId="0">
      <selection activeCell="I16" sqref="I16"/>
    </sheetView>
  </sheetViews>
  <sheetFormatPr defaultRowHeight="14.4" x14ac:dyDescent="0.3"/>
  <cols>
    <col min="1" max="1" width="6.88671875" customWidth="1"/>
    <col min="2" max="2" width="12.6640625" customWidth="1"/>
    <col min="3" max="3" width="9.88671875" customWidth="1"/>
    <col min="4" max="4" width="17.44140625" customWidth="1"/>
    <col min="5" max="5" width="16" customWidth="1"/>
    <col min="6" max="6" width="26.109375" customWidth="1"/>
    <col min="7" max="7" width="12.5546875" customWidth="1"/>
    <col min="8" max="8" width="9.109375" style="2"/>
    <col min="9" max="9" width="26.109375" customWidth="1"/>
    <col min="10" max="10" width="12.5546875" customWidth="1"/>
  </cols>
  <sheetData>
    <row r="1" spans="1:12" ht="25.8" x14ac:dyDescent="0.5">
      <c r="A1" s="119" t="s">
        <v>122</v>
      </c>
      <c r="B1" s="120"/>
      <c r="C1" s="120"/>
      <c r="D1" s="120"/>
      <c r="E1" s="120"/>
      <c r="F1" s="120"/>
      <c r="G1" s="120"/>
      <c r="H1" s="121"/>
    </row>
    <row r="2" spans="1:12" x14ac:dyDescent="0.3">
      <c r="A2" s="63" t="s">
        <v>0</v>
      </c>
      <c r="B2" s="7" t="s">
        <v>14</v>
      </c>
      <c r="C2" s="109" t="s">
        <v>120</v>
      </c>
      <c r="D2" s="110"/>
      <c r="E2" s="128" t="s">
        <v>8</v>
      </c>
      <c r="F2" s="113" t="s">
        <v>16</v>
      </c>
      <c r="G2" s="114"/>
      <c r="H2" s="115"/>
      <c r="I2" s="113" t="s">
        <v>16</v>
      </c>
      <c r="J2" s="114"/>
      <c r="K2" s="115"/>
    </row>
    <row r="3" spans="1:12" x14ac:dyDescent="0.3">
      <c r="A3" s="11" t="s">
        <v>0</v>
      </c>
      <c r="B3" s="7" t="s">
        <v>14</v>
      </c>
      <c r="C3" s="7" t="s">
        <v>7</v>
      </c>
      <c r="D3" s="63" t="s">
        <v>111</v>
      </c>
      <c r="E3" s="129"/>
      <c r="F3" s="116"/>
      <c r="G3" s="117"/>
      <c r="H3" s="118"/>
      <c r="I3" s="116"/>
      <c r="J3" s="117"/>
      <c r="K3" s="118"/>
    </row>
    <row r="4" spans="1:12" x14ac:dyDescent="0.3">
      <c r="A4" s="108">
        <v>1</v>
      </c>
      <c r="B4" s="7" t="s">
        <v>1</v>
      </c>
      <c r="C4" s="7" t="s">
        <v>117</v>
      </c>
      <c r="D4" s="7" t="s">
        <v>112</v>
      </c>
      <c r="E4" s="7" t="s">
        <v>9</v>
      </c>
      <c r="F4" s="12" t="s">
        <v>17</v>
      </c>
      <c r="G4" s="13" t="s">
        <v>20</v>
      </c>
      <c r="H4" s="14" t="s">
        <v>21</v>
      </c>
      <c r="I4" s="12" t="s">
        <v>17</v>
      </c>
      <c r="J4" s="13" t="s">
        <v>20</v>
      </c>
      <c r="K4" s="14" t="s">
        <v>21</v>
      </c>
    </row>
    <row r="5" spans="1:12" x14ac:dyDescent="0.3">
      <c r="A5" s="108"/>
      <c r="B5" s="7" t="s">
        <v>2</v>
      </c>
      <c r="C5" s="7" t="s">
        <v>117</v>
      </c>
      <c r="D5" s="7" t="s">
        <v>114</v>
      </c>
      <c r="E5" s="7" t="s">
        <v>10</v>
      </c>
      <c r="F5" s="10" t="s">
        <v>110</v>
      </c>
      <c r="G5" s="9">
        <v>50</v>
      </c>
      <c r="H5" s="6">
        <v>270</v>
      </c>
      <c r="I5" s="10" t="s">
        <v>140</v>
      </c>
      <c r="J5" s="9">
        <v>50</v>
      </c>
      <c r="K5" s="6">
        <v>240</v>
      </c>
    </row>
    <row r="6" spans="1:12" x14ac:dyDescent="0.3">
      <c r="A6" s="108"/>
      <c r="B6" s="7" t="s">
        <v>3</v>
      </c>
      <c r="C6" s="7" t="s">
        <v>117</v>
      </c>
      <c r="D6" s="7" t="s">
        <v>115</v>
      </c>
      <c r="E6" s="7" t="s">
        <v>15</v>
      </c>
      <c r="F6" s="10" t="s">
        <v>109</v>
      </c>
      <c r="G6" s="7">
        <v>50</v>
      </c>
      <c r="H6" s="5">
        <v>660</v>
      </c>
      <c r="I6" s="10" t="s">
        <v>141</v>
      </c>
      <c r="J6" s="7">
        <v>50</v>
      </c>
      <c r="K6" s="5">
        <v>530</v>
      </c>
    </row>
    <row r="7" spans="1:12" x14ac:dyDescent="0.3">
      <c r="A7" s="108"/>
      <c r="B7" s="7" t="s">
        <v>4</v>
      </c>
      <c r="C7" s="7" t="s">
        <v>117</v>
      </c>
      <c r="D7" s="7" t="s">
        <v>116</v>
      </c>
      <c r="E7" s="7" t="s">
        <v>15</v>
      </c>
      <c r="F7" s="10" t="s">
        <v>18</v>
      </c>
      <c r="G7" s="7">
        <v>50</v>
      </c>
      <c r="H7" s="5">
        <v>430</v>
      </c>
      <c r="I7" s="10" t="s">
        <v>18</v>
      </c>
      <c r="J7" s="7">
        <v>50</v>
      </c>
      <c r="K7" s="5">
        <v>510</v>
      </c>
    </row>
    <row r="8" spans="1:12" x14ac:dyDescent="0.3">
      <c r="A8" s="108">
        <v>2</v>
      </c>
      <c r="B8" s="7" t="s">
        <v>1</v>
      </c>
      <c r="C8" s="7" t="s">
        <v>118</v>
      </c>
      <c r="D8" s="7" t="s">
        <v>113</v>
      </c>
      <c r="E8" s="7" t="s">
        <v>9</v>
      </c>
      <c r="F8" s="10" t="s">
        <v>139</v>
      </c>
      <c r="G8" s="7">
        <v>50</v>
      </c>
      <c r="H8" s="5">
        <v>350</v>
      </c>
      <c r="I8" s="10" t="s">
        <v>139</v>
      </c>
      <c r="J8" s="7">
        <v>50</v>
      </c>
      <c r="K8" s="5">
        <v>570</v>
      </c>
    </row>
    <row r="9" spans="1:12" x14ac:dyDescent="0.3">
      <c r="A9" s="108"/>
      <c r="B9" s="7" t="s">
        <v>2</v>
      </c>
      <c r="C9" s="7" t="s">
        <v>118</v>
      </c>
      <c r="D9" s="7" t="s">
        <v>114</v>
      </c>
      <c r="E9" s="7" t="s">
        <v>10</v>
      </c>
      <c r="F9" s="10"/>
      <c r="G9" s="7"/>
      <c r="H9" s="5"/>
      <c r="I9" s="10"/>
      <c r="J9" s="7"/>
      <c r="K9" s="5"/>
    </row>
    <row r="10" spans="1:12" x14ac:dyDescent="0.3">
      <c r="A10" s="108"/>
      <c r="B10" s="7" t="s">
        <v>3</v>
      </c>
      <c r="C10" s="7" t="s">
        <v>117</v>
      </c>
      <c r="D10" s="7" t="s">
        <v>115</v>
      </c>
      <c r="E10" s="7" t="s">
        <v>15</v>
      </c>
      <c r="F10" s="7" t="s">
        <v>129</v>
      </c>
      <c r="G10" s="7">
        <v>100</v>
      </c>
      <c r="H10" s="5"/>
      <c r="I10" s="7" t="s">
        <v>129</v>
      </c>
      <c r="J10" s="7">
        <v>100</v>
      </c>
      <c r="K10" s="5"/>
      <c r="L10" s="5">
        <v>313</v>
      </c>
    </row>
    <row r="11" spans="1:12" x14ac:dyDescent="0.3">
      <c r="A11" s="108"/>
      <c r="B11" s="7" t="s">
        <v>4</v>
      </c>
      <c r="C11" s="7" t="s">
        <v>117</v>
      </c>
      <c r="D11" s="7" t="s">
        <v>116</v>
      </c>
      <c r="E11" s="7" t="s">
        <v>15</v>
      </c>
      <c r="F11" s="10" t="s">
        <v>142</v>
      </c>
      <c r="G11" s="8" t="s">
        <v>19</v>
      </c>
      <c r="H11" s="5">
        <f>SUM(H5:H10)+120</f>
        <v>1830</v>
      </c>
      <c r="I11" s="10" t="s">
        <v>142</v>
      </c>
      <c r="J11" s="8" t="s">
        <v>19</v>
      </c>
      <c r="K11" s="5">
        <f>SUM(K5:K10)+120</f>
        <v>1970</v>
      </c>
    </row>
    <row r="12" spans="1:12" ht="15" customHeight="1" x14ac:dyDescent="0.3">
      <c r="A12" s="108">
        <v>3</v>
      </c>
      <c r="B12" s="7" t="s">
        <v>1</v>
      </c>
      <c r="C12" s="7" t="s">
        <v>119</v>
      </c>
      <c r="D12" s="7" t="s">
        <v>113</v>
      </c>
      <c r="E12" s="7" t="s">
        <v>9</v>
      </c>
      <c r="G12" s="109" t="s">
        <v>22</v>
      </c>
      <c r="H12" s="110"/>
      <c r="I12" s="2"/>
    </row>
    <row r="13" spans="1:12" ht="15" customHeight="1" x14ac:dyDescent="0.3">
      <c r="A13" s="108"/>
      <c r="B13" s="7" t="s">
        <v>2</v>
      </c>
      <c r="C13" s="7" t="s">
        <v>119</v>
      </c>
      <c r="D13" s="7" t="s">
        <v>114</v>
      </c>
      <c r="E13" s="7" t="s">
        <v>10</v>
      </c>
      <c r="G13" s="122" t="s">
        <v>23</v>
      </c>
      <c r="H13" s="123"/>
      <c r="I13" s="2"/>
    </row>
    <row r="14" spans="1:12" x14ac:dyDescent="0.3">
      <c r="A14" s="108"/>
      <c r="B14" s="7" t="s">
        <v>3</v>
      </c>
      <c r="C14" s="7" t="s">
        <v>117</v>
      </c>
      <c r="D14" s="7" t="s">
        <v>115</v>
      </c>
      <c r="E14" s="7" t="s">
        <v>15</v>
      </c>
      <c r="G14" s="124"/>
      <c r="H14" s="125"/>
      <c r="I14" s="2"/>
    </row>
    <row r="15" spans="1:12" x14ac:dyDescent="0.3">
      <c r="A15" s="108"/>
      <c r="B15" s="7" t="s">
        <v>4</v>
      </c>
      <c r="C15" s="7" t="s">
        <v>117</v>
      </c>
      <c r="D15" s="7" t="s">
        <v>116</v>
      </c>
      <c r="E15" s="7" t="s">
        <v>15</v>
      </c>
      <c r="G15" s="124"/>
      <c r="H15" s="125"/>
      <c r="I15" s="2"/>
    </row>
    <row r="16" spans="1:12" x14ac:dyDescent="0.3">
      <c r="A16" s="108">
        <v>4</v>
      </c>
      <c r="B16" s="7" t="s">
        <v>5</v>
      </c>
      <c r="C16" s="7" t="s">
        <v>126</v>
      </c>
      <c r="D16" s="7" t="s">
        <v>113</v>
      </c>
      <c r="E16" s="7" t="s">
        <v>9</v>
      </c>
      <c r="G16" s="124"/>
      <c r="H16" s="125"/>
      <c r="I16" s="2"/>
    </row>
    <row r="17" spans="1:11" x14ac:dyDescent="0.3">
      <c r="A17" s="108"/>
      <c r="B17" s="7" t="s">
        <v>2</v>
      </c>
      <c r="C17" s="7" t="s">
        <v>126</v>
      </c>
      <c r="D17" s="7" t="s">
        <v>114</v>
      </c>
      <c r="E17" s="7" t="s">
        <v>10</v>
      </c>
      <c r="G17" s="124"/>
      <c r="H17" s="125"/>
      <c r="I17" s="2"/>
    </row>
    <row r="18" spans="1:11" x14ac:dyDescent="0.3">
      <c r="A18" s="108"/>
      <c r="B18" s="7" t="s">
        <v>3</v>
      </c>
      <c r="C18" s="7" t="s">
        <v>117</v>
      </c>
      <c r="D18" s="7" t="s">
        <v>115</v>
      </c>
      <c r="E18" s="7" t="s">
        <v>15</v>
      </c>
      <c r="G18" s="126"/>
      <c r="H18" s="127"/>
      <c r="I18" s="2"/>
    </row>
    <row r="19" spans="1:11" x14ac:dyDescent="0.3">
      <c r="A19" s="108"/>
      <c r="B19" s="7" t="s">
        <v>4</v>
      </c>
      <c r="C19" s="7" t="s">
        <v>117</v>
      </c>
      <c r="D19" s="7" t="s">
        <v>116</v>
      </c>
      <c r="E19" s="7" t="s">
        <v>15</v>
      </c>
      <c r="H19"/>
      <c r="I19" s="2"/>
    </row>
    <row r="20" spans="1:11" ht="15" customHeight="1" x14ac:dyDescent="0.3">
      <c r="A20" s="111" t="s">
        <v>6</v>
      </c>
      <c r="B20" s="111"/>
      <c r="C20" s="111"/>
      <c r="D20" s="111"/>
      <c r="E20" s="64"/>
      <c r="F20" s="1"/>
      <c r="G20" s="1"/>
      <c r="H20" s="3"/>
      <c r="I20" s="1"/>
      <c r="J20" s="1"/>
      <c r="K20" s="1"/>
    </row>
    <row r="21" spans="1:11" ht="15" customHeight="1" x14ac:dyDescent="0.3">
      <c r="A21" s="111"/>
      <c r="B21" s="111"/>
      <c r="C21" s="111"/>
      <c r="D21" s="111"/>
      <c r="E21" s="64"/>
      <c r="F21" s="1"/>
      <c r="G21" s="1"/>
      <c r="H21" s="3"/>
      <c r="I21" s="1"/>
      <c r="J21" s="1"/>
      <c r="K21" s="1"/>
    </row>
    <row r="22" spans="1:11" ht="15" customHeight="1" x14ac:dyDescent="0.3">
      <c r="A22" s="111"/>
      <c r="B22" s="111"/>
      <c r="C22" s="111"/>
      <c r="D22" s="111"/>
      <c r="E22" s="64"/>
      <c r="F22" s="1"/>
      <c r="G22" s="1"/>
      <c r="H22" s="3"/>
      <c r="I22" s="1"/>
      <c r="J22" s="1"/>
      <c r="K22" s="1"/>
    </row>
    <row r="23" spans="1:11" ht="15" customHeight="1" x14ac:dyDescent="0.3">
      <c r="A23" s="111"/>
      <c r="B23" s="111"/>
      <c r="C23" s="111"/>
      <c r="D23" s="111"/>
      <c r="E23" s="64"/>
      <c r="F23" s="1"/>
      <c r="G23" s="1"/>
      <c r="H23" s="3"/>
      <c r="I23" s="1"/>
      <c r="J23" s="1"/>
      <c r="K23" s="1"/>
    </row>
    <row r="24" spans="1:11" x14ac:dyDescent="0.3">
      <c r="A24" s="108">
        <v>5</v>
      </c>
      <c r="B24" s="7" t="s">
        <v>11</v>
      </c>
      <c r="C24" s="7" t="s">
        <v>124</v>
      </c>
      <c r="D24" s="31" t="s">
        <v>116</v>
      </c>
      <c r="E24" s="7" t="s">
        <v>15</v>
      </c>
      <c r="F24" s="110" t="s">
        <v>16</v>
      </c>
      <c r="G24" s="112"/>
      <c r="H24" s="112"/>
    </row>
    <row r="25" spans="1:11" x14ac:dyDescent="0.3">
      <c r="A25" s="108"/>
      <c r="B25" s="7" t="s">
        <v>12</v>
      </c>
      <c r="C25" s="7" t="s">
        <v>134</v>
      </c>
      <c r="D25" s="31" t="s">
        <v>116</v>
      </c>
      <c r="E25" s="7" t="s">
        <v>15</v>
      </c>
      <c r="F25" s="12" t="s">
        <v>17</v>
      </c>
      <c r="G25" s="13" t="s">
        <v>20</v>
      </c>
      <c r="H25" s="14" t="s">
        <v>21</v>
      </c>
    </row>
    <row r="26" spans="1:11" x14ac:dyDescent="0.3">
      <c r="A26" s="108"/>
      <c r="B26" s="7" t="s">
        <v>4</v>
      </c>
      <c r="C26" s="7" t="s">
        <v>117</v>
      </c>
      <c r="D26" s="31" t="s">
        <v>116</v>
      </c>
      <c r="E26" s="7" t="s">
        <v>15</v>
      </c>
      <c r="F26" s="10" t="s">
        <v>123</v>
      </c>
      <c r="G26" s="9" t="s">
        <v>132</v>
      </c>
      <c r="H26" s="15">
        <v>420</v>
      </c>
    </row>
    <row r="27" spans="1:11" x14ac:dyDescent="0.3">
      <c r="A27" s="108"/>
      <c r="B27" s="7" t="s">
        <v>3</v>
      </c>
      <c r="C27" s="7" t="s">
        <v>121</v>
      </c>
      <c r="D27" s="31" t="s">
        <v>115</v>
      </c>
      <c r="E27" s="7" t="s">
        <v>15</v>
      </c>
      <c r="F27" s="10" t="s">
        <v>131</v>
      </c>
      <c r="G27" s="9" t="s">
        <v>133</v>
      </c>
      <c r="H27" s="5">
        <v>620</v>
      </c>
    </row>
    <row r="28" spans="1:11" x14ac:dyDescent="0.3">
      <c r="A28" s="108">
        <v>6</v>
      </c>
      <c r="B28" s="7" t="s">
        <v>11</v>
      </c>
      <c r="C28" s="7" t="s">
        <v>125</v>
      </c>
      <c r="D28" s="31" t="s">
        <v>116</v>
      </c>
      <c r="E28" s="7" t="s">
        <v>15</v>
      </c>
      <c r="F28" s="10" t="s">
        <v>130</v>
      </c>
      <c r="G28" s="7">
        <v>50</v>
      </c>
      <c r="H28" s="5">
        <v>570</v>
      </c>
    </row>
    <row r="29" spans="1:11" x14ac:dyDescent="0.3">
      <c r="A29" s="108"/>
      <c r="B29" s="7" t="s">
        <v>12</v>
      </c>
      <c r="C29" s="7" t="s">
        <v>134</v>
      </c>
      <c r="D29" s="31" t="s">
        <v>116</v>
      </c>
      <c r="E29" s="7" t="s">
        <v>15</v>
      </c>
      <c r="G29" s="7"/>
      <c r="H29" s="5"/>
    </row>
    <row r="30" spans="1:11" x14ac:dyDescent="0.3">
      <c r="A30" s="108"/>
      <c r="B30" s="7" t="s">
        <v>4</v>
      </c>
      <c r="C30" s="7" t="s">
        <v>117</v>
      </c>
      <c r="D30" s="31" t="s">
        <v>116</v>
      </c>
      <c r="E30" s="7" t="s">
        <v>15</v>
      </c>
      <c r="F30" s="10"/>
      <c r="G30" s="8" t="s">
        <v>19</v>
      </c>
      <c r="H30" s="5">
        <f>SUM(H26:H29)</f>
        <v>1610</v>
      </c>
    </row>
    <row r="31" spans="1:11" x14ac:dyDescent="0.3">
      <c r="A31" s="108"/>
      <c r="B31" s="7" t="s">
        <v>3</v>
      </c>
      <c r="C31" s="7" t="s">
        <v>117</v>
      </c>
      <c r="D31" s="31" t="s">
        <v>115</v>
      </c>
      <c r="E31" s="7" t="s">
        <v>15</v>
      </c>
    </row>
    <row r="32" spans="1:11" x14ac:dyDescent="0.3">
      <c r="A32" s="108">
        <v>7</v>
      </c>
      <c r="B32" s="7" t="s">
        <v>11</v>
      </c>
      <c r="C32" s="7" t="s">
        <v>126</v>
      </c>
      <c r="D32" s="31" t="s">
        <v>116</v>
      </c>
      <c r="E32" s="7" t="s">
        <v>15</v>
      </c>
      <c r="F32" s="112" t="s">
        <v>22</v>
      </c>
      <c r="G32" s="112"/>
    </row>
    <row r="33" spans="1:8" x14ac:dyDescent="0.3">
      <c r="A33" s="108"/>
      <c r="B33" s="7" t="s">
        <v>12</v>
      </c>
      <c r="C33" s="7" t="s">
        <v>134</v>
      </c>
      <c r="D33" s="31" t="s">
        <v>116</v>
      </c>
      <c r="E33" s="7" t="s">
        <v>15</v>
      </c>
      <c r="F33" s="107" t="s">
        <v>138</v>
      </c>
      <c r="G33" s="107"/>
    </row>
    <row r="34" spans="1:8" x14ac:dyDescent="0.3">
      <c r="A34" s="108"/>
      <c r="B34" s="7" t="s">
        <v>4</v>
      </c>
      <c r="C34" s="7" t="s">
        <v>117</v>
      </c>
      <c r="D34" s="31" t="s">
        <v>116</v>
      </c>
      <c r="E34" s="7" t="s">
        <v>15</v>
      </c>
      <c r="F34" s="107"/>
      <c r="G34" s="107"/>
    </row>
    <row r="35" spans="1:8" x14ac:dyDescent="0.3">
      <c r="A35" s="108"/>
      <c r="B35" s="7" t="s">
        <v>3</v>
      </c>
      <c r="C35" s="7" t="s">
        <v>117</v>
      </c>
      <c r="D35" s="31" t="s">
        <v>115</v>
      </c>
      <c r="E35" s="7" t="s">
        <v>15</v>
      </c>
      <c r="F35" s="107"/>
      <c r="G35" s="107"/>
    </row>
    <row r="36" spans="1:8" x14ac:dyDescent="0.3">
      <c r="A36" s="108">
        <v>8</v>
      </c>
      <c r="B36" s="7" t="s">
        <v>11</v>
      </c>
      <c r="C36" s="7" t="s">
        <v>127</v>
      </c>
      <c r="D36" s="7" t="s">
        <v>116</v>
      </c>
      <c r="E36" s="7" t="s">
        <v>15</v>
      </c>
      <c r="F36" s="107"/>
      <c r="G36" s="107"/>
    </row>
    <row r="37" spans="1:8" x14ac:dyDescent="0.3">
      <c r="A37" s="108"/>
      <c r="B37" s="7" t="s">
        <v>12</v>
      </c>
      <c r="C37" s="7" t="s">
        <v>134</v>
      </c>
      <c r="D37" s="7" t="s">
        <v>116</v>
      </c>
      <c r="E37" s="7" t="s">
        <v>15</v>
      </c>
      <c r="F37" s="107"/>
      <c r="G37" s="107"/>
    </row>
    <row r="38" spans="1:8" x14ac:dyDescent="0.3">
      <c r="A38" s="108"/>
      <c r="B38" s="7" t="s">
        <v>4</v>
      </c>
      <c r="C38" s="7" t="s">
        <v>117</v>
      </c>
      <c r="D38" s="31" t="s">
        <v>116</v>
      </c>
      <c r="E38" s="7" t="s">
        <v>15</v>
      </c>
      <c r="F38" s="107"/>
      <c r="G38" s="107"/>
    </row>
    <row r="39" spans="1:8" x14ac:dyDescent="0.3">
      <c r="A39" s="108"/>
      <c r="B39" s="7" t="s">
        <v>3</v>
      </c>
      <c r="C39" s="7" t="s">
        <v>117</v>
      </c>
      <c r="D39" s="7" t="s">
        <v>115</v>
      </c>
      <c r="E39" s="7" t="s">
        <v>15</v>
      </c>
    </row>
    <row r="40" spans="1:8" ht="12" customHeight="1" x14ac:dyDescent="0.3">
      <c r="A40" s="111" t="s">
        <v>13</v>
      </c>
      <c r="B40" s="111"/>
      <c r="C40" s="111"/>
      <c r="D40" s="111"/>
      <c r="E40" s="64"/>
    </row>
    <row r="41" spans="1:8" ht="13.2" customHeight="1" x14ac:dyDescent="0.3">
      <c r="A41" s="111"/>
      <c r="B41" s="111"/>
      <c r="C41" s="111"/>
      <c r="D41" s="111"/>
      <c r="E41" s="64"/>
    </row>
    <row r="42" spans="1:8" ht="15" customHeight="1" x14ac:dyDescent="0.3">
      <c r="A42" s="111"/>
      <c r="B42" s="111"/>
      <c r="C42" s="111"/>
      <c r="D42" s="111"/>
      <c r="E42" s="64"/>
    </row>
    <row r="43" spans="1:8" ht="15" customHeight="1" x14ac:dyDescent="0.3">
      <c r="A43" s="111"/>
      <c r="B43" s="111"/>
      <c r="C43" s="111"/>
      <c r="D43" s="111"/>
      <c r="E43" s="64"/>
    </row>
    <row r="44" spans="1:8" x14ac:dyDescent="0.3">
      <c r="A44" s="108">
        <v>9</v>
      </c>
      <c r="B44" s="7" t="s">
        <v>11</v>
      </c>
      <c r="C44" s="19" t="s">
        <v>127</v>
      </c>
      <c r="D44" s="7" t="s">
        <v>116</v>
      </c>
      <c r="E44" s="7" t="s">
        <v>15</v>
      </c>
      <c r="F44" s="110" t="s">
        <v>16</v>
      </c>
      <c r="G44" s="112"/>
      <c r="H44" s="112"/>
    </row>
    <row r="45" spans="1:8" x14ac:dyDescent="0.3">
      <c r="A45" s="108"/>
      <c r="B45" s="7" t="s">
        <v>4</v>
      </c>
      <c r="C45" s="19" t="s">
        <v>117</v>
      </c>
      <c r="D45" s="7" t="s">
        <v>116</v>
      </c>
      <c r="E45" s="7" t="s">
        <v>15</v>
      </c>
      <c r="F45" s="12" t="s">
        <v>17</v>
      </c>
      <c r="G45" s="13" t="s">
        <v>20</v>
      </c>
      <c r="H45" s="14" t="s">
        <v>21</v>
      </c>
    </row>
    <row r="46" spans="1:8" x14ac:dyDescent="0.3">
      <c r="A46" s="108"/>
      <c r="B46" s="7"/>
      <c r="C46" s="19"/>
      <c r="D46" s="7"/>
      <c r="E46" s="7"/>
      <c r="F46" s="10" t="s">
        <v>128</v>
      </c>
      <c r="G46" s="9">
        <v>10</v>
      </c>
      <c r="H46" s="15"/>
    </row>
    <row r="47" spans="1:8" x14ac:dyDescent="0.3">
      <c r="A47" s="108"/>
      <c r="B47" s="7"/>
      <c r="C47" s="19"/>
      <c r="D47" s="7"/>
      <c r="E47" s="7"/>
      <c r="F47" s="10" t="s">
        <v>135</v>
      </c>
      <c r="G47" s="9" t="s">
        <v>136</v>
      </c>
      <c r="H47" s="5"/>
    </row>
    <row r="48" spans="1:8" x14ac:dyDescent="0.3">
      <c r="A48" s="108">
        <v>10</v>
      </c>
      <c r="B48" s="7" t="s">
        <v>11</v>
      </c>
      <c r="C48" s="19" t="s">
        <v>127</v>
      </c>
      <c r="D48" s="7" t="s">
        <v>116</v>
      </c>
      <c r="E48" s="7" t="s">
        <v>15</v>
      </c>
      <c r="G48" s="7"/>
      <c r="H48" s="5"/>
    </row>
    <row r="49" spans="1:8" x14ac:dyDescent="0.3">
      <c r="A49" s="108"/>
      <c r="B49" s="7" t="s">
        <v>4</v>
      </c>
      <c r="C49" s="19" t="s">
        <v>117</v>
      </c>
      <c r="D49" s="7" t="s">
        <v>116</v>
      </c>
      <c r="E49" s="7" t="s">
        <v>15</v>
      </c>
      <c r="F49" s="10"/>
      <c r="G49" s="8" t="s">
        <v>19</v>
      </c>
      <c r="H49" s="5">
        <f>SUM(H46:H48)</f>
        <v>0</v>
      </c>
    </row>
    <row r="50" spans="1:8" x14ac:dyDescent="0.3">
      <c r="A50" s="108"/>
      <c r="B50" s="7"/>
      <c r="C50" s="19"/>
      <c r="D50" s="7"/>
      <c r="E50" s="7"/>
    </row>
    <row r="51" spans="1:8" x14ac:dyDescent="0.3">
      <c r="A51" s="108"/>
      <c r="B51" s="7"/>
      <c r="C51" s="19"/>
      <c r="D51" s="7"/>
      <c r="E51" s="7"/>
      <c r="F51" s="112" t="s">
        <v>22</v>
      </c>
      <c r="G51" s="112"/>
    </row>
    <row r="52" spans="1:8" x14ac:dyDescent="0.3">
      <c r="A52" s="108">
        <v>11</v>
      </c>
      <c r="B52" s="7" t="s">
        <v>4</v>
      </c>
      <c r="C52" s="19" t="s">
        <v>117</v>
      </c>
      <c r="D52" s="7" t="s">
        <v>116</v>
      </c>
      <c r="E52" s="7" t="s">
        <v>15</v>
      </c>
      <c r="F52" s="107" t="s">
        <v>137</v>
      </c>
      <c r="G52" s="107"/>
    </row>
    <row r="53" spans="1:8" x14ac:dyDescent="0.3">
      <c r="A53" s="108"/>
      <c r="B53" s="7"/>
      <c r="C53" s="19"/>
      <c r="D53" s="7"/>
      <c r="E53" s="7"/>
      <c r="F53" s="107"/>
      <c r="G53" s="107"/>
    </row>
    <row r="54" spans="1:8" x14ac:dyDescent="0.3">
      <c r="A54" s="108"/>
      <c r="B54" s="7"/>
      <c r="C54" s="19"/>
      <c r="D54" s="7"/>
      <c r="E54" s="7"/>
      <c r="F54" s="107"/>
      <c r="G54" s="107"/>
    </row>
    <row r="55" spans="1:8" x14ac:dyDescent="0.3">
      <c r="A55" s="108"/>
      <c r="B55" s="7"/>
      <c r="C55" s="19"/>
      <c r="D55" s="7"/>
      <c r="E55" s="7"/>
      <c r="F55" s="107"/>
      <c r="G55" s="107"/>
    </row>
    <row r="56" spans="1:8" x14ac:dyDescent="0.3">
      <c r="A56" s="108">
        <v>12</v>
      </c>
      <c r="B56" s="7" t="s">
        <v>4</v>
      </c>
      <c r="C56" s="19" t="s">
        <v>117</v>
      </c>
      <c r="D56" s="7" t="s">
        <v>116</v>
      </c>
      <c r="E56" s="7" t="s">
        <v>15</v>
      </c>
      <c r="F56" s="107"/>
      <c r="G56" s="107"/>
    </row>
    <row r="57" spans="1:8" x14ac:dyDescent="0.3">
      <c r="A57" s="108"/>
      <c r="B57" s="7"/>
      <c r="C57" s="19"/>
      <c r="D57" s="7"/>
      <c r="E57" s="7"/>
      <c r="F57" s="107"/>
      <c r="G57" s="107"/>
    </row>
    <row r="58" spans="1:8" x14ac:dyDescent="0.3">
      <c r="A58" s="108"/>
      <c r="B58" s="7"/>
      <c r="C58" s="19"/>
      <c r="D58" s="7"/>
      <c r="E58" s="7"/>
    </row>
    <row r="59" spans="1:8" x14ac:dyDescent="0.3">
      <c r="A59" s="108"/>
      <c r="B59" s="7"/>
      <c r="C59" s="7"/>
      <c r="D59" s="7"/>
      <c r="E59" s="7"/>
    </row>
  </sheetData>
  <mergeCells count="27">
    <mergeCell ref="I2:K3"/>
    <mergeCell ref="A1:H1"/>
    <mergeCell ref="A48:A51"/>
    <mergeCell ref="F32:G32"/>
    <mergeCell ref="F33:G38"/>
    <mergeCell ref="G13:H18"/>
    <mergeCell ref="C2:D2"/>
    <mergeCell ref="E2:E3"/>
    <mergeCell ref="F2:H3"/>
    <mergeCell ref="A4:A7"/>
    <mergeCell ref="A8:A11"/>
    <mergeCell ref="F51:G51"/>
    <mergeCell ref="F52:G57"/>
    <mergeCell ref="A12:A15"/>
    <mergeCell ref="A16:A19"/>
    <mergeCell ref="A24:A27"/>
    <mergeCell ref="G12:H12"/>
    <mergeCell ref="A36:A39"/>
    <mergeCell ref="A32:A35"/>
    <mergeCell ref="A28:A31"/>
    <mergeCell ref="A20:D23"/>
    <mergeCell ref="A52:A55"/>
    <mergeCell ref="A56:A59"/>
    <mergeCell ref="A40:D43"/>
    <mergeCell ref="F24:H24"/>
    <mergeCell ref="F44:H44"/>
    <mergeCell ref="A44:A4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Tracking</vt:lpstr>
      <vt:lpstr>Macro profiles</vt:lpstr>
      <vt:lpstr>Natty cycle</vt:lpstr>
      <vt:lpstr>Cycle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Mikail</dc:creator>
  <cp:lastModifiedBy>Mikail</cp:lastModifiedBy>
  <dcterms:created xsi:type="dcterms:W3CDTF">2021-09-04T11:20:15Z</dcterms:created>
  <dcterms:modified xsi:type="dcterms:W3CDTF">2022-08-18T06:04:03Z</dcterms:modified>
</cp:coreProperties>
</file>