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kail\Documents\"/>
    </mc:Choice>
  </mc:AlternateContent>
  <xr:revisionPtr revIDLastSave="0" documentId="13_ncr:1_{5AC726B6-2F8B-4D69-944E-628B3D34DB32}" xr6:coauthVersionLast="47" xr6:coauthVersionMax="47" xr10:uidLastSave="{00000000-0000-0000-0000-000000000000}"/>
  <bookViews>
    <workbookView xWindow="-120" yWindow="-120" windowWidth="20730" windowHeight="11160" firstSheet="7" activeTab="15" xr2:uid="{BE4391BA-655E-46F4-9718-86FF0E289E64}"/>
  </bookViews>
  <sheets>
    <sheet name="Overview" sheetId="9" r:id="rId1"/>
    <sheet name="AIM111" sheetId="8" r:id="rId2"/>
    <sheet name="STK110" sheetId="1" r:id="rId3"/>
    <sheet name="FRK111" sheetId="2" r:id="rId4"/>
    <sheet name="OBS114" sheetId="3" r:id="rId5"/>
    <sheet name="INF113" sheetId="4" r:id="rId6"/>
    <sheet name="INF154" sheetId="5" r:id="rId7"/>
    <sheet name="INF171" sheetId="6" r:id="rId8"/>
    <sheet name="INF183" sheetId="7" r:id="rId9"/>
    <sheet name="AIM121" sheetId="10" r:id="rId10"/>
    <sheet name="ALL121" sheetId="11" r:id="rId11"/>
    <sheet name="STK120" sheetId="12" r:id="rId12"/>
    <sheet name="FRK122" sheetId="13" r:id="rId13"/>
    <sheet name="OBS124" sheetId="14" r:id="rId14"/>
    <sheet name="INF112" sheetId="15" r:id="rId15"/>
    <sheet name="INF164" sheetId="16" r:id="rId1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4" l="1"/>
  <c r="D12" i="14"/>
  <c r="D26" i="14"/>
  <c r="D37" i="14"/>
  <c r="F6" i="7"/>
  <c r="D6" i="7"/>
  <c r="F13" i="7"/>
  <c r="F12" i="7"/>
  <c r="D13" i="7"/>
  <c r="D12" i="7"/>
  <c r="F2" i="10"/>
  <c r="D22" i="16"/>
  <c r="D8" i="16"/>
  <c r="F8" i="16"/>
  <c r="D9" i="16"/>
  <c r="F9" i="16"/>
  <c r="D10" i="16"/>
  <c r="F10" i="16"/>
  <c r="D11" i="16"/>
  <c r="F11" i="16"/>
  <c r="D12" i="16"/>
  <c r="F12" i="16"/>
  <c r="D15" i="15"/>
  <c r="D9" i="15"/>
  <c r="D10" i="15"/>
  <c r="D8" i="15"/>
  <c r="D17" i="13"/>
  <c r="D6" i="11"/>
  <c r="D5" i="11"/>
  <c r="F4" i="11"/>
  <c r="F2" i="11"/>
  <c r="I4" i="11"/>
  <c r="F7" i="15"/>
  <c r="G7" i="15"/>
  <c r="D5" i="15"/>
  <c r="D4" i="15"/>
  <c r="F4" i="15"/>
  <c r="F2" i="15"/>
  <c r="I4" i="15"/>
  <c r="G4" i="15"/>
  <c r="I3" i="15"/>
  <c r="G3" i="15"/>
  <c r="I2" i="15"/>
  <c r="G2" i="15"/>
  <c r="D21" i="16"/>
  <c r="F21" i="16"/>
  <c r="D19" i="16"/>
  <c r="F19" i="16"/>
  <c r="G19" i="16"/>
  <c r="D18" i="16"/>
  <c r="F18" i="16"/>
  <c r="G18" i="16"/>
  <c r="D16" i="16"/>
  <c r="F16" i="16"/>
  <c r="D15" i="16"/>
  <c r="F15" i="16"/>
  <c r="F14" i="16"/>
  <c r="G14" i="16"/>
  <c r="D14" i="16"/>
  <c r="F7" i="16"/>
  <c r="G7" i="16"/>
  <c r="D7" i="16"/>
  <c r="F5" i="16"/>
  <c r="G5" i="16"/>
  <c r="D5" i="16"/>
  <c r="D4" i="16"/>
  <c r="F4" i="16"/>
  <c r="F2" i="16"/>
  <c r="I4" i="16"/>
  <c r="G4" i="16"/>
  <c r="I2" i="16"/>
  <c r="G2" i="16"/>
  <c r="D47" i="14"/>
  <c r="D46" i="14"/>
  <c r="D45" i="14"/>
  <c r="D44" i="14"/>
  <c r="D43" i="14"/>
  <c r="D42" i="14"/>
  <c r="D41" i="14"/>
  <c r="D40" i="14"/>
  <c r="D39" i="14"/>
  <c r="D38" i="14"/>
  <c r="D36" i="14"/>
  <c r="F36" i="14"/>
  <c r="G36" i="14"/>
  <c r="D34" i="14"/>
  <c r="D33" i="14"/>
  <c r="D32" i="14"/>
  <c r="D31" i="14"/>
  <c r="D30" i="14"/>
  <c r="D29" i="14"/>
  <c r="D28" i="14"/>
  <c r="D27" i="14"/>
  <c r="D25" i="14"/>
  <c r="D24" i="14"/>
  <c r="D23" i="14"/>
  <c r="D22" i="14"/>
  <c r="F22" i="14"/>
  <c r="G22" i="14"/>
  <c r="D20" i="14"/>
  <c r="D19" i="14"/>
  <c r="D18" i="14"/>
  <c r="D17" i="14"/>
  <c r="D16" i="14"/>
  <c r="D15" i="14"/>
  <c r="D14" i="14"/>
  <c r="D13" i="14"/>
  <c r="D11" i="14"/>
  <c r="D10" i="14"/>
  <c r="D9" i="14"/>
  <c r="F8" i="14"/>
  <c r="G8" i="14"/>
  <c r="F6" i="14"/>
  <c r="G6" i="14"/>
  <c r="D6" i="14"/>
  <c r="F5" i="14"/>
  <c r="G5" i="14"/>
  <c r="D5" i="14"/>
  <c r="D4" i="14"/>
  <c r="F4" i="14"/>
  <c r="F2" i="14"/>
  <c r="I4" i="14"/>
  <c r="G4" i="14"/>
  <c r="I2" i="14"/>
  <c r="G2" i="14"/>
  <c r="G17" i="13"/>
  <c r="D12" i="13"/>
  <c r="D11" i="13"/>
  <c r="D10" i="13"/>
  <c r="D9" i="13"/>
  <c r="D8" i="13"/>
  <c r="F8" i="13"/>
  <c r="G8" i="13"/>
  <c r="D5" i="13"/>
  <c r="D4" i="13"/>
  <c r="F4" i="13"/>
  <c r="F2" i="13"/>
  <c r="I4" i="13"/>
  <c r="G4" i="13"/>
  <c r="I2" i="13"/>
  <c r="G2" i="13"/>
  <c r="D45" i="12"/>
  <c r="D44" i="12"/>
  <c r="D43" i="12"/>
  <c r="D42" i="12"/>
  <c r="D40" i="12"/>
  <c r="D39" i="12"/>
  <c r="D38" i="12"/>
  <c r="D37" i="12"/>
  <c r="D36" i="12"/>
  <c r="D35" i="12"/>
  <c r="D34" i="12"/>
  <c r="D33" i="12"/>
  <c r="D32" i="12"/>
  <c r="D29" i="12"/>
  <c r="F29" i="12"/>
  <c r="G29" i="12"/>
  <c r="D27" i="12"/>
  <c r="D26" i="12"/>
  <c r="D25" i="12"/>
  <c r="D24" i="12"/>
  <c r="D23" i="12"/>
  <c r="D22" i="12"/>
  <c r="D21" i="12"/>
  <c r="D20" i="12"/>
  <c r="D19" i="12"/>
  <c r="D18" i="12"/>
  <c r="D17" i="12"/>
  <c r="F17" i="12"/>
  <c r="G17" i="12"/>
  <c r="D15" i="12"/>
  <c r="D14" i="12"/>
  <c r="D13" i="12"/>
  <c r="D12" i="12"/>
  <c r="D11" i="12"/>
  <c r="D10" i="12"/>
  <c r="D9" i="12"/>
  <c r="D8" i="12"/>
  <c r="F8" i="12"/>
  <c r="G8" i="12"/>
  <c r="F6" i="12"/>
  <c r="G6" i="12"/>
  <c r="D6" i="12"/>
  <c r="F5" i="12"/>
  <c r="G5" i="12"/>
  <c r="D5" i="12"/>
  <c r="D4" i="12"/>
  <c r="F4" i="12"/>
  <c r="F2" i="12"/>
  <c r="I4" i="12"/>
  <c r="G4" i="12"/>
  <c r="I3" i="12"/>
  <c r="G3" i="12"/>
  <c r="I2" i="12"/>
  <c r="G2" i="12"/>
  <c r="G4" i="11"/>
  <c r="E4" i="11"/>
  <c r="D4" i="11"/>
  <c r="I2" i="11"/>
  <c r="G2" i="11"/>
  <c r="F10" i="10"/>
  <c r="G10" i="10"/>
  <c r="E10" i="10"/>
  <c r="D10" i="10"/>
  <c r="F4" i="10"/>
  <c r="I4" i="10"/>
  <c r="G4" i="10"/>
  <c r="D4" i="10"/>
  <c r="I2" i="10"/>
  <c r="G2" i="10"/>
  <c r="I14" i="9"/>
  <c r="D9" i="7"/>
  <c r="D4" i="7"/>
  <c r="E2" i="7"/>
  <c r="B10" i="9"/>
  <c r="B9" i="9"/>
  <c r="F6" i="6"/>
  <c r="D6" i="6"/>
  <c r="D22" i="9"/>
  <c r="F22" i="9"/>
  <c r="F4" i="9"/>
  <c r="F5" i="9"/>
  <c r="F6" i="9"/>
  <c r="F7" i="9"/>
  <c r="F8" i="9"/>
  <c r="F16" i="6"/>
  <c r="F22" i="6"/>
  <c r="F9" i="6"/>
  <c r="F4" i="6"/>
  <c r="F34" i="6"/>
  <c r="F2" i="6"/>
  <c r="F9" i="9"/>
  <c r="F10" i="9"/>
  <c r="F3" i="9"/>
  <c r="F18" i="6"/>
  <c r="D18" i="6"/>
  <c r="B6" i="9"/>
  <c r="I3" i="3"/>
  <c r="B8" i="9"/>
  <c r="B7" i="9"/>
  <c r="B5" i="9"/>
  <c r="B4" i="9"/>
  <c r="I3" i="5"/>
  <c r="G3" i="5"/>
  <c r="I3" i="1"/>
  <c r="G3" i="1"/>
  <c r="I3" i="4"/>
  <c r="G3" i="4"/>
  <c r="I3" i="2"/>
  <c r="D16" i="5"/>
  <c r="F16" i="5"/>
  <c r="D55" i="3"/>
  <c r="D15" i="2"/>
  <c r="D12" i="5"/>
  <c r="F12" i="5"/>
  <c r="D8" i="3"/>
  <c r="D22" i="3"/>
  <c r="D30" i="3"/>
  <c r="D32" i="3"/>
  <c r="D34" i="3"/>
  <c r="D47" i="3"/>
  <c r="D20" i="3"/>
  <c r="D22" i="6"/>
  <c r="D9" i="6"/>
  <c r="D34" i="6"/>
  <c r="E2" i="6"/>
  <c r="D17" i="1"/>
  <c r="D27" i="1"/>
  <c r="D14" i="2"/>
  <c r="D7" i="8"/>
  <c r="M14" i="9"/>
  <c r="F21" i="9"/>
  <c r="D20" i="9"/>
  <c r="D19" i="9"/>
  <c r="F18" i="9"/>
  <c r="F17" i="9"/>
  <c r="D16" i="9"/>
  <c r="D15" i="9"/>
  <c r="F15" i="9"/>
  <c r="F14" i="9"/>
  <c r="L14" i="9"/>
  <c r="D7" i="9"/>
  <c r="F9" i="7"/>
  <c r="F4" i="7"/>
  <c r="F2" i="7"/>
  <c r="I4" i="7"/>
  <c r="I4" i="4"/>
  <c r="D19" i="1"/>
  <c r="D6" i="8"/>
  <c r="F36" i="6"/>
  <c r="F35" i="6"/>
  <c r="D36" i="6"/>
  <c r="F23" i="6"/>
  <c r="D23" i="6"/>
  <c r="D15" i="1"/>
  <c r="D11" i="5"/>
  <c r="F11" i="5"/>
  <c r="G3" i="2"/>
  <c r="D10" i="9"/>
  <c r="K14" i="9"/>
  <c r="F19" i="9"/>
  <c r="F20" i="9"/>
  <c r="F16" i="9"/>
  <c r="D14" i="9"/>
  <c r="D18" i="9"/>
  <c r="D17" i="9"/>
  <c r="D21" i="9"/>
  <c r="F7" i="8"/>
  <c r="D34" i="1"/>
  <c r="D36" i="1"/>
  <c r="I2" i="4"/>
  <c r="D35" i="6"/>
  <c r="D10" i="8"/>
  <c r="F6" i="8"/>
  <c r="F12" i="8"/>
  <c r="F13" i="8"/>
  <c r="F14" i="8"/>
  <c r="F15" i="8"/>
  <c r="F19" i="8"/>
  <c r="F20" i="8"/>
  <c r="F21" i="8"/>
  <c r="F11" i="8"/>
  <c r="D8" i="8"/>
  <c r="F8" i="8"/>
  <c r="E10" i="8"/>
  <c r="D5" i="8"/>
  <c r="F5" i="8"/>
  <c r="F5" i="7"/>
  <c r="D5" i="7"/>
  <c r="F11" i="7"/>
  <c r="F10" i="7"/>
  <c r="E9" i="7"/>
  <c r="D11" i="7"/>
  <c r="D10" i="7"/>
  <c r="F17" i="6"/>
  <c r="D17" i="6"/>
  <c r="F10" i="6"/>
  <c r="D11" i="6"/>
  <c r="F11" i="6"/>
  <c r="D10" i="6"/>
  <c r="D5" i="6"/>
  <c r="D4" i="6"/>
  <c r="G34" i="6"/>
  <c r="G22" i="6"/>
  <c r="F19" i="5"/>
  <c r="G19" i="5"/>
  <c r="D21" i="5"/>
  <c r="F21" i="5"/>
  <c r="D19" i="5"/>
  <c r="D18" i="5"/>
  <c r="F18" i="5"/>
  <c r="G18" i="5"/>
  <c r="F9" i="5"/>
  <c r="D15" i="5"/>
  <c r="D10" i="5"/>
  <c r="F10" i="5"/>
  <c r="D9" i="5"/>
  <c r="D8" i="5"/>
  <c r="F5" i="5"/>
  <c r="G5" i="5"/>
  <c r="D5" i="5"/>
  <c r="D4" i="5"/>
  <c r="F4" i="5"/>
  <c r="F8" i="4"/>
  <c r="D9" i="4"/>
  <c r="F9" i="4"/>
  <c r="D10" i="4"/>
  <c r="F10" i="4"/>
  <c r="D11" i="4"/>
  <c r="F11" i="4"/>
  <c r="D12" i="4"/>
  <c r="F12" i="4"/>
  <c r="D13" i="4"/>
  <c r="F13" i="4"/>
  <c r="D14" i="4"/>
  <c r="F14" i="4"/>
  <c r="D8" i="4"/>
  <c r="D5" i="4"/>
  <c r="D4" i="4"/>
  <c r="F4" i="4"/>
  <c r="D10" i="3"/>
  <c r="D11" i="3"/>
  <c r="D13" i="3"/>
  <c r="D14" i="3"/>
  <c r="D15" i="3"/>
  <c r="D16" i="3"/>
  <c r="D17" i="3"/>
  <c r="D18" i="3"/>
  <c r="D19" i="3"/>
  <c r="D23" i="3"/>
  <c r="D24" i="3"/>
  <c r="D25" i="3"/>
  <c r="D27" i="3"/>
  <c r="D28" i="3"/>
  <c r="D29" i="3"/>
  <c r="D31" i="3"/>
  <c r="D33" i="3"/>
  <c r="D38" i="3"/>
  <c r="D39" i="3"/>
  <c r="D40" i="3"/>
  <c r="D41" i="3"/>
  <c r="D42" i="3"/>
  <c r="D43" i="3"/>
  <c r="D44" i="3"/>
  <c r="D45" i="3"/>
  <c r="D46" i="3"/>
  <c r="D51" i="3"/>
  <c r="D52" i="3"/>
  <c r="D53" i="3"/>
  <c r="D54" i="3"/>
  <c r="D9" i="3"/>
  <c r="F6" i="3"/>
  <c r="G6" i="3"/>
  <c r="D6" i="3"/>
  <c r="F5" i="3"/>
  <c r="G5" i="3"/>
  <c r="D5" i="3"/>
  <c r="D10" i="2"/>
  <c r="D11" i="2"/>
  <c r="D12" i="2"/>
  <c r="D13" i="2"/>
  <c r="D9" i="2"/>
  <c r="D5" i="2"/>
  <c r="D4" i="2"/>
  <c r="F4" i="2"/>
  <c r="D33" i="1"/>
  <c r="D35" i="1"/>
  <c r="D37" i="1"/>
  <c r="D38" i="1"/>
  <c r="D39" i="1"/>
  <c r="D40" i="1"/>
  <c r="D42" i="1"/>
  <c r="D43" i="1"/>
  <c r="D44" i="1"/>
  <c r="D45" i="1"/>
  <c r="D32" i="1"/>
  <c r="D5" i="1"/>
  <c r="D6" i="1"/>
  <c r="D9" i="1"/>
  <c r="D10" i="1"/>
  <c r="D11" i="1"/>
  <c r="D12" i="1"/>
  <c r="D13" i="1"/>
  <c r="D14" i="1"/>
  <c r="D18" i="1"/>
  <c r="D20" i="1"/>
  <c r="D21" i="1"/>
  <c r="D22" i="1"/>
  <c r="D23" i="1"/>
  <c r="D24" i="1"/>
  <c r="D25" i="1"/>
  <c r="D26" i="1"/>
  <c r="F5" i="1"/>
  <c r="G5" i="1"/>
  <c r="F6" i="1"/>
  <c r="G6" i="1"/>
  <c r="I4" i="6"/>
  <c r="F8" i="5"/>
  <c r="F7" i="5"/>
  <c r="D7" i="5"/>
  <c r="F15" i="5"/>
  <c r="F14" i="5"/>
  <c r="G14" i="5"/>
  <c r="D14" i="5"/>
  <c r="F4" i="8"/>
  <c r="F10" i="8"/>
  <c r="G10" i="8"/>
  <c r="D4" i="1"/>
  <c r="F4" i="1"/>
  <c r="G4" i="1"/>
  <c r="F2" i="5"/>
  <c r="D4" i="8"/>
  <c r="G4" i="7"/>
  <c r="G2" i="7"/>
  <c r="F5" i="6"/>
  <c r="G9" i="6"/>
  <c r="D16" i="6"/>
  <c r="G4" i="6"/>
  <c r="F7" i="4"/>
  <c r="G7" i="4"/>
  <c r="G7" i="5"/>
  <c r="G4" i="5"/>
  <c r="F2" i="4"/>
  <c r="G2" i="4"/>
  <c r="G4" i="4"/>
  <c r="D49" i="3"/>
  <c r="F49" i="3"/>
  <c r="G49" i="3"/>
  <c r="D36" i="3"/>
  <c r="F36" i="3"/>
  <c r="G36" i="3"/>
  <c r="F22" i="3"/>
  <c r="G22" i="3"/>
  <c r="F8" i="3"/>
  <c r="G8" i="3"/>
  <c r="D4" i="3"/>
  <c r="F4" i="3"/>
  <c r="G4" i="3"/>
  <c r="D8" i="2"/>
  <c r="F8" i="2"/>
  <c r="G8" i="2"/>
  <c r="G17" i="2"/>
  <c r="G4" i="2"/>
  <c r="D29" i="1"/>
  <c r="F29" i="1"/>
  <c r="G29" i="1"/>
  <c r="F17" i="1"/>
  <c r="G17" i="1"/>
  <c r="D8" i="1"/>
  <c r="F8" i="1"/>
  <c r="G8" i="1"/>
  <c r="D9" i="9"/>
  <c r="G2" i="5"/>
  <c r="I4" i="5"/>
  <c r="F2" i="8"/>
  <c r="I2" i="5"/>
  <c r="G4" i="8"/>
  <c r="G2" i="6"/>
  <c r="G2" i="3"/>
  <c r="F2" i="3"/>
  <c r="F2" i="2"/>
  <c r="F2" i="1"/>
  <c r="I2" i="3"/>
  <c r="I4" i="3"/>
  <c r="I4" i="1"/>
  <c r="D8" i="9"/>
  <c r="I4" i="2"/>
  <c r="G2" i="8"/>
  <c r="I4" i="8"/>
  <c r="I2" i="8"/>
  <c r="G2" i="1"/>
  <c r="I2" i="1"/>
  <c r="G2" i="2"/>
  <c r="I2" i="2"/>
  <c r="D6" i="9"/>
  <c r="D4" i="9"/>
  <c r="D5" i="9"/>
  <c r="D3" i="9"/>
  <c r="I3" i="9"/>
  <c r="L3" i="9"/>
  <c r="M3" i="9"/>
  <c r="K3" i="9"/>
</calcChain>
</file>

<file path=xl/sharedStrings.xml><?xml version="1.0" encoding="utf-8"?>
<sst xmlns="http://schemas.openxmlformats.org/spreadsheetml/2006/main" count="551" uniqueCount="207">
  <si>
    <t>Work</t>
  </si>
  <si>
    <t>Mark obtained</t>
  </si>
  <si>
    <t>Total</t>
  </si>
  <si>
    <t>Contribution to total</t>
  </si>
  <si>
    <t>Contribution to sem</t>
  </si>
  <si>
    <t>Weighting (%)</t>
  </si>
  <si>
    <t>ICT1</t>
  </si>
  <si>
    <t>ST2</t>
  </si>
  <si>
    <t>All Practicals (incl. test)</t>
  </si>
  <si>
    <t>Class tests &amp; tuts</t>
  </si>
  <si>
    <t>MindTap</t>
  </si>
  <si>
    <t>STK110</t>
  </si>
  <si>
    <t>ST1</t>
  </si>
  <si>
    <t>CT1</t>
  </si>
  <si>
    <t>CT2</t>
  </si>
  <si>
    <t>P1</t>
  </si>
  <si>
    <t>P2</t>
  </si>
  <si>
    <t>P3</t>
  </si>
  <si>
    <t>P4</t>
  </si>
  <si>
    <t>P5</t>
  </si>
  <si>
    <t>P6</t>
  </si>
  <si>
    <t>Prac Test</t>
  </si>
  <si>
    <t>Tut 1+2</t>
  </si>
  <si>
    <t>Tut 3</t>
  </si>
  <si>
    <t>Tut 4</t>
  </si>
  <si>
    <t>Tut 5</t>
  </si>
  <si>
    <t>Tut 6</t>
  </si>
  <si>
    <t>Tut 7</t>
  </si>
  <si>
    <t>Tut 8</t>
  </si>
  <si>
    <t>Post-class assignments</t>
  </si>
  <si>
    <t>Pre-class assignments</t>
  </si>
  <si>
    <t xml:space="preserve">% </t>
  </si>
  <si>
    <t>Pre-CA 1</t>
  </si>
  <si>
    <t>Pre-CA 2</t>
  </si>
  <si>
    <t>Pre-CA 3</t>
  </si>
  <si>
    <t>Pre-CA 4</t>
  </si>
  <si>
    <t>Pre-CA 5</t>
  </si>
  <si>
    <t>Pre-CA 6</t>
  </si>
  <si>
    <t>Pre-CA 7</t>
  </si>
  <si>
    <t>Pre-CA 8</t>
  </si>
  <si>
    <t>Pre-CA 9</t>
  </si>
  <si>
    <t>Pre-CA 10</t>
  </si>
  <si>
    <t>Post-CA 1</t>
  </si>
  <si>
    <t>Post-CA 2</t>
  </si>
  <si>
    <t>Post-CA 3</t>
  </si>
  <si>
    <t>Post-CA 4</t>
  </si>
  <si>
    <t>Post-CA 5</t>
  </si>
  <si>
    <t>Post-CA 6</t>
  </si>
  <si>
    <t>Semester tests</t>
  </si>
  <si>
    <t>FRK111</t>
  </si>
  <si>
    <t>Module tests</t>
  </si>
  <si>
    <t>MT1</t>
  </si>
  <si>
    <t>ICT's</t>
  </si>
  <si>
    <t>ICT2</t>
  </si>
  <si>
    <t>ICT3</t>
  </si>
  <si>
    <t>ICT4</t>
  </si>
  <si>
    <t>ICT5</t>
  </si>
  <si>
    <t>ICT6</t>
  </si>
  <si>
    <t>ICT7</t>
  </si>
  <si>
    <t>Beans</t>
  </si>
  <si>
    <t>MT2 (Adj. for bad marks)</t>
  </si>
  <si>
    <t>THT 3&amp;4</t>
  </si>
  <si>
    <t>THT 5&amp;6</t>
  </si>
  <si>
    <t>THT 7&amp;8</t>
  </si>
  <si>
    <t>Unit 1</t>
  </si>
  <si>
    <t>Unit 2</t>
  </si>
  <si>
    <t>Unit 3</t>
  </si>
  <si>
    <t>Unit 4</t>
  </si>
  <si>
    <t>Unit 5</t>
  </si>
  <si>
    <t>Unit 6</t>
  </si>
  <si>
    <t>Unit 7</t>
  </si>
  <si>
    <t>Unit 8</t>
  </si>
  <si>
    <t>Unit 9</t>
  </si>
  <si>
    <t>Unit 10</t>
  </si>
  <si>
    <t>Unit 11</t>
  </si>
  <si>
    <t>Unit 12</t>
  </si>
  <si>
    <t>THT 9&amp;10</t>
  </si>
  <si>
    <t>THT 1&amp;2</t>
  </si>
  <si>
    <t>THT 11&amp;12</t>
  </si>
  <si>
    <t>Application activity (Best 10)</t>
  </si>
  <si>
    <t>Connect Quiz (Best 10)</t>
  </si>
  <si>
    <t>Learnsmart (Best 10)</t>
  </si>
  <si>
    <t>Take home test (Best 6)</t>
  </si>
  <si>
    <t>INF113</t>
  </si>
  <si>
    <t>Assesments</t>
  </si>
  <si>
    <t>Indiv. Act. - Critical Thinking</t>
  </si>
  <si>
    <t>Class test</t>
  </si>
  <si>
    <t>Crit. Thinking THA</t>
  </si>
  <si>
    <t>Group Activity - SSM</t>
  </si>
  <si>
    <t>Indiv. Act. - Design Thinking</t>
  </si>
  <si>
    <t>Indiv. Act. - Puzzles</t>
  </si>
  <si>
    <t>Indiv. Act. - Comp. Thinking</t>
  </si>
  <si>
    <t>INF154</t>
  </si>
  <si>
    <t>Revision tests</t>
  </si>
  <si>
    <t>Homework assignments</t>
  </si>
  <si>
    <t>Class tests</t>
  </si>
  <si>
    <t>HA2</t>
  </si>
  <si>
    <t>HA1</t>
  </si>
  <si>
    <t>RT1</t>
  </si>
  <si>
    <t>RT2</t>
  </si>
  <si>
    <t>RT3</t>
  </si>
  <si>
    <t>RT4</t>
  </si>
  <si>
    <t>RT5</t>
  </si>
  <si>
    <t>Introductory quiz</t>
  </si>
  <si>
    <t>ST3</t>
  </si>
  <si>
    <t>Tutorials</t>
  </si>
  <si>
    <t>ClickUP Quizes</t>
  </si>
  <si>
    <t>CQ01</t>
  </si>
  <si>
    <t>CQ02</t>
  </si>
  <si>
    <t>CQ03</t>
  </si>
  <si>
    <t>CQ04</t>
  </si>
  <si>
    <t>CQ05</t>
  </si>
  <si>
    <t>Assignments</t>
  </si>
  <si>
    <t>Assignment 01 - Individual</t>
  </si>
  <si>
    <t>Assignment 02 - Individual</t>
  </si>
  <si>
    <t>Assignment 03 - Group</t>
  </si>
  <si>
    <t>Class assignments</t>
  </si>
  <si>
    <t>CA01</t>
  </si>
  <si>
    <t>CA02</t>
  </si>
  <si>
    <t>CA03</t>
  </si>
  <si>
    <t>CA04</t>
  </si>
  <si>
    <t>CA05</t>
  </si>
  <si>
    <t>CA06</t>
  </si>
  <si>
    <t>CA07</t>
  </si>
  <si>
    <t>CA08</t>
  </si>
  <si>
    <t>CA09</t>
  </si>
  <si>
    <t>CA10</t>
  </si>
  <si>
    <t>Tut 1</t>
  </si>
  <si>
    <t>Tut 2</t>
  </si>
  <si>
    <t>INF171</t>
  </si>
  <si>
    <t>Assignment 04 - Group</t>
  </si>
  <si>
    <t xml:space="preserve">Assignment 1 </t>
  </si>
  <si>
    <t xml:space="preserve">Assignment 2 </t>
  </si>
  <si>
    <t xml:space="preserve">Assignment 3 </t>
  </si>
  <si>
    <t xml:space="preserve">Assignment 4 </t>
  </si>
  <si>
    <t>INF183</t>
  </si>
  <si>
    <t>AIM111</t>
  </si>
  <si>
    <t>Assignment 1</t>
  </si>
  <si>
    <t>Assignment 2</t>
  </si>
  <si>
    <t>Assignment 3</t>
  </si>
  <si>
    <t>Assignment 4</t>
  </si>
  <si>
    <t>Assignment 5</t>
  </si>
  <si>
    <t>Assignment 6</t>
  </si>
  <si>
    <t>Assignment 7</t>
  </si>
  <si>
    <t>Assignment 8</t>
  </si>
  <si>
    <t>Assignment 9</t>
  </si>
  <si>
    <t>Assignment 10</t>
  </si>
  <si>
    <t>Assignment 11</t>
  </si>
  <si>
    <t>ST2 - Excel</t>
  </si>
  <si>
    <t>ST2 - NIL</t>
  </si>
  <si>
    <t>ST1 - Word</t>
  </si>
  <si>
    <t>ST1 - Nil</t>
  </si>
  <si>
    <t>OBS114</t>
  </si>
  <si>
    <t>Goal</t>
  </si>
  <si>
    <t xml:space="preserve">Delta </t>
  </si>
  <si>
    <t>Minimum exam mark</t>
  </si>
  <si>
    <t>Module</t>
  </si>
  <si>
    <t>Current mark</t>
  </si>
  <si>
    <t>Goal mark</t>
  </si>
  <si>
    <t>delta</t>
  </si>
  <si>
    <t>Distinction</t>
  </si>
  <si>
    <t>Module length</t>
  </si>
  <si>
    <t>S</t>
  </si>
  <si>
    <t>Y</t>
  </si>
  <si>
    <t>Semester 1</t>
  </si>
  <si>
    <t>Semester 2</t>
  </si>
  <si>
    <t>No. Distinctions</t>
  </si>
  <si>
    <t>Tut 9/10</t>
  </si>
  <si>
    <t>Not sure if weighting is per ICT or overall average for ICTs. Percentage obtained could therefore change.</t>
  </si>
  <si>
    <t>Many of the zeros are placeholders for marks that do not currently reflect, so this is a worst case scenario.</t>
  </si>
  <si>
    <t xml:space="preserve">Given </t>
  </si>
  <si>
    <t>Given</t>
  </si>
  <si>
    <t>Weighted</t>
  </si>
  <si>
    <t>AIM121</t>
  </si>
  <si>
    <t>ALL121</t>
  </si>
  <si>
    <t>STK120</t>
  </si>
  <si>
    <t>FRK122</t>
  </si>
  <si>
    <t>OBS124</t>
  </si>
  <si>
    <t>INF112</t>
  </si>
  <si>
    <t>INF164</t>
  </si>
  <si>
    <t>ST1 - Excel</t>
  </si>
  <si>
    <t>ST1 - NIL</t>
  </si>
  <si>
    <t>Assesment 1</t>
  </si>
  <si>
    <t>Assesment 2</t>
  </si>
  <si>
    <t>Assesment 3</t>
  </si>
  <si>
    <t>Assesment 4</t>
  </si>
  <si>
    <t>Assesment 5</t>
  </si>
  <si>
    <t>Assesment 6</t>
  </si>
  <si>
    <t>Assesment 7</t>
  </si>
  <si>
    <t>Assesment 8</t>
  </si>
  <si>
    <t>Assesment 9</t>
  </si>
  <si>
    <t>Assesment 10</t>
  </si>
  <si>
    <t>Assesment 11</t>
  </si>
  <si>
    <t xml:space="preserve">MT2 </t>
  </si>
  <si>
    <t>Assignment</t>
  </si>
  <si>
    <t>Phase 1</t>
  </si>
  <si>
    <t>Phase 2</t>
  </si>
  <si>
    <t>Phase 3</t>
  </si>
  <si>
    <t>Phase 4</t>
  </si>
  <si>
    <t>Quiz 1</t>
  </si>
  <si>
    <t>Quiz 2</t>
  </si>
  <si>
    <t>Quiz 3</t>
  </si>
  <si>
    <t>Quizes</t>
  </si>
  <si>
    <t>Class test 1</t>
  </si>
  <si>
    <t>Class test 2</t>
  </si>
  <si>
    <t>ST2 - PowerPoint</t>
  </si>
  <si>
    <t>Introductory Quiz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</si>
</sst>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3" borderId="2" xfId="0" applyFill="1" applyBorder="1"/>
    <xf numFmtId="0" fontId="0" fillId="0" borderId="2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5" xfId="0" applyFill="1" applyBorder="1"/>
    <xf numFmtId="0" fontId="0" fillId="2" borderId="1" xfId="1" applyFont="1" applyAlignment="1">
      <alignment horizontal="left"/>
    </xf>
    <xf numFmtId="0" fontId="0" fillId="2" borderId="1" xfId="1" applyFont="1"/>
    <xf numFmtId="0" fontId="0" fillId="4" borderId="0" xfId="0" applyFill="1" applyBorder="1"/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8" xfId="0" applyFill="1" applyBorder="1"/>
    <xf numFmtId="0" fontId="0" fillId="5" borderId="6" xfId="0" applyFill="1" applyBorder="1"/>
    <xf numFmtId="0" fontId="0" fillId="0" borderId="0" xfId="0" applyBorder="1"/>
    <xf numFmtId="0" fontId="0" fillId="3" borderId="2" xfId="0" applyFill="1" applyBorder="1" applyAlignment="1">
      <alignment horizontal="center"/>
    </xf>
    <xf numFmtId="0" fontId="0" fillId="0" borderId="3" xfId="0" applyBorder="1"/>
    <xf numFmtId="0" fontId="0" fillId="5" borderId="1" xfId="1" applyFont="1" applyFill="1"/>
    <xf numFmtId="0" fontId="0" fillId="5" borderId="9" xfId="0" applyFill="1" applyBorder="1"/>
    <xf numFmtId="0" fontId="0" fillId="5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1" applyFont="1" applyFill="1" applyAlignment="1">
      <alignment horizontal="left"/>
    </xf>
    <xf numFmtId="0" fontId="0" fillId="6" borderId="11" xfId="0" applyFill="1" applyBorder="1"/>
    <xf numFmtId="0" fontId="0" fillId="6" borderId="11" xfId="0" applyFill="1" applyBorder="1" applyAlignment="1">
      <alignment horizontal="center"/>
    </xf>
    <xf numFmtId="0" fontId="0" fillId="8" borderId="11" xfId="0" applyFill="1" applyBorder="1"/>
    <xf numFmtId="0" fontId="0" fillId="8" borderId="11" xfId="0" applyFill="1" applyBorder="1" applyAlignment="1">
      <alignment horizontal="center"/>
    </xf>
    <xf numFmtId="0" fontId="0" fillId="9" borderId="2" xfId="0" applyFill="1" applyBorder="1"/>
    <xf numFmtId="0" fontId="0" fillId="0" borderId="0" xfId="0" applyAlignment="1">
      <alignment vertical="top" wrapText="1"/>
    </xf>
    <xf numFmtId="0" fontId="0" fillId="7" borderId="2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2" borderId="1" xfId="1" applyFont="1" applyAlignment="1">
      <alignment horizontal="left" vertical="top" wrapText="1"/>
    </xf>
    <xf numFmtId="0" fontId="0" fillId="5" borderId="12" xfId="1" applyFont="1" applyFill="1" applyBorder="1"/>
    <xf numFmtId="0" fontId="0" fillId="5" borderId="13" xfId="1" applyFont="1" applyFill="1" applyBorder="1"/>
    <xf numFmtId="0" fontId="0" fillId="5" borderId="8" xfId="0" applyFill="1" applyBorder="1" applyAlignment="1">
      <alignment horizontal="left"/>
    </xf>
    <xf numFmtId="0" fontId="0" fillId="2" borderId="13" xfId="1" applyFont="1" applyBorder="1"/>
    <xf numFmtId="0" fontId="0" fillId="5" borderId="7" xfId="0" applyFill="1" applyBorder="1"/>
    <xf numFmtId="0" fontId="1" fillId="5" borderId="1" xfId="1" applyFont="1" applyFill="1" applyAlignment="1">
      <alignment horizontal="left"/>
    </xf>
    <xf numFmtId="0" fontId="0" fillId="5" borderId="14" xfId="1" applyFont="1" applyFill="1" applyBorder="1"/>
    <xf numFmtId="0" fontId="0" fillId="2" borderId="14" xfId="1" applyFont="1" applyBorder="1"/>
    <xf numFmtId="0" fontId="0" fillId="2" borderId="13" xfId="1" applyFont="1" applyBorder="1" applyAlignment="1">
      <alignment horizontal="left"/>
    </xf>
    <xf numFmtId="0" fontId="0" fillId="5" borderId="14" xfId="1" applyFont="1" applyFill="1" applyBorder="1" applyAlignment="1">
      <alignment horizontal="left"/>
    </xf>
    <xf numFmtId="0" fontId="0" fillId="5" borderId="0" xfId="0" applyFill="1" applyBorder="1" applyAlignment="1">
      <alignment horizontal="center"/>
    </xf>
    <xf numFmtId="0" fontId="1" fillId="5" borderId="0" xfId="1" applyFont="1" applyFill="1" applyBorder="1" applyAlignment="1">
      <alignment horizontal="left"/>
    </xf>
    <xf numFmtId="0" fontId="0" fillId="3" borderId="9" xfId="0" applyFill="1" applyBorder="1"/>
    <xf numFmtId="0" fontId="0" fillId="5" borderId="7" xfId="0" applyFill="1" applyBorder="1" applyAlignment="1">
      <alignment horizontal="left"/>
    </xf>
    <xf numFmtId="0" fontId="0" fillId="5" borderId="0" xfId="0" applyFill="1" applyBorder="1"/>
  </cellXfs>
  <cellStyles count="2">
    <cellStyle name="Normal" xfId="0" builtinId="0"/>
    <cellStyle name="Note" xfId="1" builtinId="10"/>
  </cellStyles>
  <dxfs count="2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lightDown">
          <f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lightDown">
          <f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7DE90-722D-44AD-818F-903AE4AD02D3}">
  <dimension ref="A1:M22"/>
  <sheetViews>
    <sheetView workbookViewId="0">
      <selection activeCell="A3" sqref="A3"/>
    </sheetView>
  </sheetViews>
  <sheetFormatPr defaultRowHeight="15" x14ac:dyDescent="0.25"/>
  <cols>
    <col min="1" max="1" width="11.7109375" customWidth="1"/>
    <col min="2" max="3" width="15.7109375" customWidth="1"/>
    <col min="5" max="6" width="15.7109375" customWidth="1"/>
    <col min="8" max="8" width="11.7109375" customWidth="1"/>
    <col min="9" max="10" width="15.7109375" customWidth="1"/>
    <col min="12" max="13" width="15.7109375" customWidth="1"/>
  </cols>
  <sheetData>
    <row r="1" spans="1:13" x14ac:dyDescent="0.25">
      <c r="A1" s="36" t="s">
        <v>164</v>
      </c>
      <c r="B1" s="36"/>
      <c r="C1" s="36"/>
      <c r="D1" s="36"/>
      <c r="E1" s="36"/>
      <c r="F1" s="36"/>
    </row>
    <row r="2" spans="1:13" x14ac:dyDescent="0.25">
      <c r="A2" s="34" t="s">
        <v>156</v>
      </c>
      <c r="B2" s="34" t="s">
        <v>157</v>
      </c>
      <c r="C2" s="34" t="s">
        <v>158</v>
      </c>
      <c r="D2" s="34" t="s">
        <v>172</v>
      </c>
      <c r="E2" s="34" t="s">
        <v>161</v>
      </c>
      <c r="F2" s="34" t="s">
        <v>160</v>
      </c>
      <c r="H2" s="34"/>
      <c r="I2" s="34" t="s">
        <v>157</v>
      </c>
      <c r="J2" s="34" t="s">
        <v>158</v>
      </c>
      <c r="K2" s="34" t="s">
        <v>159</v>
      </c>
      <c r="L2" s="34" t="s">
        <v>166</v>
      </c>
      <c r="M2" s="34" t="s">
        <v>160</v>
      </c>
    </row>
    <row r="3" spans="1:13" x14ac:dyDescent="0.25">
      <c r="A3" s="30" t="s">
        <v>136</v>
      </c>
      <c r="B3" s="31">
        <v>75</v>
      </c>
      <c r="C3" s="31">
        <v>75</v>
      </c>
      <c r="D3" s="31">
        <f>B3-C3</f>
        <v>0</v>
      </c>
      <c r="E3" s="31" t="s">
        <v>162</v>
      </c>
      <c r="F3" s="31" t="str">
        <f>IF(B3&gt;=75, "Yes", "No")</f>
        <v>Yes</v>
      </c>
      <c r="H3" s="30" t="s">
        <v>164</v>
      </c>
      <c r="I3" s="30">
        <f>AVERAGE(B3:B8)</f>
        <v>79.399999999999991</v>
      </c>
      <c r="J3" s="31">
        <v>75</v>
      </c>
      <c r="K3" s="31">
        <f>I3-J3</f>
        <v>4.3999999999999915</v>
      </c>
      <c r="L3" s="31">
        <f>COUNTIF(F3:F10, "Yes")</f>
        <v>6</v>
      </c>
      <c r="M3" s="31" t="str">
        <f>IF(I3&gt;75, "Yes", "No")</f>
        <v>Yes</v>
      </c>
    </row>
    <row r="4" spans="1:13" x14ac:dyDescent="0.25">
      <c r="A4" s="32" t="s">
        <v>11</v>
      </c>
      <c r="B4" s="33">
        <f>'STK110'!F3</f>
        <v>79</v>
      </c>
      <c r="C4" s="33">
        <v>75</v>
      </c>
      <c r="D4" s="31">
        <f t="shared" ref="D4:D10" si="0">B4-C4</f>
        <v>4</v>
      </c>
      <c r="E4" s="33" t="s">
        <v>162</v>
      </c>
      <c r="F4" s="31" t="str">
        <f t="shared" ref="F4:F10" si="1">IF(B4&gt;=75, "Yes", "No")</f>
        <v>Yes</v>
      </c>
    </row>
    <row r="5" spans="1:13" x14ac:dyDescent="0.25">
      <c r="A5" s="30" t="s">
        <v>49</v>
      </c>
      <c r="B5" s="31">
        <f>'FRK111'!F3</f>
        <v>71</v>
      </c>
      <c r="C5" s="31">
        <v>75</v>
      </c>
      <c r="D5" s="31">
        <f t="shared" si="0"/>
        <v>-4</v>
      </c>
      <c r="E5" s="31" t="s">
        <v>162</v>
      </c>
      <c r="F5" s="31" t="str">
        <f t="shared" si="1"/>
        <v>No</v>
      </c>
    </row>
    <row r="6" spans="1:13" x14ac:dyDescent="0.25">
      <c r="A6" s="32" t="s">
        <v>152</v>
      </c>
      <c r="B6" s="33">
        <f>'OBS114'!F3</f>
        <v>86</v>
      </c>
      <c r="C6" s="33">
        <v>75</v>
      </c>
      <c r="D6" s="31">
        <f t="shared" si="0"/>
        <v>11</v>
      </c>
      <c r="E6" s="33" t="s">
        <v>162</v>
      </c>
      <c r="F6" s="31" t="str">
        <f t="shared" si="1"/>
        <v>Yes</v>
      </c>
    </row>
    <row r="7" spans="1:13" x14ac:dyDescent="0.25">
      <c r="A7" s="30" t="s">
        <v>83</v>
      </c>
      <c r="B7" s="31">
        <f>'INF113'!F3</f>
        <v>84.4</v>
      </c>
      <c r="C7" s="31">
        <v>75</v>
      </c>
      <c r="D7" s="31">
        <f t="shared" si="0"/>
        <v>9.4000000000000057</v>
      </c>
      <c r="E7" s="31" t="s">
        <v>162</v>
      </c>
      <c r="F7" s="31" t="str">
        <f t="shared" si="1"/>
        <v>Yes</v>
      </c>
    </row>
    <row r="8" spans="1:13" x14ac:dyDescent="0.25">
      <c r="A8" s="32" t="s">
        <v>92</v>
      </c>
      <c r="B8" s="33">
        <f>'INF154'!F3</f>
        <v>81</v>
      </c>
      <c r="C8" s="33">
        <v>75</v>
      </c>
      <c r="D8" s="31">
        <f t="shared" si="0"/>
        <v>6</v>
      </c>
      <c r="E8" s="33" t="s">
        <v>162</v>
      </c>
      <c r="F8" s="31" t="str">
        <f t="shared" si="1"/>
        <v>Yes</v>
      </c>
    </row>
    <row r="9" spans="1:13" x14ac:dyDescent="0.25">
      <c r="A9" s="30" t="s">
        <v>129</v>
      </c>
      <c r="B9" s="31">
        <f>'INF171'!E2</f>
        <v>86.654814814814813</v>
      </c>
      <c r="C9" s="31">
        <v>75</v>
      </c>
      <c r="D9" s="31">
        <f t="shared" si="0"/>
        <v>11.654814814814813</v>
      </c>
      <c r="E9" s="31" t="s">
        <v>163</v>
      </c>
      <c r="F9" s="31" t="str">
        <f t="shared" si="1"/>
        <v>Yes</v>
      </c>
    </row>
    <row r="10" spans="1:13" x14ac:dyDescent="0.25">
      <c r="A10" s="32" t="s">
        <v>135</v>
      </c>
      <c r="B10" s="33">
        <f>'INF183'!E2</f>
        <v>71.875</v>
      </c>
      <c r="C10" s="33">
        <v>75</v>
      </c>
      <c r="D10" s="31">
        <f t="shared" si="0"/>
        <v>-3.125</v>
      </c>
      <c r="E10" s="33" t="s">
        <v>163</v>
      </c>
      <c r="F10" s="31" t="str">
        <f t="shared" si="1"/>
        <v>No</v>
      </c>
    </row>
    <row r="12" spans="1:13" x14ac:dyDescent="0.25">
      <c r="A12" s="37" t="s">
        <v>165</v>
      </c>
      <c r="B12" s="38"/>
      <c r="C12" s="38"/>
      <c r="D12" s="38"/>
      <c r="E12" s="38"/>
      <c r="F12" s="38"/>
    </row>
    <row r="13" spans="1:13" x14ac:dyDescent="0.25">
      <c r="A13" s="34" t="s">
        <v>156</v>
      </c>
      <c r="B13" s="34" t="s">
        <v>157</v>
      </c>
      <c r="C13" s="34" t="s">
        <v>158</v>
      </c>
      <c r="D13" s="34" t="s">
        <v>159</v>
      </c>
      <c r="E13" s="34" t="s">
        <v>161</v>
      </c>
      <c r="F13" s="34" t="s">
        <v>160</v>
      </c>
      <c r="H13" s="34"/>
      <c r="I13" s="34" t="s">
        <v>157</v>
      </c>
      <c r="J13" s="34" t="s">
        <v>158</v>
      </c>
      <c r="K13" s="34" t="s">
        <v>159</v>
      </c>
      <c r="L13" s="34" t="s">
        <v>166</v>
      </c>
      <c r="M13" s="34" t="s">
        <v>160</v>
      </c>
    </row>
    <row r="14" spans="1:13" x14ac:dyDescent="0.25">
      <c r="A14" s="30" t="s">
        <v>173</v>
      </c>
      <c r="B14" s="31"/>
      <c r="C14" s="31">
        <v>75</v>
      </c>
      <c r="D14" s="31">
        <f>C14-B14</f>
        <v>75</v>
      </c>
      <c r="E14" s="31" t="s">
        <v>162</v>
      </c>
      <c r="F14" s="31" t="str">
        <f>IF(B14&gt;75, "Yes", "No")</f>
        <v>No</v>
      </c>
      <c r="H14" s="30" t="s">
        <v>165</v>
      </c>
      <c r="I14" s="30" t="e">
        <f>AVERAGE(B14:B22)</f>
        <v>#DIV/0!</v>
      </c>
      <c r="J14" s="31">
        <v>75</v>
      </c>
      <c r="K14" s="31" t="e">
        <f>I14-J14</f>
        <v>#DIV/0!</v>
      </c>
      <c r="L14" s="31">
        <f>COUNTIF(F13:F20, "Yes")</f>
        <v>0</v>
      </c>
      <c r="M14" s="31" t="e">
        <f>IF(I14&gt;75, "Yes", "No")</f>
        <v>#DIV/0!</v>
      </c>
    </row>
    <row r="15" spans="1:13" x14ac:dyDescent="0.25">
      <c r="A15" s="32" t="s">
        <v>174</v>
      </c>
      <c r="B15" s="33"/>
      <c r="C15" s="33">
        <v>75</v>
      </c>
      <c r="D15" s="33">
        <f t="shared" ref="D15:D21" si="2">C15-B15</f>
        <v>75</v>
      </c>
      <c r="E15" s="33" t="s">
        <v>162</v>
      </c>
      <c r="F15" s="33" t="str">
        <f t="shared" ref="F15:F21" si="3">IF(B15&gt;75, "Yes", "No")</f>
        <v>No</v>
      </c>
    </row>
    <row r="16" spans="1:13" x14ac:dyDescent="0.25">
      <c r="A16" s="30" t="s">
        <v>175</v>
      </c>
      <c r="B16" s="31"/>
      <c r="C16" s="31">
        <v>75</v>
      </c>
      <c r="D16" s="31">
        <f t="shared" si="2"/>
        <v>75</v>
      </c>
      <c r="E16" s="31" t="s">
        <v>162</v>
      </c>
      <c r="F16" s="31" t="str">
        <f t="shared" si="3"/>
        <v>No</v>
      </c>
    </row>
    <row r="17" spans="1:6" x14ac:dyDescent="0.25">
      <c r="A17" s="32" t="s">
        <v>176</v>
      </c>
      <c r="B17" s="33"/>
      <c r="C17" s="33">
        <v>75</v>
      </c>
      <c r="D17" s="33">
        <f t="shared" si="2"/>
        <v>75</v>
      </c>
      <c r="E17" s="33" t="s">
        <v>162</v>
      </c>
      <c r="F17" s="33" t="str">
        <f t="shared" si="3"/>
        <v>No</v>
      </c>
    </row>
    <row r="18" spans="1:6" x14ac:dyDescent="0.25">
      <c r="A18" s="30" t="s">
        <v>177</v>
      </c>
      <c r="B18" s="31"/>
      <c r="C18" s="31">
        <v>75</v>
      </c>
      <c r="D18" s="31">
        <f t="shared" si="2"/>
        <v>75</v>
      </c>
      <c r="E18" s="31" t="s">
        <v>162</v>
      </c>
      <c r="F18" s="31" t="str">
        <f t="shared" si="3"/>
        <v>No</v>
      </c>
    </row>
    <row r="19" spans="1:6" x14ac:dyDescent="0.25">
      <c r="A19" s="32" t="s">
        <v>178</v>
      </c>
      <c r="B19" s="33"/>
      <c r="C19" s="33">
        <v>75</v>
      </c>
      <c r="D19" s="33">
        <f t="shared" si="2"/>
        <v>75</v>
      </c>
      <c r="E19" s="33" t="s">
        <v>162</v>
      </c>
      <c r="F19" s="33" t="str">
        <f t="shared" si="3"/>
        <v>No</v>
      </c>
    </row>
    <row r="20" spans="1:6" x14ac:dyDescent="0.25">
      <c r="A20" s="30" t="s">
        <v>179</v>
      </c>
      <c r="B20" s="31"/>
      <c r="C20" s="31">
        <v>75</v>
      </c>
      <c r="D20" s="31">
        <f t="shared" si="2"/>
        <v>75</v>
      </c>
      <c r="E20" s="31" t="s">
        <v>162</v>
      </c>
      <c r="F20" s="31" t="str">
        <f t="shared" si="3"/>
        <v>No</v>
      </c>
    </row>
    <row r="21" spans="1:6" x14ac:dyDescent="0.25">
      <c r="A21" s="32" t="s">
        <v>129</v>
      </c>
      <c r="B21" s="33"/>
      <c r="C21" s="33">
        <v>75</v>
      </c>
      <c r="D21" s="33">
        <f t="shared" si="2"/>
        <v>75</v>
      </c>
      <c r="E21" s="33" t="s">
        <v>163</v>
      </c>
      <c r="F21" s="33" t="str">
        <f t="shared" si="3"/>
        <v>No</v>
      </c>
    </row>
    <row r="22" spans="1:6" x14ac:dyDescent="0.25">
      <c r="A22" s="30" t="s">
        <v>135</v>
      </c>
      <c r="B22" s="31"/>
      <c r="C22" s="31">
        <v>76</v>
      </c>
      <c r="D22" s="31">
        <f t="shared" ref="D22" si="4">C22-B22</f>
        <v>76</v>
      </c>
      <c r="E22" s="31" t="s">
        <v>163</v>
      </c>
      <c r="F22" s="31" t="str">
        <f t="shared" ref="F22" si="5">IF(B22&gt;75, "Yes", "No")</f>
        <v>No</v>
      </c>
    </row>
  </sheetData>
  <mergeCells count="2">
    <mergeCell ref="A1:F1"/>
    <mergeCell ref="A12:F12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12ED2-3198-47D8-9CEA-EA799BD9DA06}">
  <dimension ref="A1:I21"/>
  <sheetViews>
    <sheetView workbookViewId="0">
      <selection activeCell="A9" sqref="A9"/>
    </sheetView>
  </sheetViews>
  <sheetFormatPr defaultRowHeight="15" x14ac:dyDescent="0.25"/>
  <cols>
    <col min="1" max="1" width="27.7109375" customWidth="1"/>
    <col min="2" max="3" width="15.7109375" customWidth="1"/>
    <col min="5" max="5" width="15.7109375" customWidth="1"/>
    <col min="6" max="7" width="18.7109375" customWidth="1"/>
    <col min="9" max="9" width="18.28515625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31</v>
      </c>
      <c r="E1" s="7" t="s">
        <v>5</v>
      </c>
      <c r="F1" s="7" t="s">
        <v>4</v>
      </c>
      <c r="G1" s="7" t="s">
        <v>3</v>
      </c>
      <c r="H1" s="28" t="s">
        <v>153</v>
      </c>
      <c r="I1" s="28" t="s">
        <v>154</v>
      </c>
    </row>
    <row r="2" spans="1:9" x14ac:dyDescent="0.25">
      <c r="A2" s="6" t="s">
        <v>136</v>
      </c>
      <c r="B2" s="6"/>
      <c r="C2" s="6"/>
      <c r="D2" s="6"/>
      <c r="E2" s="6"/>
      <c r="F2" s="6">
        <f>AVERAGE(D4,D10)</f>
        <v>86</v>
      </c>
      <c r="G2" s="6">
        <f>F2*0.5</f>
        <v>43</v>
      </c>
      <c r="H2" s="6">
        <v>75</v>
      </c>
      <c r="I2" s="6">
        <f>(75-F2)</f>
        <v>-11</v>
      </c>
    </row>
    <row r="4" spans="1:9" x14ac:dyDescent="0.25">
      <c r="A4" s="4" t="s">
        <v>48</v>
      </c>
      <c r="B4" s="5"/>
      <c r="C4" s="5"/>
      <c r="D4" s="5">
        <f>AVERAGE(D5:D5)</f>
        <v>72</v>
      </c>
      <c r="E4" s="5">
        <v>45</v>
      </c>
      <c r="F4" s="5">
        <f>SUM(F5:F8)</f>
        <v>0</v>
      </c>
      <c r="G4" s="5">
        <f>F4*0.5</f>
        <v>0</v>
      </c>
      <c r="I4" t="str">
        <f>IF(F2&gt;75, "TRUE", "FALSE")</f>
        <v>TRUE</v>
      </c>
    </row>
    <row r="5" spans="1:9" x14ac:dyDescent="0.25">
      <c r="A5" s="2" t="s">
        <v>181</v>
      </c>
      <c r="B5" s="10">
        <v>72</v>
      </c>
      <c r="C5" s="11">
        <v>100</v>
      </c>
      <c r="D5" s="11">
        <v>72</v>
      </c>
      <c r="E5" s="11"/>
      <c r="F5" s="8"/>
      <c r="G5" s="11"/>
    </row>
    <row r="6" spans="1:9" x14ac:dyDescent="0.25">
      <c r="A6" s="24" t="s">
        <v>180</v>
      </c>
      <c r="B6" s="8">
        <v>81</v>
      </c>
      <c r="C6" s="8">
        <v>100</v>
      </c>
      <c r="D6" s="8">
        <v>81</v>
      </c>
      <c r="E6" s="8"/>
      <c r="F6" s="8"/>
      <c r="G6" s="8"/>
    </row>
    <row r="7" spans="1:9" x14ac:dyDescent="0.25">
      <c r="A7" s="24" t="s">
        <v>149</v>
      </c>
      <c r="B7" s="8"/>
      <c r="C7" s="8"/>
      <c r="D7" s="8"/>
      <c r="E7" s="8"/>
      <c r="F7" s="8"/>
      <c r="G7" s="8"/>
    </row>
    <row r="8" spans="1:9" x14ac:dyDescent="0.25">
      <c r="A8" s="24" t="s">
        <v>205</v>
      </c>
      <c r="B8" s="8"/>
      <c r="C8" s="8"/>
      <c r="D8" s="8"/>
      <c r="E8" s="8"/>
      <c r="F8" s="8"/>
      <c r="G8" s="8"/>
    </row>
    <row r="10" spans="1:9" x14ac:dyDescent="0.25">
      <c r="A10" s="4" t="s">
        <v>112</v>
      </c>
      <c r="B10" s="5"/>
      <c r="C10" s="5"/>
      <c r="D10" s="5">
        <f>AVERAGE(D11:D21)</f>
        <v>100</v>
      </c>
      <c r="E10" s="5">
        <f>SUM(E11:E21)</f>
        <v>0</v>
      </c>
      <c r="F10" s="5">
        <f>SUM(F11:F21)</f>
        <v>0</v>
      </c>
      <c r="G10" s="5">
        <f>F10*0.5</f>
        <v>0</v>
      </c>
    </row>
    <row r="11" spans="1:9" x14ac:dyDescent="0.25">
      <c r="A11" s="2" t="s">
        <v>137</v>
      </c>
      <c r="B11" s="10">
        <v>50</v>
      </c>
      <c r="C11" s="11">
        <v>100</v>
      </c>
      <c r="D11" s="11">
        <v>100</v>
      </c>
      <c r="E11" s="11"/>
      <c r="F11" s="11"/>
      <c r="G11" s="16"/>
    </row>
    <row r="12" spans="1:9" x14ac:dyDescent="0.25">
      <c r="A12" s="2" t="s">
        <v>138</v>
      </c>
      <c r="B12" s="10"/>
      <c r="C12" s="10"/>
      <c r="D12" s="10"/>
      <c r="E12" s="10"/>
      <c r="F12" s="10"/>
      <c r="G12" s="8"/>
    </row>
    <row r="13" spans="1:9" x14ac:dyDescent="0.25">
      <c r="A13" s="2" t="s">
        <v>139</v>
      </c>
      <c r="B13" s="10"/>
      <c r="C13" s="10"/>
      <c r="D13" s="10"/>
      <c r="E13" s="10"/>
      <c r="F13" s="10"/>
      <c r="G13" s="8"/>
    </row>
    <row r="14" spans="1:9" x14ac:dyDescent="0.25">
      <c r="A14" s="2" t="s">
        <v>140</v>
      </c>
      <c r="B14" s="10"/>
      <c r="C14" s="10"/>
      <c r="D14" s="10"/>
      <c r="E14" s="10"/>
      <c r="F14" s="10"/>
      <c r="G14" s="8"/>
    </row>
    <row r="15" spans="1:9" x14ac:dyDescent="0.25">
      <c r="A15" s="2" t="s">
        <v>141</v>
      </c>
      <c r="B15" s="10"/>
      <c r="C15" s="10"/>
      <c r="D15" s="10"/>
      <c r="E15" s="10"/>
      <c r="F15" s="10"/>
      <c r="G15" s="8"/>
    </row>
    <row r="16" spans="1:9" x14ac:dyDescent="0.25">
      <c r="A16" s="24" t="s">
        <v>142</v>
      </c>
      <c r="B16" s="10"/>
      <c r="C16" s="10"/>
      <c r="D16" s="10"/>
      <c r="E16" s="10"/>
      <c r="F16" s="10"/>
      <c r="G16" s="8"/>
    </row>
    <row r="17" spans="1:7" x14ac:dyDescent="0.25">
      <c r="A17" s="24" t="s">
        <v>143</v>
      </c>
      <c r="B17" s="10"/>
      <c r="C17" s="10"/>
      <c r="D17" s="10"/>
      <c r="E17" s="10"/>
      <c r="F17" s="10"/>
      <c r="G17" s="8"/>
    </row>
    <row r="18" spans="1:7" x14ac:dyDescent="0.25">
      <c r="A18" s="24" t="s">
        <v>144</v>
      </c>
      <c r="B18" s="10"/>
      <c r="C18" s="10"/>
      <c r="D18" s="10"/>
      <c r="E18" s="10"/>
      <c r="F18" s="10"/>
      <c r="G18" s="8"/>
    </row>
    <row r="19" spans="1:7" x14ac:dyDescent="0.25">
      <c r="A19" s="2" t="s">
        <v>145</v>
      </c>
      <c r="B19" s="10"/>
      <c r="C19" s="10"/>
      <c r="D19" s="10"/>
      <c r="E19" s="10"/>
      <c r="F19" s="10"/>
      <c r="G19" s="8"/>
    </row>
    <row r="20" spans="1:7" x14ac:dyDescent="0.25">
      <c r="A20" s="2" t="s">
        <v>146</v>
      </c>
      <c r="B20" s="10"/>
      <c r="C20" s="10"/>
      <c r="D20" s="10"/>
      <c r="E20" s="10"/>
      <c r="F20" s="10"/>
      <c r="G20" s="8"/>
    </row>
    <row r="21" spans="1:7" x14ac:dyDescent="0.25">
      <c r="A21" s="2" t="s">
        <v>147</v>
      </c>
      <c r="B21" s="10"/>
      <c r="C21" s="10"/>
      <c r="D21" s="10"/>
      <c r="E21" s="10"/>
      <c r="F21" s="10"/>
      <c r="G21" s="8"/>
    </row>
  </sheetData>
  <conditionalFormatting sqref="F2 D5:D8">
    <cfRule type="cellIs" dxfId="126" priority="1" operator="between">
      <formula>60</formula>
      <formula>75</formula>
    </cfRule>
    <cfRule type="cellIs" dxfId="125" priority="2" operator="lessThan">
      <formula>60</formula>
    </cfRule>
    <cfRule type="cellIs" dxfId="124" priority="3" operator="greaterThan">
      <formula>75</formula>
    </cfRule>
  </conditionalFormatting>
  <conditionalFormatting sqref="D10">
    <cfRule type="cellIs" dxfId="96" priority="7" operator="between">
      <formula>60</formula>
      <formula>75</formula>
    </cfRule>
    <cfRule type="cellIs" dxfId="95" priority="8" operator="lessThan">
      <formula>60</formula>
    </cfRule>
    <cfRule type="cellIs" dxfId="94" priority="9" operator="greaterThan">
      <formula>75</formula>
    </cfRule>
  </conditionalFormatting>
  <conditionalFormatting sqref="D4">
    <cfRule type="cellIs" dxfId="93" priority="4" operator="lessThan">
      <formula>60</formula>
    </cfRule>
    <cfRule type="cellIs" dxfId="92" priority="5" operator="between">
      <formula>60</formula>
      <formula>75</formula>
    </cfRule>
    <cfRule type="cellIs" dxfId="91" priority="6" operator="greaterThan">
      <formula>75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57571-7625-41DE-88E9-640933EA84A5}">
  <dimension ref="A1:I15"/>
  <sheetViews>
    <sheetView workbookViewId="0">
      <selection activeCell="D6" sqref="D6"/>
    </sheetView>
  </sheetViews>
  <sheetFormatPr defaultRowHeight="15" x14ac:dyDescent="0.25"/>
  <cols>
    <col min="1" max="1" width="27.7109375" customWidth="1"/>
    <col min="2" max="3" width="15.7109375" customWidth="1"/>
    <col min="5" max="5" width="15.7109375" customWidth="1"/>
    <col min="6" max="7" width="18.7109375" customWidth="1"/>
    <col min="9" max="9" width="18.28515625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31</v>
      </c>
      <c r="E1" s="7" t="s">
        <v>5</v>
      </c>
      <c r="F1" s="7" t="s">
        <v>4</v>
      </c>
      <c r="G1" s="7" t="s">
        <v>3</v>
      </c>
      <c r="H1" s="28" t="s">
        <v>153</v>
      </c>
      <c r="I1" s="28" t="s">
        <v>154</v>
      </c>
    </row>
    <row r="2" spans="1:9" x14ac:dyDescent="0.25">
      <c r="A2" s="6" t="s">
        <v>136</v>
      </c>
      <c r="B2" s="6"/>
      <c r="C2" s="6"/>
      <c r="D2" s="6"/>
      <c r="E2" s="6"/>
      <c r="F2" s="6" t="e">
        <f>SUM(#REF!,F4)</f>
        <v>#REF!</v>
      </c>
      <c r="G2" s="6" t="e">
        <f>F2*0.5</f>
        <v>#REF!</v>
      </c>
      <c r="H2" s="6">
        <v>75</v>
      </c>
      <c r="I2" s="6" t="e">
        <f>(75-F2)</f>
        <v>#REF!</v>
      </c>
    </row>
    <row r="4" spans="1:9" x14ac:dyDescent="0.25">
      <c r="A4" s="4" t="s">
        <v>112</v>
      </c>
      <c r="B4" s="5"/>
      <c r="C4" s="5"/>
      <c r="D4" s="5">
        <f>AVERAGE(D5:D15)</f>
        <v>87.5</v>
      </c>
      <c r="E4" s="5">
        <f>SUM(E5:E15)</f>
        <v>0</v>
      </c>
      <c r="F4" s="5">
        <f>SUM(F5:F15)</f>
        <v>0</v>
      </c>
      <c r="G4" s="5">
        <f>F4*0.5</f>
        <v>0</v>
      </c>
      <c r="I4" t="e">
        <f>IF(F2&gt;75, "TRUE", "FALSE")</f>
        <v>#REF!</v>
      </c>
    </row>
    <row r="5" spans="1:9" x14ac:dyDescent="0.25">
      <c r="A5" s="2" t="s">
        <v>182</v>
      </c>
      <c r="B5" s="10">
        <v>17</v>
      </c>
      <c r="C5" s="11">
        <v>20</v>
      </c>
      <c r="D5" s="11">
        <f>(B5/C5)*100</f>
        <v>85</v>
      </c>
      <c r="E5" s="11"/>
      <c r="F5" s="11"/>
      <c r="G5" s="16"/>
    </row>
    <row r="6" spans="1:9" x14ac:dyDescent="0.25">
      <c r="A6" s="2" t="s">
        <v>183</v>
      </c>
      <c r="B6" s="10">
        <v>18</v>
      </c>
      <c r="C6" s="10">
        <v>20</v>
      </c>
      <c r="D6" s="10">
        <f t="shared" ref="D6:D15" si="0">(B6/C6)*100</f>
        <v>90</v>
      </c>
      <c r="E6" s="10"/>
      <c r="F6" s="10"/>
      <c r="G6" s="8"/>
    </row>
    <row r="7" spans="1:9" x14ac:dyDescent="0.25">
      <c r="A7" s="2" t="s">
        <v>184</v>
      </c>
      <c r="B7" s="10"/>
      <c r="C7" s="10"/>
      <c r="D7" s="10"/>
      <c r="E7" s="10"/>
      <c r="F7" s="10"/>
      <c r="G7" s="8"/>
    </row>
    <row r="8" spans="1:9" x14ac:dyDescent="0.25">
      <c r="A8" s="2" t="s">
        <v>185</v>
      </c>
      <c r="B8" s="10"/>
      <c r="C8" s="10"/>
      <c r="D8" s="10"/>
      <c r="E8" s="10"/>
      <c r="F8" s="10"/>
      <c r="G8" s="8"/>
    </row>
    <row r="9" spans="1:9" x14ac:dyDescent="0.25">
      <c r="A9" s="2" t="s">
        <v>186</v>
      </c>
      <c r="B9" s="10"/>
      <c r="C9" s="10"/>
      <c r="D9" s="10"/>
      <c r="E9" s="10"/>
      <c r="F9" s="10"/>
      <c r="G9" s="8"/>
    </row>
    <row r="10" spans="1:9" x14ac:dyDescent="0.25">
      <c r="A10" s="2" t="s">
        <v>187</v>
      </c>
      <c r="B10" s="10"/>
      <c r="C10" s="10"/>
      <c r="D10" s="10"/>
      <c r="E10" s="10"/>
      <c r="F10" s="10"/>
      <c r="G10" s="8"/>
    </row>
    <row r="11" spans="1:9" x14ac:dyDescent="0.25">
      <c r="A11" s="2" t="s">
        <v>188</v>
      </c>
      <c r="B11" s="10"/>
      <c r="C11" s="10"/>
      <c r="D11" s="10"/>
      <c r="E11" s="10"/>
      <c r="F11" s="10"/>
      <c r="G11" s="8"/>
    </row>
    <row r="12" spans="1:9" x14ac:dyDescent="0.25">
      <c r="A12" s="2" t="s">
        <v>189</v>
      </c>
      <c r="B12" s="10"/>
      <c r="C12" s="10"/>
      <c r="D12" s="10"/>
      <c r="E12" s="10"/>
      <c r="F12" s="10"/>
      <c r="G12" s="8"/>
    </row>
    <row r="13" spans="1:9" x14ac:dyDescent="0.25">
      <c r="A13" s="2" t="s">
        <v>190</v>
      </c>
      <c r="B13" s="10"/>
      <c r="C13" s="10"/>
      <c r="D13" s="10"/>
      <c r="E13" s="10"/>
      <c r="F13" s="10"/>
      <c r="G13" s="8"/>
    </row>
    <row r="14" spans="1:9" x14ac:dyDescent="0.25">
      <c r="A14" s="2" t="s">
        <v>191</v>
      </c>
      <c r="B14" s="10"/>
      <c r="C14" s="10"/>
      <c r="D14" s="10"/>
      <c r="E14" s="10"/>
      <c r="F14" s="10"/>
      <c r="G14" s="8"/>
    </row>
    <row r="15" spans="1:9" x14ac:dyDescent="0.25">
      <c r="A15" s="2" t="s">
        <v>192</v>
      </c>
      <c r="B15" s="10"/>
      <c r="C15" s="10"/>
      <c r="D15" s="10"/>
      <c r="E15" s="10"/>
      <c r="F15" s="10"/>
      <c r="G15" s="8"/>
    </row>
  </sheetData>
  <phoneticPr fontId="2" type="noConversion"/>
  <conditionalFormatting sqref="F2">
    <cfRule type="cellIs" dxfId="90" priority="1" operator="between">
      <formula>60</formula>
      <formula>75</formula>
    </cfRule>
    <cfRule type="cellIs" dxfId="89" priority="2" operator="lessThan">
      <formula>60</formula>
    </cfRule>
    <cfRule type="cellIs" dxfId="88" priority="3" operator="greaterThan">
      <formula>75</formula>
    </cfRule>
  </conditionalFormatting>
  <conditionalFormatting sqref="D4">
    <cfRule type="cellIs" dxfId="78" priority="7" operator="between">
      <formula>60</formula>
      <formula>75</formula>
    </cfRule>
    <cfRule type="cellIs" dxfId="77" priority="8" operator="lessThan">
      <formula>60</formula>
    </cfRule>
    <cfRule type="cellIs" dxfId="76" priority="9" operator="greaterThan">
      <formula>75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A08B1-7D1A-43E4-96B9-9DB4862BCF61}">
  <dimension ref="A1:I47"/>
  <sheetViews>
    <sheetView workbookViewId="0">
      <selection activeCell="B5" sqref="B5"/>
    </sheetView>
  </sheetViews>
  <sheetFormatPr defaultRowHeight="15" x14ac:dyDescent="0.25"/>
  <cols>
    <col min="1" max="1" width="27.7109375" customWidth="1"/>
    <col min="2" max="3" width="15.7109375" customWidth="1"/>
    <col min="5" max="5" width="15.7109375" customWidth="1"/>
    <col min="6" max="7" width="18.7109375" customWidth="1"/>
    <col min="9" max="9" width="19.140625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31</v>
      </c>
      <c r="E1" s="7" t="s">
        <v>5</v>
      </c>
      <c r="F1" s="7" t="s">
        <v>4</v>
      </c>
      <c r="G1" s="7" t="s">
        <v>3</v>
      </c>
      <c r="H1" s="28" t="s">
        <v>153</v>
      </c>
      <c r="I1" s="28" t="s">
        <v>155</v>
      </c>
    </row>
    <row r="2" spans="1:9" x14ac:dyDescent="0.25">
      <c r="A2" s="6" t="s">
        <v>11</v>
      </c>
      <c r="B2" s="6"/>
      <c r="C2" s="6"/>
      <c r="D2" s="6"/>
      <c r="E2" s="6"/>
      <c r="F2" s="6">
        <f>SUM(F4,F8,F17,F29)</f>
        <v>75.696170692354983</v>
      </c>
      <c r="G2" s="6">
        <f>F2*0.5</f>
        <v>37.848085346177491</v>
      </c>
      <c r="H2" s="6">
        <v>75</v>
      </c>
      <c r="I2" s="6">
        <f>(75-F2)+75</f>
        <v>74.303829307645017</v>
      </c>
    </row>
    <row r="3" spans="1:9" x14ac:dyDescent="0.25">
      <c r="E3" t="s">
        <v>171</v>
      </c>
      <c r="F3" s="6">
        <v>79</v>
      </c>
      <c r="G3" s="6">
        <f>F3*0.5</f>
        <v>39.5</v>
      </c>
      <c r="H3" s="6">
        <v>75</v>
      </c>
      <c r="I3" s="6">
        <f>(75-F3)+75</f>
        <v>71</v>
      </c>
    </row>
    <row r="4" spans="1:9" x14ac:dyDescent="0.25">
      <c r="A4" s="4" t="s">
        <v>48</v>
      </c>
      <c r="B4" s="5"/>
      <c r="C4" s="5"/>
      <c r="D4" s="5">
        <f>AVERAGE(D5:D6)</f>
        <v>68</v>
      </c>
      <c r="E4" s="5">
        <v>50</v>
      </c>
      <c r="F4" s="5">
        <f>(D4/100)*E4</f>
        <v>34</v>
      </c>
      <c r="G4" s="5">
        <f>F4*0.5</f>
        <v>17</v>
      </c>
      <c r="I4" t="str">
        <f>IF(F2&gt;75, "TRUE", "FALSE")</f>
        <v>TRUE</v>
      </c>
    </row>
    <row r="5" spans="1:9" x14ac:dyDescent="0.25">
      <c r="A5" s="2" t="s">
        <v>12</v>
      </c>
      <c r="B5" s="10">
        <v>37</v>
      </c>
      <c r="C5" s="11">
        <v>50</v>
      </c>
      <c r="D5" s="11">
        <f t="shared" ref="D5:D27" si="0">(B5/C5)*100</f>
        <v>74</v>
      </c>
      <c r="E5" s="11">
        <v>25</v>
      </c>
      <c r="F5" s="11">
        <f>E5*(B5/C5)</f>
        <v>18.5</v>
      </c>
      <c r="G5" s="11">
        <f>F5*0.5</f>
        <v>9.25</v>
      </c>
    </row>
    <row r="6" spans="1:9" x14ac:dyDescent="0.25">
      <c r="A6" s="2" t="s">
        <v>7</v>
      </c>
      <c r="B6" s="10">
        <v>31</v>
      </c>
      <c r="C6" s="10">
        <v>50</v>
      </c>
      <c r="D6" s="10">
        <f t="shared" si="0"/>
        <v>62</v>
      </c>
      <c r="E6" s="10">
        <v>25</v>
      </c>
      <c r="F6" s="10">
        <f>E6*(B6/C6)</f>
        <v>15.5</v>
      </c>
      <c r="G6" s="10">
        <f>F6*0.5</f>
        <v>7.75</v>
      </c>
    </row>
    <row r="7" spans="1:9" x14ac:dyDescent="0.25">
      <c r="B7" s="1"/>
      <c r="C7" s="1"/>
      <c r="E7" s="1"/>
      <c r="F7" s="1"/>
      <c r="G7" s="1"/>
    </row>
    <row r="8" spans="1:9" x14ac:dyDescent="0.25">
      <c r="A8" s="4" t="s">
        <v>8</v>
      </c>
      <c r="B8" s="5"/>
      <c r="C8" s="5"/>
      <c r="D8" s="4">
        <f>AVERAGE(D9:D15)</f>
        <v>85.079856963175516</v>
      </c>
      <c r="E8" s="5">
        <v>20</v>
      </c>
      <c r="F8" s="5">
        <f>(D8/100)*E8</f>
        <v>17.015971392635102</v>
      </c>
      <c r="G8" s="5">
        <f>F8*0.5</f>
        <v>8.5079856963175509</v>
      </c>
    </row>
    <row r="9" spans="1:9" x14ac:dyDescent="0.25">
      <c r="A9" s="3" t="s">
        <v>15</v>
      </c>
      <c r="B9" s="10">
        <v>26</v>
      </c>
      <c r="C9" s="11">
        <v>26</v>
      </c>
      <c r="D9" s="11">
        <f t="shared" si="0"/>
        <v>100</v>
      </c>
      <c r="E9" s="11"/>
      <c r="F9" s="11"/>
      <c r="G9" s="11"/>
    </row>
    <row r="10" spans="1:9" x14ac:dyDescent="0.25">
      <c r="A10" s="3" t="s">
        <v>16</v>
      </c>
      <c r="B10" s="10">
        <v>19.489999999999998</v>
      </c>
      <c r="C10" s="10">
        <v>22</v>
      </c>
      <c r="D10" s="10">
        <f t="shared" si="0"/>
        <v>88.590909090909093</v>
      </c>
      <c r="E10" s="10"/>
      <c r="F10" s="10"/>
      <c r="G10" s="10"/>
    </row>
    <row r="11" spans="1:9" x14ac:dyDescent="0.25">
      <c r="A11" s="3" t="s">
        <v>17</v>
      </c>
      <c r="B11" s="10">
        <v>18.989999999999998</v>
      </c>
      <c r="C11" s="10">
        <v>23</v>
      </c>
      <c r="D11" s="10">
        <f t="shared" si="0"/>
        <v>82.565217391304344</v>
      </c>
      <c r="E11" s="10"/>
      <c r="F11" s="10"/>
      <c r="G11" s="10"/>
    </row>
    <row r="12" spans="1:9" x14ac:dyDescent="0.25">
      <c r="A12" s="3" t="s">
        <v>18</v>
      </c>
      <c r="B12" s="10">
        <v>26</v>
      </c>
      <c r="C12" s="10">
        <v>30</v>
      </c>
      <c r="D12" s="10">
        <f t="shared" si="0"/>
        <v>86.666666666666671</v>
      </c>
      <c r="E12" s="10"/>
      <c r="F12" s="10"/>
      <c r="G12" s="10"/>
    </row>
    <row r="13" spans="1:9" x14ac:dyDescent="0.25">
      <c r="A13" s="3" t="s">
        <v>19</v>
      </c>
      <c r="B13" s="10">
        <v>23</v>
      </c>
      <c r="C13" s="10">
        <v>27</v>
      </c>
      <c r="D13" s="10">
        <f t="shared" si="0"/>
        <v>85.18518518518519</v>
      </c>
      <c r="E13" s="10"/>
      <c r="F13" s="10"/>
      <c r="G13" s="10"/>
    </row>
    <row r="14" spans="1:9" x14ac:dyDescent="0.25">
      <c r="A14" s="3" t="s">
        <v>20</v>
      </c>
      <c r="B14" s="10">
        <v>38</v>
      </c>
      <c r="C14" s="10">
        <v>49</v>
      </c>
      <c r="D14" s="10">
        <f t="shared" si="0"/>
        <v>77.551020408163268</v>
      </c>
      <c r="E14" s="10"/>
      <c r="F14" s="10"/>
      <c r="G14" s="10"/>
    </row>
    <row r="15" spans="1:9" x14ac:dyDescent="0.25">
      <c r="A15" s="29" t="s">
        <v>21</v>
      </c>
      <c r="B15" s="10">
        <v>24</v>
      </c>
      <c r="C15" s="10">
        <v>32</v>
      </c>
      <c r="D15" s="10">
        <f t="shared" si="0"/>
        <v>75</v>
      </c>
      <c r="E15" s="9"/>
      <c r="F15" s="9"/>
      <c r="G15" s="9"/>
    </row>
    <row r="17" spans="1:7" x14ac:dyDescent="0.25">
      <c r="A17" s="4" t="s">
        <v>9</v>
      </c>
      <c r="B17" s="5"/>
      <c r="C17" s="5"/>
      <c r="D17" s="4">
        <f>AVERAGE(D18:D27)</f>
        <v>82.787499999999994</v>
      </c>
      <c r="E17" s="5">
        <v>15</v>
      </c>
      <c r="F17" s="5">
        <f>(D17/100)*E17</f>
        <v>12.418124999999998</v>
      </c>
      <c r="G17" s="5">
        <f>F17*0.5</f>
        <v>6.209062499999999</v>
      </c>
    </row>
    <row r="18" spans="1:7" x14ac:dyDescent="0.25">
      <c r="A18" s="3" t="s">
        <v>13</v>
      </c>
      <c r="B18" s="10">
        <v>17.5</v>
      </c>
      <c r="C18" s="11">
        <v>25</v>
      </c>
      <c r="D18" s="11">
        <f t="shared" si="0"/>
        <v>70</v>
      </c>
      <c r="E18" s="11"/>
      <c r="F18" s="11"/>
      <c r="G18" s="11"/>
    </row>
    <row r="19" spans="1:7" x14ac:dyDescent="0.25">
      <c r="A19" s="29" t="s">
        <v>14</v>
      </c>
      <c r="B19" s="10">
        <v>19</v>
      </c>
      <c r="C19" s="10">
        <v>25</v>
      </c>
      <c r="D19" s="10">
        <f>(B19/C19)*100</f>
        <v>76</v>
      </c>
      <c r="E19" s="10"/>
      <c r="F19" s="10"/>
      <c r="G19" s="10"/>
    </row>
    <row r="20" spans="1:7" x14ac:dyDescent="0.25">
      <c r="A20" s="3" t="s">
        <v>22</v>
      </c>
      <c r="B20" s="10">
        <v>11.5</v>
      </c>
      <c r="C20" s="10">
        <v>15</v>
      </c>
      <c r="D20" s="10">
        <f t="shared" si="0"/>
        <v>76.666666666666671</v>
      </c>
      <c r="E20" s="9"/>
      <c r="F20" s="9"/>
      <c r="G20" s="9"/>
    </row>
    <row r="21" spans="1:7" x14ac:dyDescent="0.25">
      <c r="A21" s="3" t="s">
        <v>23</v>
      </c>
      <c r="B21" s="10">
        <v>21</v>
      </c>
      <c r="C21" s="10">
        <v>21</v>
      </c>
      <c r="D21" s="10">
        <f t="shared" si="0"/>
        <v>100</v>
      </c>
      <c r="E21" s="9"/>
      <c r="F21" s="9"/>
      <c r="G21" s="9"/>
    </row>
    <row r="22" spans="1:7" x14ac:dyDescent="0.25">
      <c r="A22" s="3" t="s">
        <v>24</v>
      </c>
      <c r="B22" s="10">
        <v>15</v>
      </c>
      <c r="C22" s="10">
        <v>20</v>
      </c>
      <c r="D22" s="10">
        <f t="shared" si="0"/>
        <v>75</v>
      </c>
      <c r="E22" s="9"/>
      <c r="F22" s="9"/>
      <c r="G22" s="9"/>
    </row>
    <row r="23" spans="1:7" x14ac:dyDescent="0.25">
      <c r="A23" s="3" t="s">
        <v>25</v>
      </c>
      <c r="B23" s="10">
        <v>11</v>
      </c>
      <c r="C23" s="10">
        <v>12</v>
      </c>
      <c r="D23" s="10">
        <f t="shared" si="0"/>
        <v>91.666666666666657</v>
      </c>
      <c r="E23" s="9"/>
      <c r="F23" s="9"/>
      <c r="G23" s="9"/>
    </row>
    <row r="24" spans="1:7" x14ac:dyDescent="0.25">
      <c r="A24" s="3" t="s">
        <v>26</v>
      </c>
      <c r="B24" s="10">
        <v>12</v>
      </c>
      <c r="C24" s="10">
        <v>15</v>
      </c>
      <c r="D24" s="10">
        <f t="shared" si="0"/>
        <v>80</v>
      </c>
      <c r="E24" s="9"/>
      <c r="F24" s="9"/>
      <c r="G24" s="9"/>
    </row>
    <row r="25" spans="1:7" x14ac:dyDescent="0.25">
      <c r="A25" s="3" t="s">
        <v>27</v>
      </c>
      <c r="B25" s="10">
        <v>20</v>
      </c>
      <c r="C25" s="10">
        <v>20</v>
      </c>
      <c r="D25" s="10">
        <f t="shared" si="0"/>
        <v>100</v>
      </c>
      <c r="E25" s="9"/>
      <c r="F25" s="9"/>
      <c r="G25" s="9"/>
    </row>
    <row r="26" spans="1:7" x14ac:dyDescent="0.25">
      <c r="A26" s="3" t="s">
        <v>28</v>
      </c>
      <c r="B26" s="10">
        <v>23</v>
      </c>
      <c r="C26" s="10">
        <v>32</v>
      </c>
      <c r="D26" s="10">
        <f t="shared" si="0"/>
        <v>71.875</v>
      </c>
      <c r="E26" s="9"/>
      <c r="F26" s="9"/>
      <c r="G26" s="9"/>
    </row>
    <row r="27" spans="1:7" x14ac:dyDescent="0.25">
      <c r="A27" s="3" t="s">
        <v>167</v>
      </c>
      <c r="B27" s="10">
        <v>26</v>
      </c>
      <c r="C27" s="10">
        <v>30</v>
      </c>
      <c r="D27" s="10">
        <f t="shared" si="0"/>
        <v>86.666666666666671</v>
      </c>
      <c r="E27" s="9"/>
      <c r="F27" s="9"/>
      <c r="G27" s="9"/>
    </row>
    <row r="29" spans="1:7" x14ac:dyDescent="0.25">
      <c r="A29" s="4" t="s">
        <v>10</v>
      </c>
      <c r="B29" s="5"/>
      <c r="C29" s="5"/>
      <c r="D29" s="5">
        <f>AVERAGE(D30:D47)</f>
        <v>81.747161998132583</v>
      </c>
      <c r="E29" s="5">
        <v>15</v>
      </c>
      <c r="F29" s="5">
        <f>(D29/100)*E29</f>
        <v>12.262074299719886</v>
      </c>
      <c r="G29" s="5">
        <f>F29*0.5</f>
        <v>6.1310371498599432</v>
      </c>
    </row>
    <row r="30" spans="1:7" x14ac:dyDescent="0.25">
      <c r="A30" s="25" t="s">
        <v>30</v>
      </c>
      <c r="B30" s="26"/>
      <c r="C30" s="27"/>
      <c r="D30" s="27"/>
      <c r="E30" s="25"/>
      <c r="F30" s="25"/>
      <c r="G30" s="25"/>
    </row>
    <row r="31" spans="1:7" x14ac:dyDescent="0.25">
      <c r="A31" s="2" t="s">
        <v>32</v>
      </c>
      <c r="B31" s="10"/>
      <c r="C31" s="10"/>
      <c r="D31" s="10"/>
      <c r="E31" s="9"/>
      <c r="F31" s="9"/>
      <c r="G31" s="9"/>
    </row>
    <row r="32" spans="1:7" x14ac:dyDescent="0.25">
      <c r="A32" s="2" t="s">
        <v>33</v>
      </c>
      <c r="B32" s="10">
        <v>3</v>
      </c>
      <c r="C32" s="10">
        <v>3</v>
      </c>
      <c r="D32" s="10">
        <f>(B32/C32)*100</f>
        <v>100</v>
      </c>
      <c r="E32" s="9"/>
      <c r="F32" s="9"/>
      <c r="G32" s="9"/>
    </row>
    <row r="33" spans="1:9" x14ac:dyDescent="0.25">
      <c r="A33" s="2" t="s">
        <v>34</v>
      </c>
      <c r="B33" s="10">
        <v>3</v>
      </c>
      <c r="C33" s="10">
        <v>3</v>
      </c>
      <c r="D33" s="10">
        <f t="shared" ref="D33:D45" si="1">(B33/C33)*100</f>
        <v>100</v>
      </c>
      <c r="E33" s="9"/>
      <c r="F33" s="9"/>
      <c r="G33" s="9"/>
    </row>
    <row r="34" spans="1:9" x14ac:dyDescent="0.25">
      <c r="A34" s="2" t="s">
        <v>35</v>
      </c>
      <c r="B34" s="10">
        <v>4</v>
      </c>
      <c r="C34" s="10">
        <v>4</v>
      </c>
      <c r="D34" s="10">
        <f t="shared" si="1"/>
        <v>100</v>
      </c>
      <c r="E34" s="9"/>
      <c r="F34" s="9"/>
      <c r="G34" s="9"/>
    </row>
    <row r="35" spans="1:9" x14ac:dyDescent="0.25">
      <c r="A35" s="2" t="s">
        <v>36</v>
      </c>
      <c r="B35" s="10">
        <v>0</v>
      </c>
      <c r="C35" s="10">
        <v>3</v>
      </c>
      <c r="D35" s="10">
        <f t="shared" si="1"/>
        <v>0</v>
      </c>
      <c r="E35" s="9"/>
      <c r="F35" s="9"/>
      <c r="G35" s="9"/>
    </row>
    <row r="36" spans="1:9" x14ac:dyDescent="0.25">
      <c r="A36" s="2" t="s">
        <v>37</v>
      </c>
      <c r="B36" s="10">
        <v>4</v>
      </c>
      <c r="C36" s="10">
        <v>4</v>
      </c>
      <c r="D36" s="10">
        <f t="shared" si="1"/>
        <v>100</v>
      </c>
      <c r="E36" s="9"/>
      <c r="F36" s="9"/>
      <c r="G36" s="9"/>
      <c r="I36" s="21"/>
    </row>
    <row r="37" spans="1:9" x14ac:dyDescent="0.25">
      <c r="A37" s="2" t="s">
        <v>38</v>
      </c>
      <c r="B37" s="10">
        <v>4</v>
      </c>
      <c r="C37" s="10">
        <v>4</v>
      </c>
      <c r="D37" s="10">
        <f t="shared" si="1"/>
        <v>100</v>
      </c>
      <c r="E37" s="9"/>
      <c r="F37" s="9"/>
      <c r="G37" s="9"/>
    </row>
    <row r="38" spans="1:9" x14ac:dyDescent="0.25">
      <c r="A38" s="2" t="s">
        <v>39</v>
      </c>
      <c r="B38" s="10">
        <v>3</v>
      </c>
      <c r="C38" s="10">
        <v>3</v>
      </c>
      <c r="D38" s="10">
        <f t="shared" si="1"/>
        <v>100</v>
      </c>
      <c r="E38" s="9"/>
      <c r="F38" s="9"/>
      <c r="G38" s="9"/>
    </row>
    <row r="39" spans="1:9" x14ac:dyDescent="0.25">
      <c r="A39" s="2" t="s">
        <v>40</v>
      </c>
      <c r="B39" s="10">
        <v>3.633</v>
      </c>
      <c r="C39" s="10">
        <v>4</v>
      </c>
      <c r="D39" s="10">
        <f t="shared" si="1"/>
        <v>90.825000000000003</v>
      </c>
      <c r="E39" s="9"/>
      <c r="F39" s="9"/>
      <c r="G39" s="9"/>
    </row>
    <row r="40" spans="1:9" x14ac:dyDescent="0.25">
      <c r="A40" s="2" t="s">
        <v>41</v>
      </c>
      <c r="B40" s="10">
        <v>3.75</v>
      </c>
      <c r="C40" s="10">
        <v>4</v>
      </c>
      <c r="D40" s="10">
        <f t="shared" si="1"/>
        <v>93.75</v>
      </c>
      <c r="E40" s="9"/>
      <c r="F40" s="9"/>
      <c r="G40" s="9"/>
    </row>
    <row r="41" spans="1:9" x14ac:dyDescent="0.25">
      <c r="A41" s="25" t="s">
        <v>29</v>
      </c>
      <c r="B41" s="27"/>
      <c r="C41" s="27"/>
      <c r="D41" s="27"/>
      <c r="E41" s="25"/>
      <c r="F41" s="25"/>
      <c r="G41" s="25"/>
    </row>
    <row r="42" spans="1:9" x14ac:dyDescent="0.25">
      <c r="A42" s="2" t="s">
        <v>42</v>
      </c>
      <c r="B42" s="10">
        <v>23.733000000000001</v>
      </c>
      <c r="C42" s="10">
        <v>25</v>
      </c>
      <c r="D42" s="10">
        <f t="shared" si="1"/>
        <v>94.932000000000002</v>
      </c>
      <c r="E42" s="9"/>
      <c r="F42" s="9"/>
      <c r="G42" s="9"/>
    </row>
    <row r="43" spans="1:9" x14ac:dyDescent="0.25">
      <c r="A43" s="2" t="s">
        <v>43</v>
      </c>
      <c r="B43" s="10">
        <v>15.667</v>
      </c>
      <c r="C43" s="10">
        <v>17</v>
      </c>
      <c r="D43" s="10">
        <f t="shared" si="1"/>
        <v>92.158823529411762</v>
      </c>
      <c r="E43" s="9"/>
      <c r="F43" s="9"/>
      <c r="G43" s="9"/>
    </row>
    <row r="44" spans="1:9" x14ac:dyDescent="0.25">
      <c r="A44" s="2" t="s">
        <v>44</v>
      </c>
      <c r="B44" s="10">
        <v>15.875</v>
      </c>
      <c r="C44" s="10">
        <v>18</v>
      </c>
      <c r="D44" s="10">
        <f t="shared" si="1"/>
        <v>88.194444444444443</v>
      </c>
      <c r="E44" s="9"/>
      <c r="F44" s="9"/>
      <c r="G44" s="9"/>
    </row>
    <row r="45" spans="1:9" x14ac:dyDescent="0.25">
      <c r="A45" s="2" t="s">
        <v>45</v>
      </c>
      <c r="B45" s="10">
        <v>0</v>
      </c>
      <c r="C45" s="10">
        <v>35</v>
      </c>
      <c r="D45" s="10">
        <f t="shared" si="1"/>
        <v>0</v>
      </c>
      <c r="E45" s="9"/>
      <c r="F45" s="9"/>
      <c r="G45" s="9"/>
    </row>
    <row r="46" spans="1:9" x14ac:dyDescent="0.25">
      <c r="A46" s="24" t="s">
        <v>46</v>
      </c>
      <c r="B46" s="10"/>
      <c r="C46" s="10"/>
      <c r="D46" s="10">
        <v>84.6</v>
      </c>
      <c r="E46" s="9"/>
      <c r="F46" s="9"/>
      <c r="G46" s="9"/>
    </row>
    <row r="47" spans="1:9" x14ac:dyDescent="0.25">
      <c r="A47" s="2" t="s">
        <v>47</v>
      </c>
      <c r="B47" s="10"/>
      <c r="C47" s="10"/>
      <c r="D47" s="10"/>
      <c r="E47" s="9"/>
      <c r="F47" s="9"/>
      <c r="G47" s="9"/>
    </row>
  </sheetData>
  <conditionalFormatting sqref="F2:F3">
    <cfRule type="cellIs" dxfId="72" priority="1" operator="between">
      <formula>60</formula>
      <formula>75</formula>
    </cfRule>
    <cfRule type="cellIs" dxfId="71" priority="2" operator="lessThan">
      <formula>60</formula>
    </cfRule>
    <cfRule type="cellIs" dxfId="70" priority="3" operator="greaterThan">
      <formula>75</formula>
    </cfRule>
  </conditionalFormatting>
  <conditionalFormatting sqref="D5:D6 D29 D8:D15 D31:D40 D42:D47 D17:D27">
    <cfRule type="cellIs" dxfId="63" priority="7" operator="between">
      <formula>60</formula>
      <formula>75</formula>
    </cfRule>
    <cfRule type="cellIs" dxfId="62" priority="8" operator="lessThan">
      <formula>60</formula>
    </cfRule>
    <cfRule type="cellIs" dxfId="61" priority="9" operator="greaterThan">
      <formula>75</formula>
    </cfRule>
  </conditionalFormatting>
  <conditionalFormatting sqref="D4">
    <cfRule type="cellIs" dxfId="60" priority="4" operator="lessThan">
      <formula>60</formula>
    </cfRule>
    <cfRule type="cellIs" dxfId="59" priority="5" operator="between">
      <formula>60</formula>
      <formula>75</formula>
    </cfRule>
    <cfRule type="cellIs" dxfId="58" priority="6" operator="greaterThan">
      <formula>75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9D15D-FA72-4207-BB0A-C48746E51B57}">
  <dimension ref="A1:I21"/>
  <sheetViews>
    <sheetView topLeftCell="A7" workbookViewId="0">
      <selection activeCell="J5" sqref="J5"/>
    </sheetView>
  </sheetViews>
  <sheetFormatPr defaultRowHeight="15" x14ac:dyDescent="0.25"/>
  <cols>
    <col min="1" max="1" width="27.7109375" customWidth="1"/>
    <col min="2" max="3" width="15.7109375" customWidth="1"/>
    <col min="5" max="5" width="15.7109375" customWidth="1"/>
    <col min="6" max="7" width="18.7109375" customWidth="1"/>
    <col min="9" max="9" width="19.140625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31</v>
      </c>
      <c r="E1" s="7" t="s">
        <v>5</v>
      </c>
      <c r="F1" s="7" t="s">
        <v>4</v>
      </c>
      <c r="G1" s="7" t="s">
        <v>3</v>
      </c>
      <c r="H1" s="28" t="s">
        <v>153</v>
      </c>
      <c r="I1" s="28" t="s">
        <v>155</v>
      </c>
    </row>
    <row r="2" spans="1:9" x14ac:dyDescent="0.25">
      <c r="A2" s="6" t="s">
        <v>176</v>
      </c>
      <c r="B2" s="6"/>
      <c r="C2" s="6"/>
      <c r="D2" s="6"/>
      <c r="E2" s="52"/>
      <c r="F2" s="52">
        <f>SUM(F4,F8,F17)</f>
        <v>70.895302931034479</v>
      </c>
      <c r="G2" s="52">
        <f>F2*0.5</f>
        <v>35.447651465517239</v>
      </c>
      <c r="H2" s="52">
        <v>75</v>
      </c>
      <c r="I2" s="52">
        <f>(75-F2)+75</f>
        <v>79.104697068965521</v>
      </c>
    </row>
    <row r="4" spans="1:9" x14ac:dyDescent="0.25">
      <c r="A4" s="4" t="s">
        <v>50</v>
      </c>
      <c r="B4" s="5"/>
      <c r="C4" s="5"/>
      <c r="D4" s="5">
        <f>AVERAGE(D5:D6)</f>
        <v>79.285709999999995</v>
      </c>
      <c r="E4" s="5">
        <v>50</v>
      </c>
      <c r="F4" s="5">
        <f>(D4/100)*E4</f>
        <v>39.642854999999997</v>
      </c>
      <c r="G4" s="5">
        <f>F4*0.5</f>
        <v>19.821427499999999</v>
      </c>
      <c r="I4" t="str">
        <f>IF(F2&gt;75, "TRUE", "FALSE")</f>
        <v>FALSE</v>
      </c>
    </row>
    <row r="5" spans="1:9" x14ac:dyDescent="0.25">
      <c r="A5" s="2" t="s">
        <v>51</v>
      </c>
      <c r="B5" s="10">
        <v>36.785710000000002</v>
      </c>
      <c r="C5" s="11">
        <v>50</v>
      </c>
      <c r="D5" s="11">
        <f>(B5/C5)*100</f>
        <v>73.571420000000003</v>
      </c>
      <c r="E5" s="11">
        <v>30</v>
      </c>
      <c r="F5" s="11"/>
      <c r="G5" s="11"/>
    </row>
    <row r="6" spans="1:9" x14ac:dyDescent="0.25">
      <c r="A6" s="2" t="s">
        <v>193</v>
      </c>
      <c r="B6" s="10"/>
      <c r="C6" s="10"/>
      <c r="D6" s="10">
        <v>85</v>
      </c>
      <c r="E6" s="10">
        <v>30</v>
      </c>
      <c r="F6" s="10"/>
      <c r="G6" s="10"/>
    </row>
    <row r="7" spans="1:9" x14ac:dyDescent="0.25">
      <c r="B7" s="1"/>
      <c r="C7" s="1"/>
      <c r="E7" s="1"/>
      <c r="F7" s="1"/>
      <c r="G7" s="1"/>
    </row>
    <row r="8" spans="1:9" x14ac:dyDescent="0.25">
      <c r="A8" s="4" t="s">
        <v>52</v>
      </c>
      <c r="B8" s="5"/>
      <c r="C8" s="5"/>
      <c r="D8" s="15">
        <f>AVERAGE(D9:D15)</f>
        <v>70.841493103448272</v>
      </c>
      <c r="E8" s="5">
        <v>30</v>
      </c>
      <c r="F8" s="5">
        <f>(D8/100)*E8</f>
        <v>21.252447931034482</v>
      </c>
      <c r="G8" s="5">
        <f>F8*0.5</f>
        <v>10.626223965517241</v>
      </c>
      <c r="H8" s="39" t="s">
        <v>168</v>
      </c>
      <c r="I8" s="39"/>
    </row>
    <row r="9" spans="1:9" x14ac:dyDescent="0.25">
      <c r="A9" s="3" t="s">
        <v>6</v>
      </c>
      <c r="B9" s="10">
        <v>14.625</v>
      </c>
      <c r="C9" s="16">
        <v>20</v>
      </c>
      <c r="D9" s="11">
        <f>(B9/C9)*100</f>
        <v>73.125</v>
      </c>
      <c r="E9" s="17"/>
      <c r="F9" s="11"/>
      <c r="G9" s="11"/>
      <c r="H9" s="39"/>
      <c r="I9" s="39"/>
    </row>
    <row r="10" spans="1:9" x14ac:dyDescent="0.25">
      <c r="A10" s="3" t="s">
        <v>53</v>
      </c>
      <c r="B10" s="10">
        <v>26</v>
      </c>
      <c r="C10" s="8">
        <v>29</v>
      </c>
      <c r="D10" s="10">
        <f t="shared" ref="D10:D15" si="0">(B10/C10)*100</f>
        <v>89.65517241379311</v>
      </c>
      <c r="E10" s="18"/>
      <c r="F10" s="10"/>
      <c r="G10" s="10"/>
      <c r="H10" s="39"/>
      <c r="I10" s="39"/>
    </row>
    <row r="11" spans="1:9" x14ac:dyDescent="0.25">
      <c r="A11" s="3" t="s">
        <v>54</v>
      </c>
      <c r="B11" s="10">
        <v>15.71716</v>
      </c>
      <c r="C11" s="8">
        <v>20</v>
      </c>
      <c r="D11" s="10">
        <f t="shared" si="0"/>
        <v>78.585799999999992</v>
      </c>
      <c r="E11" s="18"/>
      <c r="F11" s="10"/>
      <c r="G11" s="10"/>
      <c r="H11" s="39"/>
      <c r="I11" s="39"/>
    </row>
    <row r="12" spans="1:9" x14ac:dyDescent="0.25">
      <c r="A12" s="3" t="s">
        <v>55</v>
      </c>
      <c r="B12" s="10">
        <v>10.5</v>
      </c>
      <c r="C12" s="8">
        <v>25</v>
      </c>
      <c r="D12" s="10">
        <f t="shared" si="0"/>
        <v>42</v>
      </c>
      <c r="E12" s="18"/>
      <c r="F12" s="10"/>
      <c r="G12" s="10"/>
    </row>
    <row r="13" spans="1:9" x14ac:dyDescent="0.25">
      <c r="A13" s="3" t="s">
        <v>56</v>
      </c>
      <c r="B13" s="10"/>
      <c r="C13" s="8"/>
      <c r="D13" s="10"/>
      <c r="E13" s="18"/>
      <c r="F13" s="10"/>
      <c r="G13" s="10"/>
    </row>
    <row r="14" spans="1:9" x14ac:dyDescent="0.25">
      <c r="A14" s="3" t="s">
        <v>57</v>
      </c>
      <c r="B14" s="10"/>
      <c r="C14" s="8"/>
      <c r="D14" s="10"/>
      <c r="E14" s="18"/>
      <c r="F14" s="10"/>
      <c r="G14" s="10"/>
    </row>
    <row r="15" spans="1:9" x14ac:dyDescent="0.25">
      <c r="A15" s="45" t="s">
        <v>58</v>
      </c>
      <c r="B15" s="10"/>
      <c r="C15" s="8"/>
      <c r="D15" s="10"/>
      <c r="E15" s="18"/>
      <c r="F15" s="10"/>
      <c r="G15" s="10"/>
    </row>
    <row r="17" spans="1:7" x14ac:dyDescent="0.25">
      <c r="A17" s="4" t="s">
        <v>194</v>
      </c>
      <c r="B17" s="5"/>
      <c r="C17" s="5"/>
      <c r="D17" s="4">
        <f>AVERAGE(D18:D20)</f>
        <v>84.333333333333329</v>
      </c>
      <c r="E17" s="5">
        <v>10</v>
      </c>
      <c r="F17" s="5">
        <v>10</v>
      </c>
      <c r="G17" s="5">
        <f>F17*0.5</f>
        <v>5</v>
      </c>
    </row>
    <row r="18" spans="1:7" x14ac:dyDescent="0.25">
      <c r="A18" s="51" t="s">
        <v>195</v>
      </c>
      <c r="B18" s="10"/>
      <c r="C18" s="8"/>
      <c r="D18" s="10">
        <v>85</v>
      </c>
      <c r="E18" s="18"/>
      <c r="F18" s="10"/>
      <c r="G18" s="10"/>
    </row>
    <row r="19" spans="1:7" x14ac:dyDescent="0.25">
      <c r="A19" s="51" t="s">
        <v>196</v>
      </c>
      <c r="B19" s="10"/>
      <c r="C19" s="8"/>
      <c r="D19" s="10">
        <v>84</v>
      </c>
      <c r="E19" s="18"/>
      <c r="F19" s="10"/>
      <c r="G19" s="10"/>
    </row>
    <row r="20" spans="1:7" x14ac:dyDescent="0.25">
      <c r="A20" s="51" t="s">
        <v>197</v>
      </c>
      <c r="B20" s="10"/>
      <c r="C20" s="8"/>
      <c r="D20" s="10">
        <v>84</v>
      </c>
      <c r="E20" s="18"/>
      <c r="F20" s="10"/>
      <c r="G20" s="10"/>
    </row>
    <row r="21" spans="1:7" x14ac:dyDescent="0.25">
      <c r="A21" s="51" t="s">
        <v>198</v>
      </c>
      <c r="B21" s="10"/>
      <c r="C21" s="8"/>
      <c r="D21" s="10"/>
      <c r="E21" s="18"/>
      <c r="F21" s="10"/>
      <c r="G21" s="10"/>
    </row>
  </sheetData>
  <mergeCells count="1">
    <mergeCell ref="H8:I11"/>
  </mergeCells>
  <conditionalFormatting sqref="F2">
    <cfRule type="cellIs" dxfId="54" priority="4" operator="between">
      <formula>60</formula>
      <formula>75</formula>
    </cfRule>
    <cfRule type="cellIs" dxfId="53" priority="5" operator="lessThan">
      <formula>60</formula>
    </cfRule>
    <cfRule type="cellIs" dxfId="52" priority="6" operator="greaterThan">
      <formula>75</formula>
    </cfRule>
  </conditionalFormatting>
  <conditionalFormatting sqref="D5:D6 D8:D15">
    <cfRule type="cellIs" dxfId="51" priority="10" operator="between">
      <formula>60</formula>
      <formula>75</formula>
    </cfRule>
    <cfRule type="cellIs" dxfId="50" priority="11" operator="lessThan">
      <formula>60</formula>
    </cfRule>
    <cfRule type="cellIs" dxfId="49" priority="12" operator="greaterThan">
      <formula>75</formula>
    </cfRule>
  </conditionalFormatting>
  <conditionalFormatting sqref="D4">
    <cfRule type="cellIs" dxfId="48" priority="7" operator="lessThan">
      <formula>60</formula>
    </cfRule>
    <cfRule type="cellIs" dxfId="47" priority="8" operator="between">
      <formula>60</formula>
      <formula>75</formula>
    </cfRule>
    <cfRule type="cellIs" dxfId="46" priority="9" operator="greaterThan">
      <formula>75</formula>
    </cfRule>
  </conditionalFormatting>
  <conditionalFormatting sqref="D18:D21">
    <cfRule type="cellIs" dxfId="2" priority="1" operator="between">
      <formula>60</formula>
      <formula>75</formula>
    </cfRule>
    <cfRule type="cellIs" dxfId="1" priority="2" operator="lessThan">
      <formula>60</formula>
    </cfRule>
    <cfRule type="cellIs" dxfId="0" priority="3" operator="greaterThan">
      <formula>75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DCB7A-E541-4EFC-B66C-FE328E8DFA86}">
  <dimension ref="A1:J47"/>
  <sheetViews>
    <sheetView topLeftCell="A28" workbookViewId="0">
      <selection activeCell="I51" sqref="I51"/>
    </sheetView>
  </sheetViews>
  <sheetFormatPr defaultRowHeight="15" x14ac:dyDescent="0.25"/>
  <cols>
    <col min="1" max="1" width="27.7109375" customWidth="1"/>
    <col min="2" max="3" width="15.7109375" customWidth="1"/>
    <col min="5" max="5" width="15.7109375" customWidth="1"/>
    <col min="6" max="7" width="18.7109375" customWidth="1"/>
    <col min="9" max="9" width="19.140625" customWidth="1"/>
  </cols>
  <sheetData>
    <row r="1" spans="1:10" x14ac:dyDescent="0.25">
      <c r="A1" s="7" t="s">
        <v>0</v>
      </c>
      <c r="B1" s="7" t="s">
        <v>1</v>
      </c>
      <c r="C1" s="7" t="s">
        <v>2</v>
      </c>
      <c r="D1" s="7" t="s">
        <v>31</v>
      </c>
      <c r="E1" s="7" t="s">
        <v>5</v>
      </c>
      <c r="F1" s="7" t="s">
        <v>4</v>
      </c>
      <c r="G1" s="7" t="s">
        <v>3</v>
      </c>
      <c r="H1" s="28" t="s">
        <v>153</v>
      </c>
      <c r="I1" s="28" t="s">
        <v>155</v>
      </c>
    </row>
    <row r="2" spans="1:10" x14ac:dyDescent="0.25">
      <c r="A2" s="6" t="s">
        <v>177</v>
      </c>
      <c r="B2" s="6"/>
      <c r="C2" s="6"/>
      <c r="D2" s="6"/>
      <c r="E2" s="6"/>
      <c r="F2" s="6" t="e">
        <f>F4+F8+F22+F36+F49</f>
        <v>#DIV/0!</v>
      </c>
      <c r="G2" s="6" t="e">
        <f>G4+G8+G22+G36+G49</f>
        <v>#DIV/0!</v>
      </c>
      <c r="H2" s="6">
        <v>75</v>
      </c>
      <c r="I2" s="6" t="e">
        <f>(75-F2)+75</f>
        <v>#DIV/0!</v>
      </c>
    </row>
    <row r="4" spans="1:10" x14ac:dyDescent="0.25">
      <c r="A4" s="4" t="s">
        <v>48</v>
      </c>
      <c r="B4" s="5"/>
      <c r="C4" s="5"/>
      <c r="D4" s="5" t="e">
        <f>AVERAGE(D5:D6)</f>
        <v>#DIV/0!</v>
      </c>
      <c r="E4" s="5">
        <v>60</v>
      </c>
      <c r="F4" s="5" t="e">
        <f>(D4/100)*E4</f>
        <v>#DIV/0!</v>
      </c>
      <c r="G4" s="5" t="e">
        <f>F4*0.5</f>
        <v>#DIV/0!</v>
      </c>
      <c r="I4" t="e">
        <f>IF(F2&gt;75, "TRUE", "FALSE")</f>
        <v>#DIV/0!</v>
      </c>
    </row>
    <row r="5" spans="1:10" x14ac:dyDescent="0.25">
      <c r="A5" s="2" t="s">
        <v>12</v>
      </c>
      <c r="B5" s="10">
        <v>35.5</v>
      </c>
      <c r="C5" s="11">
        <v>50</v>
      </c>
      <c r="D5" s="11">
        <f t="shared" ref="D5:D6" si="0">(B5/C5)*100</f>
        <v>71</v>
      </c>
      <c r="E5" s="11">
        <v>30</v>
      </c>
      <c r="F5" s="11">
        <f>E5*(B5/C5)</f>
        <v>21.299999999999997</v>
      </c>
      <c r="G5" s="11">
        <f>F5*0.5</f>
        <v>10.649999999999999</v>
      </c>
    </row>
    <row r="6" spans="1:10" x14ac:dyDescent="0.25">
      <c r="A6" s="2" t="s">
        <v>7</v>
      </c>
      <c r="B6" s="10"/>
      <c r="C6" s="10"/>
      <c r="D6" s="10" t="e">
        <f t="shared" si="0"/>
        <v>#DIV/0!</v>
      </c>
      <c r="E6" s="10">
        <v>30</v>
      </c>
      <c r="F6" s="10" t="e">
        <f>E6*(B6/C6)</f>
        <v>#DIV/0!</v>
      </c>
      <c r="G6" s="10" t="e">
        <f>F6*0.5</f>
        <v>#DIV/0!</v>
      </c>
    </row>
    <row r="8" spans="1:10" x14ac:dyDescent="0.25">
      <c r="A8" s="4" t="s">
        <v>81</v>
      </c>
      <c r="B8" s="5"/>
      <c r="C8" s="5"/>
      <c r="D8" s="5">
        <f>AVERAGE(D9:D12)</f>
        <v>100</v>
      </c>
      <c r="E8" s="5">
        <v>10</v>
      </c>
      <c r="F8" s="5">
        <f>(D8/100)*E8</f>
        <v>10</v>
      </c>
      <c r="G8" s="5">
        <f>F8*0.5</f>
        <v>5</v>
      </c>
      <c r="I8" s="39" t="s">
        <v>169</v>
      </c>
      <c r="J8" s="39"/>
    </row>
    <row r="9" spans="1:10" x14ac:dyDescent="0.25">
      <c r="A9" s="2" t="s">
        <v>64</v>
      </c>
      <c r="B9" s="10">
        <v>100</v>
      </c>
      <c r="C9" s="11">
        <v>100</v>
      </c>
      <c r="D9" s="11">
        <f>B9</f>
        <v>100</v>
      </c>
      <c r="E9" s="12"/>
      <c r="F9" s="12"/>
      <c r="G9" s="12"/>
      <c r="I9" s="39"/>
      <c r="J9" s="39"/>
    </row>
    <row r="10" spans="1:10" x14ac:dyDescent="0.25">
      <c r="A10" s="2" t="s">
        <v>65</v>
      </c>
      <c r="B10" s="10">
        <v>100</v>
      </c>
      <c r="C10" s="8">
        <v>100</v>
      </c>
      <c r="D10" s="10">
        <f t="shared" ref="D10:D19" si="1">B10</f>
        <v>100</v>
      </c>
      <c r="E10" s="19"/>
      <c r="F10" s="9"/>
      <c r="G10" s="9"/>
      <c r="I10" s="39"/>
      <c r="J10" s="39"/>
    </row>
    <row r="11" spans="1:10" x14ac:dyDescent="0.25">
      <c r="A11" s="2" t="s">
        <v>66</v>
      </c>
      <c r="B11" s="10">
        <v>100</v>
      </c>
      <c r="C11" s="8">
        <v>100</v>
      </c>
      <c r="D11" s="10">
        <f t="shared" si="1"/>
        <v>100</v>
      </c>
      <c r="E11" s="19"/>
      <c r="F11" s="9"/>
      <c r="G11" s="9"/>
      <c r="I11" s="39"/>
      <c r="J11" s="39"/>
    </row>
    <row r="12" spans="1:10" x14ac:dyDescent="0.25">
      <c r="A12" s="2" t="s">
        <v>67</v>
      </c>
      <c r="B12" s="10">
        <v>100</v>
      </c>
      <c r="C12" s="8">
        <v>100</v>
      </c>
      <c r="D12" s="10">
        <f t="shared" si="1"/>
        <v>100</v>
      </c>
      <c r="E12" s="19"/>
      <c r="F12" s="9"/>
      <c r="G12" s="9"/>
      <c r="I12" s="35"/>
      <c r="J12" s="35"/>
    </row>
    <row r="13" spans="1:10" x14ac:dyDescent="0.25">
      <c r="A13" s="2" t="s">
        <v>68</v>
      </c>
      <c r="B13" s="10"/>
      <c r="C13" s="8"/>
      <c r="D13" s="10">
        <f t="shared" si="1"/>
        <v>0</v>
      </c>
      <c r="E13" s="19"/>
      <c r="F13" s="9"/>
      <c r="G13" s="9"/>
      <c r="I13" s="35"/>
      <c r="J13" s="35"/>
    </row>
    <row r="14" spans="1:10" x14ac:dyDescent="0.25">
      <c r="A14" s="2" t="s">
        <v>69</v>
      </c>
      <c r="B14" s="10"/>
      <c r="C14" s="8"/>
      <c r="D14" s="10">
        <f t="shared" si="1"/>
        <v>0</v>
      </c>
      <c r="E14" s="19"/>
      <c r="F14" s="9"/>
      <c r="G14" s="9"/>
      <c r="I14" s="35"/>
      <c r="J14" s="35"/>
    </row>
    <row r="15" spans="1:10" x14ac:dyDescent="0.25">
      <c r="A15" s="2" t="s">
        <v>70</v>
      </c>
      <c r="B15" s="10"/>
      <c r="C15" s="8"/>
      <c r="D15" s="10">
        <f t="shared" si="1"/>
        <v>0</v>
      </c>
      <c r="E15" s="19"/>
      <c r="F15" s="9"/>
      <c r="G15" s="9"/>
      <c r="I15" s="35"/>
      <c r="J15" s="35"/>
    </row>
    <row r="16" spans="1:10" x14ac:dyDescent="0.25">
      <c r="A16" s="2" t="s">
        <v>71</v>
      </c>
      <c r="B16" s="10"/>
      <c r="C16" s="8"/>
      <c r="D16" s="10">
        <f t="shared" si="1"/>
        <v>0</v>
      </c>
      <c r="E16" s="19"/>
      <c r="F16" s="9"/>
      <c r="G16" s="9"/>
    </row>
    <row r="17" spans="1:7" x14ac:dyDescent="0.25">
      <c r="A17" s="2" t="s">
        <v>72</v>
      </c>
      <c r="B17" s="10"/>
      <c r="C17" s="8"/>
      <c r="D17" s="10">
        <f t="shared" si="1"/>
        <v>0</v>
      </c>
      <c r="E17" s="19"/>
      <c r="F17" s="9"/>
      <c r="G17" s="9"/>
    </row>
    <row r="18" spans="1:7" x14ac:dyDescent="0.25">
      <c r="A18" s="2" t="s">
        <v>73</v>
      </c>
      <c r="B18" s="10"/>
      <c r="C18" s="8"/>
      <c r="D18" s="10">
        <f t="shared" si="1"/>
        <v>0</v>
      </c>
      <c r="E18" s="19"/>
      <c r="F18" s="9"/>
      <c r="G18" s="9"/>
    </row>
    <row r="19" spans="1:7" x14ac:dyDescent="0.25">
      <c r="A19" s="2" t="s">
        <v>74</v>
      </c>
      <c r="B19" s="10"/>
      <c r="C19" s="8"/>
      <c r="D19" s="10">
        <f t="shared" si="1"/>
        <v>0</v>
      </c>
      <c r="E19" s="19"/>
      <c r="F19" s="9"/>
      <c r="G19" s="9"/>
    </row>
    <row r="20" spans="1:7" x14ac:dyDescent="0.25">
      <c r="A20" s="2" t="s">
        <v>75</v>
      </c>
      <c r="B20" s="10"/>
      <c r="C20" s="10"/>
      <c r="D20" s="10">
        <f>B20</f>
        <v>0</v>
      </c>
      <c r="E20" s="9"/>
      <c r="F20" s="9"/>
      <c r="G20" s="9"/>
    </row>
    <row r="22" spans="1:7" x14ac:dyDescent="0.25">
      <c r="A22" s="4" t="s">
        <v>80</v>
      </c>
      <c r="B22" s="5"/>
      <c r="C22" s="5"/>
      <c r="D22" s="5" t="e">
        <f>AVERAGE(D24,D25,D27,D28,D29:D34)</f>
        <v>#DIV/0!</v>
      </c>
      <c r="E22" s="5">
        <v>10</v>
      </c>
      <c r="F22" s="5" t="e">
        <f>(D22/100)*E22</f>
        <v>#DIV/0!</v>
      </c>
      <c r="G22" s="5" t="e">
        <f>F22*0.5</f>
        <v>#DIV/0!</v>
      </c>
    </row>
    <row r="23" spans="1:7" x14ac:dyDescent="0.25">
      <c r="A23" s="2" t="s">
        <v>64</v>
      </c>
      <c r="B23" s="10">
        <v>20</v>
      </c>
      <c r="C23" s="11">
        <v>20</v>
      </c>
      <c r="D23" s="10">
        <f t="shared" ref="D23:D34" si="2">(B23/C23)*100</f>
        <v>100</v>
      </c>
      <c r="E23" s="12"/>
      <c r="F23" s="12"/>
      <c r="G23" s="12"/>
    </row>
    <row r="24" spans="1:7" x14ac:dyDescent="0.25">
      <c r="A24" s="2" t="s">
        <v>65</v>
      </c>
      <c r="B24" s="10">
        <v>20</v>
      </c>
      <c r="C24" s="10">
        <v>20</v>
      </c>
      <c r="D24" s="10">
        <f t="shared" si="2"/>
        <v>100</v>
      </c>
      <c r="E24" s="9"/>
      <c r="F24" s="9"/>
      <c r="G24" s="9"/>
    </row>
    <row r="25" spans="1:7" x14ac:dyDescent="0.25">
      <c r="A25" s="2" t="s">
        <v>66</v>
      </c>
      <c r="B25" s="10">
        <v>16</v>
      </c>
      <c r="C25" s="10">
        <v>20</v>
      </c>
      <c r="D25" s="10">
        <f t="shared" si="2"/>
        <v>80</v>
      </c>
      <c r="E25" s="9"/>
      <c r="F25" s="9"/>
      <c r="G25" s="9"/>
    </row>
    <row r="26" spans="1:7" x14ac:dyDescent="0.25">
      <c r="A26" s="2" t="s">
        <v>67</v>
      </c>
      <c r="B26" s="10">
        <v>18</v>
      </c>
      <c r="C26" s="10">
        <v>20</v>
      </c>
      <c r="D26" s="10">
        <f t="shared" si="2"/>
        <v>90</v>
      </c>
      <c r="E26" s="9"/>
      <c r="F26" s="9"/>
      <c r="G26" s="9"/>
    </row>
    <row r="27" spans="1:7" x14ac:dyDescent="0.25">
      <c r="A27" s="2" t="s">
        <v>68</v>
      </c>
      <c r="B27" s="10"/>
      <c r="C27" s="10"/>
      <c r="D27" s="10" t="e">
        <f t="shared" si="2"/>
        <v>#DIV/0!</v>
      </c>
      <c r="E27" s="9"/>
      <c r="F27" s="9"/>
      <c r="G27" s="9"/>
    </row>
    <row r="28" spans="1:7" x14ac:dyDescent="0.25">
      <c r="A28" s="2" t="s">
        <v>69</v>
      </c>
      <c r="B28" s="10"/>
      <c r="C28" s="10"/>
      <c r="D28" s="10" t="e">
        <f t="shared" si="2"/>
        <v>#DIV/0!</v>
      </c>
      <c r="E28" s="9"/>
      <c r="F28" s="9"/>
      <c r="G28" s="9"/>
    </row>
    <row r="29" spans="1:7" x14ac:dyDescent="0.25">
      <c r="A29" s="2" t="s">
        <v>70</v>
      </c>
      <c r="B29" s="10"/>
      <c r="C29" s="10"/>
      <c r="D29" s="10" t="e">
        <f t="shared" si="2"/>
        <v>#DIV/0!</v>
      </c>
      <c r="E29" s="9"/>
      <c r="F29" s="9"/>
      <c r="G29" s="9"/>
    </row>
    <row r="30" spans="1:7" x14ac:dyDescent="0.25">
      <c r="A30" s="2" t="s">
        <v>71</v>
      </c>
      <c r="B30" s="10"/>
      <c r="C30" s="10"/>
      <c r="D30" s="10" t="e">
        <f t="shared" si="2"/>
        <v>#DIV/0!</v>
      </c>
      <c r="E30" s="9"/>
      <c r="F30" s="9"/>
      <c r="G30" s="9"/>
    </row>
    <row r="31" spans="1:7" x14ac:dyDescent="0.25">
      <c r="A31" s="2" t="s">
        <v>72</v>
      </c>
      <c r="B31" s="10"/>
      <c r="C31" s="10"/>
      <c r="D31" s="10" t="e">
        <f t="shared" si="2"/>
        <v>#DIV/0!</v>
      </c>
      <c r="E31" s="9"/>
      <c r="F31" s="9"/>
      <c r="G31" s="9"/>
    </row>
    <row r="32" spans="1:7" x14ac:dyDescent="0.25">
      <c r="A32" s="2" t="s">
        <v>73</v>
      </c>
      <c r="B32" s="10"/>
      <c r="C32" s="10"/>
      <c r="D32" s="10" t="e">
        <f t="shared" si="2"/>
        <v>#DIV/0!</v>
      </c>
      <c r="E32" s="9"/>
      <c r="F32" s="9"/>
      <c r="G32" s="9"/>
    </row>
    <row r="33" spans="1:7" x14ac:dyDescent="0.25">
      <c r="A33" s="2" t="s">
        <v>74</v>
      </c>
      <c r="B33" s="10"/>
      <c r="C33" s="10"/>
      <c r="D33" s="10" t="e">
        <f t="shared" si="2"/>
        <v>#DIV/0!</v>
      </c>
      <c r="E33" s="9"/>
      <c r="F33" s="9"/>
      <c r="G33" s="9"/>
    </row>
    <row r="34" spans="1:7" x14ac:dyDescent="0.25">
      <c r="A34" s="2" t="s">
        <v>75</v>
      </c>
      <c r="B34" s="10"/>
      <c r="C34" s="10"/>
      <c r="D34" s="10" t="e">
        <f t="shared" si="2"/>
        <v>#DIV/0!</v>
      </c>
      <c r="E34" s="9"/>
      <c r="F34" s="9"/>
      <c r="G34" s="9"/>
    </row>
    <row r="36" spans="1:7" x14ac:dyDescent="0.25">
      <c r="A36" s="4" t="s">
        <v>79</v>
      </c>
      <c r="B36" s="5"/>
      <c r="C36" s="5"/>
      <c r="D36" s="5" t="e">
        <f>AVERAGE(D37:D47)</f>
        <v>#DIV/0!</v>
      </c>
      <c r="E36" s="5">
        <v>10</v>
      </c>
      <c r="F36" s="5" t="e">
        <f>(D36/100)*E36</f>
        <v>#DIV/0!</v>
      </c>
      <c r="G36" s="5" t="e">
        <f>F36*0.5</f>
        <v>#DIV/0!</v>
      </c>
    </row>
    <row r="37" spans="1:7" x14ac:dyDescent="0.25">
      <c r="A37" s="2" t="s">
        <v>64</v>
      </c>
      <c r="B37" s="10">
        <v>7</v>
      </c>
      <c r="C37" s="11">
        <v>10</v>
      </c>
      <c r="D37" s="10">
        <f t="shared" ref="D37:D45" si="3">(B37/C37)*100</f>
        <v>70</v>
      </c>
      <c r="E37" s="12"/>
      <c r="F37" s="12"/>
      <c r="G37" s="12"/>
    </row>
    <row r="38" spans="1:7" x14ac:dyDescent="0.25">
      <c r="A38" s="2" t="s">
        <v>65</v>
      </c>
      <c r="B38" s="10">
        <v>10</v>
      </c>
      <c r="C38" s="10">
        <v>10</v>
      </c>
      <c r="D38" s="10">
        <f t="shared" si="3"/>
        <v>100</v>
      </c>
      <c r="E38" s="9"/>
      <c r="F38" s="9"/>
      <c r="G38" s="9"/>
    </row>
    <row r="39" spans="1:7" x14ac:dyDescent="0.25">
      <c r="A39" s="2" t="s">
        <v>66</v>
      </c>
      <c r="B39" s="10">
        <v>14</v>
      </c>
      <c r="C39" s="10">
        <v>16</v>
      </c>
      <c r="D39" s="10">
        <f t="shared" si="3"/>
        <v>87.5</v>
      </c>
      <c r="E39" s="9"/>
      <c r="F39" s="9"/>
      <c r="G39" s="9"/>
    </row>
    <row r="40" spans="1:7" x14ac:dyDescent="0.25">
      <c r="A40" s="2" t="s">
        <v>67</v>
      </c>
      <c r="B40" s="10"/>
      <c r="C40" s="10"/>
      <c r="D40" s="10" t="e">
        <f t="shared" si="3"/>
        <v>#DIV/0!</v>
      </c>
      <c r="E40" s="9"/>
      <c r="F40" s="9"/>
      <c r="G40" s="9"/>
    </row>
    <row r="41" spans="1:7" x14ac:dyDescent="0.25">
      <c r="A41" s="2" t="s">
        <v>68</v>
      </c>
      <c r="B41" s="10"/>
      <c r="C41" s="10"/>
      <c r="D41" s="10" t="e">
        <f t="shared" si="3"/>
        <v>#DIV/0!</v>
      </c>
      <c r="E41" s="9"/>
      <c r="F41" s="9"/>
      <c r="G41" s="9"/>
    </row>
    <row r="42" spans="1:7" x14ac:dyDescent="0.25">
      <c r="A42" s="2" t="s">
        <v>69</v>
      </c>
      <c r="B42" s="10"/>
      <c r="C42" s="10"/>
      <c r="D42" s="10" t="e">
        <f t="shared" si="3"/>
        <v>#DIV/0!</v>
      </c>
      <c r="E42" s="9"/>
      <c r="F42" s="9"/>
      <c r="G42" s="9"/>
    </row>
    <row r="43" spans="1:7" x14ac:dyDescent="0.25">
      <c r="A43" s="2" t="s">
        <v>70</v>
      </c>
      <c r="B43" s="10"/>
      <c r="C43" s="10"/>
      <c r="D43" s="10" t="e">
        <f t="shared" si="3"/>
        <v>#DIV/0!</v>
      </c>
      <c r="E43" s="9"/>
      <c r="F43" s="9"/>
      <c r="G43" s="9"/>
    </row>
    <row r="44" spans="1:7" x14ac:dyDescent="0.25">
      <c r="A44" s="2" t="s">
        <v>71</v>
      </c>
      <c r="B44" s="10"/>
      <c r="C44" s="10"/>
      <c r="D44" s="10" t="e">
        <f t="shared" si="3"/>
        <v>#DIV/0!</v>
      </c>
      <c r="E44" s="9"/>
      <c r="F44" s="9"/>
      <c r="G44" s="9"/>
    </row>
    <row r="45" spans="1:7" x14ac:dyDescent="0.25">
      <c r="A45" s="2" t="s">
        <v>72</v>
      </c>
      <c r="B45" s="10"/>
      <c r="C45" s="10"/>
      <c r="D45" s="10" t="e">
        <f t="shared" si="3"/>
        <v>#DIV/0!</v>
      </c>
      <c r="E45" s="9"/>
      <c r="F45" s="9"/>
      <c r="G45" s="9"/>
    </row>
    <row r="46" spans="1:7" x14ac:dyDescent="0.25">
      <c r="A46" s="2" t="s">
        <v>73</v>
      </c>
      <c r="B46" s="10"/>
      <c r="C46" s="10"/>
      <c r="D46" s="10" t="e">
        <f>(B46/C46)*100</f>
        <v>#DIV/0!</v>
      </c>
      <c r="E46" s="9"/>
      <c r="F46" s="9"/>
      <c r="G46" s="9"/>
    </row>
    <row r="47" spans="1:7" x14ac:dyDescent="0.25">
      <c r="A47" s="2" t="s">
        <v>74</v>
      </c>
      <c r="B47" s="10"/>
      <c r="C47" s="10"/>
      <c r="D47" s="10" t="e">
        <f>(B47/C47)*100</f>
        <v>#DIV/0!</v>
      </c>
      <c r="E47" s="9"/>
      <c r="F47" s="9"/>
      <c r="G47" s="9"/>
    </row>
  </sheetData>
  <mergeCells count="1">
    <mergeCell ref="I8:J11"/>
  </mergeCells>
  <phoneticPr fontId="2" type="noConversion"/>
  <conditionalFormatting sqref="D22">
    <cfRule type="cellIs" dxfId="45" priority="14" operator="between">
      <formula>60</formula>
      <formula>75</formula>
    </cfRule>
    <cfRule type="cellIs" dxfId="44" priority="15" operator="lessThan">
      <formula>60</formula>
    </cfRule>
    <cfRule type="cellIs" dxfId="43" priority="16" operator="greaterThan">
      <formula>75</formula>
    </cfRule>
  </conditionalFormatting>
  <conditionalFormatting sqref="D5:D6 D8">
    <cfRule type="cellIs" dxfId="39" priority="23" operator="between">
      <formula>60</formula>
      <formula>75</formula>
    </cfRule>
    <cfRule type="cellIs" dxfId="38" priority="24" operator="lessThan">
      <formula>60</formula>
    </cfRule>
    <cfRule type="cellIs" dxfId="37" priority="25" operator="greaterThan">
      <formula>75</formula>
    </cfRule>
  </conditionalFormatting>
  <conditionalFormatting sqref="D4">
    <cfRule type="cellIs" dxfId="36" priority="20" operator="lessThan">
      <formula>60</formula>
    </cfRule>
    <cfRule type="cellIs" dxfId="35" priority="21" operator="between">
      <formula>60</formula>
      <formula>75</formula>
    </cfRule>
    <cfRule type="cellIs" dxfId="34" priority="22" operator="greaterThan">
      <formula>75</formula>
    </cfRule>
  </conditionalFormatting>
  <conditionalFormatting sqref="F2">
    <cfRule type="cellIs" dxfId="33" priority="17" operator="between">
      <formula>60</formula>
      <formula>75</formula>
    </cfRule>
    <cfRule type="cellIs" dxfId="32" priority="18" operator="lessThan">
      <formula>60</formula>
    </cfRule>
    <cfRule type="cellIs" dxfId="31" priority="19" operator="greaterThan">
      <formula>75</formula>
    </cfRule>
  </conditionalFormatting>
  <conditionalFormatting sqref="D36:D47">
    <cfRule type="cellIs" dxfId="30" priority="11" operator="between">
      <formula>60</formula>
      <formula>75</formula>
    </cfRule>
    <cfRule type="cellIs" dxfId="29" priority="12" operator="lessThan">
      <formula>60</formula>
    </cfRule>
    <cfRule type="cellIs" dxfId="28" priority="13" operator="greaterThan">
      <formula>75</formula>
    </cfRule>
  </conditionalFormatting>
  <conditionalFormatting sqref="D9:D20">
    <cfRule type="cellIs" dxfId="27" priority="5" operator="between">
      <formula>60</formula>
      <formula>75</formula>
    </cfRule>
    <cfRule type="cellIs" dxfId="26" priority="6" operator="lessThan">
      <formula>60</formula>
    </cfRule>
    <cfRule type="cellIs" dxfId="25" priority="7" operator="greaterThan">
      <formula>75</formula>
    </cfRule>
  </conditionalFormatting>
  <conditionalFormatting sqref="D23:D34">
    <cfRule type="cellIs" dxfId="24" priority="2" operator="between">
      <formula>60</formula>
      <formula>75</formula>
    </cfRule>
    <cfRule type="cellIs" dxfId="23" priority="3" operator="lessThan">
      <formula>60</formula>
    </cfRule>
    <cfRule type="cellIs" dxfId="22" priority="4" operator="greaterThan">
      <formula>75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5FABC-796E-4568-90E3-FA8C1C0169B1}">
  <dimension ref="A1:I18"/>
  <sheetViews>
    <sheetView workbookViewId="0">
      <selection activeCell="B16" sqref="B16"/>
    </sheetView>
  </sheetViews>
  <sheetFormatPr defaultRowHeight="15" x14ac:dyDescent="0.25"/>
  <cols>
    <col min="1" max="1" width="27.7109375" customWidth="1"/>
    <col min="2" max="3" width="15.7109375" customWidth="1"/>
    <col min="5" max="5" width="15.7109375" customWidth="1"/>
    <col min="6" max="7" width="18.7109375" customWidth="1"/>
    <col min="9" max="9" width="19.140625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31</v>
      </c>
      <c r="E1" s="7" t="s">
        <v>5</v>
      </c>
      <c r="F1" s="7" t="s">
        <v>4</v>
      </c>
      <c r="G1" s="7" t="s">
        <v>3</v>
      </c>
      <c r="H1" s="28" t="s">
        <v>153</v>
      </c>
      <c r="I1" s="28" t="s">
        <v>155</v>
      </c>
    </row>
    <row r="2" spans="1:9" x14ac:dyDescent="0.25">
      <c r="A2" s="6" t="s">
        <v>178</v>
      </c>
      <c r="B2" s="6"/>
      <c r="C2" s="6"/>
      <c r="D2" s="6"/>
      <c r="E2" s="6"/>
      <c r="F2" s="22">
        <f>SUM(F7,F4)</f>
        <v>32</v>
      </c>
      <c r="G2" s="22">
        <f>F2*0.5</f>
        <v>16</v>
      </c>
      <c r="H2" s="6">
        <v>75</v>
      </c>
      <c r="I2" s="6">
        <f>(75-F2)+75</f>
        <v>118</v>
      </c>
    </row>
    <row r="3" spans="1:9" x14ac:dyDescent="0.25">
      <c r="E3" t="s">
        <v>171</v>
      </c>
      <c r="F3" s="22">
        <v>84.4</v>
      </c>
      <c r="G3" s="22">
        <f>F3*0.5</f>
        <v>42.2</v>
      </c>
      <c r="H3" s="6">
        <v>75</v>
      </c>
      <c r="I3" s="6">
        <f>(75-F3)+75</f>
        <v>65.599999999999994</v>
      </c>
    </row>
    <row r="4" spans="1:9" x14ac:dyDescent="0.25">
      <c r="A4" s="4" t="s">
        <v>48</v>
      </c>
      <c r="B4" s="5"/>
      <c r="C4" s="5"/>
      <c r="D4" s="5">
        <f>AVERAGE(D5:D5)</f>
        <v>80</v>
      </c>
      <c r="E4" s="5">
        <v>40</v>
      </c>
      <c r="F4" s="5">
        <f>(D4/100)*E4</f>
        <v>32</v>
      </c>
      <c r="G4" s="5">
        <f>F4*0.5</f>
        <v>16</v>
      </c>
      <c r="I4" t="str">
        <f>IF(F2&gt;75, "TRUE", "FALSE")</f>
        <v>FALSE</v>
      </c>
    </row>
    <row r="5" spans="1:9" x14ac:dyDescent="0.25">
      <c r="A5" s="24" t="s">
        <v>12</v>
      </c>
      <c r="B5" s="10">
        <v>40</v>
      </c>
      <c r="C5" s="11">
        <v>50</v>
      </c>
      <c r="D5" s="11">
        <f t="shared" ref="D5" si="0">(B5/C5)*100</f>
        <v>80</v>
      </c>
      <c r="E5" s="11"/>
      <c r="F5" s="11"/>
      <c r="G5" s="11"/>
    </row>
    <row r="6" spans="1:9" x14ac:dyDescent="0.25">
      <c r="B6" s="1"/>
      <c r="C6" s="1"/>
      <c r="E6" s="1"/>
      <c r="F6" s="1"/>
      <c r="G6" s="1"/>
    </row>
    <row r="7" spans="1:9" x14ac:dyDescent="0.25">
      <c r="A7" s="4" t="s">
        <v>202</v>
      </c>
      <c r="B7" s="5"/>
      <c r="C7" s="5"/>
      <c r="D7" s="4"/>
      <c r="E7" s="5">
        <v>60</v>
      </c>
      <c r="F7" s="5">
        <f>SUM(F8:F14)</f>
        <v>0</v>
      </c>
      <c r="G7" s="5">
        <f>F7*0.5</f>
        <v>0</v>
      </c>
    </row>
    <row r="8" spans="1:9" x14ac:dyDescent="0.25">
      <c r="A8" s="53" t="s">
        <v>199</v>
      </c>
      <c r="B8" s="10">
        <v>18</v>
      </c>
      <c r="C8" s="11">
        <v>20</v>
      </c>
      <c r="D8" s="11">
        <f>(B8/C8)*100</f>
        <v>90</v>
      </c>
      <c r="E8" s="11"/>
      <c r="F8" s="11"/>
      <c r="G8" s="11"/>
    </row>
    <row r="9" spans="1:9" x14ac:dyDescent="0.25">
      <c r="A9" s="49" t="s">
        <v>200</v>
      </c>
      <c r="B9" s="10">
        <v>19</v>
      </c>
      <c r="C9" s="10">
        <v>20</v>
      </c>
      <c r="D9" s="10">
        <f t="shared" ref="D9:D10" si="1">(B9/C9)*100</f>
        <v>95</v>
      </c>
      <c r="E9" s="10"/>
      <c r="F9" s="10"/>
      <c r="G9" s="10"/>
    </row>
    <row r="10" spans="1:9" x14ac:dyDescent="0.25">
      <c r="A10" s="3" t="s">
        <v>201</v>
      </c>
      <c r="B10" s="10">
        <v>17</v>
      </c>
      <c r="C10" s="10">
        <v>20</v>
      </c>
      <c r="D10" s="10">
        <f t="shared" si="1"/>
        <v>85</v>
      </c>
      <c r="E10" s="10"/>
      <c r="F10" s="10"/>
      <c r="G10" s="10"/>
    </row>
    <row r="11" spans="1:9" x14ac:dyDescent="0.25">
      <c r="A11" s="3"/>
      <c r="B11" s="10"/>
      <c r="C11" s="10"/>
      <c r="D11" s="10"/>
      <c r="E11" s="10"/>
      <c r="F11" s="10"/>
      <c r="G11" s="10"/>
    </row>
    <row r="12" spans="1:9" x14ac:dyDescent="0.25">
      <c r="A12" s="3"/>
      <c r="B12" s="10"/>
      <c r="C12" s="10"/>
      <c r="D12" s="10"/>
      <c r="E12" s="10"/>
      <c r="F12" s="10"/>
      <c r="G12" s="10"/>
    </row>
    <row r="14" spans="1:9" x14ac:dyDescent="0.25">
      <c r="A14" s="4" t="s">
        <v>95</v>
      </c>
      <c r="B14" s="4"/>
      <c r="C14" s="4"/>
      <c r="D14" s="4"/>
      <c r="E14" s="4"/>
      <c r="F14" s="4"/>
      <c r="G14" s="4"/>
    </row>
    <row r="15" spans="1:9" x14ac:dyDescent="0.25">
      <c r="A15" s="2" t="s">
        <v>203</v>
      </c>
      <c r="B15" s="12">
        <v>27</v>
      </c>
      <c r="C15" s="12">
        <v>40</v>
      </c>
      <c r="D15" s="12">
        <f>(B15/C15)*100</f>
        <v>67.5</v>
      </c>
      <c r="E15" s="12"/>
      <c r="F15" s="12"/>
      <c r="G15" s="12"/>
    </row>
    <row r="16" spans="1:9" x14ac:dyDescent="0.25">
      <c r="A16" s="2" t="s">
        <v>204</v>
      </c>
      <c r="B16" s="9"/>
      <c r="C16" s="9"/>
      <c r="D16" s="9"/>
      <c r="E16" s="9"/>
      <c r="F16" s="9"/>
      <c r="G16" s="9"/>
    </row>
    <row r="17" spans="1:7" x14ac:dyDescent="0.25">
      <c r="A17" s="2"/>
      <c r="B17" s="9"/>
      <c r="C17" s="9"/>
      <c r="D17" s="9"/>
      <c r="E17" s="9"/>
      <c r="F17" s="9"/>
      <c r="G17" s="9"/>
    </row>
    <row r="18" spans="1:7" x14ac:dyDescent="0.25">
      <c r="A18" s="2"/>
      <c r="B18" s="9"/>
      <c r="C18" s="9"/>
      <c r="D18" s="9"/>
      <c r="E18" s="9"/>
      <c r="F18" s="9"/>
      <c r="G18" s="9"/>
    </row>
  </sheetData>
  <conditionalFormatting sqref="F2:F3">
    <cfRule type="cellIs" dxfId="20" priority="1" operator="between">
      <formula>60</formula>
      <formula>75</formula>
    </cfRule>
    <cfRule type="cellIs" dxfId="19" priority="2" operator="lessThan">
      <formula>60</formula>
    </cfRule>
    <cfRule type="cellIs" dxfId="18" priority="3" operator="greaterThan">
      <formula>75</formula>
    </cfRule>
  </conditionalFormatting>
  <conditionalFormatting sqref="D5 D8:D12">
    <cfRule type="cellIs" dxfId="17" priority="7" operator="between">
      <formula>60</formula>
      <formula>75</formula>
    </cfRule>
    <cfRule type="cellIs" dxfId="16" priority="8" operator="lessThan">
      <formula>60</formula>
    </cfRule>
    <cfRule type="cellIs" dxfId="15" priority="9" operator="greaterThan">
      <formula>75</formula>
    </cfRule>
  </conditionalFormatting>
  <conditionalFormatting sqref="D4">
    <cfRule type="cellIs" dxfId="14" priority="4" operator="lessThan">
      <formula>60</formula>
    </cfRule>
    <cfRule type="cellIs" dxfId="13" priority="5" operator="between">
      <formula>60</formula>
      <formula>75</formula>
    </cfRule>
    <cfRule type="cellIs" dxfId="12" priority="6" operator="greaterThan">
      <formula>75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746CD-26B0-4CFA-A562-D6E4DFFCF9BA}">
  <dimension ref="A1:I22"/>
  <sheetViews>
    <sheetView tabSelected="1" topLeftCell="A4" workbookViewId="0">
      <selection activeCell="C5" sqref="C5"/>
    </sheetView>
  </sheetViews>
  <sheetFormatPr defaultRowHeight="15" x14ac:dyDescent="0.25"/>
  <cols>
    <col min="1" max="1" width="27.7109375" customWidth="1"/>
    <col min="2" max="3" width="15.7109375" customWidth="1"/>
    <col min="5" max="5" width="15.7109375" customWidth="1"/>
    <col min="6" max="7" width="18.7109375" customWidth="1"/>
    <col min="9" max="9" width="19.140625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31</v>
      </c>
      <c r="E1" s="7" t="s">
        <v>5</v>
      </c>
      <c r="F1" s="7" t="s">
        <v>4</v>
      </c>
      <c r="G1" s="7" t="s">
        <v>3</v>
      </c>
      <c r="H1" s="28" t="s">
        <v>153</v>
      </c>
      <c r="I1" s="28" t="s">
        <v>155</v>
      </c>
    </row>
    <row r="2" spans="1:9" x14ac:dyDescent="0.25">
      <c r="A2" s="6" t="s">
        <v>92</v>
      </c>
      <c r="B2" s="6"/>
      <c r="C2" s="6"/>
      <c r="D2" s="6"/>
      <c r="E2" s="6"/>
      <c r="F2" s="6" t="e">
        <f>SUM(F4,F7,F14,F18,F21)</f>
        <v>#DIV/0!</v>
      </c>
      <c r="G2" s="6" t="e">
        <f>F2*0.5</f>
        <v>#DIV/0!</v>
      </c>
      <c r="H2" s="6">
        <v>75</v>
      </c>
      <c r="I2" s="6" t="e">
        <f>(75-F2)+75</f>
        <v>#DIV/0!</v>
      </c>
    </row>
    <row r="4" spans="1:9" x14ac:dyDescent="0.25">
      <c r="A4" s="4" t="s">
        <v>48</v>
      </c>
      <c r="B4" s="5"/>
      <c r="C4" s="5"/>
      <c r="D4" s="5" t="e">
        <f>AVERAGE(D5:D5)</f>
        <v>#DIV/0!</v>
      </c>
      <c r="E4" s="5">
        <v>50</v>
      </c>
      <c r="F4" s="5" t="e">
        <f>(D4/100)*E4</f>
        <v>#DIV/0!</v>
      </c>
      <c r="G4" s="5" t="e">
        <f>F4*0.5</f>
        <v>#DIV/0!</v>
      </c>
      <c r="I4" t="e">
        <f>IF(F2&gt;75, "TRUE", "FALSE")</f>
        <v>#DIV/0!</v>
      </c>
    </row>
    <row r="5" spans="1:9" x14ac:dyDescent="0.25">
      <c r="A5" s="2" t="s">
        <v>12</v>
      </c>
      <c r="B5" s="10"/>
      <c r="C5" s="11"/>
      <c r="D5" s="11" t="e">
        <f t="shared" ref="D5:D10" si="0">(B5/C5)*100</f>
        <v>#DIV/0!</v>
      </c>
      <c r="E5" s="11">
        <v>50</v>
      </c>
      <c r="F5" s="11" t="e">
        <f>E5*(B5/C5)</f>
        <v>#DIV/0!</v>
      </c>
      <c r="G5" s="11" t="e">
        <f>F5*0.5</f>
        <v>#DIV/0!</v>
      </c>
    </row>
    <row r="6" spans="1:9" x14ac:dyDescent="0.25">
      <c r="B6" s="1"/>
      <c r="C6" s="1"/>
      <c r="E6" s="1"/>
      <c r="F6" s="1"/>
      <c r="G6" s="1"/>
    </row>
    <row r="7" spans="1:9" x14ac:dyDescent="0.25">
      <c r="A7" s="4" t="s">
        <v>93</v>
      </c>
      <c r="B7" s="5"/>
      <c r="C7" s="5"/>
      <c r="D7" s="5" t="e">
        <f>AVERAGE(D8:D12)</f>
        <v>#DIV/0!</v>
      </c>
      <c r="E7" s="5">
        <v>15</v>
      </c>
      <c r="F7" s="5" t="e">
        <f>SUM(F8:F12)</f>
        <v>#DIV/0!</v>
      </c>
      <c r="G7" s="5" t="e">
        <f>F7*0.5</f>
        <v>#DIV/0!</v>
      </c>
    </row>
    <row r="8" spans="1:9" x14ac:dyDescent="0.25">
      <c r="A8" s="3" t="s">
        <v>98</v>
      </c>
      <c r="B8" s="10">
        <v>21</v>
      </c>
      <c r="C8" s="11">
        <v>25</v>
      </c>
      <c r="D8" s="11">
        <f t="shared" si="0"/>
        <v>84</v>
      </c>
      <c r="E8" s="11">
        <v>3</v>
      </c>
      <c r="F8" s="11">
        <f>D8*0.01*3</f>
        <v>2.52</v>
      </c>
      <c r="G8" s="11"/>
    </row>
    <row r="9" spans="1:9" x14ac:dyDescent="0.25">
      <c r="A9" s="3" t="s">
        <v>99</v>
      </c>
      <c r="B9" s="10">
        <v>21</v>
      </c>
      <c r="C9" s="10">
        <v>25</v>
      </c>
      <c r="D9" s="10">
        <f t="shared" si="0"/>
        <v>84</v>
      </c>
      <c r="E9" s="10">
        <v>3</v>
      </c>
      <c r="F9" s="10">
        <f t="shared" ref="F9:F10" si="1">D9*0.01*3</f>
        <v>2.52</v>
      </c>
      <c r="G9" s="10"/>
    </row>
    <row r="10" spans="1:9" x14ac:dyDescent="0.25">
      <c r="A10" s="42" t="s">
        <v>100</v>
      </c>
      <c r="B10" s="10"/>
      <c r="C10" s="10"/>
      <c r="D10" s="10" t="e">
        <f t="shared" si="0"/>
        <v>#DIV/0!</v>
      </c>
      <c r="E10" s="10">
        <v>3</v>
      </c>
      <c r="F10" s="10" t="e">
        <f t="shared" si="1"/>
        <v>#DIV/0!</v>
      </c>
      <c r="G10" s="10"/>
    </row>
    <row r="11" spans="1:9" x14ac:dyDescent="0.25">
      <c r="A11" s="49" t="s">
        <v>101</v>
      </c>
      <c r="B11" s="10"/>
      <c r="C11" s="10"/>
      <c r="D11" s="10" t="e">
        <f>(B11/C11)*100</f>
        <v>#DIV/0!</v>
      </c>
      <c r="E11" s="10">
        <v>3</v>
      </c>
      <c r="F11" s="10" t="e">
        <f>D11*0.03</f>
        <v>#DIV/0!</v>
      </c>
      <c r="G11" s="10"/>
    </row>
    <row r="12" spans="1:9" x14ac:dyDescent="0.25">
      <c r="A12" s="49" t="s">
        <v>102</v>
      </c>
      <c r="B12" s="10"/>
      <c r="C12" s="10"/>
      <c r="D12" s="10" t="e">
        <f>(B12/C12)*100</f>
        <v>#DIV/0!</v>
      </c>
      <c r="E12" s="10">
        <v>3</v>
      </c>
      <c r="F12" s="10" t="e">
        <f>E12*(D12/100)</f>
        <v>#DIV/0!</v>
      </c>
      <c r="G12" s="10"/>
    </row>
    <row r="14" spans="1:9" x14ac:dyDescent="0.25">
      <c r="A14" s="4" t="s">
        <v>94</v>
      </c>
      <c r="B14" s="5"/>
      <c r="C14" s="5"/>
      <c r="D14" s="5" t="e">
        <f>AVERAGE(D15:D16)</f>
        <v>#DIV/0!</v>
      </c>
      <c r="E14" s="5">
        <v>14</v>
      </c>
      <c r="F14" s="5" t="e">
        <f>SUM(F15:F16)</f>
        <v>#DIV/0!</v>
      </c>
      <c r="G14" s="5" t="e">
        <f>F14*0.5</f>
        <v>#DIV/0!</v>
      </c>
    </row>
    <row r="15" spans="1:9" x14ac:dyDescent="0.25">
      <c r="A15" s="53" t="s">
        <v>97</v>
      </c>
      <c r="B15" s="10"/>
      <c r="C15" s="11"/>
      <c r="D15" s="11" t="e">
        <f>(B15/C15)*100</f>
        <v>#DIV/0!</v>
      </c>
      <c r="E15" s="11"/>
      <c r="F15" s="11" t="e">
        <f>D15*0.07</f>
        <v>#DIV/0!</v>
      </c>
      <c r="G15" s="11"/>
    </row>
    <row r="16" spans="1:9" x14ac:dyDescent="0.25">
      <c r="A16" s="49" t="s">
        <v>96</v>
      </c>
      <c r="B16" s="10"/>
      <c r="C16" s="10"/>
      <c r="D16" s="10" t="e">
        <f>(B16/C16)*100</f>
        <v>#DIV/0!</v>
      </c>
      <c r="E16" s="10"/>
      <c r="F16" s="10" t="e">
        <f>D16*0.07</f>
        <v>#DIV/0!</v>
      </c>
      <c r="G16" s="10"/>
    </row>
    <row r="18" spans="1:7" x14ac:dyDescent="0.25">
      <c r="A18" s="4" t="s">
        <v>95</v>
      </c>
      <c r="B18" s="5"/>
      <c r="C18" s="5"/>
      <c r="D18" s="5">
        <f>AVERAGE(D19:D19)</f>
        <v>96.666666666666671</v>
      </c>
      <c r="E18" s="5">
        <v>20</v>
      </c>
      <c r="F18" s="5">
        <f>(D18/100)*E18</f>
        <v>19.333333333333332</v>
      </c>
      <c r="G18" s="5">
        <f>F18*0.5</f>
        <v>9.6666666666666661</v>
      </c>
    </row>
    <row r="19" spans="1:7" x14ac:dyDescent="0.25">
      <c r="A19" s="2" t="s">
        <v>13</v>
      </c>
      <c r="B19" s="10">
        <v>29</v>
      </c>
      <c r="C19" s="11">
        <v>30</v>
      </c>
      <c r="D19" s="11">
        <f>(B19/C19)*100</f>
        <v>96.666666666666671</v>
      </c>
      <c r="E19" s="11">
        <v>20</v>
      </c>
      <c r="F19" s="11">
        <f>(D19/100)*E19</f>
        <v>19.333333333333332</v>
      </c>
      <c r="G19" s="16">
        <f>F19*0.5</f>
        <v>9.6666666666666661</v>
      </c>
    </row>
    <row r="20" spans="1:7" x14ac:dyDescent="0.25">
      <c r="E20" s="1"/>
    </row>
    <row r="21" spans="1:7" x14ac:dyDescent="0.25">
      <c r="A21" s="2" t="s">
        <v>206</v>
      </c>
      <c r="B21" s="50">
        <v>27</v>
      </c>
      <c r="C21" s="50">
        <v>30</v>
      </c>
      <c r="D21" s="50">
        <f>(B21/C21)*100</f>
        <v>90</v>
      </c>
      <c r="E21" s="50">
        <v>1</v>
      </c>
      <c r="F21" s="54">
        <f>D21*0.01</f>
        <v>0.9</v>
      </c>
      <c r="G21" s="54"/>
    </row>
    <row r="22" spans="1:7" x14ac:dyDescent="0.25">
      <c r="A22" s="2" t="s">
        <v>200</v>
      </c>
      <c r="B22" s="50">
        <v>21</v>
      </c>
      <c r="C22" s="50">
        <v>25</v>
      </c>
      <c r="D22" s="50">
        <f>(B22/C22)*100</f>
        <v>84</v>
      </c>
      <c r="E22" s="50"/>
      <c r="F22" s="54"/>
      <c r="G22" s="54"/>
    </row>
  </sheetData>
  <conditionalFormatting sqref="F2">
    <cfRule type="cellIs" dxfId="11" priority="1" operator="between">
      <formula>60</formula>
      <formula>75</formula>
    </cfRule>
    <cfRule type="cellIs" dxfId="10" priority="2" operator="lessThan">
      <formula>60</formula>
    </cfRule>
    <cfRule type="cellIs" dxfId="9" priority="3" operator="greaterThan">
      <formula>75</formula>
    </cfRule>
  </conditionalFormatting>
  <conditionalFormatting sqref="D5 D18 D7:D12 D14:D16">
    <cfRule type="cellIs" dxfId="8" priority="7" operator="between">
      <formula>60</formula>
      <formula>75</formula>
    </cfRule>
    <cfRule type="cellIs" dxfId="7" priority="8" operator="lessThan">
      <formula>60</formula>
    </cfRule>
    <cfRule type="cellIs" dxfId="6" priority="9" operator="greaterThan">
      <formula>75</formula>
    </cfRule>
  </conditionalFormatting>
  <conditionalFormatting sqref="D4">
    <cfRule type="cellIs" dxfId="5" priority="4" operator="lessThan">
      <formula>60</formula>
    </cfRule>
    <cfRule type="cellIs" dxfId="4" priority="5" operator="between">
      <formula>60</formula>
      <formula>75</formula>
    </cfRule>
    <cfRule type="cellIs" dxfId="3" priority="6" operator="greaterThan">
      <formula>75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C902C-F59D-4774-BF5E-7005DD29957E}">
  <sheetPr codeName="Sheet1"/>
  <dimension ref="A1:I21"/>
  <sheetViews>
    <sheetView workbookViewId="0">
      <selection activeCell="I21" sqref="A1:I21"/>
    </sheetView>
  </sheetViews>
  <sheetFormatPr defaultRowHeight="15" x14ac:dyDescent="0.25"/>
  <cols>
    <col min="1" max="1" width="27.7109375" customWidth="1"/>
    <col min="2" max="3" width="15.7109375" customWidth="1"/>
    <col min="5" max="5" width="15.7109375" customWidth="1"/>
    <col min="6" max="7" width="18.7109375" customWidth="1"/>
    <col min="9" max="9" width="18.28515625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31</v>
      </c>
      <c r="E1" s="7" t="s">
        <v>5</v>
      </c>
      <c r="F1" s="7" t="s">
        <v>4</v>
      </c>
      <c r="G1" s="7" t="s">
        <v>3</v>
      </c>
      <c r="H1" s="28" t="s">
        <v>153</v>
      </c>
      <c r="I1" s="28" t="s">
        <v>154</v>
      </c>
    </row>
    <row r="2" spans="1:9" x14ac:dyDescent="0.25">
      <c r="A2" s="6" t="s">
        <v>136</v>
      </c>
      <c r="B2" s="6"/>
      <c r="C2" s="6"/>
      <c r="D2" s="6"/>
      <c r="E2" s="6"/>
      <c r="F2" s="6">
        <f>SUM(F4,F10)</f>
        <v>68.83</v>
      </c>
      <c r="G2" s="6">
        <f>F2*0.5</f>
        <v>34.414999999999999</v>
      </c>
      <c r="H2" s="6">
        <v>75</v>
      </c>
      <c r="I2" s="6">
        <f>(75-F2)</f>
        <v>6.1700000000000017</v>
      </c>
    </row>
    <row r="4" spans="1:9" x14ac:dyDescent="0.25">
      <c r="A4" s="4" t="s">
        <v>48</v>
      </c>
      <c r="B4" s="5"/>
      <c r="C4" s="5"/>
      <c r="D4" s="5">
        <f>AVERAGE(D5:D5)</f>
        <v>80</v>
      </c>
      <c r="E4" s="5">
        <v>45</v>
      </c>
      <c r="F4" s="5">
        <f>SUM(F5:F8)</f>
        <v>39.479999999999997</v>
      </c>
      <c r="G4" s="5">
        <f>F4*0.5</f>
        <v>19.739999999999998</v>
      </c>
      <c r="I4" t="str">
        <f>IF(F2&gt;75, "TRUE", "FALSE")</f>
        <v>FALSE</v>
      </c>
    </row>
    <row r="5" spans="1:9" x14ac:dyDescent="0.25">
      <c r="A5" s="2" t="s">
        <v>151</v>
      </c>
      <c r="B5" s="10">
        <v>80</v>
      </c>
      <c r="C5" s="11">
        <v>100</v>
      </c>
      <c r="D5" s="11">
        <f>(B5/C5)*100</f>
        <v>80</v>
      </c>
      <c r="E5" s="11">
        <v>12</v>
      </c>
      <c r="F5" s="8">
        <f>D5*(E5/100)</f>
        <v>9.6</v>
      </c>
      <c r="G5" s="11"/>
    </row>
    <row r="6" spans="1:9" x14ac:dyDescent="0.25">
      <c r="A6" s="24" t="s">
        <v>150</v>
      </c>
      <c r="B6" s="8">
        <v>77</v>
      </c>
      <c r="C6" s="8">
        <v>100</v>
      </c>
      <c r="D6" s="8">
        <f>(B6/C6)*100</f>
        <v>77</v>
      </c>
      <c r="E6" s="8">
        <v>12</v>
      </c>
      <c r="F6" s="8">
        <f>D6*(E6/100)</f>
        <v>9.24</v>
      </c>
      <c r="G6" s="8"/>
    </row>
    <row r="7" spans="1:9" x14ac:dyDescent="0.25">
      <c r="A7" s="24" t="s">
        <v>149</v>
      </c>
      <c r="B7" s="8">
        <v>80</v>
      </c>
      <c r="C7" s="8">
        <v>100</v>
      </c>
      <c r="D7" s="8">
        <f t="shared" ref="D7:D8" si="0">(B7/C7)*100</f>
        <v>80</v>
      </c>
      <c r="E7" s="8">
        <v>12</v>
      </c>
      <c r="F7" s="8">
        <f t="shared" ref="F7:F8" si="1">D7*(E7/100)</f>
        <v>9.6</v>
      </c>
      <c r="G7" s="8"/>
    </row>
    <row r="8" spans="1:9" x14ac:dyDescent="0.25">
      <c r="A8" s="24" t="s">
        <v>148</v>
      </c>
      <c r="B8" s="8">
        <v>92</v>
      </c>
      <c r="C8" s="8">
        <v>100</v>
      </c>
      <c r="D8" s="8">
        <f t="shared" si="0"/>
        <v>92</v>
      </c>
      <c r="E8" s="8">
        <v>12</v>
      </c>
      <c r="F8" s="8">
        <f t="shared" si="1"/>
        <v>11.04</v>
      </c>
      <c r="G8" s="8"/>
    </row>
    <row r="10" spans="1:9" x14ac:dyDescent="0.25">
      <c r="A10" s="4" t="s">
        <v>112</v>
      </c>
      <c r="B10" s="5"/>
      <c r="C10" s="5"/>
      <c r="D10" s="5">
        <f>AVERAGE(D11:D21)</f>
        <v>89.857142857142861</v>
      </c>
      <c r="E10" s="5">
        <f>SUM(E11:E21)</f>
        <v>52</v>
      </c>
      <c r="F10" s="5">
        <f>SUM(F11:F21)</f>
        <v>29.35</v>
      </c>
      <c r="G10" s="5">
        <f>F10*0.5</f>
        <v>14.675000000000001</v>
      </c>
    </row>
    <row r="11" spans="1:9" x14ac:dyDescent="0.25">
      <c r="A11" s="2" t="s">
        <v>137</v>
      </c>
      <c r="B11" s="10"/>
      <c r="C11" s="11"/>
      <c r="D11" s="11">
        <v>100</v>
      </c>
      <c r="E11" s="11">
        <v>1</v>
      </c>
      <c r="F11" s="11">
        <f>D11*(E11/100)</f>
        <v>1</v>
      </c>
      <c r="G11" s="16"/>
    </row>
    <row r="12" spans="1:9" x14ac:dyDescent="0.25">
      <c r="A12" s="2" t="s">
        <v>138</v>
      </c>
      <c r="B12" s="10"/>
      <c r="C12" s="10"/>
      <c r="D12" s="10">
        <v>100</v>
      </c>
      <c r="E12" s="10">
        <v>5</v>
      </c>
      <c r="F12" s="10">
        <f t="shared" ref="F12:F21" si="2">D12*(E12/100)</f>
        <v>5</v>
      </c>
      <c r="G12" s="8"/>
    </row>
    <row r="13" spans="1:9" x14ac:dyDescent="0.25">
      <c r="A13" s="2" t="s">
        <v>139</v>
      </c>
      <c r="B13" s="10"/>
      <c r="C13" s="10"/>
      <c r="D13" s="10">
        <v>90</v>
      </c>
      <c r="E13" s="10">
        <v>6</v>
      </c>
      <c r="F13" s="10">
        <f t="shared" si="2"/>
        <v>5.3999999999999995</v>
      </c>
      <c r="G13" s="8"/>
    </row>
    <row r="14" spans="1:9" x14ac:dyDescent="0.25">
      <c r="A14" s="2" t="s">
        <v>140</v>
      </c>
      <c r="B14" s="10"/>
      <c r="C14" s="10"/>
      <c r="D14" s="10">
        <v>100</v>
      </c>
      <c r="E14" s="10">
        <v>6</v>
      </c>
      <c r="F14" s="10">
        <f t="shared" si="2"/>
        <v>6</v>
      </c>
      <c r="G14" s="8"/>
    </row>
    <row r="15" spans="1:9" x14ac:dyDescent="0.25">
      <c r="A15" s="2" t="s">
        <v>141</v>
      </c>
      <c r="B15" s="10"/>
      <c r="C15" s="10"/>
      <c r="D15" s="10">
        <v>77</v>
      </c>
      <c r="E15" s="10">
        <v>5</v>
      </c>
      <c r="F15" s="10">
        <f t="shared" si="2"/>
        <v>3.85</v>
      </c>
      <c r="G15" s="8"/>
    </row>
    <row r="16" spans="1:9" x14ac:dyDescent="0.25">
      <c r="A16" s="24" t="s">
        <v>142</v>
      </c>
      <c r="B16" s="10"/>
      <c r="C16" s="10"/>
      <c r="D16" s="10"/>
      <c r="E16" s="10">
        <v>5</v>
      </c>
      <c r="F16" s="10">
        <v>0</v>
      </c>
      <c r="G16" s="8"/>
    </row>
    <row r="17" spans="1:7" x14ac:dyDescent="0.25">
      <c r="A17" s="24" t="s">
        <v>143</v>
      </c>
      <c r="B17" s="10"/>
      <c r="C17" s="10"/>
      <c r="D17" s="10"/>
      <c r="E17" s="10">
        <v>3</v>
      </c>
      <c r="F17" s="10">
        <v>0</v>
      </c>
      <c r="G17" s="8"/>
    </row>
    <row r="18" spans="1:7" x14ac:dyDescent="0.25">
      <c r="A18" s="24" t="s">
        <v>144</v>
      </c>
      <c r="B18" s="10"/>
      <c r="C18" s="10"/>
      <c r="D18" s="10"/>
      <c r="E18" s="10">
        <v>8</v>
      </c>
      <c r="F18" s="10">
        <v>0</v>
      </c>
      <c r="G18" s="8"/>
    </row>
    <row r="19" spans="1:7" x14ac:dyDescent="0.25">
      <c r="A19" s="2" t="s">
        <v>145</v>
      </c>
      <c r="B19" s="10"/>
      <c r="C19" s="10"/>
      <c r="D19" s="10">
        <v>90</v>
      </c>
      <c r="E19" s="10">
        <v>5</v>
      </c>
      <c r="F19" s="10">
        <f t="shared" si="2"/>
        <v>4.5</v>
      </c>
      <c r="G19" s="8"/>
    </row>
    <row r="20" spans="1:7" x14ac:dyDescent="0.25">
      <c r="A20" s="2" t="s">
        <v>146</v>
      </c>
      <c r="B20" s="10"/>
      <c r="C20" s="10"/>
      <c r="D20" s="10">
        <v>72</v>
      </c>
      <c r="E20" s="10">
        <v>5</v>
      </c>
      <c r="F20" s="10">
        <f t="shared" si="2"/>
        <v>3.6</v>
      </c>
      <c r="G20" s="8"/>
    </row>
    <row r="21" spans="1:7" x14ac:dyDescent="0.25">
      <c r="A21" s="2" t="s">
        <v>147</v>
      </c>
      <c r="B21" s="10"/>
      <c r="C21" s="10"/>
      <c r="D21" s="10"/>
      <c r="E21" s="10">
        <v>3</v>
      </c>
      <c r="F21" s="10">
        <f t="shared" si="2"/>
        <v>0</v>
      </c>
      <c r="G21" s="8"/>
    </row>
  </sheetData>
  <phoneticPr fontId="2" type="noConversion"/>
  <conditionalFormatting sqref="F2 D5:D8">
    <cfRule type="cellIs" dxfId="220" priority="4" operator="between">
      <formula>60</formula>
      <formula>75</formula>
    </cfRule>
    <cfRule type="cellIs" dxfId="219" priority="5" operator="lessThan">
      <formula>60</formula>
    </cfRule>
    <cfRule type="cellIs" dxfId="218" priority="6" operator="greaterThan">
      <formula>75</formula>
    </cfRule>
  </conditionalFormatting>
  <conditionalFormatting sqref="D10">
    <cfRule type="cellIs" dxfId="217" priority="10" operator="between">
      <formula>60</formula>
      <formula>75</formula>
    </cfRule>
    <cfRule type="cellIs" dxfId="216" priority="11" operator="lessThan">
      <formula>60</formula>
    </cfRule>
    <cfRule type="cellIs" dxfId="215" priority="12" operator="greaterThan">
      <formula>75</formula>
    </cfRule>
  </conditionalFormatting>
  <conditionalFormatting sqref="D4">
    <cfRule type="cellIs" dxfId="214" priority="7" operator="lessThan">
      <formula>60</formula>
    </cfRule>
    <cfRule type="cellIs" dxfId="213" priority="8" operator="between">
      <formula>60</formula>
      <formula>75</formula>
    </cfRule>
    <cfRule type="cellIs" dxfId="212" priority="9" operator="greaterThan">
      <formula>75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141E0-2256-428C-BAF3-F2D1EBB73FFD}">
  <sheetPr codeName="Sheet2"/>
  <dimension ref="A1:I47"/>
  <sheetViews>
    <sheetView workbookViewId="0">
      <selection sqref="A1:I47"/>
    </sheetView>
  </sheetViews>
  <sheetFormatPr defaultRowHeight="15" x14ac:dyDescent="0.25"/>
  <cols>
    <col min="1" max="1" width="27.7109375" customWidth="1"/>
    <col min="2" max="3" width="15.7109375" customWidth="1"/>
    <col min="4" max="4" width="9.140625" customWidth="1"/>
    <col min="5" max="5" width="15.7109375" customWidth="1"/>
    <col min="6" max="7" width="18.7109375" customWidth="1"/>
    <col min="8" max="8" width="9.140625" customWidth="1"/>
    <col min="9" max="9" width="19.140625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31</v>
      </c>
      <c r="E1" s="7" t="s">
        <v>5</v>
      </c>
      <c r="F1" s="7" t="s">
        <v>4</v>
      </c>
      <c r="G1" s="7" t="s">
        <v>3</v>
      </c>
      <c r="H1" s="28" t="s">
        <v>153</v>
      </c>
      <c r="I1" s="28" t="s">
        <v>155</v>
      </c>
    </row>
    <row r="2" spans="1:9" x14ac:dyDescent="0.25">
      <c r="A2" s="6" t="s">
        <v>11</v>
      </c>
      <c r="B2" s="6"/>
      <c r="C2" s="6"/>
      <c r="D2" s="6"/>
      <c r="E2" s="6"/>
      <c r="F2" s="6">
        <f>SUM(F4,F8,F17,F29)</f>
        <v>75.696170692354983</v>
      </c>
      <c r="G2" s="6">
        <f>F2*0.5</f>
        <v>37.848085346177491</v>
      </c>
      <c r="H2" s="6">
        <v>75</v>
      </c>
      <c r="I2" s="6">
        <f>(75-F2)+75</f>
        <v>74.303829307645017</v>
      </c>
    </row>
    <row r="3" spans="1:9" x14ac:dyDescent="0.25">
      <c r="E3" t="s">
        <v>171</v>
      </c>
      <c r="F3" s="6">
        <v>79</v>
      </c>
      <c r="G3" s="6">
        <f>F3*0.5</f>
        <v>39.5</v>
      </c>
      <c r="H3" s="6">
        <v>75</v>
      </c>
      <c r="I3" s="6">
        <f>(75-F3)+75</f>
        <v>71</v>
      </c>
    </row>
    <row r="4" spans="1:9" x14ac:dyDescent="0.25">
      <c r="A4" s="4" t="s">
        <v>48</v>
      </c>
      <c r="B4" s="5"/>
      <c r="C4" s="5"/>
      <c r="D4" s="5">
        <f>AVERAGE(D5:D6)</f>
        <v>68</v>
      </c>
      <c r="E4" s="5">
        <v>50</v>
      </c>
      <c r="F4" s="5">
        <f>(D4/100)*E4</f>
        <v>34</v>
      </c>
      <c r="G4" s="5">
        <f>F4*0.5</f>
        <v>17</v>
      </c>
      <c r="I4" t="str">
        <f>IF(F2&gt;75, "TRUE", "FALSE")</f>
        <v>TRUE</v>
      </c>
    </row>
    <row r="5" spans="1:9" x14ac:dyDescent="0.25">
      <c r="A5" s="2" t="s">
        <v>12</v>
      </c>
      <c r="B5" s="10">
        <v>37</v>
      </c>
      <c r="C5" s="11">
        <v>50</v>
      </c>
      <c r="D5" s="11">
        <f t="shared" ref="D5:D26" si="0">(B5/C5)*100</f>
        <v>74</v>
      </c>
      <c r="E5" s="11">
        <v>25</v>
      </c>
      <c r="F5" s="11">
        <f>E5*(B5/C5)</f>
        <v>18.5</v>
      </c>
      <c r="G5" s="11">
        <f>F5*0.5</f>
        <v>9.25</v>
      </c>
    </row>
    <row r="6" spans="1:9" x14ac:dyDescent="0.25">
      <c r="A6" s="2" t="s">
        <v>7</v>
      </c>
      <c r="B6" s="10">
        <v>31</v>
      </c>
      <c r="C6" s="10">
        <v>50</v>
      </c>
      <c r="D6" s="10">
        <f t="shared" si="0"/>
        <v>62</v>
      </c>
      <c r="E6" s="10">
        <v>25</v>
      </c>
      <c r="F6" s="10">
        <f>E6*(B6/C6)</f>
        <v>15.5</v>
      </c>
      <c r="G6" s="10">
        <f>F6*0.5</f>
        <v>7.75</v>
      </c>
    </row>
    <row r="7" spans="1:9" x14ac:dyDescent="0.25">
      <c r="B7" s="1"/>
      <c r="C7" s="1"/>
      <c r="E7" s="1"/>
      <c r="F7" s="1"/>
      <c r="G7" s="1"/>
    </row>
    <row r="8" spans="1:9" x14ac:dyDescent="0.25">
      <c r="A8" s="4" t="s">
        <v>8</v>
      </c>
      <c r="B8" s="5"/>
      <c r="C8" s="5"/>
      <c r="D8" s="4">
        <f>AVERAGE(D9:D15)</f>
        <v>85.079856963175516</v>
      </c>
      <c r="E8" s="5">
        <v>20</v>
      </c>
      <c r="F8" s="5">
        <f>(D8/100)*E8</f>
        <v>17.015971392635102</v>
      </c>
      <c r="G8" s="5">
        <f>F8*0.5</f>
        <v>8.5079856963175509</v>
      </c>
    </row>
    <row r="9" spans="1:9" x14ac:dyDescent="0.25">
      <c r="A9" s="3" t="s">
        <v>15</v>
      </c>
      <c r="B9" s="10">
        <v>26</v>
      </c>
      <c r="C9" s="11">
        <v>26</v>
      </c>
      <c r="D9" s="11">
        <f t="shared" si="0"/>
        <v>100</v>
      </c>
      <c r="E9" s="11"/>
      <c r="F9" s="11"/>
      <c r="G9" s="11"/>
    </row>
    <row r="10" spans="1:9" x14ac:dyDescent="0.25">
      <c r="A10" s="3" t="s">
        <v>16</v>
      </c>
      <c r="B10" s="10">
        <v>19.489999999999998</v>
      </c>
      <c r="C10" s="10">
        <v>22</v>
      </c>
      <c r="D10" s="10">
        <f t="shared" si="0"/>
        <v>88.590909090909093</v>
      </c>
      <c r="E10" s="10"/>
      <c r="F10" s="10"/>
      <c r="G10" s="10"/>
    </row>
    <row r="11" spans="1:9" x14ac:dyDescent="0.25">
      <c r="A11" s="3" t="s">
        <v>17</v>
      </c>
      <c r="B11" s="10">
        <v>18.989999999999998</v>
      </c>
      <c r="C11" s="10">
        <v>23</v>
      </c>
      <c r="D11" s="10">
        <f t="shared" si="0"/>
        <v>82.565217391304344</v>
      </c>
      <c r="E11" s="10"/>
      <c r="F11" s="10"/>
      <c r="G11" s="10"/>
    </row>
    <row r="12" spans="1:9" x14ac:dyDescent="0.25">
      <c r="A12" s="3" t="s">
        <v>18</v>
      </c>
      <c r="B12" s="10">
        <v>26</v>
      </c>
      <c r="C12" s="10">
        <v>30</v>
      </c>
      <c r="D12" s="10">
        <f t="shared" si="0"/>
        <v>86.666666666666671</v>
      </c>
      <c r="E12" s="10"/>
      <c r="F12" s="10"/>
      <c r="G12" s="10"/>
    </row>
    <row r="13" spans="1:9" x14ac:dyDescent="0.25">
      <c r="A13" s="3" t="s">
        <v>19</v>
      </c>
      <c r="B13" s="10">
        <v>23</v>
      </c>
      <c r="C13" s="10">
        <v>27</v>
      </c>
      <c r="D13" s="10">
        <f t="shared" si="0"/>
        <v>85.18518518518519</v>
      </c>
      <c r="E13" s="10"/>
      <c r="F13" s="10"/>
      <c r="G13" s="10"/>
    </row>
    <row r="14" spans="1:9" x14ac:dyDescent="0.25">
      <c r="A14" s="3" t="s">
        <v>20</v>
      </c>
      <c r="B14" s="10">
        <v>38</v>
      </c>
      <c r="C14" s="10">
        <v>49</v>
      </c>
      <c r="D14" s="10">
        <f t="shared" si="0"/>
        <v>77.551020408163268</v>
      </c>
      <c r="E14" s="10"/>
      <c r="F14" s="10"/>
      <c r="G14" s="10"/>
    </row>
    <row r="15" spans="1:9" x14ac:dyDescent="0.25">
      <c r="A15" s="29" t="s">
        <v>21</v>
      </c>
      <c r="B15" s="10">
        <v>24</v>
      </c>
      <c r="C15" s="10">
        <v>32</v>
      </c>
      <c r="D15" s="10">
        <f t="shared" si="0"/>
        <v>75</v>
      </c>
      <c r="E15" s="9"/>
      <c r="F15" s="9"/>
      <c r="G15" s="9"/>
    </row>
    <row r="17" spans="1:7" x14ac:dyDescent="0.25">
      <c r="A17" s="4" t="s">
        <v>9</v>
      </c>
      <c r="B17" s="5"/>
      <c r="C17" s="5"/>
      <c r="D17" s="4">
        <f>AVERAGE(D18:D27)</f>
        <v>82.787499999999994</v>
      </c>
      <c r="E17" s="5">
        <v>15</v>
      </c>
      <c r="F17" s="5">
        <f>(D17/100)*E17</f>
        <v>12.418124999999998</v>
      </c>
      <c r="G17" s="5">
        <f>F17*0.5</f>
        <v>6.209062499999999</v>
      </c>
    </row>
    <row r="18" spans="1:7" x14ac:dyDescent="0.25">
      <c r="A18" s="3" t="s">
        <v>13</v>
      </c>
      <c r="B18" s="10">
        <v>17.5</v>
      </c>
      <c r="C18" s="11">
        <v>25</v>
      </c>
      <c r="D18" s="11">
        <f t="shared" si="0"/>
        <v>70</v>
      </c>
      <c r="E18" s="11"/>
      <c r="F18" s="11"/>
      <c r="G18" s="11"/>
    </row>
    <row r="19" spans="1:7" x14ac:dyDescent="0.25">
      <c r="A19" s="29" t="s">
        <v>14</v>
      </c>
      <c r="B19" s="10">
        <v>19</v>
      </c>
      <c r="C19" s="10">
        <v>25</v>
      </c>
      <c r="D19" s="10">
        <f>(B19/C19)*100</f>
        <v>76</v>
      </c>
      <c r="E19" s="10"/>
      <c r="F19" s="10"/>
      <c r="G19" s="10"/>
    </row>
    <row r="20" spans="1:7" x14ac:dyDescent="0.25">
      <c r="A20" s="3" t="s">
        <v>22</v>
      </c>
      <c r="B20" s="10">
        <v>11.5</v>
      </c>
      <c r="C20" s="10">
        <v>15</v>
      </c>
      <c r="D20" s="10">
        <f t="shared" si="0"/>
        <v>76.666666666666671</v>
      </c>
      <c r="E20" s="9"/>
      <c r="F20" s="9"/>
      <c r="G20" s="9"/>
    </row>
    <row r="21" spans="1:7" x14ac:dyDescent="0.25">
      <c r="A21" s="3" t="s">
        <v>23</v>
      </c>
      <c r="B21" s="10">
        <v>21</v>
      </c>
      <c r="C21" s="10">
        <v>21</v>
      </c>
      <c r="D21" s="10">
        <f t="shared" si="0"/>
        <v>100</v>
      </c>
      <c r="E21" s="9"/>
      <c r="F21" s="9"/>
      <c r="G21" s="9"/>
    </row>
    <row r="22" spans="1:7" x14ac:dyDescent="0.25">
      <c r="A22" s="3" t="s">
        <v>24</v>
      </c>
      <c r="B22" s="10">
        <v>15</v>
      </c>
      <c r="C22" s="10">
        <v>20</v>
      </c>
      <c r="D22" s="10">
        <f t="shared" si="0"/>
        <v>75</v>
      </c>
      <c r="E22" s="9"/>
      <c r="F22" s="9"/>
      <c r="G22" s="9"/>
    </row>
    <row r="23" spans="1:7" x14ac:dyDescent="0.25">
      <c r="A23" s="3" t="s">
        <v>25</v>
      </c>
      <c r="B23" s="10">
        <v>11</v>
      </c>
      <c r="C23" s="10">
        <v>12</v>
      </c>
      <c r="D23" s="10">
        <f t="shared" si="0"/>
        <v>91.666666666666657</v>
      </c>
      <c r="E23" s="9"/>
      <c r="F23" s="9"/>
      <c r="G23" s="9"/>
    </row>
    <row r="24" spans="1:7" x14ac:dyDescent="0.25">
      <c r="A24" s="3" t="s">
        <v>26</v>
      </c>
      <c r="B24" s="10">
        <v>12</v>
      </c>
      <c r="C24" s="10">
        <v>15</v>
      </c>
      <c r="D24" s="10">
        <f t="shared" si="0"/>
        <v>80</v>
      </c>
      <c r="E24" s="9"/>
      <c r="F24" s="9"/>
      <c r="G24" s="9"/>
    </row>
    <row r="25" spans="1:7" x14ac:dyDescent="0.25">
      <c r="A25" s="3" t="s">
        <v>27</v>
      </c>
      <c r="B25" s="10">
        <v>20</v>
      </c>
      <c r="C25" s="10">
        <v>20</v>
      </c>
      <c r="D25" s="10">
        <f t="shared" si="0"/>
        <v>100</v>
      </c>
      <c r="E25" s="9"/>
      <c r="F25" s="9"/>
      <c r="G25" s="9"/>
    </row>
    <row r="26" spans="1:7" x14ac:dyDescent="0.25">
      <c r="A26" s="3" t="s">
        <v>28</v>
      </c>
      <c r="B26" s="10">
        <v>23</v>
      </c>
      <c r="C26" s="10">
        <v>32</v>
      </c>
      <c r="D26" s="10">
        <f t="shared" si="0"/>
        <v>71.875</v>
      </c>
      <c r="E26" s="9"/>
      <c r="F26" s="9"/>
      <c r="G26" s="9"/>
    </row>
    <row r="27" spans="1:7" x14ac:dyDescent="0.25">
      <c r="A27" s="3" t="s">
        <v>167</v>
      </c>
      <c r="B27" s="10">
        <v>26</v>
      </c>
      <c r="C27" s="10">
        <v>30</v>
      </c>
      <c r="D27" s="10">
        <f t="shared" ref="D27" si="1">(B27/C27)*100</f>
        <v>86.666666666666671</v>
      </c>
      <c r="E27" s="9"/>
      <c r="F27" s="9"/>
      <c r="G27" s="9"/>
    </row>
    <row r="29" spans="1:7" x14ac:dyDescent="0.25">
      <c r="A29" s="4" t="s">
        <v>10</v>
      </c>
      <c r="B29" s="5"/>
      <c r="C29" s="5"/>
      <c r="D29" s="5">
        <f>AVERAGE(D30:D47)</f>
        <v>81.747161998132583</v>
      </c>
      <c r="E29" s="5">
        <v>15</v>
      </c>
      <c r="F29" s="5">
        <f>(D29/100)*E29</f>
        <v>12.262074299719886</v>
      </c>
      <c r="G29" s="5">
        <f>F29*0.5</f>
        <v>6.1310371498599432</v>
      </c>
    </row>
    <row r="30" spans="1:7" x14ac:dyDescent="0.25">
      <c r="A30" s="25" t="s">
        <v>30</v>
      </c>
      <c r="B30" s="26"/>
      <c r="C30" s="27"/>
      <c r="D30" s="27"/>
      <c r="E30" s="25"/>
      <c r="F30" s="25"/>
      <c r="G30" s="25"/>
    </row>
    <row r="31" spans="1:7" x14ac:dyDescent="0.25">
      <c r="A31" s="2" t="s">
        <v>32</v>
      </c>
      <c r="B31" s="10"/>
      <c r="C31" s="10"/>
      <c r="D31" s="10"/>
      <c r="E31" s="9"/>
      <c r="F31" s="9"/>
      <c r="G31" s="9"/>
    </row>
    <row r="32" spans="1:7" x14ac:dyDescent="0.25">
      <c r="A32" s="2" t="s">
        <v>33</v>
      </c>
      <c r="B32" s="10">
        <v>3</v>
      </c>
      <c r="C32" s="10">
        <v>3</v>
      </c>
      <c r="D32" s="10">
        <f>(B32/C32)*100</f>
        <v>100</v>
      </c>
      <c r="E32" s="9"/>
      <c r="F32" s="9"/>
      <c r="G32" s="9"/>
    </row>
    <row r="33" spans="1:9" x14ac:dyDescent="0.25">
      <c r="A33" s="2" t="s">
        <v>34</v>
      </c>
      <c r="B33" s="10">
        <v>3</v>
      </c>
      <c r="C33" s="10">
        <v>3</v>
      </c>
      <c r="D33" s="10">
        <f t="shared" ref="D33:D45" si="2">(B33/C33)*100</f>
        <v>100</v>
      </c>
      <c r="E33" s="9"/>
      <c r="F33" s="9"/>
      <c r="G33" s="9"/>
    </row>
    <row r="34" spans="1:9" x14ac:dyDescent="0.25">
      <c r="A34" s="2" t="s">
        <v>35</v>
      </c>
      <c r="B34" s="10">
        <v>4</v>
      </c>
      <c r="C34" s="10">
        <v>4</v>
      </c>
      <c r="D34" s="10">
        <f t="shared" si="2"/>
        <v>100</v>
      </c>
      <c r="E34" s="9"/>
      <c r="F34" s="9"/>
      <c r="G34" s="9"/>
    </row>
    <row r="35" spans="1:9" x14ac:dyDescent="0.25">
      <c r="A35" s="2" t="s">
        <v>36</v>
      </c>
      <c r="B35" s="10">
        <v>0</v>
      </c>
      <c r="C35" s="10">
        <v>3</v>
      </c>
      <c r="D35" s="10">
        <f t="shared" si="2"/>
        <v>0</v>
      </c>
      <c r="E35" s="9"/>
      <c r="F35" s="9"/>
      <c r="G35" s="9"/>
    </row>
    <row r="36" spans="1:9" x14ac:dyDescent="0.25">
      <c r="A36" s="2" t="s">
        <v>37</v>
      </c>
      <c r="B36" s="10">
        <v>4</v>
      </c>
      <c r="C36" s="10">
        <v>4</v>
      </c>
      <c r="D36" s="10">
        <f t="shared" si="2"/>
        <v>100</v>
      </c>
      <c r="E36" s="9"/>
      <c r="F36" s="9"/>
      <c r="G36" s="9"/>
      <c r="I36" s="21"/>
    </row>
    <row r="37" spans="1:9" x14ac:dyDescent="0.25">
      <c r="A37" s="2" t="s">
        <v>38</v>
      </c>
      <c r="B37" s="10">
        <v>4</v>
      </c>
      <c r="C37" s="10">
        <v>4</v>
      </c>
      <c r="D37" s="10">
        <f t="shared" si="2"/>
        <v>100</v>
      </c>
      <c r="E37" s="9"/>
      <c r="F37" s="9"/>
      <c r="G37" s="9"/>
    </row>
    <row r="38" spans="1:9" x14ac:dyDescent="0.25">
      <c r="A38" s="2" t="s">
        <v>39</v>
      </c>
      <c r="B38" s="10">
        <v>3</v>
      </c>
      <c r="C38" s="10">
        <v>3</v>
      </c>
      <c r="D38" s="10">
        <f t="shared" si="2"/>
        <v>100</v>
      </c>
      <c r="E38" s="9"/>
      <c r="F38" s="9"/>
      <c r="G38" s="9"/>
    </row>
    <row r="39" spans="1:9" x14ac:dyDescent="0.25">
      <c r="A39" s="2" t="s">
        <v>40</v>
      </c>
      <c r="B39" s="10">
        <v>3.633</v>
      </c>
      <c r="C39" s="10">
        <v>4</v>
      </c>
      <c r="D39" s="10">
        <f t="shared" si="2"/>
        <v>90.825000000000003</v>
      </c>
      <c r="E39" s="9"/>
      <c r="F39" s="9"/>
      <c r="G39" s="9"/>
    </row>
    <row r="40" spans="1:9" x14ac:dyDescent="0.25">
      <c r="A40" s="2" t="s">
        <v>41</v>
      </c>
      <c r="B40" s="10">
        <v>3.75</v>
      </c>
      <c r="C40" s="10">
        <v>4</v>
      </c>
      <c r="D40" s="10">
        <f t="shared" si="2"/>
        <v>93.75</v>
      </c>
      <c r="E40" s="9"/>
      <c r="F40" s="9"/>
      <c r="G40" s="9"/>
    </row>
    <row r="41" spans="1:9" x14ac:dyDescent="0.25">
      <c r="A41" s="25" t="s">
        <v>29</v>
      </c>
      <c r="B41" s="27"/>
      <c r="C41" s="27"/>
      <c r="D41" s="27"/>
      <c r="E41" s="25"/>
      <c r="F41" s="25"/>
      <c r="G41" s="25"/>
    </row>
    <row r="42" spans="1:9" x14ac:dyDescent="0.25">
      <c r="A42" s="2" t="s">
        <v>42</v>
      </c>
      <c r="B42" s="10">
        <v>23.733000000000001</v>
      </c>
      <c r="C42" s="10">
        <v>25</v>
      </c>
      <c r="D42" s="10">
        <f t="shared" si="2"/>
        <v>94.932000000000002</v>
      </c>
      <c r="E42" s="9"/>
      <c r="F42" s="9"/>
      <c r="G42" s="9"/>
    </row>
    <row r="43" spans="1:9" x14ac:dyDescent="0.25">
      <c r="A43" s="2" t="s">
        <v>43</v>
      </c>
      <c r="B43" s="10">
        <v>15.667</v>
      </c>
      <c r="C43" s="10">
        <v>17</v>
      </c>
      <c r="D43" s="10">
        <f t="shared" si="2"/>
        <v>92.158823529411762</v>
      </c>
      <c r="E43" s="9"/>
      <c r="F43" s="9"/>
      <c r="G43" s="9"/>
    </row>
    <row r="44" spans="1:9" x14ac:dyDescent="0.25">
      <c r="A44" s="2" t="s">
        <v>44</v>
      </c>
      <c r="B44" s="10">
        <v>15.875</v>
      </c>
      <c r="C44" s="10">
        <v>18</v>
      </c>
      <c r="D44" s="10">
        <f t="shared" si="2"/>
        <v>88.194444444444443</v>
      </c>
      <c r="E44" s="9"/>
      <c r="F44" s="9"/>
      <c r="G44" s="9"/>
    </row>
    <row r="45" spans="1:9" x14ac:dyDescent="0.25">
      <c r="A45" s="2" t="s">
        <v>45</v>
      </c>
      <c r="B45" s="10">
        <v>0</v>
      </c>
      <c r="C45" s="10">
        <v>35</v>
      </c>
      <c r="D45" s="10">
        <f t="shared" si="2"/>
        <v>0</v>
      </c>
      <c r="E45" s="9"/>
      <c r="F45" s="9"/>
      <c r="G45" s="9"/>
    </row>
    <row r="46" spans="1:9" x14ac:dyDescent="0.25">
      <c r="A46" s="24" t="s">
        <v>46</v>
      </c>
      <c r="B46" s="10"/>
      <c r="C46" s="10"/>
      <c r="D46" s="10">
        <v>84.6</v>
      </c>
      <c r="E46" s="9"/>
      <c r="F46" s="9"/>
      <c r="G46" s="9"/>
    </row>
    <row r="47" spans="1:9" x14ac:dyDescent="0.25">
      <c r="A47" s="2" t="s">
        <v>47</v>
      </c>
      <c r="B47" s="10"/>
      <c r="C47" s="10"/>
      <c r="D47" s="10"/>
      <c r="E47" s="9"/>
      <c r="F47" s="9"/>
      <c r="G47" s="9"/>
    </row>
  </sheetData>
  <phoneticPr fontId="2" type="noConversion"/>
  <conditionalFormatting sqref="D5:D6 D29 D8:D15 D31:D40 D42:D47 D17:D27">
    <cfRule type="cellIs" dxfId="211" priority="7" operator="between">
      <formula>60</formula>
      <formula>75</formula>
    </cfRule>
    <cfRule type="cellIs" dxfId="210" priority="8" operator="lessThan">
      <formula>60</formula>
    </cfRule>
    <cfRule type="cellIs" dxfId="209" priority="9" operator="greaterThan">
      <formula>75</formula>
    </cfRule>
  </conditionalFormatting>
  <conditionalFormatting sqref="D4">
    <cfRule type="cellIs" dxfId="208" priority="4" operator="lessThan">
      <formula>60</formula>
    </cfRule>
    <cfRule type="cellIs" dxfId="207" priority="5" operator="between">
      <formula>60</formula>
      <formula>75</formula>
    </cfRule>
    <cfRule type="cellIs" dxfId="206" priority="6" operator="greaterThan">
      <formula>75</formula>
    </cfRule>
  </conditionalFormatting>
  <conditionalFormatting sqref="F2:F3">
    <cfRule type="cellIs" dxfId="205" priority="1" operator="between">
      <formula>60</formula>
      <formula>75</formula>
    </cfRule>
    <cfRule type="cellIs" dxfId="204" priority="2" operator="lessThan">
      <formula>60</formula>
    </cfRule>
    <cfRule type="cellIs" dxfId="203" priority="3" operator="greaterThan">
      <formula>75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42BE6-BF6B-44C1-9B0E-350207BD26A5}">
  <sheetPr codeName="Sheet3"/>
  <dimension ref="A1:I17"/>
  <sheetViews>
    <sheetView workbookViewId="0">
      <selection sqref="A1:I17"/>
    </sheetView>
  </sheetViews>
  <sheetFormatPr defaultRowHeight="15" x14ac:dyDescent="0.25"/>
  <cols>
    <col min="1" max="1" width="27.7109375" customWidth="1"/>
    <col min="2" max="3" width="15.7109375" customWidth="1"/>
    <col min="5" max="5" width="15.7109375" customWidth="1"/>
    <col min="6" max="7" width="18.7109375" customWidth="1"/>
    <col min="9" max="9" width="19.140625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31</v>
      </c>
      <c r="E1" s="7" t="s">
        <v>5</v>
      </c>
      <c r="F1" s="7" t="s">
        <v>4</v>
      </c>
      <c r="G1" s="7" t="s">
        <v>3</v>
      </c>
      <c r="H1" s="28" t="s">
        <v>153</v>
      </c>
      <c r="I1" s="28" t="s">
        <v>155</v>
      </c>
    </row>
    <row r="2" spans="1:9" x14ac:dyDescent="0.25">
      <c r="A2" s="6" t="s">
        <v>49</v>
      </c>
      <c r="B2" s="6"/>
      <c r="C2" s="6"/>
      <c r="D2" s="6"/>
      <c r="E2" s="6"/>
      <c r="F2" s="6">
        <f>SUM(F4,F8,F17)</f>
        <v>68.544067641723359</v>
      </c>
      <c r="G2" s="6">
        <f>F2*0.5</f>
        <v>34.272033820861679</v>
      </c>
      <c r="H2" s="6">
        <v>75</v>
      </c>
      <c r="I2" s="6">
        <f>(75-F2)+75</f>
        <v>81.455932358276641</v>
      </c>
    </row>
    <row r="3" spans="1:9" x14ac:dyDescent="0.25">
      <c r="E3" t="s">
        <v>170</v>
      </c>
      <c r="F3" s="6">
        <v>71</v>
      </c>
      <c r="G3" s="6">
        <f>F3*0.5</f>
        <v>35.5</v>
      </c>
      <c r="H3" s="6">
        <v>75</v>
      </c>
      <c r="I3" s="6">
        <f>(75-F3)+75</f>
        <v>79</v>
      </c>
    </row>
    <row r="4" spans="1:9" x14ac:dyDescent="0.25">
      <c r="A4" s="4" t="s">
        <v>50</v>
      </c>
      <c r="B4" s="5"/>
      <c r="C4" s="5"/>
      <c r="D4" s="5">
        <f>AVERAGE(D5:D6)</f>
        <v>80.256100000000004</v>
      </c>
      <c r="E4" s="5">
        <v>50</v>
      </c>
      <c r="F4" s="5">
        <f>(D4/100)*E4</f>
        <v>40.128050000000002</v>
      </c>
      <c r="G4" s="5">
        <f>F4*0.5</f>
        <v>20.064025000000001</v>
      </c>
      <c r="I4" t="str">
        <f>IF(F2&gt;75, "TRUE", "FALSE")</f>
        <v>FALSE</v>
      </c>
    </row>
    <row r="5" spans="1:9" x14ac:dyDescent="0.25">
      <c r="A5" s="2" t="s">
        <v>51</v>
      </c>
      <c r="B5" s="10">
        <v>45.307319999999997</v>
      </c>
      <c r="C5" s="11">
        <v>60</v>
      </c>
      <c r="D5" s="11">
        <f>(B5/C5)*100</f>
        <v>75.512199999999993</v>
      </c>
      <c r="E5" s="11">
        <v>30</v>
      </c>
      <c r="F5" s="11"/>
      <c r="G5" s="11"/>
    </row>
    <row r="6" spans="1:9" x14ac:dyDescent="0.25">
      <c r="A6" s="2" t="s">
        <v>60</v>
      </c>
      <c r="B6" s="10"/>
      <c r="C6" s="10"/>
      <c r="D6" s="10">
        <v>85</v>
      </c>
      <c r="E6" s="10">
        <v>30</v>
      </c>
      <c r="F6" s="10"/>
      <c r="G6" s="10"/>
    </row>
    <row r="7" spans="1:9" x14ac:dyDescent="0.25">
      <c r="B7" s="1"/>
      <c r="C7" s="1"/>
      <c r="E7" s="1"/>
      <c r="F7" s="1"/>
      <c r="G7" s="1"/>
    </row>
    <row r="8" spans="1:9" x14ac:dyDescent="0.25">
      <c r="A8" s="4" t="s">
        <v>52</v>
      </c>
      <c r="B8" s="5"/>
      <c r="C8" s="5"/>
      <c r="D8" s="15">
        <f>AVERAGE(D9:D15)</f>
        <v>61.386725472411186</v>
      </c>
      <c r="E8" s="5">
        <v>30</v>
      </c>
      <c r="F8" s="5">
        <f>(D8/100)*E8</f>
        <v>18.416017641723357</v>
      </c>
      <c r="G8" s="5">
        <f>F8*0.5</f>
        <v>9.2080088208616786</v>
      </c>
      <c r="H8" s="39" t="s">
        <v>168</v>
      </c>
      <c r="I8" s="39"/>
    </row>
    <row r="9" spans="1:9" x14ac:dyDescent="0.25">
      <c r="A9" s="3" t="s">
        <v>6</v>
      </c>
      <c r="B9" s="10">
        <v>14.3888</v>
      </c>
      <c r="C9" s="16">
        <v>25</v>
      </c>
      <c r="D9" s="11">
        <f>(B9/C9)*100</f>
        <v>57.555199999999992</v>
      </c>
      <c r="E9" s="17"/>
      <c r="F9" s="11"/>
      <c r="G9" s="11"/>
      <c r="H9" s="39"/>
      <c r="I9" s="39"/>
    </row>
    <row r="10" spans="1:9" x14ac:dyDescent="0.25">
      <c r="A10" s="3" t="s">
        <v>53</v>
      </c>
      <c r="B10" s="10">
        <v>23.8</v>
      </c>
      <c r="C10" s="8">
        <v>30</v>
      </c>
      <c r="D10" s="10">
        <f t="shared" ref="D10:D15" si="0">(B10/C10)*100</f>
        <v>79.333333333333329</v>
      </c>
      <c r="E10" s="18"/>
      <c r="F10" s="10"/>
      <c r="G10" s="10"/>
      <c r="H10" s="39"/>
      <c r="I10" s="39"/>
    </row>
    <row r="11" spans="1:9" x14ac:dyDescent="0.25">
      <c r="A11" s="3" t="s">
        <v>54</v>
      </c>
      <c r="B11" s="10">
        <v>15.74602</v>
      </c>
      <c r="C11" s="8">
        <v>27</v>
      </c>
      <c r="D11" s="10">
        <f t="shared" si="0"/>
        <v>58.318592592592587</v>
      </c>
      <c r="E11" s="18"/>
      <c r="F11" s="10"/>
      <c r="G11" s="10"/>
      <c r="H11" s="39"/>
      <c r="I11" s="39"/>
    </row>
    <row r="12" spans="1:9" x14ac:dyDescent="0.25">
      <c r="A12" s="3" t="s">
        <v>55</v>
      </c>
      <c r="B12" s="10">
        <v>17</v>
      </c>
      <c r="C12" s="8">
        <v>28</v>
      </c>
      <c r="D12" s="10">
        <f t="shared" si="0"/>
        <v>60.714285714285708</v>
      </c>
      <c r="E12" s="18"/>
      <c r="F12" s="10"/>
      <c r="G12" s="10"/>
    </row>
    <row r="13" spans="1:9" x14ac:dyDescent="0.25">
      <c r="A13" s="3" t="s">
        <v>56</v>
      </c>
      <c r="B13" s="10">
        <v>13</v>
      </c>
      <c r="C13" s="8">
        <v>24</v>
      </c>
      <c r="D13" s="10">
        <f t="shared" si="0"/>
        <v>54.166666666666664</v>
      </c>
      <c r="E13" s="18"/>
      <c r="F13" s="10"/>
      <c r="G13" s="10"/>
    </row>
    <row r="14" spans="1:9" x14ac:dyDescent="0.25">
      <c r="A14" s="3" t="s">
        <v>57</v>
      </c>
      <c r="B14" s="10">
        <v>9.5237999999999996</v>
      </c>
      <c r="C14" s="8">
        <v>20</v>
      </c>
      <c r="D14" s="10">
        <f t="shared" si="0"/>
        <v>47.619</v>
      </c>
      <c r="E14" s="18"/>
      <c r="F14" s="10"/>
      <c r="G14" s="10"/>
    </row>
    <row r="15" spans="1:9" x14ac:dyDescent="0.25">
      <c r="A15" s="45" t="s">
        <v>58</v>
      </c>
      <c r="B15" s="10">
        <v>14.4</v>
      </c>
      <c r="C15" s="8">
        <v>20</v>
      </c>
      <c r="D15" s="10">
        <f t="shared" si="0"/>
        <v>72</v>
      </c>
      <c r="E15" s="18"/>
      <c r="F15" s="10"/>
      <c r="G15" s="10"/>
    </row>
    <row r="17" spans="1:7" x14ac:dyDescent="0.25">
      <c r="A17" s="4" t="s">
        <v>59</v>
      </c>
      <c r="B17" s="5"/>
      <c r="C17" s="5"/>
      <c r="D17" s="4"/>
      <c r="E17" s="5">
        <v>10</v>
      </c>
      <c r="F17" s="5">
        <v>10</v>
      </c>
      <c r="G17" s="5">
        <f>F17*0.5</f>
        <v>5</v>
      </c>
    </row>
  </sheetData>
  <mergeCells count="1">
    <mergeCell ref="H8:I11"/>
  </mergeCells>
  <phoneticPr fontId="2" type="noConversion"/>
  <conditionalFormatting sqref="F2:F3">
    <cfRule type="cellIs" dxfId="202" priority="1" operator="between">
      <formula>60</formula>
      <formula>75</formula>
    </cfRule>
    <cfRule type="cellIs" dxfId="201" priority="2" operator="lessThan">
      <formula>60</formula>
    </cfRule>
    <cfRule type="cellIs" dxfId="200" priority="3" operator="greaterThan">
      <formula>75</formula>
    </cfRule>
  </conditionalFormatting>
  <conditionalFormatting sqref="D5:D6 D8:D15">
    <cfRule type="cellIs" dxfId="199" priority="7" operator="between">
      <formula>60</formula>
      <formula>75</formula>
    </cfRule>
    <cfRule type="cellIs" dxfId="198" priority="8" operator="lessThan">
      <formula>60</formula>
    </cfRule>
    <cfRule type="cellIs" dxfId="197" priority="9" operator="greaterThan">
      <formula>75</formula>
    </cfRule>
  </conditionalFormatting>
  <conditionalFormatting sqref="D4">
    <cfRule type="cellIs" dxfId="196" priority="4" operator="lessThan">
      <formula>60</formula>
    </cfRule>
    <cfRule type="cellIs" dxfId="195" priority="5" operator="between">
      <formula>60</formula>
      <formula>75</formula>
    </cfRule>
    <cfRule type="cellIs" dxfId="194" priority="6" operator="greaterThan">
      <formula>75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FFA00-0372-4439-A748-B3071F2B56B0}">
  <sheetPr codeName="Sheet4"/>
  <dimension ref="A1:J57"/>
  <sheetViews>
    <sheetView workbookViewId="0">
      <selection sqref="A1:J55"/>
    </sheetView>
  </sheetViews>
  <sheetFormatPr defaultRowHeight="15" x14ac:dyDescent="0.25"/>
  <cols>
    <col min="1" max="1" width="27.7109375" customWidth="1"/>
    <col min="2" max="3" width="15.7109375" customWidth="1"/>
    <col min="5" max="5" width="15.7109375" customWidth="1"/>
    <col min="6" max="7" width="18.7109375" customWidth="1"/>
    <col min="9" max="9" width="19.140625" customWidth="1"/>
  </cols>
  <sheetData>
    <row r="1" spans="1:10" x14ac:dyDescent="0.25">
      <c r="A1" s="7" t="s">
        <v>0</v>
      </c>
      <c r="B1" s="7" t="s">
        <v>1</v>
      </c>
      <c r="C1" s="7" t="s">
        <v>2</v>
      </c>
      <c r="D1" s="7" t="s">
        <v>31</v>
      </c>
      <c r="E1" s="7" t="s">
        <v>5</v>
      </c>
      <c r="F1" s="7" t="s">
        <v>4</v>
      </c>
      <c r="G1" s="7" t="s">
        <v>3</v>
      </c>
      <c r="H1" s="28" t="s">
        <v>153</v>
      </c>
      <c r="I1" s="28" t="s">
        <v>155</v>
      </c>
    </row>
    <row r="2" spans="1:10" x14ac:dyDescent="0.25">
      <c r="A2" s="6" t="s">
        <v>152</v>
      </c>
      <c r="B2" s="6"/>
      <c r="C2" s="6"/>
      <c r="D2" s="6"/>
      <c r="E2" s="6"/>
      <c r="F2" s="6">
        <f>F4+F8+F22+F36+F49</f>
        <v>84.443146148148145</v>
      </c>
      <c r="G2" s="6">
        <f>G4+G8+G22+G36+G49</f>
        <v>42.221573074074072</v>
      </c>
      <c r="H2" s="6">
        <v>75</v>
      </c>
      <c r="I2" s="6">
        <f>(75-F2)+75</f>
        <v>65.556853851851855</v>
      </c>
    </row>
    <row r="3" spans="1:10" x14ac:dyDescent="0.25">
      <c r="E3" t="s">
        <v>171</v>
      </c>
      <c r="F3" s="6">
        <v>86</v>
      </c>
      <c r="G3" s="6"/>
      <c r="H3" s="6">
        <v>75</v>
      </c>
      <c r="I3" s="6">
        <f>(75-F3)+75</f>
        <v>64</v>
      </c>
    </row>
    <row r="4" spans="1:10" x14ac:dyDescent="0.25">
      <c r="A4" s="4" t="s">
        <v>48</v>
      </c>
      <c r="B4" s="5"/>
      <c r="C4" s="5"/>
      <c r="D4" s="5">
        <f>AVERAGE(D5:D6)</f>
        <v>83.083329999999989</v>
      </c>
      <c r="E4" s="5">
        <v>60</v>
      </c>
      <c r="F4" s="5">
        <f>(D4/100)*E4</f>
        <v>49.849997999999992</v>
      </c>
      <c r="G4" s="5">
        <f>F4*0.5</f>
        <v>24.924998999999996</v>
      </c>
      <c r="I4" t="str">
        <f>IF(F2&gt;75, "TRUE", "FALSE")</f>
        <v>TRUE</v>
      </c>
    </row>
    <row r="5" spans="1:10" x14ac:dyDescent="0.25">
      <c r="A5" s="2" t="s">
        <v>12</v>
      </c>
      <c r="B5" s="10">
        <v>40.833329999999997</v>
      </c>
      <c r="C5" s="11">
        <v>50</v>
      </c>
      <c r="D5" s="11">
        <f t="shared" ref="D5:D6" si="0">(B5/C5)*100</f>
        <v>81.666659999999993</v>
      </c>
      <c r="E5" s="11">
        <v>30</v>
      </c>
      <c r="F5" s="11">
        <f>E5*(B5/C5)</f>
        <v>24.499997999999998</v>
      </c>
      <c r="G5" s="11">
        <f>F5*0.5</f>
        <v>12.249998999999999</v>
      </c>
    </row>
    <row r="6" spans="1:10" x14ac:dyDescent="0.25">
      <c r="A6" s="2" t="s">
        <v>7</v>
      </c>
      <c r="B6" s="10">
        <v>42.25</v>
      </c>
      <c r="C6" s="10">
        <v>50</v>
      </c>
      <c r="D6" s="10">
        <f t="shared" si="0"/>
        <v>84.5</v>
      </c>
      <c r="E6" s="10">
        <v>30</v>
      </c>
      <c r="F6" s="10">
        <f>E6*(B6/C6)</f>
        <v>25.349999999999998</v>
      </c>
      <c r="G6" s="10">
        <f>F6*0.5</f>
        <v>12.674999999999999</v>
      </c>
    </row>
    <row r="8" spans="1:10" ht="15" customHeight="1" x14ac:dyDescent="0.25">
      <c r="A8" s="4" t="s">
        <v>81</v>
      </c>
      <c r="B8" s="5"/>
      <c r="C8" s="5"/>
      <c r="D8" s="5">
        <f>AVERAGE(D10:D11,D13:D20)</f>
        <v>100</v>
      </c>
      <c r="E8" s="5">
        <v>10</v>
      </c>
      <c r="F8" s="5">
        <f>(D8/100)*E8</f>
        <v>10</v>
      </c>
      <c r="G8" s="5">
        <f>F8*0.5</f>
        <v>5</v>
      </c>
      <c r="I8" s="39" t="s">
        <v>169</v>
      </c>
      <c r="J8" s="39"/>
    </row>
    <row r="9" spans="1:10" x14ac:dyDescent="0.25">
      <c r="A9" s="2" t="s">
        <v>64</v>
      </c>
      <c r="B9" s="10">
        <v>100</v>
      </c>
      <c r="C9" s="11">
        <v>100</v>
      </c>
      <c r="D9" s="11">
        <f>B9</f>
        <v>100</v>
      </c>
      <c r="E9" s="12"/>
      <c r="F9" s="12"/>
      <c r="G9" s="12"/>
      <c r="I9" s="39"/>
      <c r="J9" s="39"/>
    </row>
    <row r="10" spans="1:10" x14ac:dyDescent="0.25">
      <c r="A10" s="2" t="s">
        <v>65</v>
      </c>
      <c r="B10" s="10">
        <v>100</v>
      </c>
      <c r="C10" s="8">
        <v>100</v>
      </c>
      <c r="D10" s="10">
        <f t="shared" ref="D10:D19" si="1">B10</f>
        <v>100</v>
      </c>
      <c r="E10" s="19"/>
      <c r="F10" s="9"/>
      <c r="G10" s="9"/>
      <c r="I10" s="39"/>
      <c r="J10" s="39"/>
    </row>
    <row r="11" spans="1:10" x14ac:dyDescent="0.25">
      <c r="A11" s="2" t="s">
        <v>66</v>
      </c>
      <c r="B11" s="10">
        <v>100</v>
      </c>
      <c r="C11" s="8">
        <v>100</v>
      </c>
      <c r="D11" s="10">
        <f t="shared" si="1"/>
        <v>100</v>
      </c>
      <c r="E11" s="19"/>
      <c r="F11" s="9"/>
      <c r="G11" s="9"/>
      <c r="I11" s="39"/>
      <c r="J11" s="39"/>
    </row>
    <row r="12" spans="1:10" x14ac:dyDescent="0.25">
      <c r="A12" s="2" t="s">
        <v>67</v>
      </c>
      <c r="B12" s="10">
        <v>0</v>
      </c>
      <c r="C12" s="8">
        <v>100</v>
      </c>
      <c r="D12" s="10">
        <v>0</v>
      </c>
      <c r="E12" s="19"/>
      <c r="F12" s="9"/>
      <c r="G12" s="9"/>
      <c r="I12" s="35"/>
      <c r="J12" s="35"/>
    </row>
    <row r="13" spans="1:10" x14ac:dyDescent="0.25">
      <c r="A13" s="2" t="s">
        <v>68</v>
      </c>
      <c r="B13" s="10">
        <v>100</v>
      </c>
      <c r="C13" s="8">
        <v>100</v>
      </c>
      <c r="D13" s="10">
        <f t="shared" si="1"/>
        <v>100</v>
      </c>
      <c r="E13" s="19"/>
      <c r="F13" s="9"/>
      <c r="G13" s="9"/>
      <c r="I13" s="35"/>
      <c r="J13" s="35"/>
    </row>
    <row r="14" spans="1:10" x14ac:dyDescent="0.25">
      <c r="A14" s="2" t="s">
        <v>69</v>
      </c>
      <c r="B14" s="10">
        <v>100</v>
      </c>
      <c r="C14" s="8">
        <v>100</v>
      </c>
      <c r="D14" s="10">
        <f t="shared" si="1"/>
        <v>100</v>
      </c>
      <c r="E14" s="19"/>
      <c r="F14" s="9"/>
      <c r="G14" s="9"/>
      <c r="I14" s="35"/>
      <c r="J14" s="35"/>
    </row>
    <row r="15" spans="1:10" x14ac:dyDescent="0.25">
      <c r="A15" s="2" t="s">
        <v>70</v>
      </c>
      <c r="B15" s="10">
        <v>100</v>
      </c>
      <c r="C15" s="8">
        <v>100</v>
      </c>
      <c r="D15" s="10">
        <f t="shared" si="1"/>
        <v>100</v>
      </c>
      <c r="E15" s="19"/>
      <c r="F15" s="9"/>
      <c r="G15" s="9"/>
      <c r="I15" s="35"/>
      <c r="J15" s="35"/>
    </row>
    <row r="16" spans="1:10" x14ac:dyDescent="0.25">
      <c r="A16" s="2" t="s">
        <v>71</v>
      </c>
      <c r="B16" s="10">
        <v>100</v>
      </c>
      <c r="C16" s="8">
        <v>100</v>
      </c>
      <c r="D16" s="10">
        <f t="shared" si="1"/>
        <v>100</v>
      </c>
      <c r="E16" s="19"/>
      <c r="F16" s="9"/>
      <c r="G16" s="9"/>
    </row>
    <row r="17" spans="1:7" x14ac:dyDescent="0.25">
      <c r="A17" s="2" t="s">
        <v>72</v>
      </c>
      <c r="B17" s="10">
        <v>100</v>
      </c>
      <c r="C17" s="8">
        <v>100</v>
      </c>
      <c r="D17" s="10">
        <f t="shared" si="1"/>
        <v>100</v>
      </c>
      <c r="E17" s="19"/>
      <c r="F17" s="9"/>
      <c r="G17" s="9"/>
    </row>
    <row r="18" spans="1:7" x14ac:dyDescent="0.25">
      <c r="A18" s="2" t="s">
        <v>73</v>
      </c>
      <c r="B18" s="10">
        <v>100</v>
      </c>
      <c r="C18" s="8">
        <v>100</v>
      </c>
      <c r="D18" s="10">
        <f t="shared" si="1"/>
        <v>100</v>
      </c>
      <c r="E18" s="19"/>
      <c r="F18" s="9"/>
      <c r="G18" s="9"/>
    </row>
    <row r="19" spans="1:7" x14ac:dyDescent="0.25">
      <c r="A19" s="2" t="s">
        <v>74</v>
      </c>
      <c r="B19" s="10">
        <v>100</v>
      </c>
      <c r="C19" s="8">
        <v>100</v>
      </c>
      <c r="D19" s="10">
        <f t="shared" si="1"/>
        <v>100</v>
      </c>
      <c r="E19" s="19"/>
      <c r="F19" s="9"/>
      <c r="G19" s="9"/>
    </row>
    <row r="20" spans="1:7" x14ac:dyDescent="0.25">
      <c r="A20" s="2" t="s">
        <v>75</v>
      </c>
      <c r="B20" s="10">
        <v>100</v>
      </c>
      <c r="C20" s="10">
        <v>100</v>
      </c>
      <c r="D20" s="10">
        <f>B20</f>
        <v>100</v>
      </c>
      <c r="E20" s="9"/>
      <c r="F20" s="9"/>
      <c r="G20" s="9"/>
    </row>
    <row r="22" spans="1:7" x14ac:dyDescent="0.25">
      <c r="A22" s="4" t="s">
        <v>80</v>
      </c>
      <c r="B22" s="5"/>
      <c r="C22" s="5"/>
      <c r="D22" s="5">
        <f>AVERAGE(D24,D25,D27,D28,D29:D34)</f>
        <v>91</v>
      </c>
      <c r="E22" s="5">
        <v>10</v>
      </c>
      <c r="F22" s="5">
        <f>(D22/100)*E22</f>
        <v>9.1</v>
      </c>
      <c r="G22" s="5">
        <f>F22*0.5</f>
        <v>4.55</v>
      </c>
    </row>
    <row r="23" spans="1:7" x14ac:dyDescent="0.25">
      <c r="A23" s="2" t="s">
        <v>64</v>
      </c>
      <c r="B23" s="10">
        <v>14</v>
      </c>
      <c r="C23" s="11">
        <v>20</v>
      </c>
      <c r="D23" s="10">
        <f t="shared" ref="D23:D34" si="2">(B23/C23)*100</f>
        <v>70</v>
      </c>
      <c r="E23" s="12"/>
      <c r="F23" s="12"/>
      <c r="G23" s="12"/>
    </row>
    <row r="24" spans="1:7" x14ac:dyDescent="0.25">
      <c r="A24" s="2" t="s">
        <v>65</v>
      </c>
      <c r="B24" s="10">
        <v>20</v>
      </c>
      <c r="C24" s="10">
        <v>20</v>
      </c>
      <c r="D24" s="10">
        <f t="shared" si="2"/>
        <v>100</v>
      </c>
      <c r="E24" s="9"/>
      <c r="F24" s="9"/>
      <c r="G24" s="9"/>
    </row>
    <row r="25" spans="1:7" x14ac:dyDescent="0.25">
      <c r="A25" s="2" t="s">
        <v>66</v>
      </c>
      <c r="B25" s="10">
        <v>19</v>
      </c>
      <c r="C25" s="10">
        <v>20</v>
      </c>
      <c r="D25" s="10">
        <f t="shared" si="2"/>
        <v>95</v>
      </c>
      <c r="E25" s="9"/>
      <c r="F25" s="9"/>
      <c r="G25" s="9"/>
    </row>
    <row r="26" spans="1:7" x14ac:dyDescent="0.25">
      <c r="A26" s="2" t="s">
        <v>67</v>
      </c>
      <c r="B26" s="10"/>
      <c r="C26" s="10"/>
      <c r="D26" s="10">
        <v>0</v>
      </c>
      <c r="E26" s="9"/>
      <c r="F26" s="9"/>
      <c r="G26" s="9"/>
    </row>
    <row r="27" spans="1:7" x14ac:dyDescent="0.25">
      <c r="A27" s="2" t="s">
        <v>68</v>
      </c>
      <c r="B27" s="10">
        <v>18</v>
      </c>
      <c r="C27" s="10">
        <v>20</v>
      </c>
      <c r="D27" s="10">
        <f t="shared" si="2"/>
        <v>90</v>
      </c>
      <c r="E27" s="9"/>
      <c r="F27" s="9"/>
      <c r="G27" s="9"/>
    </row>
    <row r="28" spans="1:7" x14ac:dyDescent="0.25">
      <c r="A28" s="2" t="s">
        <v>69</v>
      </c>
      <c r="B28" s="10">
        <v>15</v>
      </c>
      <c r="C28" s="10">
        <v>20</v>
      </c>
      <c r="D28" s="10">
        <f t="shared" si="2"/>
        <v>75</v>
      </c>
      <c r="E28" s="9"/>
      <c r="F28" s="9"/>
      <c r="G28" s="9"/>
    </row>
    <row r="29" spans="1:7" x14ac:dyDescent="0.25">
      <c r="A29" s="2" t="s">
        <v>70</v>
      </c>
      <c r="B29" s="10">
        <v>18</v>
      </c>
      <c r="C29" s="10">
        <v>20</v>
      </c>
      <c r="D29" s="10">
        <f t="shared" si="2"/>
        <v>90</v>
      </c>
      <c r="E29" s="9"/>
      <c r="F29" s="9"/>
      <c r="G29" s="9"/>
    </row>
    <row r="30" spans="1:7" x14ac:dyDescent="0.25">
      <c r="A30" s="2" t="s">
        <v>71</v>
      </c>
      <c r="B30" s="10">
        <v>17</v>
      </c>
      <c r="C30" s="10">
        <v>20</v>
      </c>
      <c r="D30" s="10">
        <f t="shared" si="2"/>
        <v>85</v>
      </c>
      <c r="E30" s="9"/>
      <c r="F30" s="9"/>
      <c r="G30" s="9"/>
    </row>
    <row r="31" spans="1:7" x14ac:dyDescent="0.25">
      <c r="A31" s="2" t="s">
        <v>72</v>
      </c>
      <c r="B31" s="10">
        <v>18</v>
      </c>
      <c r="C31" s="10">
        <v>20</v>
      </c>
      <c r="D31" s="10">
        <f t="shared" si="2"/>
        <v>90</v>
      </c>
      <c r="E31" s="9"/>
      <c r="F31" s="9"/>
      <c r="G31" s="9"/>
    </row>
    <row r="32" spans="1:7" x14ac:dyDescent="0.25">
      <c r="A32" s="2" t="s">
        <v>73</v>
      </c>
      <c r="B32" s="10">
        <v>19</v>
      </c>
      <c r="C32" s="10">
        <v>20</v>
      </c>
      <c r="D32" s="10">
        <f t="shared" si="2"/>
        <v>95</v>
      </c>
      <c r="E32" s="9"/>
      <c r="F32" s="9"/>
      <c r="G32" s="9"/>
    </row>
    <row r="33" spans="1:7" x14ac:dyDescent="0.25">
      <c r="A33" s="2" t="s">
        <v>74</v>
      </c>
      <c r="B33" s="10">
        <v>18</v>
      </c>
      <c r="C33" s="10">
        <v>20</v>
      </c>
      <c r="D33" s="10">
        <f t="shared" si="2"/>
        <v>90</v>
      </c>
      <c r="E33" s="9"/>
      <c r="F33" s="9"/>
      <c r="G33" s="9"/>
    </row>
    <row r="34" spans="1:7" x14ac:dyDescent="0.25">
      <c r="A34" s="2" t="s">
        <v>75</v>
      </c>
      <c r="B34" s="10">
        <v>20</v>
      </c>
      <c r="C34" s="10">
        <v>20</v>
      </c>
      <c r="D34" s="10">
        <f t="shared" si="2"/>
        <v>100</v>
      </c>
      <c r="E34" s="9"/>
      <c r="F34" s="9"/>
      <c r="G34" s="9"/>
    </row>
    <row r="36" spans="1:7" x14ac:dyDescent="0.25">
      <c r="A36" s="4" t="s">
        <v>79</v>
      </c>
      <c r="B36" s="5"/>
      <c r="C36" s="5"/>
      <c r="D36" s="5">
        <f>AVERAGE(D37:D47)</f>
        <v>90.95</v>
      </c>
      <c r="E36" s="5">
        <v>10</v>
      </c>
      <c r="F36" s="5">
        <f>(D36/100)*E36</f>
        <v>9.0949999999999989</v>
      </c>
      <c r="G36" s="5">
        <f>F36*0.5</f>
        <v>4.5474999999999994</v>
      </c>
    </row>
    <row r="37" spans="1:7" x14ac:dyDescent="0.25">
      <c r="A37" s="2" t="s">
        <v>64</v>
      </c>
      <c r="B37" s="10"/>
      <c r="C37" s="11"/>
      <c r="D37" s="10"/>
      <c r="E37" s="12"/>
      <c r="F37" s="12"/>
      <c r="G37" s="12"/>
    </row>
    <row r="38" spans="1:7" x14ac:dyDescent="0.25">
      <c r="A38" s="2" t="s">
        <v>65</v>
      </c>
      <c r="B38" s="10">
        <v>10</v>
      </c>
      <c r="C38" s="10">
        <v>10</v>
      </c>
      <c r="D38" s="10">
        <f t="shared" ref="D38:D45" si="3">(B38/C38)*100</f>
        <v>100</v>
      </c>
      <c r="E38" s="9"/>
      <c r="F38" s="9"/>
      <c r="G38" s="9"/>
    </row>
    <row r="39" spans="1:7" x14ac:dyDescent="0.25">
      <c r="A39" s="2" t="s">
        <v>66</v>
      </c>
      <c r="B39" s="10">
        <v>5</v>
      </c>
      <c r="C39" s="10">
        <v>10</v>
      </c>
      <c r="D39" s="10">
        <f t="shared" si="3"/>
        <v>50</v>
      </c>
      <c r="E39" s="9"/>
      <c r="F39" s="9"/>
      <c r="G39" s="9"/>
    </row>
    <row r="40" spans="1:7" x14ac:dyDescent="0.25">
      <c r="A40" s="2" t="s">
        <v>67</v>
      </c>
      <c r="B40" s="10">
        <v>6</v>
      </c>
      <c r="C40" s="10">
        <v>6</v>
      </c>
      <c r="D40" s="10">
        <f t="shared" si="3"/>
        <v>100</v>
      </c>
      <c r="E40" s="9"/>
      <c r="F40" s="9"/>
      <c r="G40" s="9"/>
    </row>
    <row r="41" spans="1:7" x14ac:dyDescent="0.25">
      <c r="A41" s="2" t="s">
        <v>68</v>
      </c>
      <c r="B41" s="10">
        <v>7</v>
      </c>
      <c r="C41" s="10">
        <v>8</v>
      </c>
      <c r="D41" s="10">
        <f t="shared" si="3"/>
        <v>87.5</v>
      </c>
      <c r="E41" s="9"/>
      <c r="F41" s="9"/>
      <c r="G41" s="9"/>
    </row>
    <row r="42" spans="1:7" x14ac:dyDescent="0.25">
      <c r="A42" s="2" t="s">
        <v>69</v>
      </c>
      <c r="B42" s="10">
        <v>8</v>
      </c>
      <c r="C42" s="10">
        <v>10</v>
      </c>
      <c r="D42" s="10">
        <f t="shared" si="3"/>
        <v>80</v>
      </c>
      <c r="E42" s="9"/>
      <c r="F42" s="9"/>
      <c r="G42" s="9"/>
    </row>
    <row r="43" spans="1:7" x14ac:dyDescent="0.25">
      <c r="A43" s="2" t="s">
        <v>70</v>
      </c>
      <c r="B43" s="10">
        <v>6</v>
      </c>
      <c r="C43" s="10">
        <v>6</v>
      </c>
      <c r="D43" s="10">
        <f t="shared" si="3"/>
        <v>100</v>
      </c>
      <c r="E43" s="9"/>
      <c r="F43" s="9"/>
      <c r="G43" s="9"/>
    </row>
    <row r="44" spans="1:7" x14ac:dyDescent="0.25">
      <c r="A44" s="2" t="s">
        <v>71</v>
      </c>
      <c r="B44" s="10">
        <v>8</v>
      </c>
      <c r="C44" s="10">
        <v>8</v>
      </c>
      <c r="D44" s="10">
        <f t="shared" si="3"/>
        <v>100</v>
      </c>
      <c r="E44" s="9"/>
      <c r="F44" s="9"/>
      <c r="G44" s="9"/>
    </row>
    <row r="45" spans="1:7" x14ac:dyDescent="0.25">
      <c r="A45" s="2" t="s">
        <v>72</v>
      </c>
      <c r="B45" s="10">
        <v>8</v>
      </c>
      <c r="C45" s="10">
        <v>8</v>
      </c>
      <c r="D45" s="10">
        <f t="shared" si="3"/>
        <v>100</v>
      </c>
      <c r="E45" s="9"/>
      <c r="F45" s="9"/>
      <c r="G45" s="9"/>
    </row>
    <row r="46" spans="1:7" x14ac:dyDescent="0.25">
      <c r="A46" s="2" t="s">
        <v>73</v>
      </c>
      <c r="B46" s="10">
        <v>11.04</v>
      </c>
      <c r="C46" s="10">
        <v>12</v>
      </c>
      <c r="D46" s="10">
        <f>(B46/C46)*100</f>
        <v>92</v>
      </c>
      <c r="E46" s="9"/>
      <c r="F46" s="9"/>
      <c r="G46" s="9"/>
    </row>
    <row r="47" spans="1:7" x14ac:dyDescent="0.25">
      <c r="A47" s="2" t="s">
        <v>74</v>
      </c>
      <c r="B47" s="10">
        <v>10</v>
      </c>
      <c r="C47" s="10">
        <v>10</v>
      </c>
      <c r="D47" s="10">
        <f>(B47/C47)*100</f>
        <v>100</v>
      </c>
      <c r="E47" s="9"/>
      <c r="F47" s="9"/>
      <c r="G47" s="9"/>
    </row>
    <row r="49" spans="1:8" x14ac:dyDescent="0.25">
      <c r="A49" s="4" t="s">
        <v>82</v>
      </c>
      <c r="B49" s="5"/>
      <c r="C49" s="5"/>
      <c r="D49" s="5">
        <f>AVERAGE(D50:D55)</f>
        <v>63.981481481481488</v>
      </c>
      <c r="E49" s="5">
        <v>10</v>
      </c>
      <c r="F49" s="5">
        <f>(D49/100)*E49</f>
        <v>6.3981481481481488</v>
      </c>
      <c r="G49" s="5">
        <f>F49*0.5</f>
        <v>3.1990740740740744</v>
      </c>
    </row>
    <row r="50" spans="1:8" x14ac:dyDescent="0.25">
      <c r="A50" s="2" t="s">
        <v>77</v>
      </c>
      <c r="B50" s="20"/>
      <c r="C50" s="12"/>
      <c r="D50" s="16">
        <v>0</v>
      </c>
      <c r="E50" s="12"/>
      <c r="F50" s="12"/>
      <c r="G50" s="12"/>
    </row>
    <row r="51" spans="1:8" x14ac:dyDescent="0.25">
      <c r="A51" s="2" t="s">
        <v>61</v>
      </c>
      <c r="B51" s="10">
        <v>7.5</v>
      </c>
      <c r="C51" s="10">
        <v>10</v>
      </c>
      <c r="D51" s="10">
        <f t="shared" ref="D51:D53" si="4">B51*10</f>
        <v>75</v>
      </c>
      <c r="E51" s="9"/>
      <c r="F51" s="9"/>
      <c r="G51" s="9"/>
    </row>
    <row r="52" spans="1:8" x14ac:dyDescent="0.25">
      <c r="A52" s="2" t="s">
        <v>62</v>
      </c>
      <c r="B52" s="10">
        <v>6</v>
      </c>
      <c r="C52" s="10">
        <v>10</v>
      </c>
      <c r="D52" s="10">
        <f t="shared" si="4"/>
        <v>60</v>
      </c>
      <c r="E52" s="9"/>
      <c r="F52" s="9"/>
      <c r="G52" s="9"/>
    </row>
    <row r="53" spans="1:8" x14ac:dyDescent="0.25">
      <c r="A53" s="2" t="s">
        <v>63</v>
      </c>
      <c r="B53" s="10">
        <v>10</v>
      </c>
      <c r="C53" s="10">
        <v>10</v>
      </c>
      <c r="D53" s="10">
        <f t="shared" si="4"/>
        <v>100</v>
      </c>
      <c r="E53" s="9"/>
      <c r="F53" s="9"/>
      <c r="G53" s="9"/>
    </row>
    <row r="54" spans="1:8" x14ac:dyDescent="0.25">
      <c r="A54" s="2" t="s">
        <v>76</v>
      </c>
      <c r="B54" s="10">
        <v>6</v>
      </c>
      <c r="C54" s="10">
        <v>10</v>
      </c>
      <c r="D54" s="10">
        <f>B54*10</f>
        <v>60</v>
      </c>
      <c r="E54" s="9"/>
      <c r="F54" s="9"/>
      <c r="G54" s="9"/>
    </row>
    <row r="55" spans="1:8" x14ac:dyDescent="0.25">
      <c r="A55" s="2" t="s">
        <v>78</v>
      </c>
      <c r="B55" s="10">
        <v>8</v>
      </c>
      <c r="C55" s="10">
        <v>9</v>
      </c>
      <c r="D55" s="10">
        <f>(B55/C55)*100</f>
        <v>88.888888888888886</v>
      </c>
      <c r="E55" s="9"/>
      <c r="F55" s="9"/>
      <c r="G55" s="9"/>
    </row>
    <row r="57" spans="1:8" x14ac:dyDescent="0.25">
      <c r="G57" s="21"/>
      <c r="H57" s="21"/>
    </row>
  </sheetData>
  <mergeCells count="1">
    <mergeCell ref="I8:J11"/>
  </mergeCells>
  <phoneticPr fontId="2" type="noConversion"/>
  <conditionalFormatting sqref="D22 D49 D51:D54">
    <cfRule type="cellIs" dxfId="193" priority="19" operator="between">
      <formula>60</formula>
      <formula>75</formula>
    </cfRule>
    <cfRule type="cellIs" dxfId="192" priority="20" operator="lessThan">
      <formula>60</formula>
    </cfRule>
    <cfRule type="cellIs" dxfId="191" priority="21" operator="greaterThan">
      <formula>75</formula>
    </cfRule>
  </conditionalFormatting>
  <conditionalFormatting sqref="D55">
    <cfRule type="cellIs" dxfId="190" priority="13" operator="between">
      <formula>60</formula>
      <formula>75</formula>
    </cfRule>
    <cfRule type="cellIs" dxfId="189" priority="14" operator="lessThan">
      <formula>60</formula>
    </cfRule>
    <cfRule type="cellIs" dxfId="188" priority="15" operator="greaterThan">
      <formula>75</formula>
    </cfRule>
  </conditionalFormatting>
  <conditionalFormatting sqref="D5:D6 D8">
    <cfRule type="cellIs" dxfId="187" priority="28" operator="between">
      <formula>60</formula>
      <formula>75</formula>
    </cfRule>
    <cfRule type="cellIs" dxfId="186" priority="29" operator="lessThan">
      <formula>60</formula>
    </cfRule>
    <cfRule type="cellIs" dxfId="185" priority="30" operator="greaterThan">
      <formula>75</formula>
    </cfRule>
  </conditionalFormatting>
  <conditionalFormatting sqref="D4">
    <cfRule type="cellIs" dxfId="184" priority="25" operator="lessThan">
      <formula>60</formula>
    </cfRule>
    <cfRule type="cellIs" dxfId="183" priority="26" operator="between">
      <formula>60</formula>
      <formula>75</formula>
    </cfRule>
    <cfRule type="cellIs" dxfId="182" priority="27" operator="greaterThan">
      <formula>75</formula>
    </cfRule>
  </conditionalFormatting>
  <conditionalFormatting sqref="F2:F3">
    <cfRule type="cellIs" dxfId="181" priority="22" operator="between">
      <formula>60</formula>
      <formula>75</formula>
    </cfRule>
    <cfRule type="cellIs" dxfId="180" priority="23" operator="lessThan">
      <formula>60</formula>
    </cfRule>
    <cfRule type="cellIs" dxfId="179" priority="24" operator="greaterThan">
      <formula>75</formula>
    </cfRule>
  </conditionalFormatting>
  <conditionalFormatting sqref="D36:D47">
    <cfRule type="cellIs" dxfId="178" priority="16" operator="between">
      <formula>60</formula>
      <formula>75</formula>
    </cfRule>
    <cfRule type="cellIs" dxfId="177" priority="17" operator="lessThan">
      <formula>60</formula>
    </cfRule>
    <cfRule type="cellIs" dxfId="176" priority="18" operator="greaterThan">
      <formula>75</formula>
    </cfRule>
  </conditionalFormatting>
  <conditionalFormatting sqref="D9:D20">
    <cfRule type="cellIs" dxfId="175" priority="10" operator="between">
      <formula>60</formula>
      <formula>75</formula>
    </cfRule>
    <cfRule type="cellIs" dxfId="174" priority="11" operator="lessThan">
      <formula>60</formula>
    </cfRule>
    <cfRule type="cellIs" dxfId="173" priority="12" operator="greaterThan">
      <formula>75</formula>
    </cfRule>
  </conditionalFormatting>
  <conditionalFormatting sqref="D23:D34">
    <cfRule type="cellIs" dxfId="172" priority="6" operator="between">
      <formula>60</formula>
      <formula>75</formula>
    </cfRule>
    <cfRule type="cellIs" dxfId="171" priority="7" operator="lessThan">
      <formula>60</formula>
    </cfRule>
    <cfRule type="cellIs" dxfId="170" priority="8" operator="greaterThan">
      <formula>75</formula>
    </cfRule>
  </conditionalFormatting>
  <conditionalFormatting sqref="D50:D55">
    <cfRule type="top10" dxfId="169" priority="5" bottom="1" rank="1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F682B-EAD5-499E-860F-B6269A1C240B}">
  <sheetPr codeName="Sheet5"/>
  <dimension ref="A1:I14"/>
  <sheetViews>
    <sheetView workbookViewId="0">
      <selection sqref="A1:I14"/>
    </sheetView>
  </sheetViews>
  <sheetFormatPr defaultRowHeight="15" x14ac:dyDescent="0.25"/>
  <cols>
    <col min="1" max="1" width="27.7109375" customWidth="1"/>
    <col min="2" max="3" width="15.7109375" customWidth="1"/>
    <col min="5" max="5" width="15.7109375" customWidth="1"/>
    <col min="6" max="7" width="18.7109375" customWidth="1"/>
    <col min="9" max="9" width="19.140625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31</v>
      </c>
      <c r="E1" s="7" t="s">
        <v>5</v>
      </c>
      <c r="F1" s="7" t="s">
        <v>4</v>
      </c>
      <c r="G1" s="7" t="s">
        <v>3</v>
      </c>
      <c r="H1" s="28" t="s">
        <v>153</v>
      </c>
      <c r="I1" s="28" t="s">
        <v>155</v>
      </c>
    </row>
    <row r="2" spans="1:9" x14ac:dyDescent="0.25">
      <c r="A2" s="6" t="s">
        <v>83</v>
      </c>
      <c r="B2" s="6"/>
      <c r="C2" s="6"/>
      <c r="D2" s="6"/>
      <c r="E2" s="6"/>
      <c r="F2" s="22">
        <f>SUM(F7,F4)</f>
        <v>83.75</v>
      </c>
      <c r="G2" s="22">
        <f>F2*0.5</f>
        <v>41.875</v>
      </c>
      <c r="H2" s="6">
        <v>75</v>
      </c>
      <c r="I2" s="6">
        <f>(75-F2)+75</f>
        <v>66.25</v>
      </c>
    </row>
    <row r="3" spans="1:9" x14ac:dyDescent="0.25">
      <c r="E3" t="s">
        <v>171</v>
      </c>
      <c r="F3" s="22">
        <v>84.4</v>
      </c>
      <c r="G3" s="22">
        <f>F3*0.5</f>
        <v>42.2</v>
      </c>
      <c r="H3" s="6">
        <v>75</v>
      </c>
      <c r="I3" s="6">
        <f>(75-F3)+75</f>
        <v>65.599999999999994</v>
      </c>
    </row>
    <row r="4" spans="1:9" x14ac:dyDescent="0.25">
      <c r="A4" s="4" t="s">
        <v>48</v>
      </c>
      <c r="B4" s="5"/>
      <c r="C4" s="5"/>
      <c r="D4" s="5">
        <f>AVERAGE(D5:D5)</f>
        <v>80</v>
      </c>
      <c r="E4" s="5">
        <v>40</v>
      </c>
      <c r="F4" s="5">
        <f>(D4/100)*E4</f>
        <v>32</v>
      </c>
      <c r="G4" s="5">
        <f>F4*0.5</f>
        <v>16</v>
      </c>
      <c r="I4" t="str">
        <f>IF(F2&gt;75, "TRUE", "FALSE")</f>
        <v>TRUE</v>
      </c>
    </row>
    <row r="5" spans="1:9" x14ac:dyDescent="0.25">
      <c r="A5" s="24" t="s">
        <v>12</v>
      </c>
      <c r="B5" s="10">
        <v>40</v>
      </c>
      <c r="C5" s="11">
        <v>50</v>
      </c>
      <c r="D5" s="11">
        <f t="shared" ref="D5" si="0">(B5/C5)*100</f>
        <v>80</v>
      </c>
      <c r="E5" s="11"/>
      <c r="F5" s="11"/>
      <c r="G5" s="11"/>
    </row>
    <row r="6" spans="1:9" x14ac:dyDescent="0.25">
      <c r="B6" s="1"/>
      <c r="C6" s="1"/>
      <c r="E6" s="1"/>
      <c r="F6" s="1"/>
      <c r="G6" s="1"/>
    </row>
    <row r="7" spans="1:9" x14ac:dyDescent="0.25">
      <c r="A7" s="4" t="s">
        <v>84</v>
      </c>
      <c r="B7" s="5"/>
      <c r="C7" s="5"/>
      <c r="D7" s="4"/>
      <c r="E7" s="5">
        <v>60</v>
      </c>
      <c r="F7" s="5">
        <f>SUM(F8:F14)</f>
        <v>51.75</v>
      </c>
      <c r="G7" s="5">
        <f>F7*0.5</f>
        <v>25.875</v>
      </c>
    </row>
    <row r="8" spans="1:9" x14ac:dyDescent="0.25">
      <c r="A8" s="3" t="s">
        <v>85</v>
      </c>
      <c r="B8" s="10">
        <v>14</v>
      </c>
      <c r="C8" s="11">
        <v>14</v>
      </c>
      <c r="D8" s="11">
        <f>(B8/C8)*100</f>
        <v>100</v>
      </c>
      <c r="E8" s="11">
        <v>7.5</v>
      </c>
      <c r="F8" s="11">
        <f>(D8/100)*E8</f>
        <v>7.5</v>
      </c>
      <c r="G8" s="11"/>
    </row>
    <row r="9" spans="1:9" x14ac:dyDescent="0.25">
      <c r="A9" s="29" t="s">
        <v>89</v>
      </c>
      <c r="B9" s="10">
        <v>8</v>
      </c>
      <c r="C9" s="10">
        <v>10</v>
      </c>
      <c r="D9" s="10">
        <f t="shared" ref="D9:D14" si="1">(B9/C9)*100</f>
        <v>80</v>
      </c>
      <c r="E9" s="10">
        <v>10</v>
      </c>
      <c r="F9" s="10">
        <f t="shared" ref="F9:F14" si="2">(D9/100)*E9</f>
        <v>8</v>
      </c>
      <c r="G9" s="10"/>
    </row>
    <row r="10" spans="1:9" x14ac:dyDescent="0.25">
      <c r="A10" s="3" t="s">
        <v>90</v>
      </c>
      <c r="B10" s="10">
        <v>12</v>
      </c>
      <c r="C10" s="10">
        <v>12</v>
      </c>
      <c r="D10" s="10">
        <f t="shared" si="1"/>
        <v>100</v>
      </c>
      <c r="E10" s="10">
        <v>7.5</v>
      </c>
      <c r="F10" s="10">
        <f t="shared" si="2"/>
        <v>7.5</v>
      </c>
      <c r="G10" s="10"/>
    </row>
    <row r="11" spans="1:9" x14ac:dyDescent="0.25">
      <c r="A11" s="3" t="s">
        <v>91</v>
      </c>
      <c r="B11" s="10">
        <v>9</v>
      </c>
      <c r="C11" s="10">
        <v>12</v>
      </c>
      <c r="D11" s="10">
        <f t="shared" si="1"/>
        <v>75</v>
      </c>
      <c r="E11" s="10">
        <v>7.5</v>
      </c>
      <c r="F11" s="10">
        <f t="shared" si="2"/>
        <v>5.625</v>
      </c>
      <c r="G11" s="10"/>
    </row>
    <row r="12" spans="1:9" x14ac:dyDescent="0.25">
      <c r="A12" s="3" t="s">
        <v>87</v>
      </c>
      <c r="B12" s="10">
        <v>9</v>
      </c>
      <c r="C12" s="10">
        <v>10</v>
      </c>
      <c r="D12" s="10">
        <f t="shared" si="1"/>
        <v>90</v>
      </c>
      <c r="E12" s="10">
        <v>10</v>
      </c>
      <c r="F12" s="10">
        <f t="shared" si="2"/>
        <v>9</v>
      </c>
      <c r="G12" s="10"/>
    </row>
    <row r="13" spans="1:9" x14ac:dyDescent="0.25">
      <c r="A13" s="29" t="s">
        <v>88</v>
      </c>
      <c r="B13" s="10">
        <v>15</v>
      </c>
      <c r="C13" s="10">
        <v>20</v>
      </c>
      <c r="D13" s="10">
        <f t="shared" si="1"/>
        <v>75</v>
      </c>
      <c r="E13" s="10">
        <v>7.5</v>
      </c>
      <c r="F13" s="10">
        <f t="shared" si="2"/>
        <v>5.625</v>
      </c>
      <c r="G13" s="10"/>
    </row>
    <row r="14" spans="1:9" x14ac:dyDescent="0.25">
      <c r="A14" s="3" t="s">
        <v>86</v>
      </c>
      <c r="B14" s="10">
        <v>17</v>
      </c>
      <c r="C14" s="10">
        <v>20</v>
      </c>
      <c r="D14" s="10">
        <f t="shared" si="1"/>
        <v>85</v>
      </c>
      <c r="E14" s="10">
        <v>10</v>
      </c>
      <c r="F14" s="10">
        <f t="shared" si="2"/>
        <v>8.5</v>
      </c>
      <c r="G14" s="10"/>
    </row>
  </sheetData>
  <conditionalFormatting sqref="F2:F3">
    <cfRule type="cellIs" dxfId="168" priority="1" operator="between">
      <formula>60</formula>
      <formula>75</formula>
    </cfRule>
    <cfRule type="cellIs" dxfId="167" priority="2" operator="lessThan">
      <formula>60</formula>
    </cfRule>
    <cfRule type="cellIs" dxfId="166" priority="3" operator="greaterThan">
      <formula>75</formula>
    </cfRule>
  </conditionalFormatting>
  <conditionalFormatting sqref="D5 D8:D14">
    <cfRule type="cellIs" dxfId="165" priority="7" operator="between">
      <formula>60</formula>
      <formula>75</formula>
    </cfRule>
    <cfRule type="cellIs" dxfId="164" priority="8" operator="lessThan">
      <formula>60</formula>
    </cfRule>
    <cfRule type="cellIs" dxfId="163" priority="9" operator="greaterThan">
      <formula>75</formula>
    </cfRule>
  </conditionalFormatting>
  <conditionalFormatting sqref="D4">
    <cfRule type="cellIs" dxfId="162" priority="4" operator="lessThan">
      <formula>60</formula>
    </cfRule>
    <cfRule type="cellIs" dxfId="161" priority="5" operator="between">
      <formula>60</formula>
      <formula>75</formula>
    </cfRule>
    <cfRule type="cellIs" dxfId="160" priority="6" operator="greaterThan">
      <formula>75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5422-8FC0-4CBA-96A5-5414102621BC}">
  <sheetPr codeName="Sheet6"/>
  <dimension ref="A1:I21"/>
  <sheetViews>
    <sheetView workbookViewId="0">
      <selection sqref="A1:I21"/>
    </sheetView>
  </sheetViews>
  <sheetFormatPr defaultRowHeight="15" x14ac:dyDescent="0.25"/>
  <cols>
    <col min="1" max="1" width="27.7109375" customWidth="1"/>
    <col min="2" max="3" width="15.7109375" customWidth="1"/>
    <col min="5" max="5" width="15.7109375" customWidth="1"/>
    <col min="6" max="7" width="18.7109375" customWidth="1"/>
    <col min="9" max="9" width="19.140625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31</v>
      </c>
      <c r="E1" s="7" t="s">
        <v>5</v>
      </c>
      <c r="F1" s="7" t="s">
        <v>4</v>
      </c>
      <c r="G1" s="7" t="s">
        <v>3</v>
      </c>
      <c r="H1" s="28" t="s">
        <v>153</v>
      </c>
      <c r="I1" s="28" t="s">
        <v>155</v>
      </c>
    </row>
    <row r="2" spans="1:9" x14ac:dyDescent="0.25">
      <c r="A2" s="6" t="s">
        <v>92</v>
      </c>
      <c r="B2" s="6"/>
      <c r="C2" s="6"/>
      <c r="D2" s="6"/>
      <c r="E2" s="6"/>
      <c r="F2" s="6">
        <f>SUM(F4,F7,F14,F18,F21)</f>
        <v>81.013333333333321</v>
      </c>
      <c r="G2" s="6">
        <f>F2*0.5</f>
        <v>40.506666666666661</v>
      </c>
      <c r="H2" s="6">
        <v>75</v>
      </c>
      <c r="I2" s="6">
        <f>(75-F2)+75</f>
        <v>68.986666666666679</v>
      </c>
    </row>
    <row r="3" spans="1:9" x14ac:dyDescent="0.25">
      <c r="E3" t="s">
        <v>171</v>
      </c>
      <c r="F3" s="6">
        <v>81</v>
      </c>
      <c r="G3" s="6">
        <f>F3*0.5</f>
        <v>40.5</v>
      </c>
      <c r="H3" s="6">
        <v>75</v>
      </c>
      <c r="I3" s="6">
        <f>(75-F3)+75</f>
        <v>69</v>
      </c>
    </row>
    <row r="4" spans="1:9" x14ac:dyDescent="0.25">
      <c r="A4" s="4" t="s">
        <v>48</v>
      </c>
      <c r="B4" s="5"/>
      <c r="C4" s="5"/>
      <c r="D4" s="5">
        <f>AVERAGE(D5:D5)</f>
        <v>74</v>
      </c>
      <c r="E4" s="5">
        <v>50</v>
      </c>
      <c r="F4" s="5">
        <f>(D4/100)*E4</f>
        <v>37</v>
      </c>
      <c r="G4" s="5">
        <f>F4*0.5</f>
        <v>18.5</v>
      </c>
      <c r="I4" t="str">
        <f>IF(F2&gt;75, "TRUE", "FALSE")</f>
        <v>TRUE</v>
      </c>
    </row>
    <row r="5" spans="1:9" x14ac:dyDescent="0.25">
      <c r="A5" s="2" t="s">
        <v>12</v>
      </c>
      <c r="B5" s="10">
        <v>37</v>
      </c>
      <c r="C5" s="11">
        <v>50</v>
      </c>
      <c r="D5" s="11">
        <f t="shared" ref="D5:D10" si="0">(B5/C5)*100</f>
        <v>74</v>
      </c>
      <c r="E5" s="11">
        <v>50</v>
      </c>
      <c r="F5" s="11">
        <f>E5*(B5/C5)</f>
        <v>37</v>
      </c>
      <c r="G5" s="11">
        <f>F5*0.5</f>
        <v>18.5</v>
      </c>
    </row>
    <row r="6" spans="1:9" x14ac:dyDescent="0.25">
      <c r="B6" s="1"/>
      <c r="C6" s="1"/>
      <c r="E6" s="1"/>
      <c r="F6" s="1"/>
      <c r="G6" s="1"/>
    </row>
    <row r="7" spans="1:9" x14ac:dyDescent="0.25">
      <c r="A7" s="4" t="s">
        <v>93</v>
      </c>
      <c r="B7" s="5"/>
      <c r="C7" s="5"/>
      <c r="D7" s="5">
        <f>AVERAGE(D8:D12)</f>
        <v>64.8</v>
      </c>
      <c r="E7" s="5">
        <v>15</v>
      </c>
      <c r="F7" s="5">
        <f>SUM(F8:F12)</f>
        <v>9.7199999999999989</v>
      </c>
      <c r="G7" s="5">
        <f>F7*0.5</f>
        <v>4.8599999999999994</v>
      </c>
    </row>
    <row r="8" spans="1:9" x14ac:dyDescent="0.25">
      <c r="A8" s="3" t="s">
        <v>98</v>
      </c>
      <c r="B8" s="10">
        <v>13</v>
      </c>
      <c r="C8" s="11">
        <v>25</v>
      </c>
      <c r="D8" s="11">
        <f t="shared" si="0"/>
        <v>52</v>
      </c>
      <c r="E8" s="11">
        <v>3</v>
      </c>
      <c r="F8" s="11">
        <f>D8*0.01*3</f>
        <v>1.56</v>
      </c>
      <c r="G8" s="11"/>
    </row>
    <row r="9" spans="1:9" x14ac:dyDescent="0.25">
      <c r="A9" s="3" t="s">
        <v>99</v>
      </c>
      <c r="B9" s="10">
        <v>20</v>
      </c>
      <c r="C9" s="10">
        <v>25</v>
      </c>
      <c r="D9" s="10">
        <f t="shared" si="0"/>
        <v>80</v>
      </c>
      <c r="E9" s="10">
        <v>3</v>
      </c>
      <c r="F9" s="10">
        <f t="shared" ref="F9:F10" si="1">D9*0.01*3</f>
        <v>2.4000000000000004</v>
      </c>
      <c r="G9" s="10"/>
    </row>
    <row r="10" spans="1:9" x14ac:dyDescent="0.25">
      <c r="A10" s="3" t="s">
        <v>100</v>
      </c>
      <c r="B10" s="10">
        <v>24</v>
      </c>
      <c r="C10" s="10">
        <v>25</v>
      </c>
      <c r="D10" s="10">
        <f t="shared" si="0"/>
        <v>96</v>
      </c>
      <c r="E10" s="10">
        <v>3</v>
      </c>
      <c r="F10" s="10">
        <f t="shared" si="1"/>
        <v>2.88</v>
      </c>
      <c r="G10" s="10"/>
    </row>
    <row r="11" spans="1:9" x14ac:dyDescent="0.25">
      <c r="A11" s="29" t="s">
        <v>101</v>
      </c>
      <c r="B11" s="10">
        <v>10</v>
      </c>
      <c r="C11" s="10">
        <v>25</v>
      </c>
      <c r="D11" s="10">
        <f>(B11/C11)*100</f>
        <v>40</v>
      </c>
      <c r="E11" s="10">
        <v>3</v>
      </c>
      <c r="F11" s="10">
        <f>D11*0.03</f>
        <v>1.2</v>
      </c>
      <c r="G11" s="10"/>
    </row>
    <row r="12" spans="1:9" x14ac:dyDescent="0.25">
      <c r="A12" s="29" t="s">
        <v>102</v>
      </c>
      <c r="B12" s="10">
        <v>14</v>
      </c>
      <c r="C12" s="10">
        <v>25</v>
      </c>
      <c r="D12" s="10">
        <f>(B12/C12)*100</f>
        <v>56.000000000000007</v>
      </c>
      <c r="E12" s="10">
        <v>3</v>
      </c>
      <c r="F12" s="10">
        <f>E12*(D12/100)</f>
        <v>1.6800000000000002</v>
      </c>
      <c r="G12" s="10"/>
    </row>
    <row r="14" spans="1:9" x14ac:dyDescent="0.25">
      <c r="A14" s="4" t="s">
        <v>94</v>
      </c>
      <c r="B14" s="5"/>
      <c r="C14" s="5"/>
      <c r="D14" s="5">
        <f>AVERAGE(D15:D16)</f>
        <v>100</v>
      </c>
      <c r="E14" s="5">
        <v>14</v>
      </c>
      <c r="F14" s="5">
        <f>SUM(F15:F16)</f>
        <v>14.000000000000002</v>
      </c>
      <c r="G14" s="5">
        <f>F14*0.5</f>
        <v>7.0000000000000009</v>
      </c>
    </row>
    <row r="15" spans="1:9" x14ac:dyDescent="0.25">
      <c r="A15" s="3" t="s">
        <v>97</v>
      </c>
      <c r="B15" s="10">
        <v>35</v>
      </c>
      <c r="C15" s="11">
        <v>35</v>
      </c>
      <c r="D15" s="11">
        <f>(B15/C15)*100</f>
        <v>100</v>
      </c>
      <c r="E15" s="11">
        <v>7</v>
      </c>
      <c r="F15" s="11">
        <f>D15*0.07</f>
        <v>7.0000000000000009</v>
      </c>
      <c r="G15" s="11"/>
    </row>
    <row r="16" spans="1:9" x14ac:dyDescent="0.25">
      <c r="A16" s="29" t="s">
        <v>96</v>
      </c>
      <c r="B16" s="10">
        <v>35</v>
      </c>
      <c r="C16" s="10">
        <v>35</v>
      </c>
      <c r="D16" s="10">
        <f>(B16/C16)*100</f>
        <v>100</v>
      </c>
      <c r="E16" s="10">
        <v>7</v>
      </c>
      <c r="F16" s="10">
        <f>D16*0.07</f>
        <v>7.0000000000000009</v>
      </c>
      <c r="G16" s="10"/>
    </row>
    <row r="18" spans="1:7" x14ac:dyDescent="0.25">
      <c r="A18" s="4" t="s">
        <v>95</v>
      </c>
      <c r="B18" s="5"/>
      <c r="C18" s="5"/>
      <c r="D18" s="5">
        <f>AVERAGE(D19:D19)</f>
        <v>96.666666666666671</v>
      </c>
      <c r="E18" s="5">
        <v>20</v>
      </c>
      <c r="F18" s="5">
        <f>(D18/100)*E18</f>
        <v>19.333333333333332</v>
      </c>
      <c r="G18" s="5">
        <f>F18*0.5</f>
        <v>9.6666666666666661</v>
      </c>
    </row>
    <row r="19" spans="1:7" x14ac:dyDescent="0.25">
      <c r="A19" s="2" t="s">
        <v>13</v>
      </c>
      <c r="B19" s="10">
        <v>29</v>
      </c>
      <c r="C19" s="11">
        <v>30</v>
      </c>
      <c r="D19" s="11">
        <f>(B19/C19)*100</f>
        <v>96.666666666666671</v>
      </c>
      <c r="E19" s="11">
        <v>20</v>
      </c>
      <c r="F19" s="11">
        <f>(D19/100)*E19</f>
        <v>19.333333333333332</v>
      </c>
      <c r="G19" s="16">
        <f>F19*0.5</f>
        <v>9.6666666666666661</v>
      </c>
    </row>
    <row r="20" spans="1:7" x14ac:dyDescent="0.25">
      <c r="E20" s="1"/>
    </row>
    <row r="21" spans="1:7" x14ac:dyDescent="0.25">
      <c r="A21" s="2" t="s">
        <v>103</v>
      </c>
      <c r="B21" s="11">
        <v>24</v>
      </c>
      <c r="C21" s="11">
        <v>25</v>
      </c>
      <c r="D21" s="11">
        <f>(B21/C21)*100</f>
        <v>96</v>
      </c>
      <c r="E21" s="11">
        <v>1</v>
      </c>
      <c r="F21" s="12">
        <f>D21*0.01</f>
        <v>0.96</v>
      </c>
      <c r="G21" s="12"/>
    </row>
  </sheetData>
  <phoneticPr fontId="2" type="noConversion"/>
  <conditionalFormatting sqref="F2:F3">
    <cfRule type="cellIs" dxfId="159" priority="1" operator="between">
      <formula>60</formula>
      <formula>75</formula>
    </cfRule>
    <cfRule type="cellIs" dxfId="158" priority="2" operator="lessThan">
      <formula>60</formula>
    </cfRule>
    <cfRule type="cellIs" dxfId="157" priority="3" operator="greaterThan">
      <formula>75</formula>
    </cfRule>
  </conditionalFormatting>
  <conditionalFormatting sqref="D5 D18 D7:D12 D14:D16">
    <cfRule type="cellIs" dxfId="156" priority="7" operator="between">
      <formula>60</formula>
      <formula>75</formula>
    </cfRule>
    <cfRule type="cellIs" dxfId="155" priority="8" operator="lessThan">
      <formula>60</formula>
    </cfRule>
    <cfRule type="cellIs" dxfId="154" priority="9" operator="greaterThan">
      <formula>75</formula>
    </cfRule>
  </conditionalFormatting>
  <conditionalFormatting sqref="D4">
    <cfRule type="cellIs" dxfId="153" priority="4" operator="lessThan">
      <formula>60</formula>
    </cfRule>
    <cfRule type="cellIs" dxfId="152" priority="5" operator="between">
      <formula>60</formula>
      <formula>75</formula>
    </cfRule>
    <cfRule type="cellIs" dxfId="151" priority="6" operator="greaterThan">
      <formula>75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1D9CE-93C3-4322-99E1-EE55C02D33F0}">
  <sheetPr codeName="Sheet7"/>
  <dimension ref="A1:I39"/>
  <sheetViews>
    <sheetView workbookViewId="0">
      <selection activeCell="I9" sqref="I9"/>
    </sheetView>
  </sheetViews>
  <sheetFormatPr defaultRowHeight="15" x14ac:dyDescent="0.25"/>
  <cols>
    <col min="1" max="1" width="27.7109375" customWidth="1"/>
    <col min="2" max="3" width="15.7109375" customWidth="1"/>
    <col min="5" max="5" width="15.7109375" customWidth="1"/>
    <col min="6" max="7" width="18.7109375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31</v>
      </c>
      <c r="E1" s="7" t="s">
        <v>5</v>
      </c>
      <c r="F1" s="7" t="s">
        <v>4</v>
      </c>
      <c r="G1" s="7" t="s">
        <v>3</v>
      </c>
    </row>
    <row r="2" spans="1:9" x14ac:dyDescent="0.25">
      <c r="A2" s="6" t="s">
        <v>129</v>
      </c>
      <c r="B2" s="6"/>
      <c r="C2" s="6"/>
      <c r="D2" s="6"/>
      <c r="E2" s="6">
        <f>AVERAGE(D4,D9,D16,D22,D34)</f>
        <v>86.654814814814813</v>
      </c>
      <c r="F2" s="6">
        <f>SUM(F4,F9,F16,F22,F34)</f>
        <v>47.144777777777776</v>
      </c>
      <c r="G2" s="6">
        <f>F2*0.5</f>
        <v>23.572388888888888</v>
      </c>
    </row>
    <row r="4" spans="1:9" x14ac:dyDescent="0.25">
      <c r="A4" s="4" t="s">
        <v>48</v>
      </c>
      <c r="B4" s="5"/>
      <c r="C4" s="5"/>
      <c r="D4" s="5">
        <f>AVERAGE(D5:D5)</f>
        <v>77.777777777777786</v>
      </c>
      <c r="E4" s="5">
        <v>45</v>
      </c>
      <c r="F4" s="5">
        <f>SUM(F5:F7)</f>
        <v>22</v>
      </c>
      <c r="G4" s="5">
        <f>F4*0.5</f>
        <v>11</v>
      </c>
      <c r="I4" t="str">
        <f>IF(F2&gt;75, "TRUE", "FALSE")</f>
        <v>FALSE</v>
      </c>
    </row>
    <row r="5" spans="1:9" x14ac:dyDescent="0.25">
      <c r="A5" s="44" t="s">
        <v>12</v>
      </c>
      <c r="B5" s="10">
        <v>35</v>
      </c>
      <c r="C5" s="11">
        <v>45</v>
      </c>
      <c r="D5" s="11">
        <f>(B5/C5)*100</f>
        <v>77.777777777777786</v>
      </c>
      <c r="E5" s="11">
        <v>15</v>
      </c>
      <c r="F5" s="11">
        <f>D5*0.15</f>
        <v>11.666666666666668</v>
      </c>
      <c r="G5" s="11"/>
    </row>
    <row r="6" spans="1:9" x14ac:dyDescent="0.25">
      <c r="A6" s="41" t="s">
        <v>7</v>
      </c>
      <c r="B6" s="8">
        <v>31</v>
      </c>
      <c r="C6" s="8">
        <v>45</v>
      </c>
      <c r="D6" s="8">
        <f>(B6/C6)*100</f>
        <v>68.888888888888886</v>
      </c>
      <c r="E6" s="8">
        <v>15</v>
      </c>
      <c r="F6" s="10">
        <f>D6*0.15</f>
        <v>10.333333333333332</v>
      </c>
      <c r="G6" s="8"/>
      <c r="H6" s="23"/>
    </row>
    <row r="7" spans="1:9" x14ac:dyDescent="0.25">
      <c r="A7" s="14" t="s">
        <v>104</v>
      </c>
      <c r="B7" s="8"/>
      <c r="C7" s="8"/>
      <c r="D7" s="8"/>
      <c r="E7" s="8">
        <v>15</v>
      </c>
      <c r="F7" s="8"/>
      <c r="G7" s="8"/>
      <c r="H7" s="23"/>
    </row>
    <row r="8" spans="1:9" x14ac:dyDescent="0.25">
      <c r="B8" s="1"/>
      <c r="C8" s="1"/>
      <c r="D8" s="1"/>
      <c r="E8" s="1"/>
      <c r="F8" s="1"/>
      <c r="G8" s="1"/>
    </row>
    <row r="9" spans="1:9" x14ac:dyDescent="0.25">
      <c r="A9" s="4" t="s">
        <v>106</v>
      </c>
      <c r="B9" s="5"/>
      <c r="C9" s="5"/>
      <c r="D9" s="5">
        <f>AVERAGE(D10:D12)</f>
        <v>94.496296296296293</v>
      </c>
      <c r="E9" s="5">
        <v>10</v>
      </c>
      <c r="F9" s="5">
        <f>SUM(F10:F14)</f>
        <v>5.669777777777778</v>
      </c>
      <c r="G9" s="5">
        <f>F9*0.5</f>
        <v>2.834888888888889</v>
      </c>
    </row>
    <row r="10" spans="1:9" x14ac:dyDescent="0.25">
      <c r="A10" s="3" t="s">
        <v>107</v>
      </c>
      <c r="B10" s="10">
        <v>15</v>
      </c>
      <c r="C10" s="11">
        <v>15</v>
      </c>
      <c r="D10" s="11">
        <f>(B10/C10)*100</f>
        <v>100</v>
      </c>
      <c r="E10" s="11">
        <v>2</v>
      </c>
      <c r="F10" s="10">
        <f>D10*0.02</f>
        <v>2</v>
      </c>
      <c r="G10" s="11"/>
    </row>
    <row r="11" spans="1:9" x14ac:dyDescent="0.25">
      <c r="A11" s="42" t="s">
        <v>108</v>
      </c>
      <c r="B11" s="10">
        <v>37.57</v>
      </c>
      <c r="C11" s="10">
        <v>45</v>
      </c>
      <c r="D11" s="10">
        <f>(B11/C11)*100</f>
        <v>83.488888888888894</v>
      </c>
      <c r="E11" s="10">
        <v>2</v>
      </c>
      <c r="F11" s="10">
        <f>D11*0.02</f>
        <v>1.669777777777778</v>
      </c>
      <c r="G11" s="10"/>
    </row>
    <row r="12" spans="1:9" x14ac:dyDescent="0.25">
      <c r="A12" s="49" t="s">
        <v>109</v>
      </c>
      <c r="B12" s="10">
        <v>15</v>
      </c>
      <c r="C12" s="10">
        <v>15</v>
      </c>
      <c r="D12" s="10">
        <v>100</v>
      </c>
      <c r="E12" s="10">
        <v>2</v>
      </c>
      <c r="F12" s="10">
        <v>2</v>
      </c>
      <c r="G12" s="10"/>
    </row>
    <row r="13" spans="1:9" x14ac:dyDescent="0.25">
      <c r="A13" s="48" t="s">
        <v>110</v>
      </c>
      <c r="B13" s="10"/>
      <c r="C13" s="10"/>
      <c r="D13" s="10"/>
      <c r="E13" s="10">
        <v>2</v>
      </c>
      <c r="F13" s="10"/>
      <c r="G13" s="10"/>
    </row>
    <row r="14" spans="1:9" x14ac:dyDescent="0.25">
      <c r="A14" s="13" t="s">
        <v>111</v>
      </c>
      <c r="B14" s="10"/>
      <c r="C14" s="10"/>
      <c r="D14" s="10"/>
      <c r="E14" s="10">
        <v>2</v>
      </c>
      <c r="F14" s="10"/>
      <c r="G14" s="10"/>
    </row>
    <row r="15" spans="1:9" x14ac:dyDescent="0.25">
      <c r="D15" s="1"/>
    </row>
    <row r="16" spans="1:9" x14ac:dyDescent="0.25">
      <c r="A16" s="4" t="s">
        <v>112</v>
      </c>
      <c r="B16" s="5"/>
      <c r="C16" s="5"/>
      <c r="D16" s="5">
        <f>AVERAGE(D17)</f>
        <v>76</v>
      </c>
      <c r="E16" s="5">
        <v>15</v>
      </c>
      <c r="F16" s="5">
        <f>SUM(F17:F20)</f>
        <v>4.2750000000000004</v>
      </c>
      <c r="G16" s="5"/>
    </row>
    <row r="17" spans="1:7" x14ac:dyDescent="0.25">
      <c r="A17" s="3" t="s">
        <v>113</v>
      </c>
      <c r="B17" s="10">
        <v>38</v>
      </c>
      <c r="C17" s="11">
        <v>50</v>
      </c>
      <c r="D17" s="11">
        <f>(B17/C17)*100</f>
        <v>76</v>
      </c>
      <c r="E17" s="11">
        <v>2.5</v>
      </c>
      <c r="F17" s="10">
        <f>D17*0.025</f>
        <v>1.9000000000000001</v>
      </c>
      <c r="G17" s="11"/>
    </row>
    <row r="18" spans="1:7" x14ac:dyDescent="0.25">
      <c r="A18" s="19" t="s">
        <v>114</v>
      </c>
      <c r="B18" s="10">
        <v>95</v>
      </c>
      <c r="C18" s="10">
        <v>100</v>
      </c>
      <c r="D18" s="10">
        <f>(B18/C18)*100</f>
        <v>95</v>
      </c>
      <c r="E18" s="10">
        <v>2.5</v>
      </c>
      <c r="F18" s="10">
        <f>D18*0.025</f>
        <v>2.375</v>
      </c>
      <c r="G18" s="10"/>
    </row>
    <row r="19" spans="1:7" x14ac:dyDescent="0.25">
      <c r="A19" s="43" t="s">
        <v>115</v>
      </c>
      <c r="B19" s="10"/>
      <c r="C19" s="10"/>
      <c r="D19" s="10"/>
      <c r="E19" s="10">
        <v>5</v>
      </c>
      <c r="F19" s="10"/>
      <c r="G19" s="10"/>
    </row>
    <row r="20" spans="1:7" x14ac:dyDescent="0.25">
      <c r="A20" s="14" t="s">
        <v>130</v>
      </c>
      <c r="B20" s="10"/>
      <c r="C20" s="10"/>
      <c r="D20" s="10"/>
      <c r="E20" s="10">
        <v>5</v>
      </c>
      <c r="F20" s="10"/>
      <c r="G20" s="10"/>
    </row>
    <row r="22" spans="1:7" x14ac:dyDescent="0.25">
      <c r="A22" s="4" t="s">
        <v>116</v>
      </c>
      <c r="B22" s="5"/>
      <c r="C22" s="5"/>
      <c r="D22" s="5">
        <f>AVERAGE(D23:D32)</f>
        <v>100</v>
      </c>
      <c r="E22" s="5">
        <v>10</v>
      </c>
      <c r="F22" s="5">
        <f>SUM(F23:F32)</f>
        <v>5</v>
      </c>
      <c r="G22" s="5">
        <f>F22*0.5</f>
        <v>2.5</v>
      </c>
    </row>
    <row r="23" spans="1:7" x14ac:dyDescent="0.25">
      <c r="A23" s="40" t="s">
        <v>117</v>
      </c>
      <c r="B23" s="10">
        <v>10</v>
      </c>
      <c r="C23" s="11">
        <v>10</v>
      </c>
      <c r="D23" s="11">
        <f>(B23/C23)*100</f>
        <v>100</v>
      </c>
      <c r="E23" s="11">
        <v>1</v>
      </c>
      <c r="F23" s="11">
        <f>D23*0.01</f>
        <v>1</v>
      </c>
      <c r="G23" s="16"/>
    </row>
    <row r="24" spans="1:7" x14ac:dyDescent="0.25">
      <c r="A24" s="2" t="s">
        <v>118</v>
      </c>
      <c r="B24" s="10">
        <v>10</v>
      </c>
      <c r="C24" s="10">
        <v>10</v>
      </c>
      <c r="D24" s="10">
        <v>100</v>
      </c>
      <c r="E24" s="10">
        <v>1</v>
      </c>
      <c r="F24" s="10">
        <v>1</v>
      </c>
      <c r="G24" s="8"/>
    </row>
    <row r="25" spans="1:7" x14ac:dyDescent="0.25">
      <c r="A25" s="2" t="s">
        <v>119</v>
      </c>
      <c r="B25" s="10">
        <v>10</v>
      </c>
      <c r="C25" s="10">
        <v>10</v>
      </c>
      <c r="D25" s="10">
        <v>100</v>
      </c>
      <c r="E25" s="10">
        <v>1</v>
      </c>
      <c r="F25" s="10">
        <v>1</v>
      </c>
      <c r="G25" s="8"/>
    </row>
    <row r="26" spans="1:7" x14ac:dyDescent="0.25">
      <c r="A26" s="19" t="s">
        <v>120</v>
      </c>
      <c r="B26" s="10">
        <v>10</v>
      </c>
      <c r="C26" s="10">
        <v>10</v>
      </c>
      <c r="D26" s="10">
        <v>100</v>
      </c>
      <c r="E26" s="10">
        <v>1</v>
      </c>
      <c r="F26" s="10">
        <v>1</v>
      </c>
      <c r="G26" s="8"/>
    </row>
    <row r="27" spans="1:7" x14ac:dyDescent="0.25">
      <c r="A27" s="46" t="s">
        <v>121</v>
      </c>
      <c r="B27" s="10">
        <v>10</v>
      </c>
      <c r="C27" s="10">
        <v>10</v>
      </c>
      <c r="D27" s="10">
        <v>100</v>
      </c>
      <c r="E27" s="10">
        <v>1</v>
      </c>
      <c r="F27" s="10">
        <v>1</v>
      </c>
      <c r="G27" s="8"/>
    </row>
    <row r="28" spans="1:7" x14ac:dyDescent="0.25">
      <c r="A28" s="47" t="s">
        <v>122</v>
      </c>
      <c r="B28" s="10"/>
      <c r="C28" s="10"/>
      <c r="D28" s="10"/>
      <c r="E28" s="10">
        <v>1</v>
      </c>
      <c r="F28" s="10"/>
      <c r="G28" s="8"/>
    </row>
    <row r="29" spans="1:7" x14ac:dyDescent="0.25">
      <c r="A29" s="47" t="s">
        <v>123</v>
      </c>
      <c r="B29" s="10"/>
      <c r="C29" s="10"/>
      <c r="D29" s="10"/>
      <c r="E29" s="10">
        <v>1</v>
      </c>
      <c r="F29" s="10"/>
      <c r="G29" s="8"/>
    </row>
    <row r="30" spans="1:7" x14ac:dyDescent="0.25">
      <c r="A30" s="43" t="s">
        <v>124</v>
      </c>
      <c r="B30" s="10"/>
      <c r="C30" s="10"/>
      <c r="D30" s="10"/>
      <c r="E30" s="10">
        <v>1</v>
      </c>
      <c r="F30" s="10"/>
      <c r="G30" s="8"/>
    </row>
    <row r="31" spans="1:7" x14ac:dyDescent="0.25">
      <c r="A31" s="14" t="s">
        <v>125</v>
      </c>
      <c r="B31" s="10"/>
      <c r="C31" s="10"/>
      <c r="D31" s="10"/>
      <c r="E31" s="10">
        <v>1</v>
      </c>
      <c r="F31" s="10"/>
      <c r="G31" s="8"/>
    </row>
    <row r="32" spans="1:7" x14ac:dyDescent="0.25">
      <c r="A32" s="14" t="s">
        <v>126</v>
      </c>
      <c r="B32" s="10"/>
      <c r="C32" s="10"/>
      <c r="D32" s="10"/>
      <c r="E32" s="10">
        <v>1</v>
      </c>
      <c r="F32" s="10"/>
      <c r="G32" s="8"/>
    </row>
    <row r="34" spans="1:7" x14ac:dyDescent="0.25">
      <c r="A34" s="4" t="s">
        <v>105</v>
      </c>
      <c r="B34" s="5"/>
      <c r="C34" s="5"/>
      <c r="D34" s="5">
        <f>AVERAGE(D35:D39)</f>
        <v>85</v>
      </c>
      <c r="E34" s="5">
        <v>20</v>
      </c>
      <c r="F34" s="5">
        <f>SUM(F35:F39)</f>
        <v>10.199999999999999</v>
      </c>
      <c r="G34" s="5">
        <f>F34*0.5</f>
        <v>5.0999999999999996</v>
      </c>
    </row>
    <row r="35" spans="1:7" x14ac:dyDescent="0.25">
      <c r="A35" s="2" t="s">
        <v>127</v>
      </c>
      <c r="B35" s="10">
        <v>20</v>
      </c>
      <c r="C35" s="11">
        <v>20</v>
      </c>
      <c r="D35" s="11">
        <f>(B35/C35)*100</f>
        <v>100</v>
      </c>
      <c r="E35" s="11">
        <v>4</v>
      </c>
      <c r="F35" s="11">
        <f>(D35/100)*E35</f>
        <v>4</v>
      </c>
      <c r="G35" s="16"/>
    </row>
    <row r="36" spans="1:7" x14ac:dyDescent="0.25">
      <c r="A36" s="19" t="s">
        <v>128</v>
      </c>
      <c r="B36" s="10">
        <v>20</v>
      </c>
      <c r="C36" s="10">
        <v>20</v>
      </c>
      <c r="D36" s="10">
        <f>(B36/C36)*100</f>
        <v>100</v>
      </c>
      <c r="E36" s="10">
        <v>4</v>
      </c>
      <c r="F36" s="10">
        <f>(D36/100)*E36</f>
        <v>4</v>
      </c>
      <c r="G36" s="8"/>
    </row>
    <row r="37" spans="1:7" x14ac:dyDescent="0.25">
      <c r="A37" s="46" t="s">
        <v>23</v>
      </c>
      <c r="B37" s="10">
        <v>11</v>
      </c>
      <c r="C37" s="10">
        <v>20</v>
      </c>
      <c r="D37" s="10">
        <v>55</v>
      </c>
      <c r="E37" s="10">
        <v>4</v>
      </c>
      <c r="F37" s="10">
        <v>2.2000000000000002</v>
      </c>
      <c r="G37" s="8"/>
    </row>
    <row r="38" spans="1:7" x14ac:dyDescent="0.25">
      <c r="A38" s="43" t="s">
        <v>24</v>
      </c>
      <c r="B38" s="10"/>
      <c r="C38" s="10"/>
      <c r="D38" s="10"/>
      <c r="E38" s="10">
        <v>4</v>
      </c>
      <c r="F38" s="10"/>
      <c r="G38" s="8"/>
    </row>
    <row r="39" spans="1:7" x14ac:dyDescent="0.25">
      <c r="A39" s="14" t="s">
        <v>25</v>
      </c>
      <c r="B39" s="10"/>
      <c r="C39" s="10"/>
      <c r="D39" s="10"/>
      <c r="E39" s="10">
        <v>4</v>
      </c>
      <c r="F39" s="10"/>
      <c r="G39" s="8"/>
    </row>
  </sheetData>
  <phoneticPr fontId="2" type="noConversion"/>
  <conditionalFormatting sqref="F2">
    <cfRule type="cellIs" dxfId="150" priority="7" operator="between">
      <formula>60</formula>
      <formula>75</formula>
    </cfRule>
    <cfRule type="cellIs" dxfId="149" priority="8" operator="lessThan">
      <formula>60</formula>
    </cfRule>
    <cfRule type="cellIs" dxfId="148" priority="9" operator="greaterThan">
      <formula>75</formula>
    </cfRule>
  </conditionalFormatting>
  <conditionalFormatting sqref="D5:D7 D22 D9:D14 D16:D20">
    <cfRule type="cellIs" dxfId="147" priority="13" operator="between">
      <formula>60</formula>
      <formula>75</formula>
    </cfRule>
    <cfRule type="cellIs" dxfId="146" priority="14" operator="lessThan">
      <formula>60</formula>
    </cfRule>
    <cfRule type="cellIs" dxfId="145" priority="15" operator="greaterThan">
      <formula>75</formula>
    </cfRule>
  </conditionalFormatting>
  <conditionalFormatting sqref="D4">
    <cfRule type="cellIs" dxfId="144" priority="10" operator="lessThan">
      <formula>60</formula>
    </cfRule>
    <cfRule type="cellIs" dxfId="143" priority="11" operator="between">
      <formula>60</formula>
      <formula>75</formula>
    </cfRule>
    <cfRule type="cellIs" dxfId="142" priority="12" operator="greaterThan">
      <formula>75</formula>
    </cfRule>
  </conditionalFormatting>
  <conditionalFormatting sqref="D34">
    <cfRule type="cellIs" dxfId="141" priority="4" operator="between">
      <formula>60</formula>
      <formula>75</formula>
    </cfRule>
    <cfRule type="cellIs" dxfId="140" priority="5" operator="lessThan">
      <formula>60</formula>
    </cfRule>
    <cfRule type="cellIs" dxfId="139" priority="6" operator="greaterThan">
      <formula>75</formula>
    </cfRule>
  </conditionalFormatting>
  <conditionalFormatting sqref="D23:D32">
    <cfRule type="cellIs" dxfId="138" priority="1" operator="between">
      <formula>60</formula>
      <formula>75</formula>
    </cfRule>
    <cfRule type="cellIs" dxfId="137" priority="2" operator="lessThan">
      <formula>60</formula>
    </cfRule>
    <cfRule type="cellIs" dxfId="136" priority="3" operator="greaterThan">
      <formula>75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5FB-DC00-4414-9C5E-438F177D88F7}">
  <sheetPr codeName="Sheet8"/>
  <dimension ref="A1:I1048576"/>
  <sheetViews>
    <sheetView workbookViewId="0">
      <selection activeCell="F2" sqref="F2"/>
    </sheetView>
  </sheetViews>
  <sheetFormatPr defaultRowHeight="15" x14ac:dyDescent="0.25"/>
  <cols>
    <col min="1" max="1" width="27.7109375" customWidth="1"/>
    <col min="2" max="3" width="15.7109375" customWidth="1"/>
    <col min="5" max="5" width="15.7109375" customWidth="1"/>
    <col min="6" max="7" width="18.7109375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 t="s">
        <v>31</v>
      </c>
      <c r="E1" s="7" t="s">
        <v>5</v>
      </c>
      <c r="F1" s="7" t="s">
        <v>4</v>
      </c>
      <c r="G1" s="7" t="s">
        <v>3</v>
      </c>
    </row>
    <row r="2" spans="1:9" x14ac:dyDescent="0.25">
      <c r="A2" s="6" t="s">
        <v>135</v>
      </c>
      <c r="B2" s="6"/>
      <c r="C2" s="6"/>
      <c r="D2" s="6"/>
      <c r="E2" s="6">
        <f>AVERAGE(D4,D9)</f>
        <v>71.875</v>
      </c>
      <c r="F2" s="6">
        <f>SUM(F4,F9)</f>
        <v>71.875</v>
      </c>
      <c r="G2" s="6">
        <f>F2*0.5</f>
        <v>35.9375</v>
      </c>
    </row>
    <row r="4" spans="1:9" x14ac:dyDescent="0.25">
      <c r="A4" s="4" t="s">
        <v>48</v>
      </c>
      <c r="B4" s="5"/>
      <c r="C4" s="5"/>
      <c r="D4" s="5">
        <f>AVERAGE(D5:D7)</f>
        <v>66.25</v>
      </c>
      <c r="E4" s="5">
        <v>50</v>
      </c>
      <c r="F4" s="5">
        <f>SUM(F5:F7)</f>
        <v>33.125</v>
      </c>
      <c r="G4" s="5">
        <f>F4*0.5</f>
        <v>16.5625</v>
      </c>
      <c r="I4" t="str">
        <f>IF(F2&gt;75, "TRUE", "FALSE")</f>
        <v>FALSE</v>
      </c>
    </row>
    <row r="5" spans="1:9" x14ac:dyDescent="0.25">
      <c r="A5" s="44" t="s">
        <v>12</v>
      </c>
      <c r="B5" s="10">
        <v>26</v>
      </c>
      <c r="C5" s="11">
        <v>40</v>
      </c>
      <c r="D5" s="11">
        <f>(B5/C5)*100</f>
        <v>65</v>
      </c>
      <c r="E5" s="11">
        <v>25</v>
      </c>
      <c r="F5" s="11">
        <f>D5*0.25</f>
        <v>16.25</v>
      </c>
      <c r="G5" s="11"/>
    </row>
    <row r="6" spans="1:9" x14ac:dyDescent="0.25">
      <c r="A6" s="46" t="s">
        <v>7</v>
      </c>
      <c r="B6" s="8">
        <v>27</v>
      </c>
      <c r="C6" s="8">
        <v>40</v>
      </c>
      <c r="D6" s="10">
        <f>(B6/C6)*100</f>
        <v>67.5</v>
      </c>
      <c r="E6" s="8">
        <v>25</v>
      </c>
      <c r="F6" s="8">
        <f>D6*0.25</f>
        <v>16.875</v>
      </c>
      <c r="G6" s="8"/>
    </row>
    <row r="7" spans="1:9" x14ac:dyDescent="0.25">
      <c r="A7" s="47" t="s">
        <v>104</v>
      </c>
      <c r="B7" s="8"/>
      <c r="C7" s="8"/>
      <c r="D7" s="8"/>
      <c r="E7" s="8">
        <v>0</v>
      </c>
      <c r="F7" s="8"/>
      <c r="G7" s="8"/>
    </row>
    <row r="8" spans="1:9" x14ac:dyDescent="0.25">
      <c r="D8" s="1"/>
    </row>
    <row r="9" spans="1:9" x14ac:dyDescent="0.25">
      <c r="A9" s="4" t="s">
        <v>112</v>
      </c>
      <c r="B9" s="5"/>
      <c r="C9" s="5"/>
      <c r="D9" s="5">
        <f>AVERAGE(D10:D13)</f>
        <v>77.5</v>
      </c>
      <c r="E9" s="5">
        <f>SUM(E10:E13)</f>
        <v>50</v>
      </c>
      <c r="F9" s="5">
        <f>SUM(F10:F13)</f>
        <v>38.75</v>
      </c>
      <c r="G9" s="5"/>
    </row>
    <row r="10" spans="1:9" x14ac:dyDescent="0.25">
      <c r="A10" s="3" t="s">
        <v>131</v>
      </c>
      <c r="B10" s="10">
        <v>20</v>
      </c>
      <c r="C10" s="11">
        <v>25</v>
      </c>
      <c r="D10" s="11">
        <f>(B10/C10)*100</f>
        <v>80</v>
      </c>
      <c r="E10" s="11">
        <v>10</v>
      </c>
      <c r="F10" s="11">
        <f>D10*0.1</f>
        <v>8</v>
      </c>
      <c r="G10" s="11"/>
    </row>
    <row r="11" spans="1:9" x14ac:dyDescent="0.25">
      <c r="A11" s="19" t="s">
        <v>132</v>
      </c>
      <c r="B11" s="10">
        <v>15</v>
      </c>
      <c r="C11" s="10">
        <v>20</v>
      </c>
      <c r="D11" s="10">
        <f>(B11/C11)*100</f>
        <v>75</v>
      </c>
      <c r="E11" s="10">
        <v>15</v>
      </c>
      <c r="F11" s="10">
        <f>D11*0.15</f>
        <v>11.25</v>
      </c>
      <c r="G11" s="10"/>
    </row>
    <row r="12" spans="1:9" x14ac:dyDescent="0.25">
      <c r="A12" s="46" t="s">
        <v>133</v>
      </c>
      <c r="B12" s="10">
        <v>15</v>
      </c>
      <c r="C12" s="10">
        <v>20</v>
      </c>
      <c r="D12" s="10">
        <f>(B12/C12)*100</f>
        <v>75</v>
      </c>
      <c r="E12" s="10">
        <v>10</v>
      </c>
      <c r="F12" s="10">
        <f>D12*0.1</f>
        <v>7.5</v>
      </c>
      <c r="G12" s="10"/>
    </row>
    <row r="13" spans="1:9" x14ac:dyDescent="0.25">
      <c r="A13" s="46" t="s">
        <v>134</v>
      </c>
      <c r="B13" s="10">
        <v>16</v>
      </c>
      <c r="C13" s="10">
        <v>20</v>
      </c>
      <c r="D13" s="10">
        <f>(B13/C13)*100</f>
        <v>80</v>
      </c>
      <c r="E13" s="10">
        <v>15</v>
      </c>
      <c r="F13" s="10">
        <f>D13*0.15</f>
        <v>12</v>
      </c>
      <c r="G13" s="10"/>
    </row>
    <row r="1048576" spans="3:3" x14ac:dyDescent="0.25">
      <c r="C1048576">
        <v>2</v>
      </c>
    </row>
  </sheetData>
  <conditionalFormatting sqref="F2">
    <cfRule type="cellIs" dxfId="135" priority="4" operator="between">
      <formula>60</formula>
      <formula>75</formula>
    </cfRule>
    <cfRule type="cellIs" dxfId="134" priority="5" operator="lessThan">
      <formula>60</formula>
    </cfRule>
    <cfRule type="cellIs" dxfId="133" priority="6" operator="greaterThan">
      <formula>75</formula>
    </cfRule>
  </conditionalFormatting>
  <conditionalFormatting sqref="D9:D13 D5:D7">
    <cfRule type="cellIs" dxfId="132" priority="10" operator="between">
      <formula>60</formula>
      <formula>75</formula>
    </cfRule>
    <cfRule type="cellIs" dxfId="131" priority="11" operator="lessThan">
      <formula>60</formula>
    </cfRule>
    <cfRule type="cellIs" dxfId="130" priority="12" operator="greaterThan">
      <formula>75</formula>
    </cfRule>
  </conditionalFormatting>
  <conditionalFormatting sqref="D4">
    <cfRule type="cellIs" dxfId="129" priority="7" operator="lessThan">
      <formula>60</formula>
    </cfRule>
    <cfRule type="cellIs" dxfId="128" priority="8" operator="between">
      <formula>60</formula>
      <formula>75</formula>
    </cfRule>
    <cfRule type="cellIs" dxfId="127" priority="9" operator="greaterThan">
      <formula>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Overview</vt:lpstr>
      <vt:lpstr>AIM111</vt:lpstr>
      <vt:lpstr>STK110</vt:lpstr>
      <vt:lpstr>FRK111</vt:lpstr>
      <vt:lpstr>OBS114</vt:lpstr>
      <vt:lpstr>INF113</vt:lpstr>
      <vt:lpstr>INF154</vt:lpstr>
      <vt:lpstr>INF171</vt:lpstr>
      <vt:lpstr>INF183</vt:lpstr>
      <vt:lpstr>AIM121</vt:lpstr>
      <vt:lpstr>ALL121</vt:lpstr>
      <vt:lpstr>STK120</vt:lpstr>
      <vt:lpstr>FRK122</vt:lpstr>
      <vt:lpstr>OBS124</vt:lpstr>
      <vt:lpstr>INF112</vt:lpstr>
      <vt:lpstr>INF164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Mikail</dc:creator>
  <cp:lastModifiedBy>Mikail</cp:lastModifiedBy>
  <dcterms:created xsi:type="dcterms:W3CDTF">2021-06-21T09:24:54Z</dcterms:created>
  <dcterms:modified xsi:type="dcterms:W3CDTF">2021-10-12T10:13:39Z</dcterms:modified>
</cp:coreProperties>
</file>