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sunn\Downloads\"/>
    </mc:Choice>
  </mc:AlternateContent>
  <xr:revisionPtr revIDLastSave="0" documentId="13_ncr:1_{685E5B7B-5D6B-41C0-BE94-3F658F3E095E}" xr6:coauthVersionLast="47" xr6:coauthVersionMax="47" xr10:uidLastSave="{00000000-0000-0000-0000-000000000000}"/>
  <bookViews>
    <workbookView xWindow="-110" yWindow="-110" windowWidth="19420" windowHeight="11500" activeTab="5" xr2:uid="{00000000-000D-0000-FFFF-FFFF00000000}"/>
  </bookViews>
  <sheets>
    <sheet name="Inputs" sheetId="1" r:id="rId1"/>
    <sheet name="Trial Balance" sheetId="2" r:id="rId2"/>
    <sheet name="Trading Account" sheetId="3" r:id="rId3"/>
    <sheet name="Profit &amp; Loss" sheetId="4" r:id="rId4"/>
    <sheet name="Balance Sheet" sheetId="5" r:id="rId5"/>
    <sheet name="Cash Flow" sheetId="6" r:id="rId6"/>
  </sheets>
  <calcPr calcId="191029"/>
</workbook>
</file>

<file path=xl/calcChain.xml><?xml version="1.0" encoding="utf-8"?>
<calcChain xmlns="http://schemas.openxmlformats.org/spreadsheetml/2006/main">
  <c r="B9" i="5" l="1"/>
  <c r="E8" i="5"/>
  <c r="B8" i="5"/>
  <c r="E7" i="5"/>
  <c r="B7" i="5"/>
  <c r="E6" i="5"/>
  <c r="B6" i="5"/>
  <c r="B7" i="6" s="1"/>
  <c r="E5" i="5"/>
  <c r="B5" i="5"/>
  <c r="B6" i="6" s="1"/>
  <c r="E4" i="5"/>
  <c r="B8" i="6" s="1"/>
  <c r="B4" i="5"/>
  <c r="B14" i="6" s="1"/>
  <c r="B8" i="4"/>
  <c r="B9" i="4" s="1"/>
  <c r="B3" i="4"/>
  <c r="B8" i="3"/>
  <c r="B6" i="3"/>
  <c r="B5" i="3"/>
  <c r="B4" i="3"/>
  <c r="B7" i="3" s="1"/>
  <c r="B9" i="3" s="1"/>
  <c r="B4" i="4" s="1"/>
  <c r="B3" i="3"/>
  <c r="D19" i="2"/>
  <c r="C19" i="2"/>
  <c r="B5" i="4" l="1"/>
  <c r="B11" i="4" s="1"/>
  <c r="B10" i="5"/>
  <c r="B12" i="5" l="1"/>
  <c r="B3" i="6"/>
  <c r="B10" i="6" s="1"/>
  <c r="B12" i="6" s="1"/>
  <c r="E9" i="5"/>
  <c r="E10" i="5" s="1"/>
</calcChain>
</file>

<file path=xl/sharedStrings.xml><?xml version="1.0" encoding="utf-8"?>
<sst xmlns="http://schemas.openxmlformats.org/spreadsheetml/2006/main" count="104" uniqueCount="78">
  <si>
    <t>Metric</t>
  </si>
  <si>
    <t>Value</t>
  </si>
  <si>
    <t>Net Sales (Base)</t>
  </si>
  <si>
    <t>Sales Taxes Output (CGST)</t>
  </si>
  <si>
    <t>Sales Taxes Output (SGST)</t>
  </si>
  <si>
    <t>Sales Taxes Output (IGST)</t>
  </si>
  <si>
    <t>Purchases Base</t>
  </si>
  <si>
    <t>Input CGST</t>
  </si>
  <si>
    <t>Input SGST</t>
  </si>
  <si>
    <t>Input IGST</t>
  </si>
  <si>
    <t>Opening Stock Value</t>
  </si>
  <si>
    <t>Closing Stock Value</t>
  </si>
  <si>
    <t>COGS (computed)</t>
  </si>
  <si>
    <t>Receipts from Customers</t>
  </si>
  <si>
    <t>Payments to Suppliers</t>
  </si>
  <si>
    <t>Credit Notes</t>
  </si>
  <si>
    <t>Debit Notes</t>
  </si>
  <si>
    <t>Accounts Receivable (approx)</t>
  </si>
  <si>
    <t>Accounts Payable (approx)</t>
  </si>
  <si>
    <t>Cash &amp; Bank (approx)</t>
  </si>
  <si>
    <t>Transportation Expense</t>
  </si>
  <si>
    <t>Net Profit (approx)</t>
  </si>
  <si>
    <t>Ledger</t>
  </si>
  <si>
    <t>Group</t>
  </si>
  <si>
    <t>Debit</t>
  </si>
  <si>
    <t>Credit</t>
  </si>
  <si>
    <t>Cash &amp; Bank</t>
  </si>
  <si>
    <t>Accounts Receivable</t>
  </si>
  <si>
    <t>Inventory (Closing)</t>
  </si>
  <si>
    <t>Accounts Payable</t>
  </si>
  <si>
    <t>Output CGST</t>
  </si>
  <si>
    <t>Output SGST</t>
  </si>
  <si>
    <t>Output IGST</t>
  </si>
  <si>
    <t>Sales Revenue (Net of GST)</t>
  </si>
  <si>
    <t>Opening Stock</t>
  </si>
  <si>
    <t>Purchases (Taxable Portion)</t>
  </si>
  <si>
    <t>Freight Inward</t>
  </si>
  <si>
    <t>Round Off (Purchases)</t>
  </si>
  <si>
    <t>Transportation Charges</t>
  </si>
  <si>
    <t>Capital Account</t>
  </si>
  <si>
    <t>Bank Accounts</t>
  </si>
  <si>
    <t>Sundry Debtors</t>
  </si>
  <si>
    <t>Stock-in-Hand</t>
  </si>
  <si>
    <t>Duties &amp; Taxes</t>
  </si>
  <si>
    <t>Sundry Creditors</t>
  </si>
  <si>
    <t>Sales Accounts</t>
  </si>
  <si>
    <t>Direct Expenses</t>
  </si>
  <si>
    <t>Purchase Accounts</t>
  </si>
  <si>
    <t>Indirect Expenses</t>
  </si>
  <si>
    <t>Capital</t>
  </si>
  <si>
    <t>Totals</t>
  </si>
  <si>
    <t>Trading Account for FY 2017–18</t>
  </si>
  <si>
    <t>Cost of Goods Available</t>
  </si>
  <si>
    <t>Less: Closing Stock</t>
  </si>
  <si>
    <t>COGS</t>
  </si>
  <si>
    <t>Profit &amp; Loss Account for FY 2017–18</t>
  </si>
  <si>
    <t>Net Sales (excl. GST)</t>
  </si>
  <si>
    <t>COGS (from Trading A/c)</t>
  </si>
  <si>
    <t>Gross Profit</t>
  </si>
  <si>
    <t>Operating Expenses</t>
  </si>
  <si>
    <t>Total Operating Expenses</t>
  </si>
  <si>
    <t>Net Profit</t>
  </si>
  <si>
    <t>Balance Sheet as at 31-Mar-2018</t>
  </si>
  <si>
    <t>ASSETS</t>
  </si>
  <si>
    <t>Inventory</t>
  </si>
  <si>
    <t>Total Assets</t>
  </si>
  <si>
    <t>LIABILITIES &amp; EQUITY</t>
  </si>
  <si>
    <t>Retained Earnings (Net Profit)</t>
  </si>
  <si>
    <t>Total Liabilities &amp; Equity</t>
  </si>
  <si>
    <t>Check: Assets - Liabilities &amp; Equity</t>
  </si>
  <si>
    <t>Cash Flow Statement (Indirect Method)</t>
  </si>
  <si>
    <t>Changes in Working Capital:</t>
  </si>
  <si>
    <t>Δ Accounts Receivable (increase)</t>
  </si>
  <si>
    <t>Δ Inventory (increase)</t>
  </si>
  <si>
    <t>Δ Accounts Payable (increase)</t>
  </si>
  <si>
    <t>Cash from Operations</t>
  </si>
  <si>
    <t>Net Increase in Cash &amp; Bank</t>
  </si>
  <si>
    <t>Ending Cash &amp; Bank (check)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</si>
</sst>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B1" sqref="B1:B1048576"/>
    </sheetView>
  </sheetViews>
  <sheetFormatPr defaultRowHeight="14.5" x14ac:dyDescent="0.35"/>
  <cols>
    <col min="1" max="1" width="25.6328125" bestFit="1" customWidth="1"/>
    <col min="2" max="2" width="13.36328125" style="2" bestFit="1" customWidth="1"/>
  </cols>
  <sheetData>
    <row r="1" spans="1:2" x14ac:dyDescent="0.35">
      <c r="A1" s="1" t="s">
        <v>0</v>
      </c>
      <c r="B1" s="3" t="s">
        <v>1</v>
      </c>
    </row>
    <row r="2" spans="1:2" x14ac:dyDescent="0.35">
      <c r="A2" t="s">
        <v>2</v>
      </c>
      <c r="B2" s="2">
        <v>2430335.31</v>
      </c>
    </row>
    <row r="3" spans="1:2" x14ac:dyDescent="0.35">
      <c r="A3" t="s">
        <v>3</v>
      </c>
      <c r="B3" s="2">
        <v>32481.91</v>
      </c>
    </row>
    <row r="4" spans="1:2" x14ac:dyDescent="0.35">
      <c r="A4" t="s">
        <v>4</v>
      </c>
      <c r="B4" s="2">
        <v>32481.91</v>
      </c>
    </row>
    <row r="5" spans="1:2" x14ac:dyDescent="0.35">
      <c r="A5" t="s">
        <v>5</v>
      </c>
      <c r="B5" s="2">
        <v>273881.74</v>
      </c>
    </row>
    <row r="6" spans="1:2" x14ac:dyDescent="0.35">
      <c r="A6" t="s">
        <v>6</v>
      </c>
      <c r="B6" s="2">
        <v>1491820.37</v>
      </c>
    </row>
    <row r="7" spans="1:2" x14ac:dyDescent="0.35">
      <c r="A7" t="s">
        <v>7</v>
      </c>
      <c r="B7" s="2">
        <v>11887.17</v>
      </c>
    </row>
    <row r="8" spans="1:2" x14ac:dyDescent="0.35">
      <c r="A8" t="s">
        <v>8</v>
      </c>
      <c r="B8" s="2">
        <v>11887.17</v>
      </c>
    </row>
    <row r="9" spans="1:2" x14ac:dyDescent="0.35">
      <c r="A9" t="s">
        <v>9</v>
      </c>
      <c r="B9" s="2">
        <v>172840.14</v>
      </c>
    </row>
    <row r="10" spans="1:2" x14ac:dyDescent="0.35">
      <c r="A10" t="s">
        <v>10</v>
      </c>
      <c r="B10" s="2">
        <v>491290.85710000002</v>
      </c>
    </row>
    <row r="11" spans="1:2" x14ac:dyDescent="0.35">
      <c r="A11" t="s">
        <v>11</v>
      </c>
      <c r="B11" s="2">
        <v>0</v>
      </c>
    </row>
    <row r="12" spans="1:2" x14ac:dyDescent="0.35">
      <c r="A12" t="s">
        <v>12</v>
      </c>
      <c r="B12" s="2">
        <v>1951297.5071</v>
      </c>
    </row>
    <row r="13" spans="1:2" x14ac:dyDescent="0.35">
      <c r="A13" t="s">
        <v>13</v>
      </c>
      <c r="B13" s="2">
        <v>21554465.98</v>
      </c>
    </row>
    <row r="14" spans="1:2" x14ac:dyDescent="0.35">
      <c r="A14" t="s">
        <v>14</v>
      </c>
      <c r="B14" s="2">
        <v>16877041.02</v>
      </c>
    </row>
    <row r="15" spans="1:2" x14ac:dyDescent="0.35">
      <c r="A15" t="s">
        <v>15</v>
      </c>
      <c r="B15" s="2">
        <v>520103.18999999989</v>
      </c>
    </row>
    <row r="16" spans="1:2" x14ac:dyDescent="0.35">
      <c r="A16" t="s">
        <v>16</v>
      </c>
      <c r="B16" s="2">
        <v>310633.24</v>
      </c>
    </row>
    <row r="17" spans="1:2" x14ac:dyDescent="0.35">
      <c r="A17" t="s">
        <v>17</v>
      </c>
      <c r="B17" s="2">
        <v>0</v>
      </c>
    </row>
    <row r="18" spans="1:2" x14ac:dyDescent="0.35">
      <c r="A18" t="s">
        <v>18</v>
      </c>
      <c r="B18" s="2">
        <v>0</v>
      </c>
    </row>
    <row r="19" spans="1:2" x14ac:dyDescent="0.35">
      <c r="A19" t="s">
        <v>19</v>
      </c>
      <c r="B19" s="2">
        <v>3580064.5300000049</v>
      </c>
    </row>
    <row r="20" spans="1:2" x14ac:dyDescent="0.35">
      <c r="A20" t="s">
        <v>20</v>
      </c>
      <c r="B20" s="2">
        <v>498841.1</v>
      </c>
    </row>
    <row r="21" spans="1:2" x14ac:dyDescent="0.35">
      <c r="A21" t="s">
        <v>21</v>
      </c>
      <c r="B21" s="2">
        <v>-19803.297099999971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workbookViewId="0">
      <selection activeCell="C1" sqref="C1:C1048576"/>
    </sheetView>
  </sheetViews>
  <sheetFormatPr defaultRowHeight="14.5" x14ac:dyDescent="0.35"/>
  <cols>
    <col min="1" max="1" width="24.1796875" bestFit="1" customWidth="1"/>
    <col min="2" max="2" width="16.453125" bestFit="1" customWidth="1"/>
    <col min="3" max="4" width="12.26953125" style="2" bestFit="1" customWidth="1"/>
  </cols>
  <sheetData>
    <row r="1" spans="1:4" x14ac:dyDescent="0.35">
      <c r="A1" s="1" t="s">
        <v>22</v>
      </c>
      <c r="B1" s="1" t="s">
        <v>23</v>
      </c>
      <c r="C1" s="3" t="s">
        <v>24</v>
      </c>
      <c r="D1" s="3" t="s">
        <v>25</v>
      </c>
    </row>
    <row r="2" spans="1:4" x14ac:dyDescent="0.35">
      <c r="A2" t="s">
        <v>26</v>
      </c>
      <c r="B2" t="s">
        <v>40</v>
      </c>
      <c r="C2" s="2">
        <v>3580064.53</v>
      </c>
      <c r="D2" s="2">
        <v>0</v>
      </c>
    </row>
    <row r="3" spans="1:4" x14ac:dyDescent="0.35">
      <c r="A3" t="s">
        <v>27</v>
      </c>
      <c r="B3" t="s">
        <v>41</v>
      </c>
      <c r="C3" s="2">
        <v>0</v>
      </c>
      <c r="D3" s="2">
        <v>0</v>
      </c>
    </row>
    <row r="4" spans="1:4" x14ac:dyDescent="0.35">
      <c r="A4" t="s">
        <v>28</v>
      </c>
      <c r="B4" t="s">
        <v>42</v>
      </c>
      <c r="C4" s="2">
        <v>0</v>
      </c>
      <c r="D4" s="2">
        <v>0</v>
      </c>
    </row>
    <row r="5" spans="1:4" x14ac:dyDescent="0.35">
      <c r="A5" t="s">
        <v>7</v>
      </c>
      <c r="B5" t="s">
        <v>43</v>
      </c>
      <c r="C5" s="2">
        <v>11887.17</v>
      </c>
      <c r="D5" s="2">
        <v>0</v>
      </c>
    </row>
    <row r="6" spans="1:4" x14ac:dyDescent="0.35">
      <c r="A6" t="s">
        <v>8</v>
      </c>
      <c r="B6" t="s">
        <v>43</v>
      </c>
      <c r="C6" s="2">
        <v>11887.17</v>
      </c>
      <c r="D6" s="2">
        <v>0</v>
      </c>
    </row>
    <row r="7" spans="1:4" x14ac:dyDescent="0.35">
      <c r="A7" t="s">
        <v>9</v>
      </c>
      <c r="B7" t="s">
        <v>43</v>
      </c>
      <c r="C7" s="2">
        <v>172840.14</v>
      </c>
      <c r="D7" s="2">
        <v>0</v>
      </c>
    </row>
    <row r="8" spans="1:4" x14ac:dyDescent="0.35">
      <c r="A8" t="s">
        <v>29</v>
      </c>
      <c r="B8" t="s">
        <v>44</v>
      </c>
      <c r="C8" s="2">
        <v>0</v>
      </c>
      <c r="D8" s="2">
        <v>0</v>
      </c>
    </row>
    <row r="9" spans="1:4" x14ac:dyDescent="0.35">
      <c r="A9" t="s">
        <v>30</v>
      </c>
      <c r="B9" t="s">
        <v>43</v>
      </c>
      <c r="C9" s="2">
        <v>0</v>
      </c>
      <c r="D9" s="2">
        <v>32481.91</v>
      </c>
    </row>
    <row r="10" spans="1:4" x14ac:dyDescent="0.35">
      <c r="A10" t="s">
        <v>31</v>
      </c>
      <c r="B10" t="s">
        <v>43</v>
      </c>
      <c r="C10" s="2">
        <v>0</v>
      </c>
      <c r="D10" s="2">
        <v>32481.91</v>
      </c>
    </row>
    <row r="11" spans="1:4" x14ac:dyDescent="0.35">
      <c r="A11" t="s">
        <v>32</v>
      </c>
      <c r="B11" t="s">
        <v>43</v>
      </c>
      <c r="C11" s="2">
        <v>0</v>
      </c>
      <c r="D11" s="2">
        <v>273881.74</v>
      </c>
    </row>
    <row r="12" spans="1:4" x14ac:dyDescent="0.35">
      <c r="A12" t="s">
        <v>33</v>
      </c>
      <c r="B12" t="s">
        <v>45</v>
      </c>
      <c r="C12" s="2">
        <v>0</v>
      </c>
      <c r="D12" s="2">
        <v>2430335.31</v>
      </c>
    </row>
    <row r="13" spans="1:4" x14ac:dyDescent="0.35">
      <c r="A13" t="s">
        <v>34</v>
      </c>
      <c r="B13" t="s">
        <v>46</v>
      </c>
      <c r="C13" s="2">
        <v>491290.86</v>
      </c>
      <c r="D13" s="2">
        <v>0</v>
      </c>
    </row>
    <row r="14" spans="1:4" x14ac:dyDescent="0.35">
      <c r="A14" t="s">
        <v>35</v>
      </c>
      <c r="B14" t="s">
        <v>47</v>
      </c>
      <c r="C14" s="2">
        <v>1460006.65</v>
      </c>
      <c r="D14" s="2">
        <v>0</v>
      </c>
    </row>
    <row r="15" spans="1:4" x14ac:dyDescent="0.35">
      <c r="A15" t="s">
        <v>36</v>
      </c>
      <c r="B15" t="s">
        <v>46</v>
      </c>
      <c r="C15" s="2">
        <v>31810.22</v>
      </c>
      <c r="D15" s="2">
        <v>0</v>
      </c>
    </row>
    <row r="16" spans="1:4" x14ac:dyDescent="0.35">
      <c r="A16" t="s">
        <v>37</v>
      </c>
      <c r="B16" t="s">
        <v>46</v>
      </c>
      <c r="C16" s="2">
        <v>3.5</v>
      </c>
      <c r="D16" s="2">
        <v>0</v>
      </c>
    </row>
    <row r="17" spans="1:8" x14ac:dyDescent="0.35">
      <c r="A17" t="s">
        <v>38</v>
      </c>
      <c r="B17" t="s">
        <v>48</v>
      </c>
      <c r="C17" s="2">
        <v>498841.1</v>
      </c>
      <c r="D17" s="2">
        <v>0</v>
      </c>
      <c r="H17" s="2"/>
    </row>
    <row r="18" spans="1:8" x14ac:dyDescent="0.35">
      <c r="A18" t="s">
        <v>39</v>
      </c>
      <c r="B18" t="s">
        <v>49</v>
      </c>
      <c r="C18" s="2">
        <v>0</v>
      </c>
      <c r="D18" s="2">
        <v>3489450.47</v>
      </c>
    </row>
    <row r="19" spans="1:8" x14ac:dyDescent="0.35">
      <c r="A19" t="s">
        <v>50</v>
      </c>
      <c r="C19" s="2">
        <f>SUM(C2:C18)</f>
        <v>6258631.3399999989</v>
      </c>
      <c r="D19" s="2">
        <f>SUM(D2:D18)</f>
        <v>6258631.3399999999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B1" sqref="B1:B1048576"/>
    </sheetView>
  </sheetViews>
  <sheetFormatPr defaultRowHeight="14.5" x14ac:dyDescent="0.35"/>
  <cols>
    <col min="1" max="1" width="27.36328125" bestFit="1" customWidth="1"/>
    <col min="2" max="2" width="12.26953125" style="2" bestFit="1" customWidth="1"/>
  </cols>
  <sheetData>
    <row r="1" spans="1:2" x14ac:dyDescent="0.35">
      <c r="A1" t="s">
        <v>51</v>
      </c>
    </row>
    <row r="3" spans="1:2" x14ac:dyDescent="0.35">
      <c r="A3" t="s">
        <v>34</v>
      </c>
      <c r="B3" s="2">
        <f>SUMIF('Trial Balance'!A2:A18,"Opening Stock",'Trial Balance'!C2:C18)</f>
        <v>491290.86</v>
      </c>
    </row>
    <row r="4" spans="1:2" x14ac:dyDescent="0.35">
      <c r="A4" t="s">
        <v>35</v>
      </c>
      <c r="B4" s="2">
        <f>SUMIF('Trial Balance'!A2:A18,"Purchases (Taxable Portion)",'Trial Balance'!C2:C18)</f>
        <v>1460006.65</v>
      </c>
    </row>
    <row r="5" spans="1:2" x14ac:dyDescent="0.35">
      <c r="A5" t="s">
        <v>36</v>
      </c>
      <c r="B5" s="2">
        <f>SUMIF('Trial Balance'!A2:A18,"Freight Inward",'Trial Balance'!C2:C18)</f>
        <v>31810.22</v>
      </c>
    </row>
    <row r="6" spans="1:2" x14ac:dyDescent="0.35">
      <c r="A6" t="s">
        <v>37</v>
      </c>
      <c r="B6" s="2">
        <f>SUMIF('Trial Balance'!A2:A18,"Round Off (Purchases)",'Trial Balance'!C2:C18)</f>
        <v>3.5</v>
      </c>
    </row>
    <row r="7" spans="1:2" x14ac:dyDescent="0.35">
      <c r="A7" t="s">
        <v>52</v>
      </c>
      <c r="B7" s="2">
        <f>SUM(B3:B6)</f>
        <v>1983111.2299999997</v>
      </c>
    </row>
    <row r="8" spans="1:2" x14ac:dyDescent="0.35">
      <c r="A8" t="s">
        <v>53</v>
      </c>
      <c r="B8" s="2">
        <f>SUMIF('Trial Balance'!A2:A18,"Inventory (Closing)",'Trial Balance'!C2:C18)</f>
        <v>0</v>
      </c>
    </row>
    <row r="9" spans="1:2" x14ac:dyDescent="0.35">
      <c r="A9" t="s">
        <v>54</v>
      </c>
      <c r="B9" s="2">
        <f>B7-B8</f>
        <v>1983111.2299999997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H10" sqref="H10"/>
    </sheetView>
  </sheetViews>
  <sheetFormatPr defaultRowHeight="14.5" x14ac:dyDescent="0.35"/>
  <cols>
    <col min="1" max="1" width="31.54296875" bestFit="1" customWidth="1"/>
    <col min="2" max="2" width="12.26953125" style="2" bestFit="1" customWidth="1"/>
  </cols>
  <sheetData>
    <row r="1" spans="1:2" x14ac:dyDescent="0.35">
      <c r="A1" t="s">
        <v>55</v>
      </c>
    </row>
    <row r="3" spans="1:2" x14ac:dyDescent="0.35">
      <c r="A3" t="s">
        <v>56</v>
      </c>
      <c r="B3" s="2">
        <f>SUMIF('Trial Balance'!A2:A18,"Sales Revenue (Net of GST)",'Trial Balance'!D2:D18)</f>
        <v>2430335.31</v>
      </c>
    </row>
    <row r="4" spans="1:2" x14ac:dyDescent="0.35">
      <c r="A4" t="s">
        <v>57</v>
      </c>
      <c r="B4" s="2">
        <f>'Trading Account'!B9</f>
        <v>1983111.2299999997</v>
      </c>
    </row>
    <row r="5" spans="1:2" x14ac:dyDescent="0.35">
      <c r="A5" t="s">
        <v>58</v>
      </c>
      <c r="B5" s="2">
        <f>B3-B4</f>
        <v>447224.08000000031</v>
      </c>
    </row>
    <row r="7" spans="1:2" x14ac:dyDescent="0.35">
      <c r="A7" t="s">
        <v>59</v>
      </c>
    </row>
    <row r="8" spans="1:2" x14ac:dyDescent="0.35">
      <c r="A8" t="s">
        <v>38</v>
      </c>
      <c r="B8" s="2">
        <f>SUMIF('Trial Balance'!A2:A18,"Transportation Charges",'Trial Balance'!C2:C18)</f>
        <v>498841.1</v>
      </c>
    </row>
    <row r="9" spans="1:2" x14ac:dyDescent="0.35">
      <c r="A9" t="s">
        <v>60</v>
      </c>
      <c r="B9" s="2">
        <f>B8</f>
        <v>498841.1</v>
      </c>
    </row>
    <row r="11" spans="1:2" x14ac:dyDescent="0.35">
      <c r="A11" t="s">
        <v>61</v>
      </c>
      <c r="B11" s="2">
        <f>B5-B9</f>
        <v>-51617.019999999669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workbookViewId="0">
      <selection activeCell="G9" sqref="G9"/>
    </sheetView>
  </sheetViews>
  <sheetFormatPr defaultRowHeight="14.5" x14ac:dyDescent="0.35"/>
  <cols>
    <col min="1" max="1" width="29" bestFit="1" customWidth="1"/>
    <col min="2" max="2" width="12.26953125" style="2" bestFit="1" customWidth="1"/>
    <col min="4" max="4" width="25.7265625" bestFit="1" customWidth="1"/>
    <col min="5" max="5" width="12.26953125" style="2" bestFit="1" customWidth="1"/>
  </cols>
  <sheetData>
    <row r="1" spans="1:5" x14ac:dyDescent="0.35">
      <c r="A1" t="s">
        <v>62</v>
      </c>
    </row>
    <row r="3" spans="1:5" x14ac:dyDescent="0.35">
      <c r="A3" t="s">
        <v>63</v>
      </c>
      <c r="D3" t="s">
        <v>66</v>
      </c>
    </row>
    <row r="4" spans="1:5" x14ac:dyDescent="0.35">
      <c r="A4" t="s">
        <v>26</v>
      </c>
      <c r="B4" s="2">
        <f>SUMIF('Trial Balance'!A2:A18,"Cash &amp; Bank",'Trial Balance'!C2:C18)</f>
        <v>3580064.53</v>
      </c>
      <c r="D4" t="s">
        <v>29</v>
      </c>
      <c r="E4" s="2">
        <f>SUMIF('Trial Balance'!A2:A18,"Accounts Payable",'Trial Balance'!D2:D18)</f>
        <v>0</v>
      </c>
    </row>
    <row r="5" spans="1:5" x14ac:dyDescent="0.35">
      <c r="A5" t="s">
        <v>27</v>
      </c>
      <c r="B5" s="2">
        <f>SUMIF('Trial Balance'!A2:A18,"Accounts Receivable",'Trial Balance'!C2:C18)</f>
        <v>0</v>
      </c>
      <c r="D5" t="s">
        <v>30</v>
      </c>
      <c r="E5" s="2">
        <f>SUMIF('Trial Balance'!A2:A18,"Output CGST",'Trial Balance'!D2:D18)</f>
        <v>32481.91</v>
      </c>
    </row>
    <row r="6" spans="1:5" x14ac:dyDescent="0.35">
      <c r="A6" t="s">
        <v>64</v>
      </c>
      <c r="B6" s="2">
        <f>SUMIF('Trial Balance'!A2:A18,"Inventory (Closing)",'Trial Balance'!C2:C18)</f>
        <v>0</v>
      </c>
      <c r="D6" t="s">
        <v>31</v>
      </c>
      <c r="E6" s="2">
        <f>SUMIF('Trial Balance'!A2:A18,"Output SGST",'Trial Balance'!D2:D18)</f>
        <v>32481.91</v>
      </c>
    </row>
    <row r="7" spans="1:5" x14ac:dyDescent="0.35">
      <c r="A7" t="s">
        <v>7</v>
      </c>
      <c r="B7" s="2">
        <f>SUMIF('Trial Balance'!A2:A18,"Input CGST",'Trial Balance'!C2:C18)</f>
        <v>11887.17</v>
      </c>
      <c r="D7" t="s">
        <v>32</v>
      </c>
      <c r="E7" s="2">
        <f>SUMIF('Trial Balance'!A2:A18,"Output IGST",'Trial Balance'!D2:D18)</f>
        <v>273881.74</v>
      </c>
    </row>
    <row r="8" spans="1:5" x14ac:dyDescent="0.35">
      <c r="A8" t="s">
        <v>8</v>
      </c>
      <c r="B8" s="2">
        <f>SUMIF('Trial Balance'!A2:A18,"Input SGST",'Trial Balance'!C2:C18)</f>
        <v>11887.17</v>
      </c>
      <c r="D8" t="s">
        <v>39</v>
      </c>
      <c r="E8" s="2">
        <f>SUMIF('Trial Balance'!A2:A18,"Capital Account",'Trial Balance'!D2:D18)</f>
        <v>3489450.47</v>
      </c>
    </row>
    <row r="9" spans="1:5" x14ac:dyDescent="0.35">
      <c r="A9" t="s">
        <v>9</v>
      </c>
      <c r="B9" s="2">
        <f>SUMIF('Trial Balance'!A2:A18,"Input IGST",'Trial Balance'!C2:C18)</f>
        <v>172840.14</v>
      </c>
      <c r="D9" t="s">
        <v>67</v>
      </c>
      <c r="E9" s="2">
        <f>'Profit &amp; Loss'!B11</f>
        <v>-51617.019999999669</v>
      </c>
    </row>
    <row r="10" spans="1:5" x14ac:dyDescent="0.35">
      <c r="A10" t="s">
        <v>65</v>
      </c>
      <c r="B10" s="2">
        <f>SUM(B4:B9)</f>
        <v>3776679.01</v>
      </c>
      <c r="D10" t="s">
        <v>68</v>
      </c>
      <c r="E10" s="2">
        <f>SUM(E4:E9)</f>
        <v>3776679.0100000007</v>
      </c>
    </row>
    <row r="12" spans="1:5" x14ac:dyDescent="0.35">
      <c r="A12" t="s">
        <v>69</v>
      </c>
      <c r="B12" s="2">
        <f>B10-E10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"/>
  <sheetViews>
    <sheetView tabSelected="1" workbookViewId="0">
      <selection activeCell="H13" sqref="H13"/>
    </sheetView>
  </sheetViews>
  <sheetFormatPr defaultRowHeight="14.5" x14ac:dyDescent="0.35"/>
  <cols>
    <col min="1" max="1" width="33.90625" bestFit="1" customWidth="1"/>
    <col min="2" max="2" width="12.26953125" style="2" bestFit="1" customWidth="1"/>
  </cols>
  <sheetData>
    <row r="1" spans="1:2" x14ac:dyDescent="0.35">
      <c r="A1" t="s">
        <v>70</v>
      </c>
    </row>
    <row r="3" spans="1:2" x14ac:dyDescent="0.35">
      <c r="A3" t="s">
        <v>61</v>
      </c>
      <c r="B3" s="2">
        <f>'Profit &amp; Loss'!B11</f>
        <v>-51617.019999999669</v>
      </c>
    </row>
    <row r="5" spans="1:2" x14ac:dyDescent="0.35">
      <c r="A5" t="s">
        <v>71</v>
      </c>
    </row>
    <row r="6" spans="1:2" x14ac:dyDescent="0.35">
      <c r="A6" t="s">
        <v>72</v>
      </c>
      <c r="B6" s="2">
        <f>+'Balance Sheet'!B5</f>
        <v>0</v>
      </c>
    </row>
    <row r="7" spans="1:2" x14ac:dyDescent="0.35">
      <c r="A7" t="s">
        <v>73</v>
      </c>
      <c r="B7" s="2">
        <f>+'Balance Sheet'!B6</f>
        <v>0</v>
      </c>
    </row>
    <row r="8" spans="1:2" x14ac:dyDescent="0.35">
      <c r="A8" t="s">
        <v>74</v>
      </c>
      <c r="B8" s="2">
        <f>-'Balance Sheet'!E4</f>
        <v>0</v>
      </c>
    </row>
    <row r="10" spans="1:2" x14ac:dyDescent="0.35">
      <c r="A10" t="s">
        <v>75</v>
      </c>
      <c r="B10" s="2">
        <f>B3-B6-B7+B8</f>
        <v>-51617.019999999669</v>
      </c>
    </row>
    <row r="12" spans="1:2" x14ac:dyDescent="0.35">
      <c r="A12" t="s">
        <v>76</v>
      </c>
      <c r="B12" s="2">
        <f>B10</f>
        <v>-51617.019999999669</v>
      </c>
    </row>
    <row r="14" spans="1:2" x14ac:dyDescent="0.35">
      <c r="A14" t="s">
        <v>77</v>
      </c>
      <c r="B14" s="2">
        <f>+'Balance Sheet'!B4</f>
        <v>3580064.53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Inputs</vt:lpstr>
      <vt:lpstr>Trial Balance</vt:lpstr>
      <vt:lpstr>Trading Account</vt:lpstr>
      <vt:lpstr>Profit &amp; Loss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Kummari, Sunny Nithil</cp:lastModifiedBy>
  <dcterms:created xsi:type="dcterms:W3CDTF">2025-10-25T00:35:34Z</dcterms:created>
  <dcterms:modified xsi:type="dcterms:W3CDTF">2025-10-25T00:57:25Z</dcterms:modified>
</cp:coreProperties>
</file>