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Volumes/webshare/current-undergraduate/"/>
    </mc:Choice>
  </mc:AlternateContent>
  <xr:revisionPtr revIDLastSave="0" documentId="13_ncr:1_{D0C7CAFB-DDE1-C14E-A411-831C27F25605}" xr6:coauthVersionLast="46" xr6:coauthVersionMax="46" xr10:uidLastSave="{00000000-0000-0000-0000-000000000000}"/>
  <bookViews>
    <workbookView xWindow="1800" yWindow="1500" windowWidth="19440" windowHeight="15600" tabRatio="141" xr2:uid="{00000000-000D-0000-FFFF-FFFF00000000}"/>
  </bookViews>
  <sheets>
    <sheet name="CS Major" sheetId="12" r:id="rId1"/>
  </sheets>
  <definedNames>
    <definedName name="_xlnm._FilterDatabase" localSheetId="0" hidden="1">'CS Major'!$A$23:$J$23</definedName>
    <definedName name="areas">'CS Major'!$L$8:$L$17</definedName>
    <definedName name="_xlnm.Print_Area" localSheetId="0">'CS Major'!$A$1:$I$66</definedName>
    <definedName name="_xlnm.Print_Titles" localSheetId="0">'CS Major'!$21:$21</definedName>
    <definedName name="Program">'CS Major'!$L$2:$L$3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2" l="1"/>
  <c r="E15" i="12"/>
  <c r="E14" i="12"/>
  <c r="E13" i="12"/>
  <c r="E12" i="12"/>
  <c r="E11" i="12"/>
  <c r="E10" i="12"/>
  <c r="E9" i="12"/>
  <c r="B17" i="12"/>
  <c r="B16" i="12"/>
  <c r="B15" i="12"/>
  <c r="B14" i="12"/>
  <c r="B13" i="12"/>
  <c r="B12" i="12"/>
  <c r="B11" i="12"/>
  <c r="B10" i="12"/>
  <c r="B9" i="12"/>
  <c r="B8" i="12"/>
  <c r="E8" i="12" l="1"/>
  <c r="F9" i="12"/>
  <c r="F19" i="12"/>
  <c r="F16" i="12"/>
  <c r="F15" i="12"/>
  <c r="F14" i="12"/>
  <c r="F13" i="12"/>
  <c r="F12" i="12"/>
  <c r="F11" i="12"/>
  <c r="F10" i="12"/>
  <c r="F18" i="12" l="1"/>
  <c r="E18" i="12"/>
  <c r="F8" i="12" l="1"/>
</calcChain>
</file>

<file path=xl/sharedStrings.xml><?xml version="1.0" encoding="utf-8"?>
<sst xmlns="http://schemas.openxmlformats.org/spreadsheetml/2006/main" count="144" uniqueCount="100">
  <si>
    <t xml:space="preserve">Student Name: </t>
  </si>
  <si>
    <t xml:space="preserve">Email: </t>
  </si>
  <si>
    <t>INSTRUCTIONS &amp; REQUIREMENT DETAILS</t>
  </si>
  <si>
    <t xml:space="preserve">Advisor Name: </t>
  </si>
  <si>
    <t>enter personal data in top section; in lower section enter course data, select requirement category, add notes if necessary, insert rows if needed</t>
  </si>
  <si>
    <t>BS</t>
  </si>
  <si>
    <t>Degree:</t>
  </si>
  <si>
    <t xml:space="preserve">Grad Year: </t>
  </si>
  <si>
    <t>BA</t>
  </si>
  <si>
    <t>Concurrent Masters?</t>
  </si>
  <si>
    <t>(list program &amp; grad year if so)</t>
  </si>
  <si>
    <t>Majors/Minors:</t>
  </si>
  <si>
    <t>sort rows in lower section by semester or category, depending on view needed</t>
  </si>
  <si>
    <t>Semester Credit Totals</t>
  </si>
  <si>
    <t>Course Category</t>
  </si>
  <si>
    <t>Taken</t>
  </si>
  <si>
    <t>Planned</t>
  </si>
  <si>
    <t xml:space="preserve">CS Total   </t>
  </si>
  <si>
    <t>if you place out of a core course, delete the credits, get waiver form</t>
  </si>
  <si>
    <t>CS core</t>
  </si>
  <si>
    <t>Theory</t>
  </si>
  <si>
    <t>CS Core</t>
  </si>
  <si>
    <t>CS upper</t>
  </si>
  <si>
    <t>Applications</t>
  </si>
  <si>
    <t>CS Upper Level</t>
  </si>
  <si>
    <t>credits &gt;= 12 BS, 12 BA</t>
  </si>
  <si>
    <t>CS other</t>
  </si>
  <si>
    <t>Systems</t>
  </si>
  <si>
    <t>CS Other</t>
  </si>
  <si>
    <t>must be Math or AMS, electives &gt;= 200 level for BS</t>
  </si>
  <si>
    <t>Masters</t>
  </si>
  <si>
    <t>Software</t>
  </si>
  <si>
    <t>Mathematics</t>
  </si>
  <si>
    <t>credits &gt;= 16 BS, 16 BA</t>
  </si>
  <si>
    <t>math</t>
  </si>
  <si>
    <t>Reasoning</t>
  </si>
  <si>
    <t>Basic Science</t>
  </si>
  <si>
    <t>credits &gt;= 8 BS, 8 BA</t>
  </si>
  <si>
    <t>6 courses at least 3 credits each, 2 uppers for BA</t>
  </si>
  <si>
    <t>science</t>
  </si>
  <si>
    <t>Team</t>
  </si>
  <si>
    <t>Humanities/Social Science</t>
  </si>
  <si>
    <t>credits &gt;= 18</t>
  </si>
  <si>
    <t>&gt;= 2 courses or proficiency at intermediate level</t>
  </si>
  <si>
    <t>H/S</t>
  </si>
  <si>
    <t>Foreign Language</t>
  </si>
  <si>
    <t>credits &gt;= 0 BS, 6 BA</t>
  </si>
  <si>
    <t>language</t>
  </si>
  <si>
    <t>Other Electives</t>
  </si>
  <si>
    <t>courses must be at least 3 credits and earn C- or better</t>
  </si>
  <si>
    <t>other</t>
  </si>
  <si>
    <t>Writing Intensive</t>
  </si>
  <si>
    <t>courses &gt;= 2 BS, 4 BA</t>
  </si>
  <si>
    <t>please highlight writing courses in yellow</t>
  </si>
  <si>
    <t>GRAND TOTAL</t>
  </si>
  <si>
    <r>
      <t>required courses are in bold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italicized requirements apply to BS only</t>
    </r>
  </si>
  <si>
    <t>credits at JHU (for non-transfer students)</t>
  </si>
  <si>
    <t>Semester #</t>
  </si>
  <si>
    <t>Course #</t>
  </si>
  <si>
    <t>Title</t>
  </si>
  <si>
    <t>Grade</t>
  </si>
  <si>
    <t>Credits</t>
  </si>
  <si>
    <t>CS area or HSWQNE</t>
  </si>
  <si>
    <t>Category</t>
  </si>
  <si>
    <t>notes</t>
  </si>
  <si>
    <t>the fine print</t>
  </si>
  <si>
    <t>enter semester # as 0 for pre-college, AP or transfer courses, 1-8 for fall &amp; spring, +.5 for intersession or summer</t>
  </si>
  <si>
    <t>enter actual grade or "ap" or "tr"</t>
  </si>
  <si>
    <t>list CS area or all of HSWQNE that apply to each non-CS course</t>
  </si>
  <si>
    <t>select from drop down list</t>
  </si>
  <si>
    <t>add notes here for things like "Team", double majors, minors, etc.</t>
  </si>
  <si>
    <t>these notes are not a substitute for carefully reading and adhering to the official program requirements!</t>
  </si>
  <si>
    <t>Gateway Computing: Java</t>
  </si>
  <si>
    <t>substitutes allowed</t>
  </si>
  <si>
    <t>Calculus I</t>
  </si>
  <si>
    <t>Intermediate Programming</t>
  </si>
  <si>
    <t>Computer Ethics</t>
  </si>
  <si>
    <t>BS requirement only, "CS core" when EN.601.104, "other" when using another course to fufill ethics</t>
  </si>
  <si>
    <t>Calculus II</t>
  </si>
  <si>
    <t>Data Structures</t>
  </si>
  <si>
    <t>Computer System Fundamentals</t>
  </si>
  <si>
    <t>5 (upper for BA)</t>
  </si>
  <si>
    <t>Lab 1</t>
  </si>
  <si>
    <t>Intro to Algorithms</t>
  </si>
  <si>
    <t>"Team" may overlap with other requirements, could be upper or other depending on the course</t>
  </si>
  <si>
    <t>change from language to other if doing BS</t>
  </si>
  <si>
    <t>6 (upper for BA)</t>
  </si>
  <si>
    <t>insert rows above here if you have more courses to enter</t>
  </si>
  <si>
    <t>credits &gt;= 40 BS, 33 BA</t>
  </si>
  <si>
    <t>credits &gt;= 120 BS, 120 BA</t>
  </si>
  <si>
    <t>Probability and Statistics</t>
  </si>
  <si>
    <t>AP credit for Physics, Chemistry, or Bio includes lab</t>
  </si>
  <si>
    <t>Lab 2</t>
  </si>
  <si>
    <t>Physics, Chem, or  Bio</t>
  </si>
  <si>
    <t>Physics, Chem, or Bio</t>
  </si>
  <si>
    <t>Two H/S courses can be taken S/U for BS</t>
  </si>
  <si>
    <t>must earn C- or better, cannot take S/U unless not offered for a grade, unless otherwise noted</t>
  </si>
  <si>
    <t>Must satisfy 2 out of 4 course areas (applications, systems, software, reasoning) (BS only)</t>
  </si>
  <si>
    <t>Can be one course with both, or two different courses (BS requirement only)</t>
  </si>
  <si>
    <t>Mathematical Foundations for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</si>
</sst>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.000"/>
  </numFmts>
  <fonts count="10" x14ac:knownFonts="1">
    <font>
      <sz val="10"/>
      <name val="Arial"/>
    </font>
    <font>
      <sz val="8"/>
      <name val="Arial"/>
      <family val="2"/>
    </font>
    <font>
      <b/>
      <sz val="10"/>
      <name val="Gill Sans MT"/>
      <family val="2"/>
    </font>
    <font>
      <sz val="10"/>
      <name val="Gill Sans MT"/>
      <family val="2"/>
    </font>
    <font>
      <sz val="10"/>
      <color indexed="10"/>
      <name val="Gill Sans MT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9" fillId="5" borderId="29" applyNumberFormat="0" applyFont="0" applyAlignment="0" applyProtection="0"/>
  </cellStyleXfs>
  <cellXfs count="160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165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165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165" fontId="5" fillId="0" borderId="9" xfId="0" applyNumberFormat="1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 applyProtection="1">
      <alignment horizontal="center" vertical="center" wrapText="1"/>
      <protection locked="0"/>
    </xf>
    <xf numFmtId="165" fontId="5" fillId="0" borderId="9" xfId="0" applyNumberFormat="1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165" fontId="5" fillId="0" borderId="4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64" fontId="5" fillId="0" borderId="4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165" fontId="6" fillId="0" borderId="9" xfId="0" applyNumberFormat="1" applyFont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left" vertical="center"/>
    </xf>
    <xf numFmtId="164" fontId="5" fillId="0" borderId="9" xfId="0" applyNumberFormat="1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</xf>
    <xf numFmtId="165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center" vertical="center"/>
    </xf>
    <xf numFmtId="165" fontId="6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Protection="1">
      <protection locked="0"/>
    </xf>
    <xf numFmtId="0" fontId="5" fillId="0" borderId="12" xfId="0" applyFont="1" applyBorder="1" applyAlignment="1">
      <alignment horizontal="center" vertical="center" wrapText="1"/>
    </xf>
    <xf numFmtId="165" fontId="5" fillId="3" borderId="21" xfId="0" applyNumberFormat="1" applyFont="1" applyFill="1" applyBorder="1"/>
    <xf numFmtId="165" fontId="6" fillId="0" borderId="9" xfId="0" applyNumberFormat="1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left" vertical="center"/>
    </xf>
    <xf numFmtId="0" fontId="6" fillId="4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7" fillId="0" borderId="9" xfId="0" applyFont="1" applyBorder="1" applyAlignment="1" applyProtection="1">
      <alignment horizontal="center" vertical="center" wrapText="1"/>
    </xf>
    <xf numFmtId="164" fontId="6" fillId="0" borderId="0" xfId="0" applyNumberFormat="1" applyFont="1" applyAlignment="1" applyProtection="1">
      <alignment horizontal="right"/>
    </xf>
    <xf numFmtId="165" fontId="5" fillId="0" borderId="0" xfId="0" applyNumberFormat="1" applyFont="1" applyFill="1" applyBorder="1"/>
    <xf numFmtId="0" fontId="3" fillId="0" borderId="22" xfId="1" applyFont="1" applyFill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4" xfId="0" applyFont="1" applyBorder="1" applyAlignment="1" applyProtection="1">
      <alignment vertical="center"/>
      <protection locked="0"/>
    </xf>
    <xf numFmtId="164" fontId="5" fillId="0" borderId="31" xfId="0" applyNumberFormat="1" applyFont="1" applyBorder="1" applyAlignment="1" applyProtection="1">
      <alignment horizontal="center" vertical="center"/>
      <protection locked="0"/>
    </xf>
    <xf numFmtId="164" fontId="6" fillId="0" borderId="34" xfId="0" applyNumberFormat="1" applyFont="1" applyFill="1" applyBorder="1" applyAlignment="1">
      <alignment horizontal="center" vertical="center"/>
    </xf>
    <xf numFmtId="164" fontId="6" fillId="0" borderId="31" xfId="0" applyNumberFormat="1" applyFont="1" applyBorder="1" applyAlignment="1" applyProtection="1">
      <alignment horizontal="center" vertical="center"/>
      <protection locked="0"/>
    </xf>
    <xf numFmtId="164" fontId="5" fillId="0" borderId="31" xfId="0" applyNumberFormat="1" applyFont="1" applyBorder="1" applyAlignment="1" applyProtection="1">
      <alignment horizontal="center" vertical="center" wrapText="1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0" fontId="5" fillId="5" borderId="21" xfId="1" applyFont="1" applyBorder="1" applyAlignment="1">
      <alignment horizontal="center" vertical="center"/>
    </xf>
    <xf numFmtId="0" fontId="5" fillId="5" borderId="49" xfId="1" applyFont="1" applyBorder="1" applyAlignment="1">
      <alignment horizontal="center" vertical="center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/>
    </xf>
    <xf numFmtId="0" fontId="5" fillId="0" borderId="48" xfId="0" applyFont="1" applyBorder="1" applyAlignment="1">
      <alignment horizontal="center" vertical="center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8" fillId="0" borderId="0" xfId="0" applyFont="1" applyBorder="1" applyAlignment="1">
      <alignment horizontal="left" vertical="center"/>
    </xf>
    <xf numFmtId="0" fontId="5" fillId="6" borderId="17" xfId="0" applyFont="1" applyFill="1" applyBorder="1" applyAlignment="1">
      <alignment horizontal="center" vertical="center"/>
    </xf>
    <xf numFmtId="164" fontId="5" fillId="6" borderId="18" xfId="0" applyNumberFormat="1" applyFont="1" applyFill="1" applyBorder="1" applyAlignment="1">
      <alignment horizontal="center" vertical="center"/>
    </xf>
    <xf numFmtId="164" fontId="6" fillId="6" borderId="19" xfId="0" applyNumberFormat="1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 vertical="center"/>
    </xf>
    <xf numFmtId="164" fontId="5" fillId="6" borderId="14" xfId="0" applyNumberFormat="1" applyFont="1" applyFill="1" applyBorder="1" applyAlignment="1">
      <alignment horizontal="center" vertical="center"/>
    </xf>
    <xf numFmtId="164" fontId="6" fillId="6" borderId="9" xfId="0" applyNumberFormat="1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 vertical="center"/>
    </xf>
    <xf numFmtId="164" fontId="5" fillId="6" borderId="16" xfId="0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/>
    <xf numFmtId="0" fontId="5" fillId="6" borderId="46" xfId="0" applyFont="1" applyFill="1" applyBorder="1" applyAlignment="1"/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164" fontId="6" fillId="6" borderId="20" xfId="0" applyNumberFormat="1" applyFont="1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164" fontId="6" fillId="0" borderId="0" xfId="0" applyNumberFormat="1" applyFont="1" applyAlignment="1" applyProtection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47" xfId="0" applyFont="1" applyFill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5" fillId="6" borderId="46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left"/>
    </xf>
    <xf numFmtId="0" fontId="6" fillId="6" borderId="33" xfId="0" applyFont="1" applyFill="1" applyBorder="1" applyAlignment="1">
      <alignment horizontal="left"/>
    </xf>
    <xf numFmtId="0" fontId="6" fillId="0" borderId="0" xfId="0" applyFont="1" applyAlignment="1" applyProtection="1">
      <alignment horizontal="center"/>
    </xf>
    <xf numFmtId="0" fontId="6" fillId="6" borderId="38" xfId="1" applyFont="1" applyFill="1" applyBorder="1" applyAlignment="1">
      <alignment horizontal="center" vertical="center"/>
    </xf>
    <xf numFmtId="0" fontId="6" fillId="6" borderId="39" xfId="1" applyFont="1" applyFill="1" applyBorder="1" applyAlignment="1">
      <alignment horizontal="center" vertical="center"/>
    </xf>
    <xf numFmtId="0" fontId="6" fillId="6" borderId="40" xfId="1" applyFont="1" applyFill="1" applyBorder="1" applyAlignment="1">
      <alignment horizontal="center" vertical="center"/>
    </xf>
    <xf numFmtId="0" fontId="6" fillId="6" borderId="41" xfId="1" applyFont="1" applyFill="1" applyBorder="1" applyAlignment="1">
      <alignment horizontal="center" vertical="center"/>
    </xf>
    <xf numFmtId="0" fontId="6" fillId="6" borderId="42" xfId="1" applyFont="1" applyFill="1" applyBorder="1" applyAlignment="1">
      <alignment horizontal="center" vertical="center"/>
    </xf>
    <xf numFmtId="0" fontId="6" fillId="6" borderId="43" xfId="1" applyFont="1" applyFill="1" applyBorder="1" applyAlignment="1">
      <alignment horizontal="center" vertical="center"/>
    </xf>
    <xf numFmtId="164" fontId="6" fillId="6" borderId="42" xfId="1" applyNumberFormat="1" applyFont="1" applyFill="1" applyBorder="1" applyAlignment="1">
      <alignment horizontal="center" vertical="center"/>
    </xf>
    <xf numFmtId="164" fontId="6" fillId="6" borderId="43" xfId="1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6" borderId="26" xfId="0" applyFont="1" applyFill="1" applyBorder="1" applyAlignment="1">
      <alignment horizontal="left"/>
    </xf>
    <xf numFmtId="0" fontId="6" fillId="6" borderId="44" xfId="0" applyFont="1" applyFill="1" applyBorder="1" applyAlignment="1">
      <alignment horizontal="left"/>
    </xf>
    <xf numFmtId="0" fontId="6" fillId="6" borderId="23" xfId="0" applyFont="1" applyFill="1" applyBorder="1" applyAlignment="1">
      <alignment horizontal="left" indent="1"/>
    </xf>
    <xf numFmtId="0" fontId="6" fillId="6" borderId="33" xfId="0" applyFont="1" applyFill="1" applyBorder="1" applyAlignment="1">
      <alignment horizontal="left" indent="1"/>
    </xf>
    <xf numFmtId="164" fontId="6" fillId="0" borderId="0" xfId="0" applyNumberFormat="1" applyFont="1" applyAlignment="1">
      <alignment horizontal="center"/>
    </xf>
    <xf numFmtId="0" fontId="6" fillId="6" borderId="24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 wrapText="1"/>
    </xf>
    <xf numFmtId="0" fontId="6" fillId="6" borderId="37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/>
    </xf>
    <xf numFmtId="0" fontId="5" fillId="6" borderId="45" xfId="0" applyFont="1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zoomScale="120" zoomScaleNormal="120" workbookViewId="0">
      <selection activeCell="F8" sqref="F8"/>
    </sheetView>
  </sheetViews>
  <sheetFormatPr baseColWidth="10" defaultColWidth="9.1640625" defaultRowHeight="13" x14ac:dyDescent="0.15"/>
  <cols>
    <col min="1" max="1" width="11.1640625" style="1" bestFit="1" customWidth="1"/>
    <col min="2" max="2" width="10" style="5" bestFit="1" customWidth="1"/>
    <col min="3" max="3" width="34.1640625" style="3" customWidth="1"/>
    <col min="4" max="4" width="6.33203125" style="1" customWidth="1"/>
    <col min="5" max="5" width="9.6640625" style="1" customWidth="1"/>
    <col min="6" max="6" width="18.83203125" style="2" customWidth="1"/>
    <col min="7" max="7" width="12.33203125" style="4" customWidth="1"/>
    <col min="8" max="8" width="16.6640625" style="2" customWidth="1"/>
    <col min="9" max="9" width="22.33203125" style="1" customWidth="1"/>
    <col min="10" max="10" width="66.5" style="17" customWidth="1"/>
    <col min="11" max="11" width="9.6640625" style="89" customWidth="1"/>
    <col min="12" max="12" width="10.5" style="1" customWidth="1"/>
    <col min="13" max="13" width="11.1640625" style="1" bestFit="1" customWidth="1"/>
    <col min="14" max="16384" width="9.1640625" style="1"/>
  </cols>
  <sheetData>
    <row r="1" spans="1:13" customFormat="1" ht="21" customHeight="1" x14ac:dyDescent="0.15">
      <c r="A1" s="71"/>
      <c r="B1" s="72" t="s">
        <v>0</v>
      </c>
      <c r="C1" s="69"/>
      <c r="D1" s="130" t="s">
        <v>1</v>
      </c>
      <c r="E1" s="130"/>
      <c r="F1" s="130"/>
      <c r="G1" s="75"/>
      <c r="H1" s="15"/>
      <c r="I1" s="8"/>
      <c r="J1" s="82" t="s">
        <v>2</v>
      </c>
      <c r="K1" s="83"/>
      <c r="L1" s="1"/>
    </row>
    <row r="2" spans="1:13" customFormat="1" ht="21" customHeight="1" x14ac:dyDescent="0.15">
      <c r="A2" s="71"/>
      <c r="B2" s="72" t="s">
        <v>3</v>
      </c>
      <c r="C2" s="69"/>
      <c r="D2" s="130" t="s">
        <v>1</v>
      </c>
      <c r="E2" s="130"/>
      <c r="F2" s="130"/>
      <c r="G2" s="76"/>
      <c r="H2" s="7"/>
      <c r="I2" s="8"/>
      <c r="J2" s="148" t="s">
        <v>4</v>
      </c>
      <c r="K2" s="84"/>
      <c r="L2" s="26" t="s">
        <v>5</v>
      </c>
    </row>
    <row r="3" spans="1:13" s="9" customFormat="1" ht="21" customHeight="1" x14ac:dyDescent="0.15">
      <c r="A3" s="137" t="s">
        <v>6</v>
      </c>
      <c r="B3" s="137"/>
      <c r="C3" s="74"/>
      <c r="D3" s="130" t="s">
        <v>7</v>
      </c>
      <c r="E3" s="130"/>
      <c r="F3" s="130"/>
      <c r="G3" s="70"/>
      <c r="J3" s="148"/>
      <c r="K3" s="84"/>
      <c r="L3" s="27" t="s">
        <v>8</v>
      </c>
    </row>
    <row r="4" spans="1:13" ht="18.75" customHeight="1" x14ac:dyDescent="0.15">
      <c r="A4" s="73"/>
      <c r="B4" s="96" t="s">
        <v>9</v>
      </c>
      <c r="C4" s="68" t="s">
        <v>10</v>
      </c>
      <c r="D4" s="153" t="s">
        <v>11</v>
      </c>
      <c r="E4" s="153"/>
      <c r="F4" s="153"/>
      <c r="G4" s="75"/>
      <c r="H4" s="15"/>
      <c r="I4" s="17"/>
      <c r="J4" s="35" t="s">
        <v>12</v>
      </c>
      <c r="K4" s="85"/>
      <c r="L4" s="9"/>
    </row>
    <row r="5" spans="1:13" ht="16.5" customHeight="1" thickBot="1" x14ac:dyDescent="0.2">
      <c r="A5" s="73"/>
      <c r="B5" s="96"/>
      <c r="C5" s="68"/>
      <c r="D5" s="111"/>
      <c r="E5" s="111"/>
      <c r="F5" s="111"/>
      <c r="G5" s="75"/>
      <c r="H5" s="15"/>
      <c r="I5" s="17"/>
      <c r="J5" s="35"/>
      <c r="K5" s="85"/>
      <c r="L5" s="9"/>
    </row>
    <row r="6" spans="1:13" s="6" customFormat="1" ht="18" customHeight="1" x14ac:dyDescent="0.15">
      <c r="A6" s="154" t="s">
        <v>13</v>
      </c>
      <c r="B6" s="155"/>
      <c r="C6" s="138" t="s">
        <v>14</v>
      </c>
      <c r="D6" s="139"/>
      <c r="E6" s="142" t="s">
        <v>15</v>
      </c>
      <c r="F6" s="144" t="s">
        <v>16</v>
      </c>
      <c r="G6" s="98"/>
      <c r="H6" s="16"/>
      <c r="I6" s="18"/>
      <c r="J6" s="9"/>
      <c r="K6" s="83"/>
      <c r="L6" s="9"/>
    </row>
    <row r="7" spans="1:13" s="6" customFormat="1" ht="15" customHeight="1" thickBot="1" x14ac:dyDescent="0.2">
      <c r="A7" s="156"/>
      <c r="B7" s="157"/>
      <c r="C7" s="140"/>
      <c r="D7" s="141"/>
      <c r="E7" s="143"/>
      <c r="F7" s="145"/>
      <c r="G7" s="98"/>
      <c r="H7" s="97"/>
      <c r="I7" s="18"/>
      <c r="J7" s="23" t="s">
        <v>96</v>
      </c>
      <c r="K7" s="86"/>
    </row>
    <row r="8" spans="1:13" s="6" customFormat="1" x14ac:dyDescent="0.15">
      <c r="A8" s="115">
        <v>1</v>
      </c>
      <c r="B8" s="116">
        <f>SUMIF(A23:A67,A8,E23:E67)</f>
        <v>0</v>
      </c>
      <c r="C8" s="149" t="s">
        <v>17</v>
      </c>
      <c r="D8" s="150"/>
      <c r="E8" s="117">
        <f>SUM(E9:E11)</f>
        <v>0</v>
      </c>
      <c r="F8" s="117">
        <f>SUM(F9:F11)</f>
        <v>21</v>
      </c>
      <c r="G8" s="158" t="s">
        <v>88</v>
      </c>
      <c r="H8" s="159"/>
      <c r="I8" s="18"/>
      <c r="J8" s="23" t="s">
        <v>18</v>
      </c>
      <c r="K8" s="86"/>
      <c r="L8" s="78" t="s">
        <v>19</v>
      </c>
      <c r="M8" s="106" t="s">
        <v>20</v>
      </c>
    </row>
    <row r="9" spans="1:13" s="6" customFormat="1" x14ac:dyDescent="0.15">
      <c r="A9" s="118">
        <v>2</v>
      </c>
      <c r="B9" s="119">
        <f>SUMIF(A23:A67,A9,E23:E67)</f>
        <v>0</v>
      </c>
      <c r="C9" s="151" t="s">
        <v>21</v>
      </c>
      <c r="D9" s="152"/>
      <c r="E9" s="120">
        <f>SUMIFS(E23:E66, D23:D66, "&lt;&gt;", G23:G66, "cs core")</f>
        <v>0</v>
      </c>
      <c r="F9" s="120">
        <f>SUMIF(G23:G66, "CS core", E23:E66)</f>
        <v>21</v>
      </c>
      <c r="G9" s="133"/>
      <c r="H9" s="134"/>
      <c r="I9" s="18"/>
      <c r="J9" s="23"/>
      <c r="K9" s="86"/>
      <c r="L9" s="78" t="s">
        <v>22</v>
      </c>
      <c r="M9" s="106" t="s">
        <v>23</v>
      </c>
    </row>
    <row r="10" spans="1:13" s="6" customFormat="1" x14ac:dyDescent="0.15">
      <c r="A10" s="118">
        <v>3</v>
      </c>
      <c r="B10" s="119">
        <f>SUMIF(A23:A67,A10,E23:E67)</f>
        <v>0</v>
      </c>
      <c r="C10" s="151" t="s">
        <v>24</v>
      </c>
      <c r="D10" s="152"/>
      <c r="E10" s="120">
        <f>SUMIFS(E23:E66, D23:D66, "&lt;&gt;", G23:G66, "cs upper")</f>
        <v>0</v>
      </c>
      <c r="F10" s="120">
        <f>SUMIF(G23:G66, "CS upper", E23:E66)</f>
        <v>0</v>
      </c>
      <c r="G10" s="133" t="s">
        <v>25</v>
      </c>
      <c r="H10" s="134"/>
      <c r="I10" s="18"/>
      <c r="J10" s="23"/>
      <c r="K10" s="86"/>
      <c r="L10" s="78" t="s">
        <v>26</v>
      </c>
      <c r="M10" s="106" t="s">
        <v>27</v>
      </c>
    </row>
    <row r="11" spans="1:13" s="10" customFormat="1" x14ac:dyDescent="0.15">
      <c r="A11" s="118">
        <v>4</v>
      </c>
      <c r="B11" s="119">
        <f>SUMIF(A23:A67,A11,E23:E67)</f>
        <v>0</v>
      </c>
      <c r="C11" s="151" t="s">
        <v>28</v>
      </c>
      <c r="D11" s="152"/>
      <c r="E11" s="120">
        <f>SUMIFS(E23:E66, D23:D66, "&lt;&gt;", G23:G66, "cs other")</f>
        <v>0</v>
      </c>
      <c r="F11" s="120">
        <f>SUMIF(G23:G66, "CS other", E23:E66)</f>
        <v>0</v>
      </c>
      <c r="G11" s="123"/>
      <c r="H11" s="124"/>
      <c r="I11" s="18"/>
      <c r="K11" s="87"/>
      <c r="L11" s="78" t="s">
        <v>30</v>
      </c>
      <c r="M11" s="106" t="s">
        <v>31</v>
      </c>
    </row>
    <row r="12" spans="1:13" s="10" customFormat="1" x14ac:dyDescent="0.15">
      <c r="A12" s="118">
        <v>5</v>
      </c>
      <c r="B12" s="119">
        <f>SUMIF(A23:A67,A12,E23:E67)</f>
        <v>0</v>
      </c>
      <c r="C12" s="135" t="s">
        <v>32</v>
      </c>
      <c r="D12" s="136"/>
      <c r="E12" s="120">
        <f>SUMIFS(E23:E66, D23:D66, "&lt;&gt;", G23:G66, "math")</f>
        <v>0</v>
      </c>
      <c r="F12" s="120">
        <f>SUMIF(G23:G66, "Math", E23:E66)</f>
        <v>8</v>
      </c>
      <c r="G12" s="128" t="s">
        <v>33</v>
      </c>
      <c r="H12" s="129"/>
      <c r="I12" s="18"/>
      <c r="J12" s="24" t="s">
        <v>29</v>
      </c>
      <c r="K12" s="87"/>
      <c r="L12" s="78" t="s">
        <v>34</v>
      </c>
      <c r="M12" s="107" t="s">
        <v>35</v>
      </c>
    </row>
    <row r="13" spans="1:13" s="10" customFormat="1" ht="15" customHeight="1" x14ac:dyDescent="0.15">
      <c r="A13" s="118">
        <v>6</v>
      </c>
      <c r="B13" s="119">
        <f>SUMIF(A23:A67,A13,E23:E67)</f>
        <v>0</v>
      </c>
      <c r="C13" s="135" t="s">
        <v>36</v>
      </c>
      <c r="D13" s="136"/>
      <c r="E13" s="120">
        <f>SUMIFS(E23:E66, D23:D66, "&lt;&gt;", G23:G66, "science")</f>
        <v>0</v>
      </c>
      <c r="F13" s="120">
        <f>SUMIF(G23:G66, "Science", E23:E66)</f>
        <v>0</v>
      </c>
      <c r="G13" s="133" t="s">
        <v>37</v>
      </c>
      <c r="H13" s="134"/>
      <c r="I13" s="18"/>
      <c r="K13" s="87"/>
      <c r="L13" s="78" t="s">
        <v>39</v>
      </c>
      <c r="M13" s="106" t="s">
        <v>40</v>
      </c>
    </row>
    <row r="14" spans="1:13" s="6" customFormat="1" ht="15" customHeight="1" x14ac:dyDescent="0.15">
      <c r="A14" s="118">
        <v>7</v>
      </c>
      <c r="B14" s="119">
        <f>SUMIF(A23:A67,A14,E23:E67)</f>
        <v>0</v>
      </c>
      <c r="C14" s="135" t="s">
        <v>41</v>
      </c>
      <c r="D14" s="136"/>
      <c r="E14" s="120">
        <f>SUMIFS(E23:E66, D23:D66, "&lt;&gt;", G23:G66, "H/S")</f>
        <v>0</v>
      </c>
      <c r="F14" s="120">
        <f>SUMIF(G23:G66, "H/S", E23:E66)</f>
        <v>0</v>
      </c>
      <c r="G14" s="133" t="s">
        <v>42</v>
      </c>
      <c r="H14" s="134"/>
      <c r="I14" s="18"/>
      <c r="J14" s="24" t="s">
        <v>38</v>
      </c>
      <c r="K14" s="87"/>
      <c r="L14" s="78" t="s">
        <v>44</v>
      </c>
    </row>
    <row r="15" spans="1:13" s="6" customFormat="1" ht="15" customHeight="1" x14ac:dyDescent="0.15">
      <c r="A15" s="118">
        <v>8</v>
      </c>
      <c r="B15" s="119">
        <f>SUMIF(A23:A67,A15,E23:E67)</f>
        <v>0</v>
      </c>
      <c r="C15" s="135" t="s">
        <v>45</v>
      </c>
      <c r="D15" s="136"/>
      <c r="E15" s="120">
        <f>SUMIFS(E23:E66, D23:D66, "&lt;&gt;", G23:G66, "language")</f>
        <v>0</v>
      </c>
      <c r="F15" s="120">
        <f>SUMIF(G23:G66, "language", E23:E66)</f>
        <v>0</v>
      </c>
      <c r="G15" s="133" t="s">
        <v>46</v>
      </c>
      <c r="H15" s="134"/>
      <c r="I15" s="18"/>
      <c r="J15" s="24" t="s">
        <v>43</v>
      </c>
      <c r="K15" s="87"/>
      <c r="L15" s="78" t="s">
        <v>47</v>
      </c>
    </row>
    <row r="16" spans="1:13" s="6" customFormat="1" x14ac:dyDescent="0.15">
      <c r="A16" s="118">
        <v>9</v>
      </c>
      <c r="B16" s="119">
        <f>SUMIF(A23:A67,A16,E23:E67)</f>
        <v>0</v>
      </c>
      <c r="C16" s="135" t="s">
        <v>48</v>
      </c>
      <c r="D16" s="136"/>
      <c r="E16" s="120">
        <f>SUMIFS(E23:E66, D23:D66, "&lt;&gt;", G23:G66, "other")</f>
        <v>0</v>
      </c>
      <c r="F16" s="120">
        <f>SUMIF(G23:G66, "other", E23:E66)</f>
        <v>0</v>
      </c>
      <c r="G16" s="133"/>
      <c r="H16" s="134"/>
      <c r="I16" s="18"/>
      <c r="K16" s="88"/>
      <c r="L16" s="78" t="s">
        <v>50</v>
      </c>
    </row>
    <row r="17" spans="1:12" ht="14" thickBot="1" x14ac:dyDescent="0.2">
      <c r="A17" s="121">
        <v>10</v>
      </c>
      <c r="B17" s="122">
        <f>SUMIF(A23:A67,A17,E23:E67)</f>
        <v>0</v>
      </c>
      <c r="C17" s="135" t="s">
        <v>51</v>
      </c>
      <c r="D17" s="136"/>
      <c r="E17" s="120"/>
      <c r="F17" s="120"/>
      <c r="G17" s="133" t="s">
        <v>52</v>
      </c>
      <c r="H17" s="134"/>
      <c r="I17" s="17"/>
      <c r="J17" s="25" t="s">
        <v>49</v>
      </c>
      <c r="K17" s="85"/>
      <c r="L17" s="78"/>
    </row>
    <row r="18" spans="1:12" ht="14" thickBot="1" x14ac:dyDescent="0.2">
      <c r="A18" s="16"/>
      <c r="C18" s="125" t="s">
        <v>54</v>
      </c>
      <c r="D18" s="126"/>
      <c r="E18" s="127">
        <f>SUM(E9:E16)</f>
        <v>0</v>
      </c>
      <c r="F18" s="127">
        <f>SUM(F9:F16)</f>
        <v>29</v>
      </c>
      <c r="G18" s="131" t="s">
        <v>89</v>
      </c>
      <c r="H18" s="132"/>
      <c r="I18" s="17"/>
      <c r="J18" s="35" t="s">
        <v>53</v>
      </c>
      <c r="K18" s="90"/>
    </row>
    <row r="19" spans="1:12" x14ac:dyDescent="0.15">
      <c r="A19" s="18"/>
      <c r="B19" s="20"/>
      <c r="C19" s="3" t="s">
        <v>56</v>
      </c>
      <c r="F19" s="2">
        <f>SUMIF(A25:A66, "&gt;0", E25:E66)</f>
        <v>0</v>
      </c>
      <c r="H19" s="19"/>
      <c r="I19" s="17"/>
      <c r="J19" s="26" t="s">
        <v>55</v>
      </c>
    </row>
    <row r="20" spans="1:12" x14ac:dyDescent="0.15">
      <c r="A20" s="18"/>
      <c r="B20" s="20"/>
      <c r="H20" s="19"/>
      <c r="I20" s="17"/>
    </row>
    <row r="21" spans="1:12" s="11" customFormat="1" ht="14" x14ac:dyDescent="0.15">
      <c r="A21" s="28" t="s">
        <v>57</v>
      </c>
      <c r="B21" s="29" t="s">
        <v>58</v>
      </c>
      <c r="C21" s="30" t="s">
        <v>59</v>
      </c>
      <c r="D21" s="30" t="s">
        <v>60</v>
      </c>
      <c r="E21" s="102" t="s">
        <v>61</v>
      </c>
      <c r="F21" s="31" t="s">
        <v>62</v>
      </c>
      <c r="G21" s="32" t="s">
        <v>63</v>
      </c>
      <c r="H21" s="33" t="s">
        <v>64</v>
      </c>
      <c r="I21" s="21" t="s">
        <v>65</v>
      </c>
      <c r="J21" s="91"/>
    </row>
    <row r="22" spans="1:12" s="6" customFormat="1" ht="81.5" customHeight="1" x14ac:dyDescent="0.15">
      <c r="A22" s="146" t="s">
        <v>66</v>
      </c>
      <c r="B22" s="147"/>
      <c r="C22" s="36"/>
      <c r="D22" s="110" t="s">
        <v>67</v>
      </c>
      <c r="E22" s="99"/>
      <c r="F22" s="110" t="s">
        <v>68</v>
      </c>
      <c r="G22" s="37" t="s">
        <v>69</v>
      </c>
      <c r="H22" s="77" t="s">
        <v>70</v>
      </c>
      <c r="I22" s="22" t="s">
        <v>71</v>
      </c>
      <c r="J22" s="92"/>
    </row>
    <row r="23" spans="1:12" s="6" customFormat="1" x14ac:dyDescent="0.15">
      <c r="A23" s="38"/>
      <c r="B23" s="39"/>
      <c r="C23" s="40"/>
      <c r="D23" s="40"/>
      <c r="E23" s="100"/>
      <c r="F23" s="42"/>
      <c r="G23" s="41"/>
      <c r="H23" s="43"/>
      <c r="I23" s="18"/>
      <c r="J23" s="86"/>
    </row>
    <row r="24" spans="1:12" s="6" customFormat="1" ht="14" x14ac:dyDescent="0.15">
      <c r="A24" s="44"/>
      <c r="B24" s="64"/>
      <c r="C24" s="65"/>
      <c r="D24" s="45"/>
      <c r="E24" s="103"/>
      <c r="F24" s="95" t="s">
        <v>76</v>
      </c>
      <c r="G24" s="66" t="s">
        <v>50</v>
      </c>
      <c r="H24" s="48"/>
      <c r="I24" s="114" t="s">
        <v>77</v>
      </c>
      <c r="J24" s="86"/>
    </row>
    <row r="25" spans="1:12" s="6" customFormat="1" ht="14" x14ac:dyDescent="0.15">
      <c r="A25" s="44"/>
      <c r="B25" s="64">
        <v>500.11200000000002</v>
      </c>
      <c r="C25" s="65" t="s">
        <v>72</v>
      </c>
      <c r="D25" s="45"/>
      <c r="E25" s="101">
        <v>3</v>
      </c>
      <c r="F25" s="67" t="s">
        <v>73</v>
      </c>
      <c r="G25" s="66" t="s">
        <v>19</v>
      </c>
      <c r="H25" s="48"/>
      <c r="I25" s="18"/>
      <c r="J25" s="93"/>
      <c r="K25" s="10"/>
    </row>
    <row r="26" spans="1:12" s="6" customFormat="1" x14ac:dyDescent="0.15">
      <c r="A26" s="44"/>
      <c r="B26" s="64">
        <v>601.22</v>
      </c>
      <c r="C26" s="65" t="s">
        <v>75</v>
      </c>
      <c r="D26" s="45"/>
      <c r="E26" s="101">
        <v>4</v>
      </c>
      <c r="F26" s="67"/>
      <c r="G26" s="66" t="s">
        <v>19</v>
      </c>
      <c r="H26" s="48"/>
      <c r="I26" s="18"/>
      <c r="J26" s="93"/>
      <c r="K26" s="10"/>
    </row>
    <row r="27" spans="1:12" s="6" customFormat="1" x14ac:dyDescent="0.15">
      <c r="A27" s="44"/>
      <c r="B27" s="64">
        <v>601.23</v>
      </c>
      <c r="C27" s="65" t="s">
        <v>99</v>
      </c>
      <c r="D27" s="45"/>
      <c r="E27" s="101">
        <v>4</v>
      </c>
      <c r="F27" s="67"/>
      <c r="G27" s="66" t="s">
        <v>19</v>
      </c>
      <c r="H27" s="48"/>
      <c r="I27" s="18"/>
      <c r="J27" s="93"/>
    </row>
    <row r="28" spans="1:12" s="6" customFormat="1" x14ac:dyDescent="0.15">
      <c r="A28" s="44"/>
      <c r="B28" s="64">
        <v>601.226</v>
      </c>
      <c r="C28" s="65" t="s">
        <v>79</v>
      </c>
      <c r="D28" s="45"/>
      <c r="E28" s="101">
        <v>4</v>
      </c>
      <c r="F28" s="67"/>
      <c r="G28" s="66" t="s">
        <v>19</v>
      </c>
      <c r="H28" s="48"/>
      <c r="I28" s="23"/>
      <c r="J28" s="86"/>
      <c r="K28"/>
    </row>
    <row r="29" spans="1:12" s="6" customFormat="1" x14ac:dyDescent="0.15">
      <c r="A29" s="44"/>
      <c r="B29" s="64">
        <v>601.22900000000004</v>
      </c>
      <c r="C29" s="65" t="s">
        <v>80</v>
      </c>
      <c r="D29" s="45"/>
      <c r="E29" s="101">
        <v>3</v>
      </c>
      <c r="F29" s="47"/>
      <c r="G29" s="46" t="s">
        <v>19</v>
      </c>
      <c r="H29" s="48"/>
      <c r="I29" s="23"/>
      <c r="J29" s="86"/>
    </row>
    <row r="30" spans="1:12" s="6" customFormat="1" ht="14" x14ac:dyDescent="0.15">
      <c r="A30" s="44"/>
      <c r="B30" s="79">
        <v>601.43299999999999</v>
      </c>
      <c r="C30" s="80" t="s">
        <v>83</v>
      </c>
      <c r="D30" s="45"/>
      <c r="E30" s="101">
        <v>3</v>
      </c>
      <c r="F30" s="54" t="s">
        <v>20</v>
      </c>
      <c r="G30" s="46" t="s">
        <v>19</v>
      </c>
      <c r="H30" s="48"/>
      <c r="J30" s="86"/>
    </row>
    <row r="31" spans="1:12" s="6" customFormat="1" x14ac:dyDescent="0.15">
      <c r="A31" s="44"/>
      <c r="B31" s="49"/>
      <c r="C31" s="51"/>
      <c r="D31" s="52"/>
      <c r="E31" s="101"/>
      <c r="F31" s="55"/>
      <c r="G31" s="46" t="s">
        <v>22</v>
      </c>
      <c r="H31" s="48"/>
      <c r="I31" s="114" t="s">
        <v>97</v>
      </c>
      <c r="J31" s="86"/>
    </row>
    <row r="32" spans="1:12" s="6" customFormat="1" x14ac:dyDescent="0.15">
      <c r="A32" s="44"/>
      <c r="B32" s="49"/>
      <c r="C32" s="51"/>
      <c r="D32" s="52"/>
      <c r="E32" s="101"/>
      <c r="F32" s="54"/>
      <c r="G32" s="46" t="s">
        <v>22</v>
      </c>
      <c r="H32" s="108"/>
      <c r="I32" s="114" t="s">
        <v>84</v>
      </c>
      <c r="J32" s="93"/>
    </row>
    <row r="33" spans="1:13" s="6" customFormat="1" x14ac:dyDescent="0.15">
      <c r="A33" s="44"/>
      <c r="B33" s="49"/>
      <c r="C33" s="51"/>
      <c r="D33" s="52"/>
      <c r="E33" s="101"/>
      <c r="F33" s="55"/>
      <c r="G33" s="46" t="s">
        <v>22</v>
      </c>
      <c r="H33" s="108"/>
      <c r="I33" s="18"/>
      <c r="J33" s="93"/>
      <c r="L33" s="10"/>
    </row>
    <row r="34" spans="1:13" s="6" customFormat="1" x14ac:dyDescent="0.15">
      <c r="A34" s="44"/>
      <c r="B34" s="49"/>
      <c r="C34" s="50"/>
      <c r="D34" s="47"/>
      <c r="E34" s="104"/>
      <c r="F34" s="109"/>
      <c r="G34" s="46" t="s">
        <v>22</v>
      </c>
      <c r="H34" s="48"/>
      <c r="I34" s="18"/>
      <c r="J34" s="93"/>
    </row>
    <row r="35" spans="1:13" s="6" customFormat="1" x14ac:dyDescent="0.15">
      <c r="A35" s="44"/>
      <c r="B35" s="49"/>
      <c r="C35" s="50"/>
      <c r="D35" s="47"/>
      <c r="E35" s="104"/>
      <c r="F35" s="52"/>
      <c r="G35" s="46" t="s">
        <v>26</v>
      </c>
      <c r="H35" s="48"/>
      <c r="I35" s="18"/>
      <c r="J35" s="93"/>
    </row>
    <row r="36" spans="1:13" s="6" customFormat="1" x14ac:dyDescent="0.15">
      <c r="A36" s="44"/>
      <c r="B36" s="49"/>
      <c r="C36" s="50"/>
      <c r="D36" s="47"/>
      <c r="E36" s="104"/>
      <c r="F36" s="52"/>
      <c r="G36" s="46" t="s">
        <v>26</v>
      </c>
      <c r="H36" s="48"/>
      <c r="I36" s="18"/>
      <c r="J36" s="93"/>
      <c r="M36" s="10"/>
    </row>
    <row r="37" spans="1:13" s="6" customFormat="1" x14ac:dyDescent="0.15">
      <c r="A37" s="44"/>
      <c r="B37" s="64">
        <v>110.108</v>
      </c>
      <c r="C37" s="65" t="s">
        <v>74</v>
      </c>
      <c r="D37" s="52"/>
      <c r="E37" s="101">
        <v>4</v>
      </c>
      <c r="F37" s="47"/>
      <c r="G37" s="46" t="s">
        <v>34</v>
      </c>
      <c r="H37" s="48"/>
      <c r="I37" s="18"/>
      <c r="J37" s="93"/>
      <c r="L37" s="34"/>
    </row>
    <row r="38" spans="1:13" s="6" customFormat="1" x14ac:dyDescent="0.15">
      <c r="A38" s="44"/>
      <c r="B38" s="64">
        <v>110.10899999999999</v>
      </c>
      <c r="C38" s="65" t="s">
        <v>78</v>
      </c>
      <c r="D38" s="52"/>
      <c r="E38" s="101">
        <v>4</v>
      </c>
      <c r="F38" s="47"/>
      <c r="G38" s="46" t="s">
        <v>34</v>
      </c>
      <c r="H38" s="48"/>
      <c r="I38" s="18"/>
      <c r="J38" s="93"/>
    </row>
    <row r="39" spans="1:13" ht="28" x14ac:dyDescent="0.15">
      <c r="A39" s="44"/>
      <c r="B39" s="49"/>
      <c r="C39" s="51"/>
      <c r="D39" s="52"/>
      <c r="E39" s="101"/>
      <c r="F39" s="54" t="s">
        <v>90</v>
      </c>
      <c r="G39" s="46" t="s">
        <v>34</v>
      </c>
      <c r="H39" s="48"/>
      <c r="I39" s="114" t="s">
        <v>98</v>
      </c>
      <c r="J39" s="93"/>
      <c r="K39" s="10"/>
      <c r="L39" s="6"/>
    </row>
    <row r="40" spans="1:13" ht="13.5" customHeight="1" x14ac:dyDescent="0.15">
      <c r="A40" s="44"/>
      <c r="B40" s="49"/>
      <c r="C40" s="51"/>
      <c r="D40" s="52"/>
      <c r="E40" s="46"/>
      <c r="G40" s="46" t="s">
        <v>34</v>
      </c>
      <c r="H40" s="48"/>
      <c r="J40" s="86"/>
      <c r="K40" s="10"/>
      <c r="L40" s="6"/>
    </row>
    <row r="41" spans="1:13" s="6" customFormat="1" ht="28" x14ac:dyDescent="0.15">
      <c r="A41" s="44"/>
      <c r="B41" s="49"/>
      <c r="C41" s="51"/>
      <c r="D41" s="52"/>
      <c r="E41" s="101"/>
      <c r="F41" s="53" t="s">
        <v>94</v>
      </c>
      <c r="G41" s="46" t="s">
        <v>39</v>
      </c>
      <c r="H41" s="48"/>
      <c r="I41" s="23" t="s">
        <v>91</v>
      </c>
      <c r="J41" s="86"/>
    </row>
    <row r="42" spans="1:13" s="6" customFormat="1" ht="14" x14ac:dyDescent="0.15">
      <c r="A42" s="44"/>
      <c r="B42" s="49"/>
      <c r="C42" s="51"/>
      <c r="D42" s="52"/>
      <c r="E42" s="101"/>
      <c r="F42" s="53" t="s">
        <v>82</v>
      </c>
      <c r="G42" s="46" t="s">
        <v>39</v>
      </c>
      <c r="H42" s="48"/>
      <c r="I42" s="18"/>
      <c r="J42" s="93"/>
    </row>
    <row r="43" spans="1:13" s="6" customFormat="1" ht="28" x14ac:dyDescent="0.15">
      <c r="A43" s="44"/>
      <c r="B43" s="49"/>
      <c r="C43" s="51"/>
      <c r="D43" s="52"/>
      <c r="E43" s="101"/>
      <c r="F43" s="53" t="s">
        <v>93</v>
      </c>
      <c r="G43" s="46" t="s">
        <v>39</v>
      </c>
      <c r="H43" s="48"/>
      <c r="I43" s="18"/>
      <c r="J43" s="93"/>
    </row>
    <row r="44" spans="1:13" s="6" customFormat="1" ht="14" x14ac:dyDescent="0.15">
      <c r="A44" s="44"/>
      <c r="B44" s="49"/>
      <c r="C44" s="51"/>
      <c r="D44" s="52"/>
      <c r="E44" s="101"/>
      <c r="F44" s="53" t="s">
        <v>92</v>
      </c>
      <c r="G44" s="46" t="s">
        <v>39</v>
      </c>
      <c r="H44" s="48"/>
      <c r="I44" s="18"/>
      <c r="J44" s="93"/>
    </row>
    <row r="45" spans="1:13" s="34" customFormat="1" ht="15" customHeight="1" x14ac:dyDescent="0.15">
      <c r="A45" s="44"/>
      <c r="B45" s="49"/>
      <c r="C45" s="113"/>
      <c r="D45" s="52"/>
      <c r="E45" s="101"/>
      <c r="F45" s="47"/>
      <c r="G45" s="66" t="s">
        <v>44</v>
      </c>
      <c r="H45" s="48">
        <v>1</v>
      </c>
      <c r="I45" s="112"/>
      <c r="J45" s="93"/>
      <c r="K45" s="6"/>
      <c r="L45" s="10"/>
    </row>
    <row r="46" spans="1:13" s="6" customFormat="1" x14ac:dyDescent="0.15">
      <c r="A46" s="44"/>
      <c r="B46" s="49"/>
      <c r="C46" s="51"/>
      <c r="D46" s="52"/>
      <c r="E46" s="101"/>
      <c r="F46" s="47"/>
      <c r="G46" s="66" t="s">
        <v>44</v>
      </c>
      <c r="H46" s="48">
        <v>2</v>
      </c>
      <c r="I46" s="18"/>
      <c r="J46" s="93"/>
      <c r="L46" s="10"/>
    </row>
    <row r="47" spans="1:13" s="6" customFormat="1" x14ac:dyDescent="0.15">
      <c r="A47" s="44"/>
      <c r="B47" s="49"/>
      <c r="C47" s="51"/>
      <c r="D47" s="52"/>
      <c r="E47" s="101"/>
      <c r="F47" s="47"/>
      <c r="G47" s="66" t="s">
        <v>44</v>
      </c>
      <c r="H47" s="48">
        <v>3</v>
      </c>
      <c r="I47" s="18"/>
      <c r="J47" s="93"/>
      <c r="K47" s="10"/>
      <c r="L47" s="10"/>
    </row>
    <row r="48" spans="1:13" s="6" customFormat="1" x14ac:dyDescent="0.15">
      <c r="A48" s="44"/>
      <c r="B48" s="49"/>
      <c r="C48" s="51"/>
      <c r="D48" s="52"/>
      <c r="E48" s="101"/>
      <c r="F48" s="47"/>
      <c r="G48" s="66" t="s">
        <v>44</v>
      </c>
      <c r="H48" s="48">
        <v>4</v>
      </c>
      <c r="I48" s="18"/>
      <c r="J48" s="93"/>
    </row>
    <row r="49" spans="1:12" s="6" customFormat="1" x14ac:dyDescent="0.15">
      <c r="A49" s="44"/>
      <c r="B49" s="49"/>
      <c r="C49" s="50"/>
      <c r="D49" s="47"/>
      <c r="E49" s="104"/>
      <c r="F49" s="47"/>
      <c r="G49" s="66" t="s">
        <v>44</v>
      </c>
      <c r="H49" s="48" t="s">
        <v>81</v>
      </c>
      <c r="I49" s="114" t="s">
        <v>95</v>
      </c>
      <c r="J49" s="93"/>
    </row>
    <row r="50" spans="1:12" s="6" customFormat="1" x14ac:dyDescent="0.15">
      <c r="A50" s="44"/>
      <c r="B50" s="56"/>
      <c r="C50" s="50"/>
      <c r="D50" s="47"/>
      <c r="E50" s="104"/>
      <c r="F50" s="47"/>
      <c r="G50" s="66" t="s">
        <v>44</v>
      </c>
      <c r="H50" s="48" t="s">
        <v>86</v>
      </c>
      <c r="I50" s="18"/>
      <c r="J50" s="93"/>
    </row>
    <row r="51" spans="1:12" s="10" customFormat="1" x14ac:dyDescent="0.15">
      <c r="A51" s="44"/>
      <c r="B51" s="49"/>
      <c r="C51" s="51"/>
      <c r="D51" s="52"/>
      <c r="E51" s="101"/>
      <c r="F51" s="47"/>
      <c r="G51" s="46" t="s">
        <v>47</v>
      </c>
      <c r="H51" s="48"/>
      <c r="I51" s="81" t="s">
        <v>85</v>
      </c>
      <c r="J51" s="93"/>
      <c r="K51" s="6"/>
      <c r="L51" s="6"/>
    </row>
    <row r="52" spans="1:12" s="6" customFormat="1" x14ac:dyDescent="0.15">
      <c r="A52" s="44"/>
      <c r="B52" s="49"/>
      <c r="C52" s="51"/>
      <c r="D52" s="52"/>
      <c r="E52" s="101"/>
      <c r="F52" s="52"/>
      <c r="G52" s="46" t="s">
        <v>47</v>
      </c>
      <c r="H52" s="48"/>
      <c r="I52" s="18"/>
      <c r="J52" s="93"/>
    </row>
    <row r="53" spans="1:12" s="10" customFormat="1" x14ac:dyDescent="0.15">
      <c r="A53" s="44"/>
      <c r="B53" s="49"/>
      <c r="C53" s="113"/>
      <c r="D53" s="52"/>
      <c r="E53" s="101"/>
      <c r="F53" s="52"/>
      <c r="G53" s="46" t="s">
        <v>50</v>
      </c>
      <c r="H53" s="48"/>
      <c r="I53" s="23"/>
      <c r="J53" s="86"/>
      <c r="K53" s="6"/>
      <c r="L53" s="6"/>
    </row>
    <row r="54" spans="1:12" s="6" customFormat="1" x14ac:dyDescent="0.15">
      <c r="A54" s="44"/>
      <c r="B54" s="49"/>
      <c r="C54" s="50"/>
      <c r="D54" s="47"/>
      <c r="E54" s="104"/>
      <c r="F54" s="47"/>
      <c r="G54" s="46" t="s">
        <v>50</v>
      </c>
      <c r="H54" s="48"/>
      <c r="I54" s="18"/>
      <c r="J54" s="93"/>
      <c r="L54" s="10"/>
    </row>
    <row r="55" spans="1:12" s="10" customFormat="1" x14ac:dyDescent="0.15">
      <c r="A55" s="44"/>
      <c r="B55" s="49"/>
      <c r="C55" s="51"/>
      <c r="D55" s="52"/>
      <c r="E55" s="101"/>
      <c r="F55" s="47"/>
      <c r="G55" s="46" t="s">
        <v>50</v>
      </c>
      <c r="H55" s="48"/>
      <c r="I55" s="18"/>
      <c r="J55" s="93"/>
      <c r="K55" s="6"/>
      <c r="L55" s="1"/>
    </row>
    <row r="56" spans="1:12" s="6" customFormat="1" x14ac:dyDescent="0.15">
      <c r="A56" s="44"/>
      <c r="B56" s="49"/>
      <c r="C56" s="51"/>
      <c r="D56" s="52"/>
      <c r="E56" s="101"/>
      <c r="F56" s="47"/>
      <c r="G56" s="46" t="s">
        <v>50</v>
      </c>
      <c r="H56" s="48"/>
      <c r="J56" s="94"/>
    </row>
    <row r="57" spans="1:12" s="6" customFormat="1" x14ac:dyDescent="0.15">
      <c r="A57" s="44"/>
      <c r="B57" s="49"/>
      <c r="C57" s="51"/>
      <c r="D57" s="52"/>
      <c r="E57" s="101"/>
      <c r="F57" s="52"/>
      <c r="G57" s="46" t="s">
        <v>50</v>
      </c>
      <c r="H57" s="48"/>
      <c r="I57" s="18"/>
      <c r="J57" s="93"/>
    </row>
    <row r="58" spans="1:12" s="6" customFormat="1" x14ac:dyDescent="0.15">
      <c r="A58" s="44"/>
      <c r="B58" s="49"/>
      <c r="C58" s="51"/>
      <c r="D58" s="52"/>
      <c r="E58" s="101"/>
      <c r="F58" s="47"/>
      <c r="G58" s="46" t="s">
        <v>50</v>
      </c>
      <c r="H58" s="48"/>
      <c r="I58" s="17"/>
      <c r="J58" s="89"/>
      <c r="K58" s="1"/>
    </row>
    <row r="59" spans="1:12" s="6" customFormat="1" x14ac:dyDescent="0.15">
      <c r="A59" s="44"/>
      <c r="B59" s="49"/>
      <c r="C59" s="50"/>
      <c r="D59" s="47"/>
      <c r="E59" s="104"/>
      <c r="F59" s="47"/>
      <c r="G59" s="46" t="s">
        <v>50</v>
      </c>
      <c r="H59" s="48"/>
      <c r="I59" s="18"/>
      <c r="J59" s="93"/>
    </row>
    <row r="60" spans="1:12" s="6" customFormat="1" x14ac:dyDescent="0.15">
      <c r="A60" s="44"/>
      <c r="B60" s="49"/>
      <c r="C60" s="51"/>
      <c r="D60" s="52"/>
      <c r="E60" s="101"/>
      <c r="F60" s="52"/>
      <c r="G60" s="46" t="s">
        <v>50</v>
      </c>
      <c r="H60" s="48"/>
      <c r="I60" s="18"/>
      <c r="J60" s="93"/>
    </row>
    <row r="61" spans="1:12" s="10" customFormat="1" x14ac:dyDescent="0.15">
      <c r="A61" s="44"/>
      <c r="B61" s="49"/>
      <c r="C61" s="51"/>
      <c r="D61" s="52"/>
      <c r="E61" s="101"/>
      <c r="F61" s="47"/>
      <c r="G61" s="46" t="s">
        <v>50</v>
      </c>
      <c r="H61" s="48"/>
      <c r="I61" s="18"/>
      <c r="J61" s="93"/>
      <c r="K61" s="6"/>
      <c r="L61" s="1"/>
    </row>
    <row r="62" spans="1:12" s="6" customFormat="1" x14ac:dyDescent="0.15">
      <c r="A62" s="44"/>
      <c r="B62" s="49"/>
      <c r="C62" s="51"/>
      <c r="D62" s="52"/>
      <c r="E62" s="101"/>
      <c r="F62" s="52"/>
      <c r="G62" s="46" t="s">
        <v>50</v>
      </c>
      <c r="H62" s="48"/>
      <c r="I62" s="18"/>
      <c r="J62" s="93"/>
    </row>
    <row r="63" spans="1:12" s="6" customFormat="1" x14ac:dyDescent="0.15">
      <c r="A63" s="44"/>
      <c r="B63" s="49"/>
      <c r="C63" s="51"/>
      <c r="D63" s="52"/>
      <c r="E63" s="101"/>
      <c r="F63" s="52"/>
      <c r="G63" s="46" t="s">
        <v>50</v>
      </c>
      <c r="H63" s="48"/>
      <c r="I63" s="18"/>
      <c r="J63" s="93"/>
    </row>
    <row r="64" spans="1:12" s="6" customFormat="1" x14ac:dyDescent="0.15">
      <c r="A64" s="44"/>
      <c r="B64" s="49"/>
      <c r="C64" s="51"/>
      <c r="D64" s="52"/>
      <c r="E64" s="101"/>
      <c r="F64" s="52"/>
      <c r="G64" s="46" t="s">
        <v>50</v>
      </c>
      <c r="H64" s="48"/>
      <c r="I64" s="18"/>
      <c r="J64" s="93"/>
    </row>
    <row r="65" spans="1:11" s="6" customFormat="1" x14ac:dyDescent="0.15">
      <c r="A65" s="44"/>
      <c r="B65" s="49"/>
      <c r="C65" s="51"/>
      <c r="D65" s="52"/>
      <c r="E65" s="101"/>
      <c r="F65" s="47"/>
      <c r="G65" s="46" t="s">
        <v>50</v>
      </c>
      <c r="H65" s="48"/>
      <c r="I65" s="18"/>
      <c r="J65" s="93"/>
      <c r="K65" s="10"/>
    </row>
    <row r="66" spans="1:11" x14ac:dyDescent="0.15">
      <c r="A66" s="57"/>
      <c r="B66" s="58"/>
      <c r="C66" s="59"/>
      <c r="D66" s="60"/>
      <c r="E66" s="105"/>
      <c r="F66" s="62"/>
      <c r="G66" s="61"/>
      <c r="H66" s="63"/>
      <c r="I66" s="13" t="s">
        <v>87</v>
      </c>
      <c r="J66" s="85"/>
      <c r="K66" s="1"/>
    </row>
    <row r="67" spans="1:11" s="17" customFormat="1" x14ac:dyDescent="0.15">
      <c r="B67" s="12"/>
      <c r="F67" s="15"/>
      <c r="H67" s="15"/>
      <c r="K67" s="89"/>
    </row>
    <row r="68" spans="1:11" s="17" customFormat="1" ht="30" customHeight="1" x14ac:dyDescent="0.15">
      <c r="F68" s="15"/>
      <c r="H68" s="15"/>
      <c r="K68" s="89"/>
    </row>
    <row r="69" spans="1:11" s="17" customFormat="1" x14ac:dyDescent="0.15">
      <c r="F69" s="15"/>
      <c r="H69" s="15"/>
      <c r="K69" s="89"/>
    </row>
    <row r="70" spans="1:11" s="17" customFormat="1" x14ac:dyDescent="0.15">
      <c r="F70" s="15"/>
      <c r="H70" s="15"/>
      <c r="K70" s="89"/>
    </row>
    <row r="71" spans="1:11" s="17" customFormat="1" x14ac:dyDescent="0.15">
      <c r="F71" s="15"/>
      <c r="H71" s="15"/>
      <c r="K71" s="89"/>
    </row>
    <row r="72" spans="1:11" s="17" customFormat="1" x14ac:dyDescent="0.15">
      <c r="F72" s="15"/>
      <c r="H72" s="15"/>
      <c r="K72" s="89"/>
    </row>
    <row r="73" spans="1:11" s="17" customFormat="1" x14ac:dyDescent="0.15">
      <c r="F73" s="15"/>
      <c r="H73" s="15"/>
      <c r="K73" s="89"/>
    </row>
    <row r="74" spans="1:11" s="17" customFormat="1" x14ac:dyDescent="0.15">
      <c r="F74" s="15"/>
      <c r="H74" s="15"/>
      <c r="K74" s="89"/>
    </row>
    <row r="75" spans="1:11" s="17" customFormat="1" x14ac:dyDescent="0.15">
      <c r="F75" s="15"/>
      <c r="H75" s="15"/>
      <c r="K75" s="89"/>
    </row>
    <row r="76" spans="1:11" s="17" customFormat="1" x14ac:dyDescent="0.15">
      <c r="F76" s="15"/>
      <c r="H76" s="15"/>
      <c r="K76" s="89"/>
    </row>
    <row r="77" spans="1:11" s="17" customFormat="1" x14ac:dyDescent="0.15">
      <c r="F77" s="15"/>
      <c r="H77" s="15"/>
      <c r="K77" s="89"/>
    </row>
    <row r="78" spans="1:11" s="17" customFormat="1" x14ac:dyDescent="0.15">
      <c r="F78" s="15"/>
      <c r="G78" s="14"/>
      <c r="H78" s="15"/>
      <c r="K78" s="89"/>
    </row>
    <row r="79" spans="1:11" s="17" customFormat="1" x14ac:dyDescent="0.15">
      <c r="B79" s="12"/>
      <c r="C79" s="13"/>
      <c r="F79" s="15"/>
      <c r="G79" s="14"/>
      <c r="H79" s="15"/>
      <c r="K79" s="89"/>
    </row>
  </sheetData>
  <sheetProtection formatRows="0" insertRows="0" deleteRows="0" sort="0"/>
  <autoFilter ref="A23:L23" xr:uid="{00000000-0009-0000-0000-000000000000}">
    <sortState xmlns:xlrd2="http://schemas.microsoft.com/office/spreadsheetml/2017/richdata2" ref="A24:L66">
      <sortCondition ref="G23"/>
    </sortState>
  </autoFilter>
  <sortState xmlns:xlrd2="http://schemas.microsoft.com/office/spreadsheetml/2017/richdata2" ref="A25:M32">
    <sortCondition ref="A25:A32"/>
  </sortState>
  <mergeCells count="31">
    <mergeCell ref="A22:B22"/>
    <mergeCell ref="J2:J3"/>
    <mergeCell ref="C8:D8"/>
    <mergeCell ref="C9:D9"/>
    <mergeCell ref="C10:D10"/>
    <mergeCell ref="C11:D11"/>
    <mergeCell ref="C12:D12"/>
    <mergeCell ref="C13:D13"/>
    <mergeCell ref="C16:D16"/>
    <mergeCell ref="C17:D17"/>
    <mergeCell ref="D3:F3"/>
    <mergeCell ref="D4:F4"/>
    <mergeCell ref="A6:B7"/>
    <mergeCell ref="G8:H8"/>
    <mergeCell ref="G9:H9"/>
    <mergeCell ref="G10:H10"/>
    <mergeCell ref="D1:F1"/>
    <mergeCell ref="A3:B3"/>
    <mergeCell ref="C6:D7"/>
    <mergeCell ref="E6:E7"/>
    <mergeCell ref="F6:F7"/>
    <mergeCell ref="G12:H12"/>
    <mergeCell ref="D2:F2"/>
    <mergeCell ref="G18:H18"/>
    <mergeCell ref="G13:H13"/>
    <mergeCell ref="G14:H14"/>
    <mergeCell ref="G15:H15"/>
    <mergeCell ref="G16:H16"/>
    <mergeCell ref="G17:H17"/>
    <mergeCell ref="C15:D15"/>
    <mergeCell ref="C14:D14"/>
  </mergeCells>
  <phoneticPr fontId="1" type="noConversion"/>
  <dataValidations count="3">
    <dataValidation type="list" showInputMessage="1" showErrorMessage="1" sqref="C3" xr:uid="{00000000-0002-0000-0000-000001000000}">
      <formula1>$L$2:$L$3</formula1>
    </dataValidation>
    <dataValidation type="list" allowBlank="1" showInputMessage="1" showErrorMessage="1" sqref="F24 F52 F30:F36" xr:uid="{00000000-0002-0000-0000-000002000000}">
      <formula1>$M$8:$M$13</formula1>
    </dataValidation>
    <dataValidation type="list" showInputMessage="1" showErrorMessage="1" sqref="G24:G65 G66" xr:uid="{00000000-0002-0000-0000-000000000000}">
      <formula1>$L$8:$L$17</formula1>
    </dataValidation>
  </dataValidations>
  <printOptions horizontalCentered="1"/>
  <pageMargins left="0.5" right="0.5" top="0.85" bottom="0.5" header="0.56000000000000005" footer="0.5"/>
  <pageSetup orientation="landscape" r:id="rId1"/>
  <headerFooter alignWithMargins="0">
    <oddHeader>&amp;C&amp;"Arial,Bold"&amp;12Computer Science Major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1D87FC052884786D3B2D6E39BE7CA" ma:contentTypeVersion="14" ma:contentTypeDescription="Create a new document." ma:contentTypeScope="" ma:versionID="238d4c9e71437483401f155001ec8948">
  <xsd:schema xmlns:xsd="http://www.w3.org/2001/XMLSchema" xmlns:xs="http://www.w3.org/2001/XMLSchema" xmlns:p="http://schemas.microsoft.com/office/2006/metadata/properties" xmlns:ns3="d499b4b0-f0c5-48ee-b9a3-63e235bb58e6" xmlns:ns4="9af22a0b-e27b-4a3e-a6f7-92600da5dc72" targetNamespace="http://schemas.microsoft.com/office/2006/metadata/properties" ma:root="true" ma:fieldsID="896d5638fb8df2649a501a4b98406a3b" ns3:_="" ns4:_="">
    <xsd:import namespace="d499b4b0-f0c5-48ee-b9a3-63e235bb58e6"/>
    <xsd:import namespace="9af22a0b-e27b-4a3e-a6f7-92600da5dc7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9b4b0-f0c5-48ee-b9a3-63e235bb58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22a0b-e27b-4a3e-a6f7-92600da5d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D1CD03-F99F-43E2-B1C6-CB01E6CA02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18A126-07D4-4885-ABBA-A783A70BDE91}">
  <ds:schemaRefs>
    <ds:schemaRef ds:uri="http://purl.org/dc/dcmitype/"/>
    <ds:schemaRef ds:uri="9af22a0b-e27b-4a3e-a6f7-92600da5dc72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499b4b0-f0c5-48ee-b9a3-63e235bb58e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CA847BE-E03E-492A-B77C-398E6D44FE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9b4b0-f0c5-48ee-b9a3-63e235bb58e6"/>
    <ds:schemaRef ds:uri="9af22a0b-e27b-4a3e-a6f7-92600da5d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CS Major</vt:lpstr>
      <vt:lpstr>areas</vt:lpstr>
      <vt:lpstr>'CS Major'!Print_Area</vt:lpstr>
      <vt:lpstr>'CS Major'!Print_Titles</vt:lpstr>
      <vt:lpstr>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Joanne Selinski</dc:creator>
  <cp:keywords/>
  <dc:description/>
  <cp:lastModifiedBy>Microsoft Office User</cp:lastModifiedBy>
  <cp:revision/>
  <dcterms:created xsi:type="dcterms:W3CDTF">1996-10-14T23:33:28Z</dcterms:created>
  <dcterms:modified xsi:type="dcterms:W3CDTF">2021-04-12T18:00:29Z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0x010100DA11D87FC052884786D3B2D6E39BE7CA</vt:lpwstr>
  </property>
</Properties>
</file>