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rive\Metropolitano\Diretorias\4.Financeira\2020\"/>
    </mc:Choice>
  </mc:AlternateContent>
  <xr:revisionPtr revIDLastSave="0" documentId="13_ncr:1_{0D537CCD-0B5B-468E-8107-945ECAB65302}" xr6:coauthVersionLast="41" xr6:coauthVersionMax="41" xr10:uidLastSave="{00000000-0000-0000-0000-000000000000}"/>
  <bookViews>
    <workbookView xWindow="-120" yWindow="-120" windowWidth="20730" windowHeight="11160" tabRatio="827" activeTab="15" xr2:uid="{00000000-000D-0000-FFFF-FFFF00000000}"/>
  </bookViews>
  <sheets>
    <sheet name="Resume" sheetId="22" r:id="rId1"/>
    <sheet name="Jan" sheetId="18" r:id="rId2"/>
    <sheet name="Fev" sheetId="24" r:id="rId3"/>
    <sheet name="Mar" sheetId="25" r:id="rId4"/>
    <sheet name="Abr" sheetId="27" r:id="rId5"/>
    <sheet name="Mai" sheetId="28" r:id="rId6"/>
    <sheet name="Jun" sheetId="29" r:id="rId7"/>
    <sheet name="Jul" sheetId="30" r:id="rId8"/>
    <sheet name="Ago" sheetId="31" r:id="rId9"/>
    <sheet name="Set" sheetId="32" r:id="rId10"/>
    <sheet name="Out" sheetId="33" r:id="rId11"/>
    <sheet name="Nov" sheetId="34" r:id="rId12"/>
    <sheet name="Dez" sheetId="35" r:id="rId13"/>
    <sheet name="Apoio" sheetId="21" r:id="rId14"/>
    <sheet name="Apoio 2" sheetId="36" r:id="rId15"/>
    <sheet name="Kipsta" sheetId="37" r:id="rId16"/>
  </sheets>
  <definedNames>
    <definedName name="_xlnm._FilterDatabase" localSheetId="4" hidden="1">Abr!$A$2:$H$20</definedName>
    <definedName name="_xlnm._FilterDatabase" localSheetId="8" hidden="1">Ago!$A$2:$H$2</definedName>
    <definedName name="_xlnm._FilterDatabase" localSheetId="12" hidden="1">Dez!#REF!</definedName>
    <definedName name="_xlnm._FilterDatabase" localSheetId="2" hidden="1">Fev!$A$2:$H$21</definedName>
    <definedName name="_xlnm._FilterDatabase" localSheetId="1" hidden="1">Jan!$A$2:$H$2</definedName>
    <definedName name="_xlnm._FilterDatabase" localSheetId="7" hidden="1">Jul!$A$2:$H$22</definedName>
    <definedName name="_xlnm._FilterDatabase" localSheetId="6" hidden="1">Jun!$A$2:$H$19</definedName>
    <definedName name="_xlnm._FilterDatabase" localSheetId="5" hidden="1">Mai!$A$2:$H$22</definedName>
    <definedName name="_xlnm._FilterDatabase" localSheetId="3" hidden="1">Mar!$A$2:$H$10</definedName>
    <definedName name="_xlnm._FilterDatabase" localSheetId="11" hidden="1">Nov!#REF!</definedName>
    <definedName name="_xlnm._FilterDatabase" localSheetId="10" hidden="1">Out!#REF!</definedName>
    <definedName name="_xlnm._FilterDatabase" localSheetId="9" hidden="1">Set!$A$2:$H$2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7" l="1"/>
  <c r="F14" i="27"/>
  <c r="F13" i="27"/>
  <c r="B34" i="22"/>
  <c r="B33" i="22"/>
  <c r="C33" i="22" s="1"/>
  <c r="F14" i="18"/>
  <c r="D33" i="22" l="1"/>
  <c r="E33" i="22" s="1"/>
  <c r="C13" i="36"/>
  <c r="D17" i="37" l="1"/>
  <c r="D10" i="37"/>
  <c r="D12" i="37"/>
  <c r="D16" i="37"/>
  <c r="D15" i="37"/>
  <c r="D9" i="37"/>
  <c r="D13" i="37"/>
  <c r="D14" i="37"/>
  <c r="D8" i="37"/>
  <c r="D11" i="37"/>
  <c r="D7" i="37"/>
  <c r="D6" i="37"/>
  <c r="D5" i="37"/>
  <c r="D4" i="37"/>
  <c r="D3" i="37"/>
  <c r="D2" i="37"/>
  <c r="D1" i="37"/>
  <c r="D18" i="37" s="1"/>
  <c r="C12" i="36" l="1"/>
  <c r="J6" i="36" l="1"/>
  <c r="J10" i="36" l="1"/>
  <c r="J9" i="36"/>
  <c r="J8" i="36"/>
  <c r="J11" i="36"/>
  <c r="J12" i="36"/>
  <c r="J13" i="36"/>
  <c r="J14" i="36"/>
  <c r="J15" i="36"/>
  <c r="J16" i="36"/>
  <c r="J17" i="36"/>
  <c r="J7" i="36"/>
  <c r="J5" i="36"/>
  <c r="J4" i="36"/>
  <c r="J3" i="36"/>
  <c r="J2" i="36"/>
  <c r="J20" i="36" l="1"/>
  <c r="C11" i="36"/>
  <c r="C10" i="36"/>
  <c r="C9" i="36"/>
  <c r="C8" i="36"/>
  <c r="C7" i="36"/>
  <c r="C6" i="36"/>
  <c r="C5" i="36"/>
  <c r="C4" i="36"/>
  <c r="C3" i="36"/>
  <c r="C17" i="36" s="1"/>
  <c r="G51" i="35"/>
  <c r="F51" i="35"/>
  <c r="G41" i="35"/>
  <c r="F41" i="35"/>
  <c r="G51" i="34"/>
  <c r="F51" i="34"/>
  <c r="G41" i="34"/>
  <c r="F41" i="34"/>
  <c r="G51" i="33"/>
  <c r="G53" i="33" s="1"/>
  <c r="F51" i="33"/>
  <c r="G41" i="33"/>
  <c r="F41" i="33"/>
  <c r="G51" i="32"/>
  <c r="F51" i="32"/>
  <c r="G41" i="32"/>
  <c r="F41" i="32"/>
  <c r="G51" i="31"/>
  <c r="F51" i="31"/>
  <c r="G41" i="31"/>
  <c r="F41" i="31"/>
  <c r="G51" i="30"/>
  <c r="G53" i="30" s="1"/>
  <c r="F51" i="30"/>
  <c r="G41" i="30"/>
  <c r="F41" i="30"/>
  <c r="G51" i="29"/>
  <c r="F51" i="29"/>
  <c r="G41" i="29"/>
  <c r="F41" i="29"/>
  <c r="G51" i="28"/>
  <c r="F51" i="28"/>
  <c r="G41" i="28"/>
  <c r="F41" i="28"/>
  <c r="G51" i="27"/>
  <c r="F51" i="27"/>
  <c r="G41" i="27"/>
  <c r="F41" i="27"/>
  <c r="G51" i="25"/>
  <c r="F51" i="25"/>
  <c r="G41" i="25"/>
  <c r="F41" i="25"/>
  <c r="G51" i="24"/>
  <c r="F51" i="24"/>
  <c r="G41" i="24"/>
  <c r="F41" i="24"/>
  <c r="G53" i="35" l="1"/>
  <c r="G53" i="34"/>
  <c r="G53" i="32"/>
  <c r="G53" i="31"/>
  <c r="G53" i="29"/>
  <c r="G53" i="28"/>
  <c r="G53" i="27"/>
  <c r="G53" i="25"/>
  <c r="G53" i="24"/>
  <c r="F53" i="24"/>
  <c r="F53" i="25"/>
  <c r="F53" i="27"/>
  <c r="F53" i="28"/>
  <c r="F53" i="29"/>
  <c r="F53" i="30"/>
  <c r="F53" i="31"/>
  <c r="F53" i="32"/>
  <c r="F53" i="33"/>
  <c r="F53" i="34"/>
  <c r="F53" i="35"/>
  <c r="B25" i="22"/>
  <c r="C25" i="22" s="1"/>
  <c r="B26" i="22"/>
  <c r="C26" i="22" s="1"/>
  <c r="B27" i="22"/>
  <c r="D27" i="22" s="1"/>
  <c r="B28" i="22"/>
  <c r="C28" i="22" s="1"/>
  <c r="B29" i="22"/>
  <c r="C29" i="22" s="1"/>
  <c r="B30" i="22"/>
  <c r="B31" i="22"/>
  <c r="C31" i="22" s="1"/>
  <c r="B32" i="22"/>
  <c r="C32" i="22" s="1"/>
  <c r="C34" i="22"/>
  <c r="C27" i="22" l="1"/>
  <c r="D31" i="22"/>
  <c r="E31" i="22" s="1"/>
  <c r="D32" i="22"/>
  <c r="E32" i="22" s="1"/>
  <c r="D28" i="22"/>
  <c r="E28" i="22" s="1"/>
  <c r="D25" i="22"/>
  <c r="E25" i="22" s="1"/>
  <c r="D34" i="22"/>
  <c r="E34" i="22" s="1"/>
  <c r="D29" i="22"/>
  <c r="E29" i="22" s="1"/>
  <c r="D30" i="22"/>
  <c r="D26" i="22"/>
  <c r="E26" i="22" s="1"/>
  <c r="B24" i="22"/>
  <c r="F9" i="22"/>
  <c r="C19" i="22"/>
  <c r="D19" i="22"/>
  <c r="G19" i="22"/>
  <c r="F19" i="22"/>
  <c r="C18" i="22"/>
  <c r="G18" i="22"/>
  <c r="F18" i="22"/>
  <c r="C17" i="22"/>
  <c r="G17" i="22"/>
  <c r="F17" i="22"/>
  <c r="C16" i="22"/>
  <c r="G16" i="22"/>
  <c r="F16" i="22"/>
  <c r="C15" i="22"/>
  <c r="G15" i="22"/>
  <c r="F15" i="22"/>
  <c r="G14" i="22"/>
  <c r="F14" i="22"/>
  <c r="D13" i="22"/>
  <c r="C13" i="22"/>
  <c r="G13" i="22"/>
  <c r="F13" i="22"/>
  <c r="D12" i="22"/>
  <c r="C12" i="22"/>
  <c r="G12" i="22"/>
  <c r="D11" i="22"/>
  <c r="C11" i="22"/>
  <c r="G11" i="22"/>
  <c r="D10" i="22"/>
  <c r="C10" i="22"/>
  <c r="G10" i="22"/>
  <c r="F10" i="22"/>
  <c r="D9" i="22"/>
  <c r="C9" i="22"/>
  <c r="G9" i="22"/>
  <c r="C30" i="22"/>
  <c r="J19" i="22" l="1"/>
  <c r="J11" i="22"/>
  <c r="I19" i="22"/>
  <c r="J9" i="22"/>
  <c r="I17" i="22"/>
  <c r="I18" i="22"/>
  <c r="I16" i="22"/>
  <c r="I15" i="22"/>
  <c r="J10" i="22"/>
  <c r="I10" i="22"/>
  <c r="I13" i="22"/>
  <c r="J13" i="22"/>
  <c r="J12" i="22"/>
  <c r="I9" i="22"/>
  <c r="E9" i="22"/>
  <c r="E30" i="22"/>
  <c r="D24" i="22"/>
  <c r="C24" i="22"/>
  <c r="E19" i="22"/>
  <c r="H9" i="22"/>
  <c r="F11" i="22"/>
  <c r="H11" i="22" s="1"/>
  <c r="H18" i="22"/>
  <c r="H16" i="22"/>
  <c r="H17" i="22"/>
  <c r="D18" i="22"/>
  <c r="E18" i="22" s="1"/>
  <c r="D17" i="22"/>
  <c r="J17" i="22" s="1"/>
  <c r="D16" i="22"/>
  <c r="E16" i="22" s="1"/>
  <c r="D15" i="22"/>
  <c r="E15" i="22" s="1"/>
  <c r="C14" i="22"/>
  <c r="I14" i="22" s="1"/>
  <c r="D14" i="22"/>
  <c r="J14" i="22" s="1"/>
  <c r="E12" i="22"/>
  <c r="F12" i="22"/>
  <c r="I12" i="22" s="1"/>
  <c r="H19" i="22"/>
  <c r="H15" i="22"/>
  <c r="H14" i="22"/>
  <c r="H13" i="22"/>
  <c r="E13" i="22"/>
  <c r="E11" i="22"/>
  <c r="H10" i="22"/>
  <c r="E10" i="22"/>
  <c r="J18" i="22" l="1"/>
  <c r="J16" i="22"/>
  <c r="J15" i="22"/>
  <c r="I11" i="22"/>
  <c r="E24" i="22"/>
  <c r="E35" i="22" s="1"/>
  <c r="D35" i="22"/>
  <c r="E14" i="22"/>
  <c r="C35" i="22"/>
  <c r="E17" i="22"/>
  <c r="H12" i="22"/>
  <c r="G51" i="18"/>
  <c r="D8" i="22" s="1"/>
  <c r="D20" i="22" s="1"/>
  <c r="F51" i="18"/>
  <c r="C8" i="22" s="1"/>
  <c r="G41" i="18"/>
  <c r="G8" i="22" s="1"/>
  <c r="F41" i="18"/>
  <c r="F8" i="22" s="1"/>
  <c r="I8" i="22" l="1"/>
  <c r="G20" i="22"/>
  <c r="J8" i="22"/>
  <c r="E8" i="22"/>
  <c r="C20" i="22"/>
  <c r="H8" i="22"/>
  <c r="F20" i="22"/>
  <c r="F53" i="18"/>
  <c r="G53" i="18"/>
</calcChain>
</file>

<file path=xl/sharedStrings.xml><?xml version="1.0" encoding="utf-8"?>
<sst xmlns="http://schemas.openxmlformats.org/spreadsheetml/2006/main" count="623" uniqueCount="129">
  <si>
    <t>DATA</t>
  </si>
  <si>
    <t>FAVORECIDO</t>
  </si>
  <si>
    <t>TIPO</t>
  </si>
  <si>
    <t>FORECAST</t>
  </si>
  <si>
    <t>REALIZADO</t>
  </si>
  <si>
    <t>TOTAL</t>
  </si>
  <si>
    <t>TOTAL RECEITAS</t>
  </si>
  <si>
    <t>DELTA</t>
  </si>
  <si>
    <t>Comissão Técnica</t>
  </si>
  <si>
    <t>Material Esportivo</t>
  </si>
  <si>
    <t>Marketing</t>
  </si>
  <si>
    <t>Midia</t>
  </si>
  <si>
    <t>Impostos</t>
  </si>
  <si>
    <t>Taxas de Inscrição</t>
  </si>
  <si>
    <t>Primeiros Socorros</t>
  </si>
  <si>
    <t>DESPESAS</t>
  </si>
  <si>
    <t>RECEITAS</t>
  </si>
  <si>
    <t>%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</si>
  <si>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</si>
  <si>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</si>
  <si>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</si>
  <si>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</si>
  <si>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</si>
  <si>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</si>
  <si>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</si>
  <si>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</si>
  <si>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</si>
  <si>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</si>
  <si>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</si>
  <si>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</si>
  <si>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</si>
  <si>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DOCUMENTO</t>
  </si>
  <si>
    <t>OBSERVAÇÃO</t>
  </si>
  <si>
    <t>ORIGEM</t>
  </si>
  <si>
    <t>Diretoria</t>
  </si>
  <si>
    <t>Patrocinador Master</t>
  </si>
  <si>
    <t>Evento A</t>
  </si>
  <si>
    <t>Evento B</t>
  </si>
  <si>
    <t>Evento C</t>
  </si>
  <si>
    <t>a definir</t>
  </si>
  <si>
    <t>Taxa de Arbitragem</t>
  </si>
  <si>
    <t>Campo</t>
  </si>
  <si>
    <t>Patrocinador Silver</t>
  </si>
  <si>
    <t>Patrocinador Platinum</t>
  </si>
  <si>
    <t>Patrocinador Gold</t>
  </si>
  <si>
    <t>Patrocinador Bronze</t>
  </si>
  <si>
    <t>até 100</t>
  </si>
  <si>
    <t>400/999</t>
  </si>
  <si>
    <t>1000/1999</t>
  </si>
  <si>
    <t>100/399</t>
  </si>
  <si>
    <t>Fagundes</t>
  </si>
  <si>
    <t>Assessoria de Imprensa</t>
  </si>
  <si>
    <t>Transporte</t>
  </si>
  <si>
    <t>Colaboração Espontânea</t>
  </si>
  <si>
    <t>Competição</t>
  </si>
  <si>
    <t>APF</t>
  </si>
  <si>
    <t>Interclubes</t>
  </si>
  <si>
    <t>Itnerol</t>
  </si>
  <si>
    <t>Água</t>
  </si>
  <si>
    <t>Raiz da Serra</t>
  </si>
  <si>
    <t>Gelo</t>
  </si>
  <si>
    <t xml:space="preserve">Frutas </t>
  </si>
  <si>
    <t>Lanches</t>
  </si>
  <si>
    <t>Kit Massagem</t>
  </si>
  <si>
    <t>Esporte Jundiai</t>
  </si>
  <si>
    <t>Ellen Fernandes</t>
  </si>
  <si>
    <t>Unifome #1</t>
  </si>
  <si>
    <t>Unifome #2</t>
  </si>
  <si>
    <t>Unifome #3</t>
  </si>
  <si>
    <t>Uniforme treino</t>
  </si>
  <si>
    <t>Unifome passeio</t>
  </si>
  <si>
    <t>Colete uniforme #1</t>
  </si>
  <si>
    <t>Colete uniforme #2</t>
  </si>
  <si>
    <t>Colete uniforme #3</t>
  </si>
  <si>
    <t>Colete treino #1</t>
  </si>
  <si>
    <t>Colete treino #2</t>
  </si>
  <si>
    <t>Colete treino #3</t>
  </si>
  <si>
    <t>Bolsas</t>
  </si>
  <si>
    <t>Uniforme jogo comissão</t>
  </si>
  <si>
    <t>Uniforme treino comissão</t>
  </si>
  <si>
    <t>Uniforme passeio comissão</t>
  </si>
  <si>
    <t>Uniforme aquecimento</t>
  </si>
  <si>
    <t>BOMBA DE ENCHER BOLAS DUPLA AÇÃO R$ 19,99</t>
  </si>
  <si>
    <t>BOMBA DUPLA AÇÃO COM MANÔMETRO</t>
  </si>
  <si>
    <t>MEDIDOR DE PRESSÃO DE BOLAS KIPSTA</t>
  </si>
  <si>
    <t>ESCADA DE TREINO</t>
  </si>
  <si>
    <t>APITO EM METAL</t>
  </si>
  <si>
    <t>CORDÃO PARA APITO E CRONÔMETRO</t>
  </si>
  <si>
    <t>DISCOS EXTRA PLANOS (CONJUNTO DE 10)</t>
  </si>
  <si>
    <t>BARREIRA DE TREINO 3 ALTURAS</t>
  </si>
  <si>
    <t>CONES DE TREINO 15CM (CONJUNTO DE 6)</t>
  </si>
  <si>
    <t>SACO DE BOLAS (CAPACIDADE 8 BOLAS)</t>
  </si>
  <si>
    <t xml:space="preserve">BARRAS DE TREINAMENTO (CONJUNTO DE 3) </t>
  </si>
  <si>
    <t xml:space="preserve">CONES MODULÁVEIS 30 CM (CONJUNTO DE 6) </t>
  </si>
  <si>
    <t xml:space="preserve">PORTA GARRAFAS (CAPACIDADE 6 GARRAFAS) </t>
  </si>
  <si>
    <t xml:space="preserve">GARRAFA PLÁSTICA 1L COM BOCAL HIGIÊNICO </t>
  </si>
  <si>
    <t xml:space="preserve">ARCO PARA TREINAMENTO 58CM </t>
  </si>
  <si>
    <t>CONES EM DISCOS PARA TREINOS (CONJUNTO DE 10)</t>
  </si>
  <si>
    <t>MALA ESPORTIVA COM RODINHAS AWAY 105 LITROS KIPSTA</t>
  </si>
  <si>
    <r>
      <rPr>
        <sz val="18"/>
        <color theme="1"/>
        <rFont val="Calibri"/>
        <family val="2"/>
        <scheme val="minor"/>
      </rPr>
      <t>Gestão Orçamentária 2020</t>
    </r>
    <r>
      <rPr>
        <sz val="11"/>
        <color theme="1"/>
        <rFont val="Calibri"/>
        <family val="2"/>
        <scheme val="minor"/>
      </rPr>
      <t xml:space="preserve">
Diretoria Financeira</t>
    </r>
  </si>
  <si>
    <t>Técnico</t>
  </si>
  <si>
    <t>Auxiliar Técnico</t>
  </si>
  <si>
    <t>Preparador Fisico</t>
  </si>
  <si>
    <t>Preparador de Goleiro</t>
  </si>
  <si>
    <t>Roupeiro</t>
  </si>
  <si>
    <t>Financiamento ônibus</t>
  </si>
  <si>
    <t>Locação CT</t>
  </si>
  <si>
    <t>Bolas para treino</t>
  </si>
  <si>
    <t>30 bolas para treino - EURO Bolas</t>
  </si>
  <si>
    <t>Material para treino</t>
  </si>
  <si>
    <t>Complemento de material para treino</t>
  </si>
  <si>
    <t>Assessor de Imprensa</t>
  </si>
  <si>
    <t>Bolsa de primeiros socorros</t>
  </si>
  <si>
    <t>Bolsa de primeiro socorros para treino</t>
  </si>
  <si>
    <t>Material Treino</t>
  </si>
  <si>
    <t>Taxa Anual</t>
  </si>
  <si>
    <t>Mensalidade categoria Sub15</t>
  </si>
  <si>
    <t>Mensalidade categoria Sub17</t>
  </si>
  <si>
    <t>Taxa de Filiação</t>
  </si>
  <si>
    <t>Porto Seguro</t>
  </si>
  <si>
    <t>Taxa de inscrição jogadores categoria Sub15</t>
  </si>
  <si>
    <t>Taxa de inscrição jogadores categoria Sub17</t>
  </si>
  <si>
    <t>Taxa de inscrição comissão técnica</t>
  </si>
  <si>
    <t xml:space="preserve">Fagundes </t>
  </si>
  <si>
    <t xml:space="preserve">Complemento material esportivo </t>
  </si>
  <si>
    <t>Container de aluminio para material esportivo</t>
  </si>
  <si>
    <t>Cooller de rodinha</t>
  </si>
  <si>
    <t>Cooller redondo de rodinha</t>
  </si>
  <si>
    <t>Material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</si>
</sst>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_-[$R$-416]* #,##0.00_-;\-[$R$-416]* #,##0.00_-;_-[$R$-416]* &quot;-&quot;??_-;_-@_-"/>
    <numFmt numFmtId="167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2" xfId="0" applyFont="1" applyBorder="1"/>
    <xf numFmtId="165" fontId="1" fillId="0" borderId="2" xfId="0" applyNumberFormat="1" applyFont="1" applyBorder="1"/>
    <xf numFmtId="0" fontId="0" fillId="0" borderId="0" xfId="0" applyFont="1" applyFill="1"/>
    <xf numFmtId="0" fontId="0" fillId="0" borderId="2" xfId="0" applyFont="1" applyFill="1" applyBorder="1"/>
    <xf numFmtId="165" fontId="0" fillId="0" borderId="2" xfId="0" applyNumberFormat="1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0" borderId="3" xfId="0" applyFont="1" applyBorder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165" fontId="1" fillId="0" borderId="2" xfId="0" applyNumberFormat="1" applyFont="1" applyFill="1" applyBorder="1"/>
    <xf numFmtId="0" fontId="1" fillId="0" borderId="0" xfId="0" applyFont="1" applyFill="1"/>
    <xf numFmtId="0" fontId="1" fillId="0" borderId="0" xfId="0" applyFont="1"/>
    <xf numFmtId="0" fontId="0" fillId="0" borderId="0" xfId="0" applyFont="1" applyFill="1" applyBorder="1"/>
    <xf numFmtId="16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165" fontId="0" fillId="0" borderId="5" xfId="0" applyNumberFormat="1" applyFont="1" applyBorder="1"/>
    <xf numFmtId="0" fontId="0" fillId="0" borderId="3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3" xfId="0" applyNumberFormat="1" applyFont="1" applyBorder="1"/>
    <xf numFmtId="16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/>
    <xf numFmtId="165" fontId="0" fillId="0" borderId="4" xfId="0" applyNumberFormat="1" applyFont="1" applyFill="1" applyBorder="1"/>
    <xf numFmtId="1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65" fontId="2" fillId="0" borderId="2" xfId="0" applyNumberFormat="1" applyFont="1" applyBorder="1"/>
    <xf numFmtId="0" fontId="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0" borderId="6" xfId="0" applyNumberFormat="1" applyFont="1" applyBorder="1"/>
    <xf numFmtId="0" fontId="0" fillId="3" borderId="0" xfId="0" applyFill="1" applyBorder="1"/>
    <xf numFmtId="165" fontId="0" fillId="2" borderId="1" xfId="0" applyNumberFormat="1" applyFont="1" applyFill="1" applyBorder="1"/>
    <xf numFmtId="167" fontId="0" fillId="2" borderId="1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9" fontId="0" fillId="4" borderId="3" xfId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Continuous" vertical="center"/>
    </xf>
    <xf numFmtId="0" fontId="0" fillId="2" borderId="8" xfId="0" applyFont="1" applyFill="1" applyBorder="1" applyAlignment="1">
      <alignment horizontal="centerContinuous" vertical="center"/>
    </xf>
    <xf numFmtId="0" fontId="0" fillId="2" borderId="9" xfId="0" applyFont="1" applyFill="1" applyBorder="1" applyAlignment="1">
      <alignment horizontal="centerContinuous" vertical="center"/>
    </xf>
    <xf numFmtId="9" fontId="0" fillId="3" borderId="1" xfId="0" applyNumberForma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44" fontId="0" fillId="0" borderId="0" xfId="2" applyFont="1"/>
    <xf numFmtId="0" fontId="4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542926</xdr:colOff>
      <xdr:row>0</xdr:row>
      <xdr:rowOff>57151</xdr:rowOff>
    </xdr:from>
    <xdr:to>
      <xdr:col>1</xdr:col>
      <xdr:colOff>1209676</xdr:colOff>
      <xdr:row>4</xdr:row>
      <xdr:rowOff>158895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6011282-BA31-4177-8CDD-768A201E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1" y="57151"/>
          <a:ext cx="666750" cy="863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"/>
  <sheetViews>
    <sheetView workbookViewId="0">
      <selection activeCell="C20" sqref="C20"/>
    </sheetView>
  </sheetViews>
  <sheetFormatPr defaultRowHeight="15" x14ac:dyDescent="0.25"/>
  <cols>
    <col min="1" max="1" width="2.7109375" style="38" customWidth="1"/>
    <col min="2" max="2" width="24.7109375" style="38" customWidth="1"/>
    <col min="3" max="10" width="14.7109375" style="39" customWidth="1"/>
    <col min="11" max="14" width="12.7109375" style="39" customWidth="1"/>
    <col min="15" max="16384" width="9.140625" style="38"/>
  </cols>
  <sheetData>
    <row r="2" spans="2:10" ht="15" customHeight="1" x14ac:dyDescent="0.25">
      <c r="B2" s="49"/>
      <c r="C2" s="96" t="s">
        <v>99</v>
      </c>
      <c r="D2" s="96"/>
      <c r="E2" s="96"/>
      <c r="F2" s="96"/>
      <c r="G2" s="96"/>
      <c r="H2" s="96"/>
      <c r="I2" s="96"/>
      <c r="J2" s="96"/>
    </row>
    <row r="3" spans="2:10" x14ac:dyDescent="0.25">
      <c r="B3" s="49"/>
      <c r="C3" s="96"/>
      <c r="D3" s="96"/>
      <c r="E3" s="96"/>
      <c r="F3" s="96"/>
      <c r="G3" s="96"/>
      <c r="H3" s="96"/>
      <c r="I3" s="96"/>
      <c r="J3" s="96"/>
    </row>
    <row r="4" spans="2:10" x14ac:dyDescent="0.25">
      <c r="B4" s="49"/>
      <c r="C4" s="96"/>
      <c r="D4" s="96"/>
      <c r="E4" s="96"/>
      <c r="F4" s="96"/>
      <c r="G4" s="96"/>
      <c r="H4" s="96"/>
      <c r="I4" s="96"/>
      <c r="J4" s="96"/>
    </row>
    <row r="5" spans="2:10" x14ac:dyDescent="0.25">
      <c r="B5" s="49"/>
      <c r="C5" s="96"/>
      <c r="D5" s="96"/>
      <c r="E5" s="96"/>
      <c r="F5" s="96"/>
      <c r="G5" s="96"/>
      <c r="H5" s="96"/>
      <c r="I5" s="96"/>
      <c r="J5" s="96"/>
    </row>
    <row r="6" spans="2:10" x14ac:dyDescent="0.25">
      <c r="B6" s="97" t="s">
        <v>30</v>
      </c>
      <c r="C6" s="95" t="s">
        <v>16</v>
      </c>
      <c r="D6" s="95"/>
      <c r="E6" s="95"/>
      <c r="F6" s="95" t="s">
        <v>15</v>
      </c>
      <c r="G6" s="95"/>
      <c r="H6" s="95"/>
      <c r="I6" s="95" t="s">
        <v>7</v>
      </c>
      <c r="J6" s="95"/>
    </row>
    <row r="7" spans="2:10" x14ac:dyDescent="0.25">
      <c r="B7" s="97"/>
      <c r="C7" s="41" t="s">
        <v>3</v>
      </c>
      <c r="D7" s="63" t="s">
        <v>4</v>
      </c>
      <c r="E7" s="41" t="s">
        <v>17</v>
      </c>
      <c r="F7" s="41" t="s">
        <v>3</v>
      </c>
      <c r="G7" s="41" t="s">
        <v>4</v>
      </c>
      <c r="H7" s="41" t="s">
        <v>17</v>
      </c>
      <c r="I7" s="41" t="s">
        <v>3</v>
      </c>
      <c r="J7" s="41" t="s">
        <v>4</v>
      </c>
    </row>
    <row r="8" spans="2:10" x14ac:dyDescent="0.25">
      <c r="B8" s="42" t="s">
        <v>18</v>
      </c>
      <c r="C8" s="43">
        <f>Jan!F51</f>
        <v>0</v>
      </c>
      <c r="D8" s="43">
        <f>Jan!G51</f>
        <v>0</v>
      </c>
      <c r="E8" s="61" t="e">
        <f>D8/C8</f>
        <v>#DIV/0!</v>
      </c>
      <c r="F8" s="43">
        <f>Jan!F41</f>
        <v>21250</v>
      </c>
      <c r="G8" s="43">
        <f>Jan!G41</f>
        <v>0</v>
      </c>
      <c r="H8" s="61">
        <f>G8/F8</f>
        <v>0</v>
      </c>
      <c r="I8" s="43">
        <f>C8-F8</f>
        <v>-21250</v>
      </c>
      <c r="J8" s="43">
        <f>D8-G8</f>
        <v>0</v>
      </c>
    </row>
    <row r="9" spans="2:10" x14ac:dyDescent="0.25">
      <c r="B9" s="44" t="s">
        <v>19</v>
      </c>
      <c r="C9" s="45">
        <f>Fev!F51</f>
        <v>0</v>
      </c>
      <c r="D9" s="45">
        <f>Fev!G51</f>
        <v>0</v>
      </c>
      <c r="E9" s="62" t="e">
        <f>D9/C9</f>
        <v>#DIV/0!</v>
      </c>
      <c r="F9" s="45">
        <f>Fev!F41</f>
        <v>22850</v>
      </c>
      <c r="G9" s="45">
        <f>Fev!G41</f>
        <v>0</v>
      </c>
      <c r="H9" s="62">
        <f>G9/F9</f>
        <v>0</v>
      </c>
      <c r="I9" s="43">
        <f t="shared" ref="I9:I19" si="0">C9-F9</f>
        <v>-22850</v>
      </c>
      <c r="J9" s="43">
        <f>D9-G9</f>
        <v>0</v>
      </c>
    </row>
    <row r="10" spans="2:10" x14ac:dyDescent="0.25">
      <c r="B10" s="44" t="s">
        <v>20</v>
      </c>
      <c r="C10" s="45">
        <f>Mar!F51</f>
        <v>0</v>
      </c>
      <c r="D10" s="45">
        <f>Mar!G51</f>
        <v>0</v>
      </c>
      <c r="E10" s="62" t="e">
        <f t="shared" ref="E10:E18" si="1">D10/C10</f>
        <v>#DIV/0!</v>
      </c>
      <c r="F10" s="45">
        <f>Mar!F41</f>
        <v>16250</v>
      </c>
      <c r="G10" s="45">
        <f>Mar!G41</f>
        <v>0</v>
      </c>
      <c r="H10" s="62">
        <f>G10/F10</f>
        <v>0</v>
      </c>
      <c r="I10" s="43">
        <f t="shared" si="0"/>
        <v>-16250</v>
      </c>
      <c r="J10" s="43">
        <f t="shared" ref="J10:J19" si="2">D10-G10</f>
        <v>0</v>
      </c>
    </row>
    <row r="11" spans="2:10" x14ac:dyDescent="0.25">
      <c r="B11" s="44" t="s">
        <v>21</v>
      </c>
      <c r="C11" s="45">
        <f>Abr!F51</f>
        <v>0</v>
      </c>
      <c r="D11" s="45">
        <f>Abr!G51</f>
        <v>0</v>
      </c>
      <c r="E11" s="62" t="e">
        <f t="shared" si="1"/>
        <v>#DIV/0!</v>
      </c>
      <c r="F11" s="45">
        <f>Abr!F41</f>
        <v>17810</v>
      </c>
      <c r="G11" s="45">
        <f>Abr!G41</f>
        <v>0</v>
      </c>
      <c r="H11" s="62">
        <f t="shared" ref="H11:H18" si="3">G11/F11</f>
        <v>0</v>
      </c>
      <c r="I11" s="43">
        <f t="shared" si="0"/>
        <v>-17810</v>
      </c>
      <c r="J11" s="43">
        <f t="shared" si="2"/>
        <v>0</v>
      </c>
    </row>
    <row r="12" spans="2:10" x14ac:dyDescent="0.25">
      <c r="B12" s="44" t="s">
        <v>22</v>
      </c>
      <c r="C12" s="45">
        <f>Mai!F51</f>
        <v>0</v>
      </c>
      <c r="D12" s="45">
        <f>Mai!G51</f>
        <v>0</v>
      </c>
      <c r="E12" s="62" t="e">
        <f t="shared" si="1"/>
        <v>#DIV/0!</v>
      </c>
      <c r="F12" s="45">
        <f>Mai!F41</f>
        <v>12850</v>
      </c>
      <c r="G12" s="45">
        <f>Mai!G41</f>
        <v>0</v>
      </c>
      <c r="H12" s="62">
        <f t="shared" si="3"/>
        <v>0</v>
      </c>
      <c r="I12" s="43">
        <f t="shared" si="0"/>
        <v>-12850</v>
      </c>
      <c r="J12" s="43">
        <f t="shared" si="2"/>
        <v>0</v>
      </c>
    </row>
    <row r="13" spans="2:10" x14ac:dyDescent="0.25">
      <c r="B13" s="44" t="s">
        <v>23</v>
      </c>
      <c r="C13" s="45">
        <f>Jun!F51</f>
        <v>0</v>
      </c>
      <c r="D13" s="45">
        <f>Jun!G51</f>
        <v>0</v>
      </c>
      <c r="E13" s="62" t="e">
        <f t="shared" si="1"/>
        <v>#DIV/0!</v>
      </c>
      <c r="F13" s="45">
        <f>Jun!F41</f>
        <v>12850</v>
      </c>
      <c r="G13" s="45">
        <f>Jun!G41</f>
        <v>0</v>
      </c>
      <c r="H13" s="62">
        <f t="shared" si="3"/>
        <v>0</v>
      </c>
      <c r="I13" s="43">
        <f t="shared" si="0"/>
        <v>-12850</v>
      </c>
      <c r="J13" s="43">
        <f t="shared" si="2"/>
        <v>0</v>
      </c>
    </row>
    <row r="14" spans="2:10" x14ac:dyDescent="0.25">
      <c r="B14" s="44" t="s">
        <v>24</v>
      </c>
      <c r="C14" s="45">
        <f>Jul!F51</f>
        <v>0</v>
      </c>
      <c r="D14" s="45">
        <f>Jul!G51</f>
        <v>0</v>
      </c>
      <c r="E14" s="62" t="e">
        <f t="shared" si="1"/>
        <v>#DIV/0!</v>
      </c>
      <c r="F14" s="45">
        <f>Jul!F41</f>
        <v>12850</v>
      </c>
      <c r="G14" s="45">
        <f>Jul!G41</f>
        <v>0</v>
      </c>
      <c r="H14" s="62">
        <f t="shared" si="3"/>
        <v>0</v>
      </c>
      <c r="I14" s="43">
        <f t="shared" si="0"/>
        <v>-12850</v>
      </c>
      <c r="J14" s="43">
        <f t="shared" si="2"/>
        <v>0</v>
      </c>
    </row>
    <row r="15" spans="2:10" x14ac:dyDescent="0.25">
      <c r="B15" s="44" t="s">
        <v>25</v>
      </c>
      <c r="C15" s="45">
        <f>Ago!F51</f>
        <v>0</v>
      </c>
      <c r="D15" s="45">
        <f>Ago!G51</f>
        <v>0</v>
      </c>
      <c r="E15" s="62" t="e">
        <f t="shared" si="1"/>
        <v>#DIV/0!</v>
      </c>
      <c r="F15" s="45">
        <f>Ago!F41</f>
        <v>12850</v>
      </c>
      <c r="G15" s="45">
        <f>Ago!G41</f>
        <v>0</v>
      </c>
      <c r="H15" s="62">
        <f t="shared" si="3"/>
        <v>0</v>
      </c>
      <c r="I15" s="43">
        <f t="shared" si="0"/>
        <v>-12850</v>
      </c>
      <c r="J15" s="43">
        <f t="shared" si="2"/>
        <v>0</v>
      </c>
    </row>
    <row r="16" spans="2:10" x14ac:dyDescent="0.25">
      <c r="B16" s="44" t="s">
        <v>26</v>
      </c>
      <c r="C16" s="45">
        <f>Set!F51</f>
        <v>0</v>
      </c>
      <c r="D16" s="45">
        <f>Set!G51</f>
        <v>0</v>
      </c>
      <c r="E16" s="62" t="e">
        <f t="shared" si="1"/>
        <v>#DIV/0!</v>
      </c>
      <c r="F16" s="45">
        <f>Set!F41</f>
        <v>12850</v>
      </c>
      <c r="G16" s="45">
        <f>Set!G41</f>
        <v>0</v>
      </c>
      <c r="H16" s="62">
        <f t="shared" si="3"/>
        <v>0</v>
      </c>
      <c r="I16" s="43">
        <f t="shared" si="0"/>
        <v>-12850</v>
      </c>
      <c r="J16" s="43">
        <f t="shared" si="2"/>
        <v>0</v>
      </c>
    </row>
    <row r="17" spans="2:20" x14ac:dyDescent="0.25">
      <c r="B17" s="44" t="s">
        <v>27</v>
      </c>
      <c r="C17" s="45">
        <f>Out!F51</f>
        <v>0</v>
      </c>
      <c r="D17" s="45">
        <f>Out!G51</f>
        <v>0</v>
      </c>
      <c r="E17" s="62" t="e">
        <f t="shared" si="1"/>
        <v>#DIV/0!</v>
      </c>
      <c r="F17" s="45">
        <f>Out!F41</f>
        <v>12850</v>
      </c>
      <c r="G17" s="45">
        <f>Out!G41</f>
        <v>0</v>
      </c>
      <c r="H17" s="62">
        <f t="shared" si="3"/>
        <v>0</v>
      </c>
      <c r="I17" s="43">
        <f t="shared" si="0"/>
        <v>-12850</v>
      </c>
      <c r="J17" s="43">
        <f t="shared" si="2"/>
        <v>0</v>
      </c>
    </row>
    <row r="18" spans="2:20" x14ac:dyDescent="0.25">
      <c r="B18" s="44" t="s">
        <v>28</v>
      </c>
      <c r="C18" s="45">
        <f>Nov!F51</f>
        <v>0</v>
      </c>
      <c r="D18" s="45">
        <f>Nov!G51</f>
        <v>0</v>
      </c>
      <c r="E18" s="62" t="e">
        <f t="shared" si="1"/>
        <v>#DIV/0!</v>
      </c>
      <c r="F18" s="45">
        <f>Nov!F41</f>
        <v>12850</v>
      </c>
      <c r="G18" s="45">
        <f>Nov!G41</f>
        <v>0</v>
      </c>
      <c r="H18" s="62">
        <f t="shared" si="3"/>
        <v>0</v>
      </c>
      <c r="I18" s="43">
        <f t="shared" si="0"/>
        <v>-12850</v>
      </c>
      <c r="J18" s="43">
        <f t="shared" si="2"/>
        <v>0</v>
      </c>
    </row>
    <row r="19" spans="2:20" x14ac:dyDescent="0.25">
      <c r="B19" s="46" t="s">
        <v>29</v>
      </c>
      <c r="C19" s="47">
        <f>Dez!F51</f>
        <v>0</v>
      </c>
      <c r="D19" s="47">
        <f>Dez!G51</f>
        <v>0</v>
      </c>
      <c r="E19" s="71" t="e">
        <f>D19/C19</f>
        <v>#DIV/0!</v>
      </c>
      <c r="F19" s="47">
        <f>Dez!F41</f>
        <v>12850</v>
      </c>
      <c r="G19" s="47">
        <f>Dez!G41</f>
        <v>0</v>
      </c>
      <c r="H19" s="71">
        <f>G19/F19</f>
        <v>0</v>
      </c>
      <c r="I19" s="43">
        <f t="shared" si="0"/>
        <v>-12850</v>
      </c>
      <c r="J19" s="43">
        <f t="shared" si="2"/>
        <v>0</v>
      </c>
    </row>
    <row r="20" spans="2:20" x14ac:dyDescent="0.25">
      <c r="B20" s="75" t="s">
        <v>5</v>
      </c>
      <c r="C20" s="76">
        <f>SUM(C8:C19)</f>
        <v>0</v>
      </c>
      <c r="D20" s="76">
        <f>SUM(D8:D19)</f>
        <v>0</v>
      </c>
      <c r="E20" s="41"/>
      <c r="F20" s="76">
        <f>SUM(F8:F19)</f>
        <v>180960</v>
      </c>
      <c r="G20" s="76">
        <f>SUM(G8:G19)</f>
        <v>0</v>
      </c>
      <c r="H20" s="41"/>
      <c r="I20" s="91"/>
      <c r="J20" s="91"/>
    </row>
    <row r="21" spans="2:20" x14ac:dyDescent="0.25">
      <c r="B21" s="72"/>
      <c r="C21" s="73"/>
      <c r="D21" s="73"/>
      <c r="E21" s="74"/>
      <c r="F21" s="73"/>
      <c r="G21" s="73"/>
      <c r="H21" s="74"/>
      <c r="I21" s="73"/>
      <c r="J21" s="73"/>
    </row>
    <row r="22" spans="2:20" x14ac:dyDescent="0.25">
      <c r="B22" s="95" t="s">
        <v>15</v>
      </c>
      <c r="C22" s="95"/>
      <c r="D22" s="95"/>
      <c r="E22" s="95"/>
    </row>
    <row r="23" spans="2:20" x14ac:dyDescent="0.25">
      <c r="B23" s="41" t="s">
        <v>2</v>
      </c>
      <c r="C23" s="41" t="s">
        <v>3</v>
      </c>
      <c r="D23" s="63" t="s">
        <v>4</v>
      </c>
      <c r="E23" s="41" t="s">
        <v>17</v>
      </c>
      <c r="F23" s="74"/>
      <c r="G23" s="84"/>
      <c r="H23" s="74"/>
      <c r="I23" s="74"/>
      <c r="J23" s="84"/>
      <c r="K23" s="74"/>
      <c r="L23" s="74"/>
      <c r="M23" s="84"/>
      <c r="N23" s="74"/>
      <c r="O23" s="74"/>
      <c r="P23" s="84"/>
      <c r="Q23" s="74"/>
      <c r="R23" s="49"/>
      <c r="S23" s="49"/>
      <c r="T23" s="49"/>
    </row>
    <row r="24" spans="2:20" x14ac:dyDescent="0.25">
      <c r="B24" s="40" t="str">
        <f>Apoio!A2</f>
        <v>Campo</v>
      </c>
      <c r="C24" s="78">
        <f>SUMIFS(Jan!$F:$F,Jan!$E:$E,Resume!$B24)+
 SUMIFS(Fev!$F:$F,Fev!$E:$E,Resume!$B24)+
 SUMIFS(Mar!$F:$F,Mar!$E:$E,Resume!$B24)+
 SUMIFS(Abr!$F:$F,Abr!$E:$E,Resume!$B24)+
 SUMIFS(Mai!$F:$F,Mai!$E:$E,Resume!$B24)+
 SUMIFS(Jun!$F:$F,Jun!$E:$E,Resume!$B24)+
 SUMIFS(Jul!$F:$F,Jul!$E:$E,Resume!$B24)+
 SUMIFS(Ago!$F:$F,Ago!$E:$E,Resume!$B24)+
 SUMIFS(Set!$F:$F,Set!$E:$E,Resume!$B24)+
 SUMIFS(Out!$F:$F,Out!$E:$E,Resume!$B24)+
 SUMIFS(Nov!$F:$F,Nov!$E:$E,Resume!$B24)+
 SUMIFS(Dez!$F:$F,Dez!$E:$E,Resume!$B24)</f>
        <v>36000</v>
      </c>
      <c r="D24" s="78">
        <f>SUMIFS(Jan!$G:$G,Jan!$E:$E,Resume!$B24)+
 SUMIFS(Fev!$G:$G,Fev!$E:$E,Resume!$B24)+
 SUMIFS(Mar!$G:$G,Mar!$E:$E,Resume!$B24)+
 SUMIFS(Abr!$G:$G,Abr!$E:$E,Resume!$B24)+
 SUMIFS(Mai!$G:$G,Mai!$E:$E,Resume!$B24)+
 SUMIFS(Jun!$G:$G,Jun!$E:$E,Resume!$B24)+
 SUMIFS(Jul!$G:$G,Jul!$E:$E,Resume!$B24)+
 SUMIFS(Ago!$G:$G,Ago!$E:$E,Resume!$B24)+
 SUMIFS(Set!$G:$G,Set!$E:$E,Resume!$B24)+
 SUMIFS(Out!$G:$G,Out!$E:$E,Resume!$B24)+
 SUMIFS(Nov!$G:$G,Nov!$E:$E,Resume!$B24)+
 SUMIFS(Dez!$G:$G,Dez!$E:$E,Resume!$B24)</f>
        <v>0</v>
      </c>
      <c r="E24" s="83">
        <f>D24/C24</f>
        <v>0</v>
      </c>
      <c r="F24" s="85"/>
      <c r="G24" s="85"/>
      <c r="H24" s="86"/>
      <c r="I24" s="85"/>
      <c r="J24" s="85"/>
      <c r="K24" s="86"/>
      <c r="L24" s="85"/>
      <c r="M24" s="85"/>
      <c r="N24" s="86"/>
      <c r="O24" s="85"/>
      <c r="P24" s="85"/>
      <c r="Q24" s="86"/>
      <c r="R24" s="49"/>
      <c r="S24" s="49"/>
      <c r="T24" s="49"/>
    </row>
    <row r="25" spans="2:20" x14ac:dyDescent="0.25">
      <c r="B25" s="40" t="str">
        <f>Apoio!A3</f>
        <v>Comissão Técnica</v>
      </c>
      <c r="C25" s="78">
        <f>SUMIFS(Jan!$F:$F,Jan!$E:$E,Resume!$B25)+
 SUMIFS(Fev!$F:$F,Fev!$E:$E,Resume!$B25)+
 SUMIFS(Mar!$F:$F,Mar!$E:$E,Resume!$B25)+
 SUMIFS(Abr!$F:$F,Abr!$E:$E,Resume!$B25)+
 SUMIFS(Mai!$F:$F,Mai!$E:$E,Resume!$B25)+
 SUMIFS(Jun!$F:$F,Jun!$E:$E,Resume!$B25)+
 SUMIFS(Jul!$F:$F,Jul!$E:$E,Resume!$B25)+
 SUMIFS(Ago!$F:$F,Ago!$E:$E,Resume!$B25)+
 SUMIFS(Set!$F:$F,Set!$E:$E,Resume!$B25)+
 SUMIFS(Out!$F:$F,Out!$E:$E,Resume!$B25)+
 SUMIFS(Nov!$F:$F,Nov!$E:$E,Resume!$B25)+
 SUMIFS(Dez!$F:$F,Dez!$E:$E,Resume!$B25)</f>
        <v>85200</v>
      </c>
      <c r="D25" s="78">
        <f>SUMIFS(Jan!$G:$G,Jan!$E:$E,Resume!$B25)+
 SUMIFS(Fev!$G:$G,Fev!$E:$E,Resume!$B25)+
 SUMIFS(Mar!$G:$G,Mar!$E:$E,Resume!$B25)+
 SUMIFS(Abr!$G:$G,Abr!$E:$E,Resume!$B25)+
 SUMIFS(Mai!$G:$G,Mai!$E:$E,Resume!$B25)+
 SUMIFS(Jun!$G:$G,Jun!$E:$E,Resume!$B25)+
 SUMIFS(Jul!$G:$G,Jul!$E:$E,Resume!$B25)+
 SUMIFS(Ago!$G:$G,Ago!$E:$E,Resume!$B25)+
 SUMIFS(Set!$G:$G,Set!$E:$E,Resume!$B25)+
 SUMIFS(Out!$G:$G,Out!$E:$E,Resume!$B25)+
 SUMIFS(Nov!$G:$G,Nov!$E:$E,Resume!$B25)+
 SUMIFS(Dez!$G:$G,Dez!$E:$E,Resume!$B25)</f>
        <v>0</v>
      </c>
      <c r="E25" s="83">
        <f t="shared" ref="E25:E34" si="4">D25/C25</f>
        <v>0</v>
      </c>
      <c r="F25" s="85"/>
      <c r="G25" s="85"/>
      <c r="H25" s="86"/>
      <c r="I25" s="85"/>
      <c r="J25" s="85"/>
      <c r="K25" s="86"/>
      <c r="L25" s="85"/>
      <c r="M25" s="85"/>
      <c r="N25" s="86"/>
      <c r="O25" s="85"/>
      <c r="P25" s="85"/>
      <c r="Q25" s="86"/>
      <c r="R25" s="49"/>
      <c r="S25" s="49"/>
      <c r="T25" s="49"/>
    </row>
    <row r="26" spans="2:20" x14ac:dyDescent="0.25">
      <c r="B26" s="40" t="str">
        <f>Apoio!A4</f>
        <v>Impostos</v>
      </c>
      <c r="C26" s="78">
        <f>SUMIFS(Jan!$F:$F,Jan!$E:$E,Resume!$B26)+
 SUMIFS(Fev!$F:$F,Fev!$E:$E,Resume!$B26)+
 SUMIFS(Mar!$F:$F,Mar!$E:$E,Resume!$B26)+
 SUMIFS(Abr!$F:$F,Abr!$E:$E,Resume!$B26)+
 SUMIFS(Mai!$F:$F,Mai!$E:$E,Resume!$B26)+
 SUMIFS(Jun!$F:$F,Jun!$E:$E,Resume!$B26)+
 SUMIFS(Jul!$F:$F,Jul!$E:$E,Resume!$B26)+
 SUMIFS(Ago!$F:$F,Ago!$E:$E,Resume!$B26)+
 SUMIFS(Set!$F:$F,Set!$E:$E,Resume!$B26)+
 SUMIFS(Out!$F:$F,Out!$E:$E,Resume!$B26)+
 SUMIFS(Nov!$F:$F,Nov!$E:$E,Resume!$B26)+
 SUMIFS(Dez!$F:$F,Dez!$E:$E,Resume!$B26)</f>
        <v>0</v>
      </c>
      <c r="D26" s="78">
        <f>SUMIFS(Jan!$G:$G,Jan!$E:$E,Resume!$B26)+
 SUMIFS(Fev!$G:$G,Fev!$E:$E,Resume!$B26)+
 SUMIFS(Mar!$G:$G,Mar!$E:$E,Resume!$B26)+
 SUMIFS(Abr!$G:$G,Abr!$E:$E,Resume!$B26)+
 SUMIFS(Mai!$G:$G,Mai!$E:$E,Resume!$B26)+
 SUMIFS(Jun!$G:$G,Jun!$E:$E,Resume!$B26)+
 SUMIFS(Jul!$G:$G,Jul!$E:$E,Resume!$B26)+
 SUMIFS(Ago!$G:$G,Ago!$E:$E,Resume!$B26)+
 SUMIFS(Set!$G:$G,Set!$E:$E,Resume!$B26)+
 SUMIFS(Out!$G:$G,Out!$E:$E,Resume!$B26)+
 SUMIFS(Nov!$G:$G,Nov!$E:$E,Resume!$B26)+
 SUMIFS(Dez!$G:$G,Dez!$E:$E,Resume!$B26)</f>
        <v>0</v>
      </c>
      <c r="E26" s="83" t="e">
        <f t="shared" si="4"/>
        <v>#DIV/0!</v>
      </c>
      <c r="F26" s="85"/>
      <c r="G26" s="85"/>
      <c r="H26" s="86"/>
      <c r="I26" s="85"/>
      <c r="J26" s="85"/>
      <c r="K26" s="86"/>
      <c r="L26" s="85"/>
      <c r="M26" s="85"/>
      <c r="N26" s="86"/>
      <c r="O26" s="85"/>
      <c r="P26" s="85"/>
      <c r="Q26" s="86"/>
      <c r="R26" s="49"/>
      <c r="S26" s="49"/>
      <c r="T26" s="49"/>
    </row>
    <row r="27" spans="2:20" x14ac:dyDescent="0.25">
      <c r="B27" s="40" t="str">
        <f>Apoio!A5</f>
        <v>Marketing</v>
      </c>
      <c r="C27" s="78">
        <f>SUMIFS(Jan!$F:$F,Jan!$E:$E,Resume!$B27)+
 SUMIFS(Fev!$F:$F,Fev!$E:$E,Resume!$B27)+
 SUMIFS(Mar!$F:$F,Mar!$E:$E,Resume!$B27)+
 SUMIFS(Abr!$F:$F,Abr!$E:$E,Resume!$B27)+
 SUMIFS(Mai!$F:$F,Mai!$E:$E,Resume!$B27)+
 SUMIFS(Jun!$F:$F,Jun!$E:$E,Resume!$B27)+
 SUMIFS(Jul!$F:$F,Jul!$E:$E,Resume!$B27)+
 SUMIFS(Ago!$F:$F,Ago!$E:$E,Resume!$B27)+
 SUMIFS(Set!$F:$F,Set!$E:$E,Resume!$B27)+
 SUMIFS(Out!$F:$F,Out!$E:$E,Resume!$B27)+
 SUMIFS(Nov!$F:$F,Nov!$E:$E,Resume!$B27)+
 SUMIFS(Dez!$F:$F,Dez!$E:$E,Resume!$B27)</f>
        <v>0</v>
      </c>
      <c r="D27" s="78">
        <f>SUMIFS(Jan!$G:$G,Jan!$E:$E,Resume!$B27)+
 SUMIFS(Fev!$G:$G,Fev!$E:$E,Resume!$B27)+
 SUMIFS(Mar!$G:$G,Mar!$E:$E,Resume!$B27)+
 SUMIFS(Abr!$G:$G,Abr!$E:$E,Resume!$B27)+
 SUMIFS(Mai!$G:$G,Mai!$E:$E,Resume!$B27)+
 SUMIFS(Jun!$G:$G,Jun!$E:$E,Resume!$B27)+
 SUMIFS(Jul!$G:$G,Jul!$E:$E,Resume!$B27)+
 SUMIFS(Ago!$G:$G,Ago!$E:$E,Resume!$B27)+
 SUMIFS(Set!$G:$G,Set!$E:$E,Resume!$B27)+
 SUMIFS(Out!$G:$G,Out!$E:$E,Resume!$B27)+
 SUMIFS(Nov!$G:$G,Nov!$E:$E,Resume!$B27)+
 SUMIFS(Dez!$G:$G,Dez!$E:$E,Resume!$B27)</f>
        <v>0</v>
      </c>
      <c r="E27" s="83"/>
      <c r="F27" s="85"/>
      <c r="G27" s="85"/>
      <c r="H27" s="86"/>
      <c r="I27" s="85"/>
      <c r="J27" s="85"/>
      <c r="K27" s="86"/>
      <c r="L27" s="85"/>
      <c r="M27" s="85"/>
      <c r="N27" s="86"/>
      <c r="O27" s="85"/>
      <c r="P27" s="85"/>
      <c r="Q27" s="86"/>
      <c r="R27" s="49"/>
      <c r="S27" s="49"/>
      <c r="T27" s="49"/>
    </row>
    <row r="28" spans="2:20" x14ac:dyDescent="0.25">
      <c r="B28" s="40" t="str">
        <f>Apoio!A6</f>
        <v>Material Esportivo</v>
      </c>
      <c r="C28" s="78">
        <f>SUMIFS(Jan!$F:$F,Jan!$E:$E,Resume!$B28)+
 SUMIFS(Fev!$F:$F,Fev!$E:$E,Resume!$B28)+
 SUMIFS(Mar!$F:$F,Mar!$E:$E,Resume!$B28)+
 SUMIFS(Abr!$F:$F,Abr!$E:$E,Resume!$B28)+
 SUMIFS(Mai!$F:$F,Mai!$E:$E,Resume!$B28)+
 SUMIFS(Jun!$F:$F,Jun!$E:$E,Resume!$B28)+
 SUMIFS(Jul!$F:$F,Jul!$E:$E,Resume!$B28)+
 SUMIFS(Ago!$F:$F,Ago!$E:$E,Resume!$B28)+
 SUMIFS(Set!$F:$F,Set!$E:$E,Resume!$B28)+
 SUMIFS(Out!$F:$F,Out!$E:$E,Resume!$B28)+
 SUMIFS(Nov!$F:$F,Nov!$E:$E,Resume!$B28)+
 SUMIFS(Dez!$F:$F,Dez!$E:$E,Resume!$B28)</f>
        <v>10000</v>
      </c>
      <c r="D28" s="78">
        <f>SUMIFS(Jan!$G:$G,Jan!$E:$E,Resume!$B28)+
 SUMIFS(Fev!$G:$G,Fev!$E:$E,Resume!$B28)+
 SUMIFS(Mar!$G:$G,Mar!$E:$E,Resume!$B28)+
 SUMIFS(Abr!$G:$G,Abr!$E:$E,Resume!$B28)+
 SUMIFS(Mai!$G:$G,Mai!$E:$E,Resume!$B28)+
 SUMIFS(Jun!$G:$G,Jun!$E:$E,Resume!$B28)+
 SUMIFS(Jul!$G:$G,Jul!$E:$E,Resume!$B28)+
 SUMIFS(Ago!$G:$G,Ago!$E:$E,Resume!$B28)+
 SUMIFS(Set!$G:$G,Set!$E:$E,Resume!$B28)+
 SUMIFS(Out!$G:$G,Out!$E:$E,Resume!$B28)+
 SUMIFS(Nov!$G:$G,Nov!$E:$E,Resume!$B28)+
 SUMIFS(Dez!$G:$G,Dez!$E:$E,Resume!$B28)</f>
        <v>0</v>
      </c>
      <c r="E28" s="83">
        <f t="shared" si="4"/>
        <v>0</v>
      </c>
      <c r="F28" s="85"/>
      <c r="G28" s="85"/>
      <c r="H28" s="86"/>
      <c r="I28" s="85"/>
      <c r="J28" s="85"/>
      <c r="K28" s="86"/>
      <c r="L28" s="85"/>
      <c r="M28" s="85"/>
      <c r="N28" s="86"/>
      <c r="O28" s="85"/>
      <c r="P28" s="85"/>
      <c r="Q28" s="86"/>
      <c r="R28" s="49"/>
      <c r="S28" s="49"/>
      <c r="T28" s="49"/>
    </row>
    <row r="29" spans="2:20" x14ac:dyDescent="0.25">
      <c r="B29" s="40" t="str">
        <f>Apoio!A7</f>
        <v>Material Jogo</v>
      </c>
      <c r="C29" s="78">
        <f>SUMIFS(Jan!$F:$F,Jan!$E:$E,Resume!$B29)+
 SUMIFS(Fev!$F:$F,Fev!$E:$E,Resume!$B29)+
 SUMIFS(Mar!$F:$F,Mar!$E:$E,Resume!$B29)+
 SUMIFS(Abr!$F:$F,Abr!$E:$E,Resume!$B29)+
 SUMIFS(Mai!$F:$F,Mai!$E:$E,Resume!$B29)+
 SUMIFS(Jun!$F:$F,Jun!$E:$E,Resume!$B29)+
 SUMIFS(Jul!$F:$F,Jul!$E:$E,Resume!$B29)+
 SUMIFS(Ago!$F:$F,Ago!$E:$E,Resume!$B29)+
 SUMIFS(Set!$F:$F,Set!$E:$E,Resume!$B29)+
 SUMIFS(Out!$F:$F,Out!$E:$E,Resume!$B29)+
 SUMIFS(Nov!$F:$F,Nov!$E:$E,Resume!$B29)+
 SUMIFS(Dez!$F:$F,Dez!$E:$E,Resume!$B29)</f>
        <v>3400</v>
      </c>
      <c r="D29" s="78">
        <f>SUMIFS(Jan!$G:$G,Jan!$E:$E,Resume!$B29)+
 SUMIFS(Fev!$G:$G,Fev!$E:$E,Resume!$B29)+
 SUMIFS(Mar!$G:$G,Mar!$E:$E,Resume!$B29)+
 SUMIFS(Abr!$G:$G,Abr!$E:$E,Resume!$B29)+
 SUMIFS(Mai!$G:$G,Mai!$E:$E,Resume!$B29)+
 SUMIFS(Jun!$G:$G,Jun!$E:$E,Resume!$B29)+
 SUMIFS(Jul!$G:$G,Jul!$E:$E,Resume!$B29)+
 SUMIFS(Ago!$G:$G,Ago!$E:$E,Resume!$B29)+
 SUMIFS(Set!$G:$G,Set!$E:$E,Resume!$B29)+
 SUMIFS(Out!$G:$G,Out!$E:$E,Resume!$B29)+
 SUMIFS(Nov!$G:$G,Nov!$E:$E,Resume!$B29)+
 SUMIFS(Dez!$G:$G,Dez!$E:$E,Resume!$B29)</f>
        <v>0</v>
      </c>
      <c r="E29" s="83">
        <f t="shared" si="4"/>
        <v>0</v>
      </c>
      <c r="F29" s="85"/>
      <c r="G29" s="85"/>
      <c r="H29" s="86"/>
      <c r="I29" s="85"/>
      <c r="J29" s="85"/>
      <c r="K29" s="86"/>
      <c r="L29" s="85"/>
      <c r="M29" s="85"/>
      <c r="N29" s="86"/>
      <c r="O29" s="85"/>
      <c r="P29" s="85"/>
      <c r="Q29" s="86"/>
      <c r="R29" s="49"/>
      <c r="S29" s="49"/>
      <c r="T29" s="49"/>
    </row>
    <row r="30" spans="2:20" x14ac:dyDescent="0.25">
      <c r="B30" s="40" t="str">
        <f>Apoio!A8</f>
        <v>Material Treino</v>
      </c>
      <c r="C30" s="78">
        <f>SUMIFS(Jan!$F:$F,Jan!$E:$E,Resume!$B30)+
 SUMIFS(Fev!$F:$F,Fev!$E:$E,Resume!$B30)+
 SUMIFS(Mar!$F:$F,Mar!$E:$E,Resume!$B30)+
 SUMIFS(Abr!$F:$F,Abr!$E:$E,Resume!$B30)+
 SUMIFS(Mai!$F:$F,Mai!$E:$E,Resume!$B30)+
 SUMIFS(Jun!$F:$F,Jun!$E:$E,Resume!$B30)+
 SUMIFS(Jul!$F:$F,Jul!$E:$E,Resume!$B30)+
 SUMIFS(Ago!$F:$F,Ago!$E:$E,Resume!$B30)+
 SUMIFS(Set!$F:$F,Set!$E:$E,Resume!$B30)+
 SUMIFS(Out!$F:$F,Out!$E:$E,Resume!$B30)+
 SUMIFS(Nov!$F:$F,Nov!$E:$E,Resume!$B30)+
 SUMIFS(Dez!$F:$F,Dez!$E:$E,Resume!$B30)</f>
        <v>7200</v>
      </c>
      <c r="D30" s="78">
        <f>SUMIFS(Jan!$G:$G,Jan!$E:$E,Resume!$B30)+
 SUMIFS(Fev!$G:$G,Fev!$E:$E,Resume!$B30)+
 SUMIFS(Mar!$G:$G,Mar!$E:$E,Resume!$B30)+
 SUMIFS(Abr!$G:$G,Abr!$E:$E,Resume!$B30)+
 SUMIFS(Mai!$G:$G,Mai!$E:$E,Resume!$B30)+
 SUMIFS(Jun!$G:$G,Jun!$E:$E,Resume!$B30)+
 SUMIFS(Jul!$G:$G,Jul!$E:$E,Resume!$B30)+
 SUMIFS(Ago!$G:$G,Ago!$E:$E,Resume!$B30)+
 SUMIFS(Set!$G:$G,Set!$E:$E,Resume!$B30)+
 SUMIFS(Out!$G:$G,Out!$E:$E,Resume!$B30)+
 SUMIFS(Nov!$G:$G,Nov!$E:$E,Resume!$B30)+
 SUMIFS(Dez!$G:$G,Dez!$E:$E,Resume!$B30)</f>
        <v>0</v>
      </c>
      <c r="E30" s="83">
        <f t="shared" si="4"/>
        <v>0</v>
      </c>
      <c r="F30" s="85"/>
      <c r="G30" s="85"/>
      <c r="H30" s="86"/>
      <c r="I30" s="85"/>
      <c r="J30" s="85"/>
      <c r="K30" s="86"/>
      <c r="L30" s="85"/>
      <c r="M30" s="85"/>
      <c r="N30" s="86"/>
      <c r="O30" s="85"/>
      <c r="P30" s="85"/>
      <c r="Q30" s="86"/>
      <c r="R30" s="49"/>
      <c r="S30" s="49"/>
      <c r="T30" s="49"/>
    </row>
    <row r="31" spans="2:20" x14ac:dyDescent="0.25">
      <c r="B31" s="40" t="str">
        <f>Apoio!A9</f>
        <v>Midia</v>
      </c>
      <c r="C31" s="78">
        <f>SUMIFS(Jan!$F:$F,Jan!$E:$E,Resume!$B31)+
 SUMIFS(Fev!$F:$F,Fev!$E:$E,Resume!$B31)+
 SUMIFS(Mar!$F:$F,Mar!$E:$E,Resume!$B31)+
 SUMIFS(Abr!$F:$F,Abr!$E:$E,Resume!$B31)+
 SUMIFS(Mai!$F:$F,Mai!$E:$E,Resume!$B31)+
 SUMIFS(Jun!$F:$F,Jun!$E:$E,Resume!$B31)+
 SUMIFS(Jul!$F:$F,Jul!$E:$E,Resume!$B31)+
 SUMIFS(Ago!$F:$F,Ago!$E:$E,Resume!$B31)+
 SUMIFS(Set!$F:$F,Set!$E:$E,Resume!$B31)+
 SUMIFS(Out!$F:$F,Out!$E:$E,Resume!$B31)+
 SUMIFS(Nov!$F:$F,Nov!$E:$E,Resume!$B31)+
 SUMIFS(Dez!$F:$F,Dez!$E:$E,Resume!$B31)</f>
        <v>12000</v>
      </c>
      <c r="D31" s="78">
        <f>SUMIFS(Jan!$G:$G,Jan!$E:$E,Resume!$B31)+
 SUMIFS(Fev!$G:$G,Fev!$E:$E,Resume!$B31)+
 SUMIFS(Mar!$G:$G,Mar!$E:$E,Resume!$B31)+
 SUMIFS(Abr!$G:$G,Abr!$E:$E,Resume!$B31)+
 SUMIFS(Mai!$G:$G,Mai!$E:$E,Resume!$B31)+
 SUMIFS(Jun!$G:$G,Jun!$E:$E,Resume!$B31)+
 SUMIFS(Jul!$G:$G,Jul!$E:$E,Resume!$B31)+
 SUMIFS(Ago!$G:$G,Ago!$E:$E,Resume!$B31)+
 SUMIFS(Set!$G:$G,Set!$E:$E,Resume!$B31)+
 SUMIFS(Out!$G:$G,Out!$E:$E,Resume!$B31)+
 SUMIFS(Nov!$G:$G,Nov!$E:$E,Resume!$B31)+
 SUMIFS(Dez!$G:$G,Dez!$E:$E,Resume!$B31)</f>
        <v>0</v>
      </c>
      <c r="E31" s="83">
        <f t="shared" si="4"/>
        <v>0</v>
      </c>
      <c r="F31" s="85"/>
      <c r="G31" s="85"/>
      <c r="H31" s="86"/>
      <c r="I31" s="85"/>
      <c r="J31" s="85"/>
      <c r="K31" s="86"/>
      <c r="L31" s="85"/>
      <c r="M31" s="85"/>
      <c r="N31" s="86"/>
      <c r="O31" s="85"/>
      <c r="P31" s="85"/>
      <c r="Q31" s="86"/>
      <c r="R31" s="49"/>
      <c r="S31" s="49"/>
      <c r="T31" s="49"/>
    </row>
    <row r="32" spans="2:20" x14ac:dyDescent="0.25">
      <c r="B32" s="40" t="str">
        <f>Apoio!A10</f>
        <v>Primeiros Socorros</v>
      </c>
      <c r="C32" s="78">
        <f>SUMIFS(Jan!$F:$F,Jan!$E:$E,Resume!$B32)+
 SUMIFS(Fev!$F:$F,Fev!$E:$E,Resume!$B32)+
 SUMIFS(Mar!$F:$F,Mar!$E:$E,Resume!$B32)+
 SUMIFS(Abr!$F:$F,Abr!$E:$E,Resume!$B32)+
 SUMIFS(Mai!$F:$F,Mai!$E:$E,Resume!$B32)+
 SUMIFS(Jun!$F:$F,Jun!$E:$E,Resume!$B32)+
 SUMIFS(Jul!$F:$F,Jul!$E:$E,Resume!$B32)+
 SUMIFS(Ago!$F:$F,Ago!$E:$E,Resume!$B32)+
 SUMIFS(Set!$F:$F,Set!$E:$E,Resume!$B32)+
 SUMIFS(Out!$F:$F,Out!$E:$E,Resume!$B32)+
 SUMIFS(Nov!$F:$F,Nov!$E:$E,Resume!$B32)+
 SUMIFS(Dez!$F:$F,Dez!$E:$E,Resume!$B32)</f>
        <v>0</v>
      </c>
      <c r="D32" s="78">
        <f>SUMIFS(Jan!$G:$G,Jan!$E:$E,Resume!$B32)+
 SUMIFS(Fev!$G:$G,Fev!$E:$E,Resume!$B32)+
 SUMIFS(Mar!$G:$G,Mar!$E:$E,Resume!$B32)+
 SUMIFS(Abr!$G:$G,Abr!$E:$E,Resume!$B32)+
 SUMIFS(Mai!$G:$G,Mai!$E:$E,Resume!$B32)+
 SUMIFS(Jun!$G:$G,Jun!$E:$E,Resume!$B32)+
 SUMIFS(Jul!$G:$G,Jul!$E:$E,Resume!$B32)+
 SUMIFS(Ago!$G:$G,Ago!$E:$E,Resume!$B32)+
 SUMIFS(Set!$G:$G,Set!$E:$E,Resume!$B32)+
 SUMIFS(Out!$G:$G,Out!$E:$E,Resume!$B32)+
 SUMIFS(Nov!$G:$G,Nov!$E:$E,Resume!$B32)+
 SUMIFS(Dez!$G:$G,Dez!$E:$E,Resume!$B32)</f>
        <v>0</v>
      </c>
      <c r="E32" s="83" t="e">
        <f t="shared" si="4"/>
        <v>#DIV/0!</v>
      </c>
      <c r="F32" s="85"/>
      <c r="G32" s="85"/>
      <c r="H32" s="86"/>
      <c r="I32" s="85"/>
      <c r="J32" s="85"/>
      <c r="K32" s="86"/>
      <c r="L32" s="85"/>
      <c r="M32" s="85"/>
      <c r="N32" s="86"/>
      <c r="O32" s="85"/>
      <c r="P32" s="85"/>
      <c r="Q32" s="86"/>
      <c r="R32" s="49"/>
      <c r="S32" s="49"/>
      <c r="T32" s="49"/>
    </row>
    <row r="33" spans="2:20" x14ac:dyDescent="0.25">
      <c r="B33" s="40" t="str">
        <f>Apoio!A11</f>
        <v>Taxa de Arbitragem</v>
      </c>
      <c r="C33" s="78">
        <f>SUMIFS(Jan!$F:$F,Jan!$E:$E,Resume!$B33)+
 SUMIFS(Fev!$F:$F,Fev!$E:$E,Resume!$B33)+
 SUMIFS(Mar!$F:$F,Mar!$E:$E,Resume!$B33)+
 SUMIFS(Abr!$F:$F,Abr!$E:$E,Resume!$B33)+
 SUMIFS(Mai!$F:$F,Mai!$E:$E,Resume!$B33)+
 SUMIFS(Jun!$F:$F,Jun!$E:$E,Resume!$B33)+
 SUMIFS(Jul!$F:$F,Jul!$E:$E,Resume!$B33)+
 SUMIFS(Ago!$F:$F,Ago!$E:$E,Resume!$B33)+
 SUMIFS(Set!$F:$F,Set!$E:$E,Resume!$B33)+
 SUMIFS(Out!$F:$F,Out!$E:$E,Resume!$B33)+
 SUMIFS(Nov!$F:$F,Nov!$E:$E,Resume!$B33)+
 SUMIFS(Dez!$F:$F,Dez!$E:$E,Resume!$B33)</f>
        <v>0</v>
      </c>
      <c r="D33" s="78">
        <f>SUMIFS(Jan!$G:$G,Jan!$E:$E,Resume!$B33)+
 SUMIFS(Fev!$G:$G,Fev!$E:$E,Resume!$B33)+
 SUMIFS(Mar!$G:$G,Mar!$E:$E,Resume!$B33)+
 SUMIFS(Abr!$G:$G,Abr!$E:$E,Resume!$B33)+
 SUMIFS(Mai!$G:$G,Mai!$E:$E,Resume!$B33)+
 SUMIFS(Jun!$G:$G,Jun!$E:$E,Resume!$B33)+
 SUMIFS(Jul!$G:$G,Jul!$E:$E,Resume!$B33)+
 SUMIFS(Ago!$G:$G,Ago!$E:$E,Resume!$B33)+
 SUMIFS(Set!$G:$G,Set!$E:$E,Resume!$B33)+
 SUMIFS(Out!$G:$G,Out!$E:$E,Resume!$B33)+
 SUMIFS(Nov!$G:$G,Nov!$E:$E,Resume!$B33)+
 SUMIFS(Dez!$G:$G,Dez!$E:$E,Resume!$B33)</f>
        <v>0</v>
      </c>
      <c r="E33" s="83" t="e">
        <f t="shared" ref="E33" si="5">D33/C33</f>
        <v>#DIV/0!</v>
      </c>
      <c r="F33" s="85"/>
      <c r="G33" s="85"/>
      <c r="H33" s="86"/>
      <c r="I33" s="85"/>
      <c r="J33" s="85"/>
      <c r="K33" s="86"/>
      <c r="L33" s="85"/>
      <c r="M33" s="85"/>
      <c r="N33" s="86"/>
      <c r="O33" s="85"/>
      <c r="P33" s="85"/>
      <c r="Q33" s="86"/>
      <c r="R33" s="49"/>
      <c r="S33" s="49"/>
      <c r="T33" s="49"/>
    </row>
    <row r="34" spans="2:20" x14ac:dyDescent="0.25">
      <c r="B34" s="40" t="str">
        <f>Apoio!A12</f>
        <v>Taxa de Filiação</v>
      </c>
      <c r="C34" s="78">
        <f>SUMIFS(Jan!$F:$F,Jan!$E:$E,Resume!$B34)+
 SUMIFS(Fev!$F:$F,Fev!$E:$E,Resume!$B34)+
 SUMIFS(Mar!$F:$F,Mar!$E:$E,Resume!$B34)+
 SUMIFS(Abr!$F:$F,Abr!$E:$E,Resume!$B34)+
 SUMIFS(Mai!$F:$F,Mai!$E:$E,Resume!$B34)+
 SUMIFS(Jun!$F:$F,Jun!$E:$E,Resume!$B34)+
 SUMIFS(Jul!$F:$F,Jul!$E:$E,Resume!$B34)+
 SUMIFS(Ago!$F:$F,Ago!$E:$E,Resume!$B34)+
 SUMIFS(Set!$F:$F,Set!$E:$E,Resume!$B34)+
 SUMIFS(Out!$F:$F,Out!$E:$E,Resume!$B34)+
 SUMIFS(Nov!$F:$F,Nov!$E:$E,Resume!$B34)+
 SUMIFS(Dez!$F:$F,Dez!$E:$E,Resume!$B34)</f>
        <v>6000</v>
      </c>
      <c r="D34" s="78">
        <f>SUMIFS(Jan!$G:$G,Jan!$E:$E,Resume!$B34)+
 SUMIFS(Fev!$G:$G,Fev!$E:$E,Resume!$B34)+
 SUMIFS(Mar!$G:$G,Mar!$E:$E,Resume!$B34)+
 SUMIFS(Abr!$G:$G,Abr!$E:$E,Resume!$B34)+
 SUMIFS(Mai!$G:$G,Mai!$E:$E,Resume!$B34)+
 SUMIFS(Jun!$G:$G,Jun!$E:$E,Resume!$B34)+
 SUMIFS(Jul!$G:$G,Jul!$E:$E,Resume!$B34)+
 SUMIFS(Ago!$G:$G,Ago!$E:$E,Resume!$B34)+
 SUMIFS(Set!$G:$G,Set!$E:$E,Resume!$B34)+
 SUMIFS(Out!$G:$G,Out!$E:$E,Resume!$B34)+
 SUMIFS(Nov!$G:$G,Nov!$E:$E,Resume!$B34)+
 SUMIFS(Dez!$G:$G,Dez!$E:$E,Resume!$B34)</f>
        <v>0</v>
      </c>
      <c r="E34" s="83">
        <f t="shared" si="4"/>
        <v>0</v>
      </c>
      <c r="F34" s="85"/>
      <c r="G34" s="85"/>
      <c r="H34" s="86"/>
      <c r="I34" s="85"/>
      <c r="J34" s="85"/>
      <c r="K34" s="86"/>
      <c r="L34" s="85"/>
      <c r="M34" s="85"/>
      <c r="N34" s="86"/>
      <c r="O34" s="85"/>
      <c r="P34" s="85"/>
      <c r="Q34" s="86"/>
      <c r="R34" s="49"/>
      <c r="S34" s="49"/>
      <c r="T34" s="49"/>
    </row>
    <row r="35" spans="2:20" x14ac:dyDescent="0.25">
      <c r="B35" s="77" t="s">
        <v>5</v>
      </c>
      <c r="C35" s="79">
        <f>SUM(C24:C34)</f>
        <v>159800</v>
      </c>
      <c r="D35" s="79">
        <f>SUM(D24:D34)</f>
        <v>0</v>
      </c>
      <c r="E35" s="89" t="e">
        <f>SUM(E24:E34)</f>
        <v>#DIV/0!</v>
      </c>
      <c r="F35" s="87"/>
      <c r="G35" s="87"/>
      <c r="H35" s="88"/>
      <c r="I35" s="87"/>
      <c r="J35" s="87"/>
      <c r="K35" s="88"/>
      <c r="L35" s="87"/>
      <c r="M35" s="87"/>
      <c r="N35" s="88"/>
      <c r="O35" s="87"/>
      <c r="P35" s="87"/>
      <c r="Q35" s="88"/>
      <c r="R35" s="49"/>
      <c r="S35" s="49"/>
      <c r="T35" s="49"/>
    </row>
  </sheetData>
  <mergeCells count="6">
    <mergeCell ref="I6:J6"/>
    <mergeCell ref="C2:J5"/>
    <mergeCell ref="B22:E22"/>
    <mergeCell ref="C6:E6"/>
    <mergeCell ref="F6:H6"/>
    <mergeCell ref="B6:B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E24 E28 E8:E9 H8:H9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autoFilter ref="A2:H2" xr:uid="{00000000-0009-0000-0000-000009000000}"/>
  <sortState xmlns:xlrd2="http://schemas.microsoft.com/office/spreadsheetml/2017/richdata2" ref="B3:H19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Apoio!$A$2:$A$15</xm:f>
          </x14:formula1>
          <xm:sqref>E3:E39</xm:sqref>
        </x14:dataValidation>
        <x14:dataValidation type="list" allowBlank="1" showInputMessage="1" showErrorMessage="1" xr:uid="{00000000-0002-0000-0900-000001000000}">
          <x14:formula1>
            <xm:f>Apoio!$B$2:$B$15</xm:f>
          </x14:formula1>
          <xm:sqref>E44:E50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A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Apoio!$A$2:$A$15</xm:f>
          </x14:formula1>
          <xm:sqref>E3:E39</xm:sqref>
        </x14:dataValidation>
        <x14:dataValidation type="list" allowBlank="1" showInputMessage="1" showErrorMessage="1" xr:uid="{00000000-0002-0000-0B00-000001000000}">
          <x14:formula1>
            <xm:f>Apoio!$B$2:$B$15</xm:f>
          </x14:formula1>
          <xm:sqref>E44:E50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66"/>
  <sheetViews>
    <sheetView topLeftCell="B1"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C3:H7">
    <sortCondition ref="C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C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workbookViewId="0">
      <selection activeCell="B16" sqref="B16"/>
    </sheetView>
  </sheetViews>
  <sheetFormatPr defaultRowHeight="15" x14ac:dyDescent="0.25"/>
  <cols>
    <col min="1" max="2" width="25.7109375" customWidth="1"/>
    <col min="3" max="3" width="10.7109375" style="90" customWidth="1"/>
  </cols>
  <sheetData>
    <row r="1" spans="1:3" x14ac:dyDescent="0.25">
      <c r="A1" t="s">
        <v>1</v>
      </c>
      <c r="B1" t="s">
        <v>33</v>
      </c>
    </row>
    <row r="2" spans="1:3" x14ac:dyDescent="0.25">
      <c r="A2" t="s">
        <v>41</v>
      </c>
      <c r="B2" t="s">
        <v>53</v>
      </c>
    </row>
    <row r="3" spans="1:3" x14ac:dyDescent="0.25">
      <c r="A3" t="s">
        <v>8</v>
      </c>
      <c r="B3" t="s">
        <v>34</v>
      </c>
    </row>
    <row r="4" spans="1:3" x14ac:dyDescent="0.25">
      <c r="A4" t="s">
        <v>12</v>
      </c>
      <c r="B4" t="s">
        <v>36</v>
      </c>
    </row>
    <row r="5" spans="1:3" x14ac:dyDescent="0.25">
      <c r="A5" t="s">
        <v>10</v>
      </c>
      <c r="B5" t="s">
        <v>37</v>
      </c>
    </row>
    <row r="6" spans="1:3" x14ac:dyDescent="0.25">
      <c r="A6" t="s">
        <v>9</v>
      </c>
      <c r="B6" t="s">
        <v>38</v>
      </c>
    </row>
    <row r="7" spans="1:3" x14ac:dyDescent="0.25">
      <c r="A7" t="s">
        <v>128</v>
      </c>
      <c r="B7" t="s">
        <v>45</v>
      </c>
      <c r="C7" s="90" t="s">
        <v>46</v>
      </c>
    </row>
    <row r="8" spans="1:3" x14ac:dyDescent="0.25">
      <c r="A8" t="s">
        <v>114</v>
      </c>
      <c r="B8" t="s">
        <v>44</v>
      </c>
      <c r="C8" s="90" t="s">
        <v>47</v>
      </c>
    </row>
    <row r="9" spans="1:3" x14ac:dyDescent="0.25">
      <c r="A9" t="s">
        <v>11</v>
      </c>
      <c r="B9" t="s">
        <v>35</v>
      </c>
      <c r="C9" s="90">
        <v>2000</v>
      </c>
    </row>
    <row r="10" spans="1:3" x14ac:dyDescent="0.25">
      <c r="A10" t="s">
        <v>14</v>
      </c>
      <c r="B10" t="s">
        <v>43</v>
      </c>
      <c r="C10" s="90" t="s">
        <v>48</v>
      </c>
    </row>
    <row r="11" spans="1:3" x14ac:dyDescent="0.25">
      <c r="A11" t="s">
        <v>40</v>
      </c>
      <c r="B11" t="s">
        <v>42</v>
      </c>
      <c r="C11" s="90" t="s">
        <v>49</v>
      </c>
    </row>
    <row r="12" spans="1:3" x14ac:dyDescent="0.25">
      <c r="A12" t="s">
        <v>118</v>
      </c>
    </row>
    <row r="13" spans="1:3" x14ac:dyDescent="0.25">
      <c r="A13" t="s">
        <v>13</v>
      </c>
    </row>
    <row r="14" spans="1:3" x14ac:dyDescent="0.25">
      <c r="A14" t="s">
        <v>52</v>
      </c>
    </row>
  </sheetData>
  <sortState xmlns:xlrd2="http://schemas.microsoft.com/office/spreadsheetml/2017/richdata2" ref="A2:A14">
    <sortCondition ref="A14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20"/>
  <sheetViews>
    <sheetView workbookViewId="0">
      <selection activeCell="E14" sqref="E14"/>
    </sheetView>
  </sheetViews>
  <sheetFormatPr defaultRowHeight="15" x14ac:dyDescent="0.25"/>
  <cols>
    <col min="1" max="1" width="25.7109375" customWidth="1"/>
    <col min="2" max="2" width="17.42578125" customWidth="1"/>
    <col min="3" max="3" width="15.7109375" customWidth="1"/>
    <col min="7" max="7" width="25.7109375" customWidth="1"/>
    <col min="9" max="9" width="10.7109375" customWidth="1"/>
    <col min="10" max="10" width="15.7109375" style="94" customWidth="1"/>
  </cols>
  <sheetData>
    <row r="2" spans="1:10" x14ac:dyDescent="0.25">
      <c r="A2" t="s">
        <v>9</v>
      </c>
      <c r="B2" t="s">
        <v>50</v>
      </c>
      <c r="C2" s="92">
        <v>30000</v>
      </c>
      <c r="G2" t="s">
        <v>66</v>
      </c>
      <c r="H2">
        <v>25</v>
      </c>
      <c r="I2" s="94">
        <v>75</v>
      </c>
      <c r="J2" s="94">
        <f>H2*I2</f>
        <v>1875</v>
      </c>
    </row>
    <row r="3" spans="1:10" x14ac:dyDescent="0.25">
      <c r="A3" t="s">
        <v>54</v>
      </c>
      <c r="B3" t="s">
        <v>55</v>
      </c>
      <c r="C3" s="92">
        <f>(12*200)+(60*40)+(20*350)+(20*150)+(20*250)</f>
        <v>19800</v>
      </c>
      <c r="G3" t="s">
        <v>67</v>
      </c>
      <c r="H3">
        <v>25</v>
      </c>
      <c r="I3" s="94">
        <v>75</v>
      </c>
      <c r="J3" s="94">
        <f t="shared" ref="J3:J6" si="0">H3*I3</f>
        <v>1875</v>
      </c>
    </row>
    <row r="4" spans="1:10" x14ac:dyDescent="0.25">
      <c r="A4" t="s">
        <v>54</v>
      </c>
      <c r="B4" t="s">
        <v>56</v>
      </c>
      <c r="C4" s="92">
        <f>(1350*2)+(30*150)+(12*250)</f>
        <v>10200</v>
      </c>
      <c r="G4" t="s">
        <v>68</v>
      </c>
      <c r="H4">
        <v>25</v>
      </c>
      <c r="I4" s="94">
        <v>75</v>
      </c>
      <c r="J4" s="94">
        <f t="shared" si="0"/>
        <v>1875</v>
      </c>
    </row>
    <row r="5" spans="1:10" x14ac:dyDescent="0.25">
      <c r="A5" t="s">
        <v>52</v>
      </c>
      <c r="B5" t="s">
        <v>57</v>
      </c>
      <c r="C5" s="92">
        <f>(10+10+7+7)*700</f>
        <v>23800</v>
      </c>
      <c r="G5" t="s">
        <v>69</v>
      </c>
      <c r="H5">
        <v>60</v>
      </c>
      <c r="I5" s="94">
        <v>75</v>
      </c>
      <c r="J5" s="94">
        <f t="shared" si="0"/>
        <v>4500</v>
      </c>
    </row>
    <row r="6" spans="1:10" x14ac:dyDescent="0.25">
      <c r="A6" t="s">
        <v>58</v>
      </c>
      <c r="B6" t="s">
        <v>59</v>
      </c>
      <c r="C6" s="92">
        <f>((70*96)*0.3)+((70*6)*1.19)</f>
        <v>2515.8000000000002</v>
      </c>
      <c r="G6" t="s">
        <v>81</v>
      </c>
      <c r="H6">
        <v>40</v>
      </c>
      <c r="I6" s="94">
        <v>35</v>
      </c>
      <c r="J6" s="94">
        <f t="shared" si="0"/>
        <v>1400</v>
      </c>
    </row>
    <row r="7" spans="1:10" x14ac:dyDescent="0.25">
      <c r="A7" t="s">
        <v>60</v>
      </c>
      <c r="B7" t="s">
        <v>39</v>
      </c>
      <c r="C7" s="92">
        <f>(70*2)*12</f>
        <v>1680</v>
      </c>
      <c r="G7" t="s">
        <v>70</v>
      </c>
      <c r="H7">
        <v>60</v>
      </c>
      <c r="I7" s="94">
        <v>75</v>
      </c>
      <c r="J7" s="94">
        <f>H7*I7</f>
        <v>4500</v>
      </c>
    </row>
    <row r="8" spans="1:10" x14ac:dyDescent="0.25">
      <c r="A8" t="s">
        <v>61</v>
      </c>
      <c r="B8" t="s">
        <v>39</v>
      </c>
      <c r="C8" s="92">
        <f>(70*80)</f>
        <v>5600</v>
      </c>
      <c r="G8" t="s">
        <v>78</v>
      </c>
      <c r="H8">
        <v>20</v>
      </c>
      <c r="I8" s="94">
        <v>75</v>
      </c>
      <c r="J8" s="94">
        <f>H8*I8</f>
        <v>1500</v>
      </c>
    </row>
    <row r="9" spans="1:10" x14ac:dyDescent="0.25">
      <c r="A9" t="s">
        <v>62</v>
      </c>
      <c r="B9" t="s">
        <v>39</v>
      </c>
      <c r="C9" s="92">
        <f>(70*100)</f>
        <v>7000</v>
      </c>
      <c r="G9" t="s">
        <v>79</v>
      </c>
      <c r="H9">
        <v>20</v>
      </c>
      <c r="I9" s="94">
        <v>75</v>
      </c>
      <c r="J9" s="94">
        <f>H9*I9</f>
        <v>1500</v>
      </c>
    </row>
    <row r="10" spans="1:10" x14ac:dyDescent="0.25">
      <c r="A10" t="s">
        <v>63</v>
      </c>
      <c r="B10" t="s">
        <v>39</v>
      </c>
      <c r="C10" s="92">
        <f>(70*50)</f>
        <v>3500</v>
      </c>
      <c r="G10" t="s">
        <v>80</v>
      </c>
      <c r="H10">
        <v>20</v>
      </c>
      <c r="I10" s="94">
        <v>75</v>
      </c>
      <c r="J10" s="94">
        <f>H10*I10</f>
        <v>1500</v>
      </c>
    </row>
    <row r="11" spans="1:10" x14ac:dyDescent="0.25">
      <c r="A11" t="s">
        <v>10</v>
      </c>
      <c r="B11" t="s">
        <v>64</v>
      </c>
      <c r="C11" s="92">
        <f>3500</f>
        <v>3500</v>
      </c>
      <c r="G11" t="s">
        <v>71</v>
      </c>
      <c r="H11">
        <v>11</v>
      </c>
      <c r="I11" s="94">
        <v>20</v>
      </c>
      <c r="J11" s="94">
        <f t="shared" ref="J11:J17" si="1">H11*I11</f>
        <v>220</v>
      </c>
    </row>
    <row r="12" spans="1:10" x14ac:dyDescent="0.25">
      <c r="A12" t="s">
        <v>51</v>
      </c>
      <c r="B12" t="s">
        <v>65</v>
      </c>
      <c r="C12" s="92">
        <f>600*12</f>
        <v>7200</v>
      </c>
      <c r="G12" t="s">
        <v>72</v>
      </c>
      <c r="H12">
        <v>11</v>
      </c>
      <c r="I12" s="94">
        <v>20</v>
      </c>
      <c r="J12" s="94">
        <f t="shared" si="1"/>
        <v>220</v>
      </c>
    </row>
    <row r="13" spans="1:10" x14ac:dyDescent="0.25">
      <c r="A13" t="s">
        <v>8</v>
      </c>
      <c r="B13" t="s">
        <v>39</v>
      </c>
      <c r="C13" s="92">
        <f>(2000+1200+1600+600+1000+600)*8</f>
        <v>56000</v>
      </c>
      <c r="G13" t="s">
        <v>73</v>
      </c>
      <c r="H13">
        <v>11</v>
      </c>
      <c r="I13" s="94">
        <v>20</v>
      </c>
      <c r="J13" s="94">
        <f t="shared" si="1"/>
        <v>220</v>
      </c>
    </row>
    <row r="14" spans="1:10" x14ac:dyDescent="0.25">
      <c r="C14" s="92"/>
      <c r="G14" t="s">
        <v>74</v>
      </c>
      <c r="H14">
        <v>20</v>
      </c>
      <c r="I14" s="94">
        <v>15</v>
      </c>
      <c r="J14" s="94">
        <f t="shared" si="1"/>
        <v>300</v>
      </c>
    </row>
    <row r="15" spans="1:10" x14ac:dyDescent="0.25">
      <c r="C15" s="92"/>
      <c r="G15" t="s">
        <v>75</v>
      </c>
      <c r="H15">
        <v>20</v>
      </c>
      <c r="I15" s="94">
        <v>15</v>
      </c>
      <c r="J15" s="94">
        <f t="shared" si="1"/>
        <v>300</v>
      </c>
    </row>
    <row r="16" spans="1:10" x14ac:dyDescent="0.25">
      <c r="C16" s="92"/>
      <c r="G16" t="s">
        <v>76</v>
      </c>
      <c r="H16">
        <v>20</v>
      </c>
      <c r="I16" s="94">
        <v>15</v>
      </c>
      <c r="J16" s="94">
        <f t="shared" si="1"/>
        <v>300</v>
      </c>
    </row>
    <row r="17" spans="3:10" x14ac:dyDescent="0.25">
      <c r="C17" s="93">
        <f>SUM(C2:C16)</f>
        <v>170795.8</v>
      </c>
      <c r="G17" t="s">
        <v>77</v>
      </c>
      <c r="H17">
        <v>80</v>
      </c>
      <c r="I17" s="94">
        <v>35</v>
      </c>
      <c r="J17" s="94">
        <f t="shared" si="1"/>
        <v>2800</v>
      </c>
    </row>
    <row r="20" spans="3:10" x14ac:dyDescent="0.25">
      <c r="J20" s="94">
        <f>SUM(J2:J17)</f>
        <v>24885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8"/>
  <sheetViews>
    <sheetView tabSelected="1" workbookViewId="0"/>
  </sheetViews>
  <sheetFormatPr defaultRowHeight="15" x14ac:dyDescent="0.25"/>
  <cols>
    <col min="1" max="1" width="54.7109375" bestFit="1" customWidth="1"/>
    <col min="3" max="4" width="15.7109375" style="93" customWidth="1"/>
  </cols>
  <sheetData>
    <row r="1" spans="1:4" x14ac:dyDescent="0.25">
      <c r="A1" t="s">
        <v>82</v>
      </c>
      <c r="B1">
        <v>2</v>
      </c>
      <c r="C1" s="93">
        <v>19.88</v>
      </c>
      <c r="D1" s="93">
        <f>B1*C1</f>
        <v>39.76</v>
      </c>
    </row>
    <row r="2" spans="1:4" x14ac:dyDescent="0.25">
      <c r="A2" t="s">
        <v>83</v>
      </c>
      <c r="B2">
        <v>2</v>
      </c>
      <c r="C2" s="93">
        <v>44.99</v>
      </c>
      <c r="D2" s="93">
        <f t="shared" ref="D2:D17" si="0">B2*C2</f>
        <v>89.98</v>
      </c>
    </row>
    <row r="3" spans="1:4" x14ac:dyDescent="0.25">
      <c r="A3" t="s">
        <v>84</v>
      </c>
      <c r="B3">
        <v>2</v>
      </c>
      <c r="C3" s="93">
        <v>39.99</v>
      </c>
      <c r="D3" s="93">
        <f t="shared" si="0"/>
        <v>79.98</v>
      </c>
    </row>
    <row r="4" spans="1:4" x14ac:dyDescent="0.25">
      <c r="A4" t="s">
        <v>85</v>
      </c>
      <c r="B4">
        <v>4</v>
      </c>
      <c r="C4" s="93">
        <v>149.99</v>
      </c>
      <c r="D4" s="93">
        <f t="shared" si="0"/>
        <v>599.96</v>
      </c>
    </row>
    <row r="5" spans="1:4" x14ac:dyDescent="0.25">
      <c r="A5" t="s">
        <v>86</v>
      </c>
      <c r="B5">
        <v>6</v>
      </c>
      <c r="C5" s="93">
        <v>8.99</v>
      </c>
      <c r="D5" s="93">
        <f t="shared" si="0"/>
        <v>53.94</v>
      </c>
    </row>
    <row r="6" spans="1:4" x14ac:dyDescent="0.25">
      <c r="A6" t="s">
        <v>87</v>
      </c>
      <c r="B6">
        <v>6</v>
      </c>
      <c r="C6" s="93">
        <v>10.99</v>
      </c>
      <c r="D6" s="93">
        <f t="shared" si="0"/>
        <v>65.94</v>
      </c>
    </row>
    <row r="7" spans="1:4" x14ac:dyDescent="0.25">
      <c r="A7" t="s">
        <v>88</v>
      </c>
      <c r="B7">
        <v>6</v>
      </c>
      <c r="C7" s="93">
        <v>79.989999999999995</v>
      </c>
      <c r="D7" s="93">
        <f t="shared" si="0"/>
        <v>479.93999999999994</v>
      </c>
    </row>
    <row r="8" spans="1:4" x14ac:dyDescent="0.25">
      <c r="A8" t="s">
        <v>90</v>
      </c>
      <c r="B8">
        <v>8</v>
      </c>
      <c r="C8" s="93">
        <v>59.99</v>
      </c>
      <c r="D8" s="93">
        <f t="shared" si="0"/>
        <v>479.92</v>
      </c>
    </row>
    <row r="9" spans="1:4" x14ac:dyDescent="0.25">
      <c r="A9" t="s">
        <v>93</v>
      </c>
      <c r="B9">
        <v>6</v>
      </c>
      <c r="C9" s="93">
        <v>149.99</v>
      </c>
      <c r="D9" s="93">
        <f>B9*C9</f>
        <v>899.94</v>
      </c>
    </row>
    <row r="10" spans="1:4" x14ac:dyDescent="0.25">
      <c r="A10" t="s">
        <v>97</v>
      </c>
      <c r="B10">
        <v>6</v>
      </c>
      <c r="C10" s="93">
        <v>49.99</v>
      </c>
      <c r="D10" s="93">
        <f t="shared" ref="D10" si="1">B10*C10</f>
        <v>299.94</v>
      </c>
    </row>
    <row r="11" spans="1:4" x14ac:dyDescent="0.25">
      <c r="A11" t="s">
        <v>89</v>
      </c>
      <c r="B11">
        <v>6</v>
      </c>
      <c r="C11" s="93">
        <v>59.99</v>
      </c>
      <c r="D11" s="93">
        <f>B11*C11</f>
        <v>359.94</v>
      </c>
    </row>
    <row r="12" spans="1:4" x14ac:dyDescent="0.25">
      <c r="A12" t="s">
        <v>96</v>
      </c>
      <c r="B12">
        <v>8</v>
      </c>
      <c r="C12" s="93">
        <v>49.99</v>
      </c>
      <c r="D12" s="93">
        <f>B12*C12</f>
        <v>399.92</v>
      </c>
    </row>
    <row r="13" spans="1:4" x14ac:dyDescent="0.25">
      <c r="A13" t="s">
        <v>92</v>
      </c>
      <c r="B13">
        <v>6</v>
      </c>
      <c r="C13" s="93">
        <v>79.989999999999995</v>
      </c>
      <c r="D13" s="93">
        <f>B13*C13</f>
        <v>479.93999999999994</v>
      </c>
    </row>
    <row r="14" spans="1:4" x14ac:dyDescent="0.25">
      <c r="A14" t="s">
        <v>91</v>
      </c>
      <c r="B14">
        <v>4</v>
      </c>
      <c r="C14" s="93">
        <v>99.99</v>
      </c>
      <c r="D14" s="93">
        <f t="shared" si="0"/>
        <v>399.96</v>
      </c>
    </row>
    <row r="15" spans="1:4" x14ac:dyDescent="0.25">
      <c r="A15" t="s">
        <v>94</v>
      </c>
      <c r="B15">
        <v>3</v>
      </c>
      <c r="C15" s="93">
        <v>69.989999999999995</v>
      </c>
      <c r="D15" s="93">
        <f t="shared" si="0"/>
        <v>209.96999999999997</v>
      </c>
    </row>
    <row r="16" spans="1:4" x14ac:dyDescent="0.25">
      <c r="A16" t="s">
        <v>95</v>
      </c>
      <c r="B16">
        <v>18</v>
      </c>
      <c r="C16" s="93">
        <v>19.989999999999998</v>
      </c>
      <c r="D16" s="93">
        <f t="shared" si="0"/>
        <v>359.82</v>
      </c>
    </row>
    <row r="17" spans="1:4" x14ac:dyDescent="0.25">
      <c r="A17" t="s">
        <v>98</v>
      </c>
      <c r="B17">
        <v>2</v>
      </c>
      <c r="C17" s="93">
        <v>399.99</v>
      </c>
      <c r="D17" s="93">
        <f t="shared" si="0"/>
        <v>799.98</v>
      </c>
    </row>
    <row r="18" spans="1:4" x14ac:dyDescent="0.25">
      <c r="D18" s="93">
        <f>SUM(D1:D17)</f>
        <v>6098.83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6"/>
  <sheetViews>
    <sheetView workbookViewId="0">
      <selection activeCell="F16" sqref="F16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1" t="s">
        <v>100</v>
      </c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6" t="s">
        <v>101</v>
      </c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6" t="s">
        <v>102</v>
      </c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1" t="s">
        <v>103</v>
      </c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6" t="s">
        <v>104</v>
      </c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6" t="s">
        <v>111</v>
      </c>
    </row>
    <row r="9" spans="1:8" x14ac:dyDescent="0.25">
      <c r="B9" s="14"/>
      <c r="C9" s="6" t="s">
        <v>119</v>
      </c>
      <c r="D9" s="65"/>
      <c r="E9" s="53" t="s">
        <v>52</v>
      </c>
      <c r="F9" s="7">
        <v>1350</v>
      </c>
      <c r="G9" s="7"/>
      <c r="H9" s="6" t="s">
        <v>105</v>
      </c>
    </row>
    <row r="10" spans="1:8" x14ac:dyDescent="0.25">
      <c r="A10" s="5"/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s="21" customFormat="1" x14ac:dyDescent="0.25">
      <c r="A11" s="20"/>
      <c r="B11" s="14"/>
      <c r="C11" s="6" t="s">
        <v>55</v>
      </c>
      <c r="D11" s="65"/>
      <c r="E11" s="53" t="s">
        <v>118</v>
      </c>
      <c r="F11" s="7">
        <v>1200</v>
      </c>
      <c r="G11" s="7"/>
      <c r="H11" s="7" t="s">
        <v>115</v>
      </c>
    </row>
    <row r="12" spans="1:8" s="21" customFormat="1" x14ac:dyDescent="0.25">
      <c r="A12" s="20"/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116</v>
      </c>
    </row>
    <row r="13" spans="1:8" s="21" customFormat="1" x14ac:dyDescent="0.25">
      <c r="A13" s="20"/>
      <c r="B13" s="14"/>
      <c r="C13" s="8" t="s">
        <v>55</v>
      </c>
      <c r="D13" s="66"/>
      <c r="E13" s="53" t="s">
        <v>118</v>
      </c>
      <c r="F13" s="9">
        <v>200</v>
      </c>
      <c r="G13" s="9"/>
      <c r="H13" s="9" t="s">
        <v>117</v>
      </c>
    </row>
    <row r="14" spans="1:8" s="21" customFormat="1" x14ac:dyDescent="0.25">
      <c r="B14" s="14"/>
      <c r="C14" s="6" t="s">
        <v>107</v>
      </c>
      <c r="D14" s="65"/>
      <c r="E14" s="53" t="s">
        <v>114</v>
      </c>
      <c r="F14" s="7">
        <f>30*90</f>
        <v>2700</v>
      </c>
      <c r="G14" s="7"/>
      <c r="H14" s="7" t="s">
        <v>108</v>
      </c>
    </row>
    <row r="15" spans="1:8" x14ac:dyDescent="0.25">
      <c r="A15" s="5"/>
      <c r="B15" s="14"/>
      <c r="C15" s="6" t="s">
        <v>109</v>
      </c>
      <c r="D15" s="65"/>
      <c r="E15" s="53" t="s">
        <v>114</v>
      </c>
      <c r="F15" s="7">
        <v>3500</v>
      </c>
      <c r="G15" s="7"/>
      <c r="H15" s="7" t="s">
        <v>110</v>
      </c>
    </row>
    <row r="16" spans="1:8" s="21" customFormat="1" x14ac:dyDescent="0.25">
      <c r="A16" s="20"/>
      <c r="B16" s="14"/>
      <c r="C16" s="6" t="s">
        <v>112</v>
      </c>
      <c r="D16" s="65"/>
      <c r="E16" s="53" t="s">
        <v>114</v>
      </c>
      <c r="F16" s="7">
        <v>1000</v>
      </c>
      <c r="G16" s="7"/>
      <c r="H16" s="7" t="s">
        <v>113</v>
      </c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21250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-21250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15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100-000000000000}">
          <x14:formula1>
            <xm:f>Apoio!$A$2:$A$15</xm:f>
          </x14:formula1>
          <xm:sqref>E3:E39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6"/>
  <sheetViews>
    <sheetView workbookViewId="0">
      <selection activeCell="H14" sqref="H14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 t="s">
        <v>123</v>
      </c>
      <c r="D13" s="65"/>
      <c r="E13" s="53" t="s">
        <v>9</v>
      </c>
      <c r="F13" s="7">
        <v>10000</v>
      </c>
      <c r="G13" s="7"/>
      <c r="H13" s="7" t="s">
        <v>124</v>
      </c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22850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-22850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25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2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6"/>
  <sheetViews>
    <sheetView workbookViewId="0">
      <selection activeCell="A16" sqref="A16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 t="s">
        <v>128</v>
      </c>
      <c r="F13" s="7">
        <v>2500</v>
      </c>
      <c r="G13" s="7"/>
      <c r="H13" s="7" t="s">
        <v>125</v>
      </c>
    </row>
    <row r="14" spans="1:8" s="21" customFormat="1" x14ac:dyDescent="0.25">
      <c r="A14" s="20"/>
      <c r="B14" s="14"/>
      <c r="C14" s="6"/>
      <c r="D14" s="65"/>
      <c r="E14" s="53" t="s">
        <v>128</v>
      </c>
      <c r="F14" s="7">
        <v>500</v>
      </c>
      <c r="G14" s="7"/>
      <c r="H14" s="7" t="s">
        <v>126</v>
      </c>
    </row>
    <row r="15" spans="1:8" s="21" customFormat="1" x14ac:dyDescent="0.25">
      <c r="A15" s="20"/>
      <c r="B15" s="14"/>
      <c r="C15" s="8"/>
      <c r="D15" s="66"/>
      <c r="E15" s="53" t="s">
        <v>128</v>
      </c>
      <c r="F15" s="9">
        <v>400</v>
      </c>
      <c r="G15" s="9"/>
      <c r="H15" s="9" t="s">
        <v>127</v>
      </c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16250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-16250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7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3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66"/>
  <sheetViews>
    <sheetView workbookViewId="0">
      <selection activeCell="A15" sqref="A15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 t="s">
        <v>55</v>
      </c>
      <c r="D13" s="65"/>
      <c r="E13" s="53" t="s">
        <v>13</v>
      </c>
      <c r="F13" s="7">
        <f>80*25</f>
        <v>2000</v>
      </c>
      <c r="G13" s="7"/>
      <c r="H13" s="7" t="s">
        <v>120</v>
      </c>
    </row>
    <row r="14" spans="1:8" s="21" customFormat="1" x14ac:dyDescent="0.25">
      <c r="A14" s="20"/>
      <c r="B14" s="14"/>
      <c r="C14" s="6" t="s">
        <v>55</v>
      </c>
      <c r="D14" s="65"/>
      <c r="E14" s="53" t="s">
        <v>13</v>
      </c>
      <c r="F14" s="7">
        <f>80*25</f>
        <v>2000</v>
      </c>
      <c r="G14" s="7"/>
      <c r="H14" s="7" t="s">
        <v>121</v>
      </c>
    </row>
    <row r="15" spans="1:8" s="21" customFormat="1" x14ac:dyDescent="0.25">
      <c r="A15" s="20"/>
      <c r="B15" s="14"/>
      <c r="C15" s="6" t="s">
        <v>55</v>
      </c>
      <c r="D15" s="65"/>
      <c r="E15" s="53" t="s">
        <v>13</v>
      </c>
      <c r="F15" s="7">
        <f>80*12</f>
        <v>960</v>
      </c>
      <c r="G15" s="9"/>
      <c r="H15" s="7" t="s">
        <v>122</v>
      </c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17810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-17810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16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4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14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Apoio!$A$2:$A$15</xm:f>
          </x14:formula1>
          <xm:sqref>E3:E39</xm:sqref>
        </x14:dataValidation>
        <x14:dataValidation type="list" allowBlank="1" showInputMessage="1" showErrorMessage="1" xr:uid="{00000000-0002-0000-0500-000001000000}">
          <x14:formula1>
            <xm:f>Apoio!$B$2:$B$15</xm:f>
          </x14:formula1>
          <xm:sqref>E44:E50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sortState xmlns:xlrd2="http://schemas.microsoft.com/office/spreadsheetml/2017/richdata2" ref="B3:H13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600-000001000000}">
          <x14:formula1>
            <xm:f>Apoio!$A$2:$A$15</xm:f>
          </x14:formula1>
          <xm:sqref>E3:E39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autoFilter ref="A2:H22" xr:uid="{00000000-0009-0000-0000-000007000000}"/>
  <sortState xmlns:xlrd2="http://schemas.microsoft.com/office/spreadsheetml/2017/richdata2" ref="B3:H40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0000000}">
          <x14:formula1>
            <xm:f>Apoio!$A$2:$A$15</xm:f>
          </x14:formula1>
          <xm:sqref>E3:E39</xm:sqref>
        </x14:dataValidation>
        <x14:dataValidation type="list" allowBlank="1" showInputMessage="1" showErrorMessage="1" xr:uid="{00000000-0002-0000-0700-000001000000}">
          <x14:formula1>
            <xm:f>Apoio!$B$2:$B$15</xm:f>
          </x14:formula1>
          <xm:sqref>E44:E50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6"/>
  <sheetViews>
    <sheetView workbookViewId="0">
      <selection activeCell="C11" sqref="C11:H12"/>
    </sheetView>
  </sheetViews>
  <sheetFormatPr defaultColWidth="9.140625" defaultRowHeight="15" x14ac:dyDescent="0.25"/>
  <cols>
    <col min="1" max="1" width="2.7109375" style="2" customWidth="1"/>
    <col min="2" max="2" width="9.140625" style="12"/>
    <col min="3" max="3" width="25.7109375" style="2" customWidth="1"/>
    <col min="4" max="4" width="14.7109375" style="12" customWidth="1"/>
    <col min="5" max="5" width="22.7109375" style="1" customWidth="1"/>
    <col min="6" max="7" width="22.7109375" style="2" customWidth="1"/>
    <col min="8" max="8" width="65.7109375" style="2" customWidth="1"/>
    <col min="9" max="16384" width="9.140625" style="2"/>
  </cols>
  <sheetData>
    <row r="2" spans="1:8" s="1" customFormat="1" x14ac:dyDescent="0.25">
      <c r="B2" s="37" t="s">
        <v>0</v>
      </c>
      <c r="C2" s="16" t="s">
        <v>1</v>
      </c>
      <c r="D2" s="37" t="s">
        <v>31</v>
      </c>
      <c r="E2" s="16" t="s">
        <v>2</v>
      </c>
      <c r="F2" s="16" t="s">
        <v>3</v>
      </c>
      <c r="G2" s="16" t="s">
        <v>4</v>
      </c>
      <c r="H2" s="16" t="s">
        <v>32</v>
      </c>
    </row>
    <row r="3" spans="1:8" x14ac:dyDescent="0.25">
      <c r="B3" s="30"/>
      <c r="C3" s="31" t="s">
        <v>100</v>
      </c>
      <c r="D3" s="64"/>
      <c r="E3" s="52" t="s">
        <v>8</v>
      </c>
      <c r="F3" s="32">
        <v>2500</v>
      </c>
      <c r="G3" s="32"/>
      <c r="H3" s="32"/>
    </row>
    <row r="4" spans="1:8" x14ac:dyDescent="0.25">
      <c r="B4" s="14"/>
      <c r="C4" s="6" t="s">
        <v>101</v>
      </c>
      <c r="D4" s="65"/>
      <c r="E4" s="53" t="s">
        <v>8</v>
      </c>
      <c r="F4" s="7">
        <v>1200</v>
      </c>
      <c r="G4" s="7"/>
      <c r="H4" s="7"/>
    </row>
    <row r="5" spans="1:8" x14ac:dyDescent="0.25">
      <c r="B5" s="14"/>
      <c r="C5" s="6" t="s">
        <v>102</v>
      </c>
      <c r="D5" s="65"/>
      <c r="E5" s="53" t="s">
        <v>8</v>
      </c>
      <c r="F5" s="7">
        <v>1200</v>
      </c>
      <c r="G5" s="7"/>
      <c r="H5" s="7"/>
    </row>
    <row r="6" spans="1:8" x14ac:dyDescent="0.25">
      <c r="B6" s="14"/>
      <c r="C6" s="31" t="s">
        <v>103</v>
      </c>
      <c r="D6" s="64"/>
      <c r="E6" s="53" t="s">
        <v>8</v>
      </c>
      <c r="F6" s="32">
        <v>1200</v>
      </c>
      <c r="G6" s="32"/>
      <c r="H6" s="32"/>
    </row>
    <row r="7" spans="1:8" x14ac:dyDescent="0.25">
      <c r="B7" s="14"/>
      <c r="C7" s="6" t="s">
        <v>104</v>
      </c>
      <c r="D7" s="65"/>
      <c r="E7" s="53" t="s">
        <v>8</v>
      </c>
      <c r="F7" s="7">
        <v>1000</v>
      </c>
      <c r="G7" s="7"/>
      <c r="H7" s="7"/>
    </row>
    <row r="8" spans="1:8" x14ac:dyDescent="0.25">
      <c r="B8" s="14"/>
      <c r="C8" s="6" t="s">
        <v>111</v>
      </c>
      <c r="D8" s="65"/>
      <c r="E8" s="53" t="s">
        <v>11</v>
      </c>
      <c r="F8" s="7">
        <v>1000</v>
      </c>
      <c r="G8" s="7"/>
      <c r="H8" s="7"/>
    </row>
    <row r="9" spans="1:8" x14ac:dyDescent="0.25">
      <c r="A9" s="5"/>
      <c r="B9" s="14"/>
      <c r="C9" s="6" t="s">
        <v>105</v>
      </c>
      <c r="D9" s="65"/>
      <c r="E9" s="53" t="s">
        <v>52</v>
      </c>
      <c r="F9" s="7">
        <v>1350</v>
      </c>
      <c r="G9" s="7"/>
      <c r="H9" s="7"/>
    </row>
    <row r="10" spans="1:8" s="21" customFormat="1" x14ac:dyDescent="0.25">
      <c r="B10" s="14"/>
      <c r="C10" s="6" t="s">
        <v>106</v>
      </c>
      <c r="D10" s="65"/>
      <c r="E10" s="53" t="s">
        <v>41</v>
      </c>
      <c r="F10" s="7">
        <v>3000</v>
      </c>
      <c r="G10" s="7"/>
      <c r="H10" s="7"/>
    </row>
    <row r="11" spans="1:8" x14ac:dyDescent="0.25">
      <c r="A11" s="5"/>
      <c r="B11" s="14"/>
      <c r="C11" s="8" t="s">
        <v>55</v>
      </c>
      <c r="D11" s="66"/>
      <c r="E11" s="53" t="s">
        <v>118</v>
      </c>
      <c r="F11" s="9">
        <v>200</v>
      </c>
      <c r="G11" s="9"/>
      <c r="H11" s="9" t="s">
        <v>116</v>
      </c>
    </row>
    <row r="12" spans="1:8" x14ac:dyDescent="0.25">
      <c r="B12" s="14"/>
      <c r="C12" s="8" t="s">
        <v>55</v>
      </c>
      <c r="D12" s="66"/>
      <c r="E12" s="53" t="s">
        <v>118</v>
      </c>
      <c r="F12" s="9">
        <v>200</v>
      </c>
      <c r="G12" s="9"/>
      <c r="H12" s="9" t="s">
        <v>117</v>
      </c>
    </row>
    <row r="13" spans="1:8" s="21" customFormat="1" x14ac:dyDescent="0.25">
      <c r="A13" s="20"/>
      <c r="B13" s="14"/>
      <c r="C13" s="6"/>
      <c r="D13" s="65"/>
      <c r="E13" s="53"/>
      <c r="F13" s="7"/>
      <c r="G13" s="7"/>
      <c r="H13" s="7"/>
    </row>
    <row r="14" spans="1:8" s="21" customFormat="1" x14ac:dyDescent="0.25">
      <c r="A14" s="20"/>
      <c r="B14" s="14"/>
      <c r="C14" s="6"/>
      <c r="D14" s="65"/>
      <c r="E14" s="53"/>
      <c r="F14" s="7"/>
      <c r="G14" s="7"/>
      <c r="H14" s="7"/>
    </row>
    <row r="15" spans="1:8" s="21" customFormat="1" x14ac:dyDescent="0.25">
      <c r="A15" s="20"/>
      <c r="B15" s="14"/>
      <c r="C15" s="8"/>
      <c r="D15" s="66"/>
      <c r="E15" s="53"/>
      <c r="F15" s="9"/>
      <c r="G15" s="9"/>
      <c r="H15" s="9"/>
    </row>
    <row r="16" spans="1:8" s="21" customFormat="1" x14ac:dyDescent="0.25">
      <c r="A16" s="20"/>
      <c r="B16" s="14"/>
      <c r="C16" s="8"/>
      <c r="D16" s="66"/>
      <c r="E16" s="53"/>
      <c r="F16" s="9"/>
      <c r="G16" s="9"/>
      <c r="H16" s="9"/>
    </row>
    <row r="17" spans="1:8" s="21" customFormat="1" x14ac:dyDescent="0.25">
      <c r="B17" s="14"/>
      <c r="C17" s="8"/>
      <c r="D17" s="66"/>
      <c r="E17" s="53"/>
      <c r="F17" s="9"/>
      <c r="G17" s="9"/>
      <c r="H17" s="9"/>
    </row>
    <row r="18" spans="1:8" x14ac:dyDescent="0.25">
      <c r="A18" s="5"/>
      <c r="B18" s="14"/>
      <c r="C18" s="8"/>
      <c r="D18" s="66"/>
      <c r="E18" s="53"/>
      <c r="F18" s="9"/>
      <c r="G18" s="9"/>
      <c r="H18" s="9"/>
    </row>
    <row r="19" spans="1:8" x14ac:dyDescent="0.25">
      <c r="A19" s="5"/>
      <c r="B19" s="33"/>
      <c r="C19" s="34"/>
      <c r="D19" s="67"/>
      <c r="E19" s="53"/>
      <c r="F19" s="36"/>
      <c r="G19" s="36"/>
      <c r="H19" s="36"/>
    </row>
    <row r="20" spans="1:8" x14ac:dyDescent="0.25">
      <c r="A20" s="5"/>
      <c r="B20" s="15"/>
      <c r="C20" s="8"/>
      <c r="D20" s="66"/>
      <c r="E20" s="53"/>
      <c r="F20" s="9"/>
      <c r="G20" s="9"/>
      <c r="H20" s="9"/>
    </row>
    <row r="21" spans="1:8" x14ac:dyDescent="0.25">
      <c r="A21" s="5"/>
      <c r="B21" s="15"/>
      <c r="C21" s="8"/>
      <c r="D21" s="66"/>
      <c r="E21" s="53"/>
      <c r="F21" s="9"/>
      <c r="G21" s="9"/>
      <c r="H21" s="9"/>
    </row>
    <row r="22" spans="1:8" x14ac:dyDescent="0.25">
      <c r="A22" s="5"/>
      <c r="B22" s="15"/>
      <c r="C22" s="8"/>
      <c r="D22" s="66"/>
      <c r="E22" s="53"/>
      <c r="F22" s="9"/>
      <c r="G22" s="9"/>
      <c r="H22" s="9"/>
    </row>
    <row r="23" spans="1:8" x14ac:dyDescent="0.25">
      <c r="A23" s="5"/>
      <c r="B23" s="15"/>
      <c r="C23" s="6"/>
      <c r="D23" s="65"/>
      <c r="E23" s="53"/>
      <c r="F23" s="7"/>
      <c r="G23" s="7"/>
      <c r="H23" s="7"/>
    </row>
    <row r="24" spans="1:8" x14ac:dyDescent="0.25">
      <c r="A24" s="5"/>
      <c r="B24" s="15"/>
      <c r="C24" s="8"/>
      <c r="D24" s="66"/>
      <c r="E24" s="53"/>
      <c r="F24" s="9"/>
      <c r="G24" s="9"/>
      <c r="H24" s="9"/>
    </row>
    <row r="25" spans="1:8" x14ac:dyDescent="0.25">
      <c r="A25" s="5"/>
      <c r="B25" s="15"/>
      <c r="C25" s="8"/>
      <c r="D25" s="66"/>
      <c r="E25" s="53"/>
      <c r="F25" s="9"/>
      <c r="G25" s="9"/>
      <c r="H25" s="9"/>
    </row>
    <row r="26" spans="1:8" x14ac:dyDescent="0.25">
      <c r="A26" s="5"/>
      <c r="B26" s="15"/>
      <c r="C26" s="8"/>
      <c r="D26" s="66"/>
      <c r="E26" s="53"/>
      <c r="F26" s="9"/>
      <c r="G26" s="9"/>
      <c r="H26" s="9"/>
    </row>
    <row r="27" spans="1:8" x14ac:dyDescent="0.25">
      <c r="A27" s="5"/>
      <c r="B27" s="15"/>
      <c r="C27" s="8"/>
      <c r="D27" s="66"/>
      <c r="E27" s="53"/>
      <c r="F27" s="9"/>
      <c r="G27" s="9"/>
      <c r="H27" s="9"/>
    </row>
    <row r="28" spans="1:8" x14ac:dyDescent="0.25">
      <c r="A28" s="5"/>
      <c r="B28" s="15"/>
      <c r="C28" s="8"/>
      <c r="D28" s="66"/>
      <c r="E28" s="53"/>
      <c r="F28" s="9"/>
      <c r="G28" s="9"/>
      <c r="H28" s="9"/>
    </row>
    <row r="29" spans="1:8" x14ac:dyDescent="0.25">
      <c r="A29" s="5"/>
      <c r="B29" s="33"/>
      <c r="C29" s="35"/>
      <c r="D29" s="67"/>
      <c r="E29" s="53"/>
      <c r="F29" s="36"/>
      <c r="G29" s="36"/>
      <c r="H29" s="36"/>
    </row>
    <row r="30" spans="1:8" x14ac:dyDescent="0.25">
      <c r="A30" s="5"/>
      <c r="B30" s="14"/>
      <c r="C30" s="8"/>
      <c r="D30" s="66"/>
      <c r="E30" s="53"/>
      <c r="F30" s="9"/>
      <c r="G30" s="9"/>
      <c r="H30" s="9"/>
    </row>
    <row r="31" spans="1:8" x14ac:dyDescent="0.25">
      <c r="B31" s="13"/>
      <c r="C31" s="8"/>
      <c r="D31" s="66"/>
      <c r="E31" s="53"/>
      <c r="F31" s="4"/>
      <c r="G31" s="4"/>
      <c r="H31" s="4"/>
    </row>
    <row r="32" spans="1:8" x14ac:dyDescent="0.25">
      <c r="B32" s="17"/>
      <c r="C32" s="3"/>
      <c r="D32" s="68"/>
      <c r="E32" s="53"/>
      <c r="F32" s="4"/>
      <c r="G32" s="4"/>
      <c r="H32" s="4"/>
    </row>
    <row r="33" spans="2:8" x14ac:dyDescent="0.25">
      <c r="B33" s="17"/>
      <c r="C33" s="3"/>
      <c r="D33" s="68"/>
      <c r="E33" s="53"/>
      <c r="F33" s="4"/>
      <c r="G33" s="4"/>
      <c r="H33" s="4"/>
    </row>
    <row r="34" spans="2:8" x14ac:dyDescent="0.25">
      <c r="B34" s="14"/>
      <c r="C34" s="6"/>
      <c r="D34" s="65"/>
      <c r="E34" s="53"/>
      <c r="F34" s="7"/>
      <c r="G34" s="7"/>
      <c r="H34" s="7"/>
    </row>
    <row r="35" spans="2:8" x14ac:dyDescent="0.25">
      <c r="B35" s="14"/>
      <c r="C35" s="6"/>
      <c r="D35" s="65"/>
      <c r="E35" s="53"/>
      <c r="F35" s="7"/>
      <c r="G35" s="7"/>
      <c r="H35" s="7"/>
    </row>
    <row r="36" spans="2:8" x14ac:dyDescent="0.25">
      <c r="B36" s="14"/>
      <c r="C36" s="6"/>
      <c r="D36" s="65"/>
      <c r="E36" s="53"/>
      <c r="F36" s="7"/>
      <c r="G36" s="7"/>
      <c r="H36" s="7"/>
    </row>
    <row r="37" spans="2:8" x14ac:dyDescent="0.25">
      <c r="B37" s="13"/>
      <c r="C37" s="3"/>
      <c r="D37" s="68"/>
      <c r="E37" s="53"/>
      <c r="F37" s="4"/>
      <c r="G37" s="4"/>
      <c r="H37" s="4"/>
    </row>
    <row r="38" spans="2:8" x14ac:dyDescent="0.25">
      <c r="B38" s="17"/>
      <c r="C38" s="18"/>
      <c r="D38" s="69"/>
      <c r="E38" s="53"/>
      <c r="F38" s="19"/>
      <c r="G38" s="19"/>
      <c r="H38" s="19"/>
    </row>
    <row r="39" spans="2:8" x14ac:dyDescent="0.25">
      <c r="B39" s="17"/>
      <c r="C39" s="18"/>
      <c r="D39" s="69"/>
      <c r="E39" s="53"/>
      <c r="F39" s="19"/>
      <c r="G39" s="19"/>
      <c r="H39" s="19"/>
    </row>
    <row r="40" spans="2:8" x14ac:dyDescent="0.25">
      <c r="B40" s="27"/>
      <c r="C40" s="28"/>
      <c r="D40" s="70"/>
      <c r="E40" s="54"/>
      <c r="F40" s="29"/>
      <c r="G40" s="29"/>
      <c r="H40" s="29"/>
    </row>
    <row r="41" spans="2:8" x14ac:dyDescent="0.25">
      <c r="B41" s="80" t="s">
        <v>5</v>
      </c>
      <c r="C41" s="81"/>
      <c r="D41" s="81"/>
      <c r="E41" s="82"/>
      <c r="F41" s="50">
        <f>SUM(F3:F40)</f>
        <v>12850</v>
      </c>
      <c r="G41" s="50">
        <f>SUM(G3:G40)</f>
        <v>0</v>
      </c>
      <c r="H41" s="48"/>
    </row>
    <row r="43" spans="2:8" s="1" customFormat="1" x14ac:dyDescent="0.25">
      <c r="B43" s="37" t="s">
        <v>0</v>
      </c>
      <c r="C43" s="16" t="s">
        <v>33</v>
      </c>
      <c r="D43" s="37" t="s">
        <v>31</v>
      </c>
      <c r="E43" s="16" t="s">
        <v>2</v>
      </c>
      <c r="F43" s="16" t="s">
        <v>3</v>
      </c>
      <c r="G43" s="16" t="s">
        <v>4</v>
      </c>
      <c r="H43" s="16" t="s">
        <v>32</v>
      </c>
    </row>
    <row r="44" spans="2:8" x14ac:dyDescent="0.25">
      <c r="B44" s="23"/>
      <c r="C44" s="24"/>
      <c r="D44" s="59"/>
      <c r="E44" s="55"/>
      <c r="F44" s="25"/>
      <c r="G44" s="25"/>
      <c r="H44" s="25"/>
    </row>
    <row r="45" spans="2:8" x14ac:dyDescent="0.25">
      <c r="B45" s="15"/>
      <c r="C45" s="8"/>
      <c r="D45" s="58"/>
      <c r="E45" s="56"/>
      <c r="F45" s="9"/>
      <c r="G45" s="9"/>
      <c r="H45" s="7"/>
    </row>
    <row r="46" spans="2:8" x14ac:dyDescent="0.25">
      <c r="B46" s="15"/>
      <c r="C46" s="8"/>
      <c r="D46" s="58"/>
      <c r="E46" s="56"/>
      <c r="F46" s="9"/>
      <c r="G46" s="9"/>
      <c r="H46" s="7"/>
    </row>
    <row r="47" spans="2:8" x14ac:dyDescent="0.25">
      <c r="B47" s="15"/>
      <c r="C47" s="8"/>
      <c r="D47" s="58"/>
      <c r="E47" s="56"/>
      <c r="F47" s="9"/>
      <c r="G47" s="9"/>
      <c r="H47" s="32"/>
    </row>
    <row r="48" spans="2:8" x14ac:dyDescent="0.25">
      <c r="B48" s="15"/>
      <c r="C48" s="8"/>
      <c r="D48" s="58"/>
      <c r="E48" s="56"/>
      <c r="F48" s="9"/>
      <c r="G48" s="9"/>
      <c r="H48" s="32"/>
    </row>
    <row r="49" spans="2:8" x14ac:dyDescent="0.25">
      <c r="B49" s="15"/>
      <c r="C49" s="8"/>
      <c r="D49" s="58"/>
      <c r="E49" s="56"/>
      <c r="F49" s="9"/>
      <c r="G49" s="9"/>
      <c r="H49" s="19"/>
    </row>
    <row r="50" spans="2:8" x14ac:dyDescent="0.25">
      <c r="B50" s="26"/>
      <c r="C50" s="10"/>
      <c r="D50" s="26"/>
      <c r="E50" s="57"/>
      <c r="F50" s="10"/>
      <c r="G50" s="10"/>
      <c r="H50" s="19"/>
    </row>
    <row r="51" spans="2:8" x14ac:dyDescent="0.25">
      <c r="B51" s="80" t="s">
        <v>6</v>
      </c>
      <c r="C51" s="81"/>
      <c r="D51" s="81"/>
      <c r="E51" s="82"/>
      <c r="F51" s="50">
        <f>SUM(F44:F50)</f>
        <v>0</v>
      </c>
      <c r="G51" s="50">
        <f>SUM(G44:G50)</f>
        <v>0</v>
      </c>
      <c r="H51" s="29"/>
    </row>
    <row r="52" spans="2:8" x14ac:dyDescent="0.25">
      <c r="F52" s="11"/>
    </row>
    <row r="53" spans="2:8" x14ac:dyDescent="0.25">
      <c r="B53" s="80" t="s">
        <v>7</v>
      </c>
      <c r="C53" s="81"/>
      <c r="D53" s="81"/>
      <c r="E53" s="82"/>
      <c r="F53" s="51">
        <f>F51-F41</f>
        <v>-12850</v>
      </c>
      <c r="G53" s="51">
        <f>G51-G41</f>
        <v>0</v>
      </c>
    </row>
    <row r="54" spans="2:8" x14ac:dyDescent="0.25">
      <c r="F54" s="11"/>
      <c r="G54" s="11"/>
    </row>
    <row r="55" spans="2:8" x14ac:dyDescent="0.25">
      <c r="F55" s="11"/>
      <c r="G55" s="11"/>
    </row>
    <row r="56" spans="2:8" x14ac:dyDescent="0.25">
      <c r="C56" s="22"/>
      <c r="D56" s="60"/>
      <c r="F56" s="11"/>
      <c r="G56" s="11"/>
    </row>
    <row r="59" spans="2:8" x14ac:dyDescent="0.25">
      <c r="F59" s="11"/>
      <c r="G59" s="11"/>
    </row>
    <row r="61" spans="2:8" x14ac:dyDescent="0.25">
      <c r="F61" s="11"/>
      <c r="G61" s="11"/>
    </row>
    <row r="62" spans="2:8" x14ac:dyDescent="0.25">
      <c r="F62" s="11"/>
    </row>
    <row r="63" spans="2:8" x14ac:dyDescent="0.25">
      <c r="F63" s="11"/>
    </row>
    <row r="64" spans="2:8" x14ac:dyDescent="0.25">
      <c r="F64" s="11"/>
    </row>
    <row r="65" spans="6:6" x14ac:dyDescent="0.25">
      <c r="F65" s="11"/>
    </row>
    <row r="66" spans="6:6" x14ac:dyDescent="0.25">
      <c r="F66" s="11"/>
    </row>
  </sheetData>
  <autoFilter ref="A2:H2" xr:uid="{00000000-0009-0000-0000-000008000000}"/>
  <sortState xmlns:xlrd2="http://schemas.microsoft.com/office/spreadsheetml/2017/richdata2" ref="B3:H22">
    <sortCondition ref="B3"/>
  </sortState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Apoio!$B$2:$B$15</xm:f>
          </x14:formula1>
          <xm:sqref>E44:E50</xm:sqref>
        </x14:dataValidation>
        <x14:dataValidation type="list" allowBlank="1" showInputMessage="1" showErrorMessage="1" xr:uid="{00000000-0002-0000-0800-000001000000}">
          <x14:formula1>
            <xm:f>Apoio!$A$2:$A$15</xm:f>
          </x14:formula1>
          <xm:sqref>E3:E39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Resume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Apoio</vt:lpstr>
      <vt:lpstr>Apoio 2</vt:lpstr>
      <vt:lpstr>Kipsta</vt:lpstr>
    </vt:vector>
  </TitlesOfParts>
  <Company>G2Business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Pontes</dc:creator>
  <cp:lastModifiedBy>Vinicius  Pontes</cp:lastModifiedBy>
  <dcterms:created xsi:type="dcterms:W3CDTF">2016-09-09T02:37:17Z</dcterms:created>
  <dcterms:modified xsi:type="dcterms:W3CDTF">2019-11-07T03:12:02Z</dcterms:modified>
</cp:coreProperties>
</file>