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MO-Labs\"/>
    </mc:Choice>
  </mc:AlternateContent>
  <xr:revisionPtr revIDLastSave="0" documentId="13_ncr:1_{658BCA5E-58B8-446F-9829-B71D6772AD50}" xr6:coauthVersionLast="47" xr6:coauthVersionMax="47" xr10:uidLastSave="{00000000-0000-0000-0000-000000000000}"/>
  <bookViews>
    <workbookView xWindow="-108" yWindow="348" windowWidth="30936" windowHeight="17040" firstSheet="1" activeTab="4" xr2:uid="{00000000-000D-0000-FFFF-FFFF00000000}"/>
  </bookViews>
  <sheets>
    <sheet name="Черновик" sheetId="1" state="hidden" r:id="rId1"/>
    <sheet name="Замена критериев ограничениями" sheetId="2" r:id="rId2"/>
    <sheet name="Множество Парето" sheetId="3" r:id="rId3"/>
    <sheet name="Взвешивание и объединение" sheetId="4" r:id="rId4"/>
    <sheet name="Анализ иерархий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1" i="5" l="1"/>
  <c r="X64" i="5"/>
  <c r="X63" i="5"/>
  <c r="X62" i="5"/>
  <c r="X61" i="5"/>
  <c r="L62" i="5"/>
  <c r="L64" i="5"/>
  <c r="L63" i="5"/>
  <c r="L61" i="5"/>
  <c r="R43" i="5"/>
  <c r="S43" i="5"/>
  <c r="T43" i="5"/>
  <c r="R44" i="5"/>
  <c r="S44" i="5"/>
  <c r="U44" i="5" s="1"/>
  <c r="X44" i="5" s="1"/>
  <c r="T44" i="5"/>
  <c r="R45" i="5"/>
  <c r="S45" i="5"/>
  <c r="T45" i="5"/>
  <c r="R46" i="5"/>
  <c r="S46" i="5"/>
  <c r="U46" i="5" s="1"/>
  <c r="X46" i="5" s="1"/>
  <c r="T46" i="5"/>
  <c r="Q44" i="5"/>
  <c r="Q45" i="5"/>
  <c r="Q46" i="5"/>
  <c r="R35" i="5"/>
  <c r="S35" i="5"/>
  <c r="T35" i="5"/>
  <c r="R36" i="5"/>
  <c r="S36" i="5"/>
  <c r="T36" i="5"/>
  <c r="R37" i="5"/>
  <c r="S37" i="5"/>
  <c r="T37" i="5"/>
  <c r="R38" i="5"/>
  <c r="S38" i="5"/>
  <c r="T38" i="5"/>
  <c r="Q36" i="5"/>
  <c r="Q37" i="5"/>
  <c r="Q38" i="5"/>
  <c r="R27" i="5"/>
  <c r="S27" i="5"/>
  <c r="T27" i="5"/>
  <c r="R28" i="5"/>
  <c r="S28" i="5"/>
  <c r="T28" i="5"/>
  <c r="R29" i="5"/>
  <c r="S29" i="5"/>
  <c r="T29" i="5"/>
  <c r="R30" i="5"/>
  <c r="S30" i="5"/>
  <c r="T30" i="5"/>
  <c r="Q28" i="5"/>
  <c r="Q29" i="5"/>
  <c r="Q30" i="5"/>
  <c r="R19" i="5"/>
  <c r="S19" i="5"/>
  <c r="T19" i="5"/>
  <c r="U19" i="5" s="1"/>
  <c r="R20" i="5"/>
  <c r="S20" i="5"/>
  <c r="T20" i="5"/>
  <c r="R21" i="5"/>
  <c r="S21" i="5"/>
  <c r="T21" i="5"/>
  <c r="R22" i="5"/>
  <c r="S22" i="5"/>
  <c r="T22" i="5"/>
  <c r="Q20" i="5"/>
  <c r="Q21" i="5"/>
  <c r="Q22" i="5"/>
  <c r="Q43" i="5"/>
  <c r="Q35" i="5"/>
  <c r="Q27" i="5"/>
  <c r="Q19" i="5"/>
  <c r="Q11" i="5"/>
  <c r="U29" i="5"/>
  <c r="X29" i="5" s="1"/>
  <c r="U43" i="5"/>
  <c r="X43" i="5" s="1"/>
  <c r="U45" i="5"/>
  <c r="X45" i="5" s="1"/>
  <c r="F11" i="5"/>
  <c r="C14" i="3"/>
  <c r="D14" i="3"/>
  <c r="C21" i="3"/>
  <c r="L113" i="1"/>
  <c r="C39" i="5"/>
  <c r="H113" i="1"/>
  <c r="F113" i="1"/>
  <c r="F43" i="5"/>
  <c r="E43" i="5"/>
  <c r="D43" i="5"/>
  <c r="F35" i="5"/>
  <c r="E35" i="5"/>
  <c r="D35" i="5"/>
  <c r="F27" i="5"/>
  <c r="E27" i="5"/>
  <c r="D27" i="5"/>
  <c r="F19" i="5"/>
  <c r="E19" i="5"/>
  <c r="D19" i="5"/>
  <c r="E11" i="5"/>
  <c r="D11" i="5"/>
  <c r="H11" i="5" s="1"/>
  <c r="C47" i="5"/>
  <c r="C31" i="5"/>
  <c r="C23" i="5"/>
  <c r="H61" i="5"/>
  <c r="E162" i="1"/>
  <c r="D164" i="1"/>
  <c r="G162" i="1"/>
  <c r="L116" i="1"/>
  <c r="Y81" i="1"/>
  <c r="O93" i="1"/>
  <c r="K93" i="1"/>
  <c r="M93" i="1"/>
  <c r="Q87" i="1"/>
  <c r="M94" i="1"/>
  <c r="E97" i="1"/>
  <c r="G93" i="1"/>
  <c r="I94" i="1" s="1"/>
  <c r="I93" i="1"/>
  <c r="W83" i="1"/>
  <c r="D96" i="1"/>
  <c r="C96" i="1"/>
  <c r="B96" i="1"/>
  <c r="C95" i="1"/>
  <c r="B95" i="1"/>
  <c r="B94" i="1"/>
  <c r="B97" i="1"/>
  <c r="F65" i="5"/>
  <c r="T62" i="5" s="1"/>
  <c r="E64" i="5"/>
  <c r="D64" i="5"/>
  <c r="C64" i="5"/>
  <c r="D63" i="5"/>
  <c r="C63" i="5"/>
  <c r="C62" i="5"/>
  <c r="H62" i="5" s="1"/>
  <c r="C15" i="5"/>
  <c r="F7" i="5"/>
  <c r="E7" i="5"/>
  <c r="D7" i="5"/>
  <c r="C7" i="5"/>
  <c r="F6" i="5"/>
  <c r="E6" i="5"/>
  <c r="D6" i="5"/>
  <c r="C6" i="5"/>
  <c r="F5" i="5"/>
  <c r="E5" i="5"/>
  <c r="D5" i="5"/>
  <c r="C5" i="5"/>
  <c r="F4" i="5"/>
  <c r="E4" i="5"/>
  <c r="D4" i="5"/>
  <c r="C4" i="5"/>
  <c r="P13" i="4"/>
  <c r="N13" i="4"/>
  <c r="K13" i="4"/>
  <c r="I11" i="4"/>
  <c r="V60" i="1"/>
  <c r="C69" i="1"/>
  <c r="F15" i="4"/>
  <c r="E15" i="4"/>
  <c r="D15" i="4"/>
  <c r="C15" i="4"/>
  <c r="T63" i="1"/>
  <c r="T62" i="1"/>
  <c r="T61" i="1"/>
  <c r="T60" i="1"/>
  <c r="V62" i="1"/>
  <c r="V61" i="1"/>
  <c r="D60" i="1"/>
  <c r="E60" i="1"/>
  <c r="F60" i="1"/>
  <c r="D61" i="1"/>
  <c r="E61" i="1"/>
  <c r="F61" i="1"/>
  <c r="D62" i="1"/>
  <c r="E62" i="1"/>
  <c r="F62" i="1"/>
  <c r="D63" i="1"/>
  <c r="E63" i="1"/>
  <c r="F63" i="1"/>
  <c r="C61" i="1"/>
  <c r="C62" i="1"/>
  <c r="C63" i="1"/>
  <c r="C60" i="1"/>
  <c r="F7" i="4"/>
  <c r="E7" i="4"/>
  <c r="D7" i="4"/>
  <c r="C7" i="4"/>
  <c r="F6" i="4"/>
  <c r="E6" i="4"/>
  <c r="D6" i="4"/>
  <c r="C6" i="4"/>
  <c r="F5" i="4"/>
  <c r="E5" i="4"/>
  <c r="D5" i="4"/>
  <c r="C5" i="4"/>
  <c r="F4" i="4"/>
  <c r="E4" i="4"/>
  <c r="D4" i="4"/>
  <c r="C4" i="4"/>
  <c r="I8" i="2"/>
  <c r="J8" i="2"/>
  <c r="K8" i="2"/>
  <c r="I9" i="2"/>
  <c r="J9" i="2"/>
  <c r="K9" i="2"/>
  <c r="I10" i="2"/>
  <c r="J10" i="2"/>
  <c r="K10" i="2"/>
  <c r="I11" i="2"/>
  <c r="J11" i="2"/>
  <c r="K11" i="2"/>
  <c r="P34" i="1"/>
  <c r="C43" i="1"/>
  <c r="P36" i="1"/>
  <c r="C7" i="3"/>
  <c r="D7" i="3"/>
  <c r="E7" i="3"/>
  <c r="E14" i="3" s="1"/>
  <c r="F7" i="3"/>
  <c r="F14" i="3" s="1"/>
  <c r="D8" i="3"/>
  <c r="D15" i="3" s="1"/>
  <c r="E8" i="3"/>
  <c r="E15" i="3" s="1"/>
  <c r="F8" i="3"/>
  <c r="J5" i="3" s="1"/>
  <c r="D9" i="3"/>
  <c r="D16" i="3" s="1"/>
  <c r="E9" i="3"/>
  <c r="E16" i="3" s="1"/>
  <c r="F9" i="3"/>
  <c r="J6" i="3" s="1"/>
  <c r="D10" i="3"/>
  <c r="D17" i="3" s="1"/>
  <c r="E10" i="3"/>
  <c r="E17" i="3" s="1"/>
  <c r="F10" i="3"/>
  <c r="J7" i="3" s="1"/>
  <c r="C8" i="3"/>
  <c r="C15" i="3" s="1"/>
  <c r="C9" i="3"/>
  <c r="C16" i="3" s="1"/>
  <c r="C10" i="3"/>
  <c r="C17" i="3" s="1"/>
  <c r="F20" i="2"/>
  <c r="F21" i="2"/>
  <c r="F22" i="2"/>
  <c r="F23" i="2"/>
  <c r="C21" i="2"/>
  <c r="C22" i="2"/>
  <c r="C20" i="2"/>
  <c r="C17" i="2"/>
  <c r="C23" i="2" s="1"/>
  <c r="E12" i="5" l="1"/>
  <c r="D13" i="5" s="1"/>
  <c r="F12" i="5"/>
  <c r="D14" i="5" s="1"/>
  <c r="E36" i="5"/>
  <c r="Q14" i="5"/>
  <c r="Q13" i="5"/>
  <c r="L27" i="5"/>
  <c r="Q12" i="5"/>
  <c r="H35" i="5"/>
  <c r="H19" i="5"/>
  <c r="E28" i="5"/>
  <c r="D29" i="5" s="1"/>
  <c r="F28" i="5"/>
  <c r="F29" i="5" s="1"/>
  <c r="L43" i="5"/>
  <c r="L35" i="5"/>
  <c r="F44" i="5"/>
  <c r="H27" i="5"/>
  <c r="L19" i="5"/>
  <c r="L11" i="5"/>
  <c r="N113" i="1"/>
  <c r="E20" i="5"/>
  <c r="F20" i="5"/>
  <c r="H43" i="5"/>
  <c r="F36" i="5"/>
  <c r="E44" i="5"/>
  <c r="D37" i="5"/>
  <c r="T64" i="5"/>
  <c r="T61" i="5"/>
  <c r="T63" i="5"/>
  <c r="I96" i="1"/>
  <c r="I95" i="1"/>
  <c r="C65" i="5"/>
  <c r="H63" i="5"/>
  <c r="H64" i="5"/>
  <c r="D65" i="5"/>
  <c r="R62" i="5" s="1"/>
  <c r="E65" i="5"/>
  <c r="J6" i="4"/>
  <c r="I4" i="4"/>
  <c r="K4" i="4"/>
  <c r="L4" i="4"/>
  <c r="J4" i="4"/>
  <c r="E19" i="4"/>
  <c r="N6" i="4" s="1"/>
  <c r="K12" i="4"/>
  <c r="K11" i="4"/>
  <c r="I5" i="4"/>
  <c r="L7" i="4"/>
  <c r="I6" i="4"/>
  <c r="J7" i="4"/>
  <c r="J5" i="4"/>
  <c r="L6" i="4"/>
  <c r="K5" i="4"/>
  <c r="I7" i="4"/>
  <c r="K6" i="4"/>
  <c r="F19" i="4"/>
  <c r="L11" i="4" s="1"/>
  <c r="D19" i="4"/>
  <c r="J12" i="4" s="1"/>
  <c r="K7" i="4"/>
  <c r="L5" i="4"/>
  <c r="C19" i="4"/>
  <c r="N4" i="4" s="1"/>
  <c r="J4" i="3"/>
  <c r="I7" i="3"/>
  <c r="L7" i="3" s="1"/>
  <c r="F17" i="3"/>
  <c r="C24" i="3" s="1"/>
  <c r="I4" i="3"/>
  <c r="L4" i="3" s="1"/>
  <c r="F16" i="3"/>
  <c r="C23" i="3" s="1"/>
  <c r="F15" i="3"/>
  <c r="C22" i="3" s="1"/>
  <c r="I6" i="3"/>
  <c r="L6" i="3" s="1"/>
  <c r="I5" i="3"/>
  <c r="L5" i="3" s="1"/>
  <c r="F13" i="5" l="1"/>
  <c r="D46" i="5"/>
  <c r="D30" i="5"/>
  <c r="D31" i="5" s="1"/>
  <c r="D38" i="5"/>
  <c r="E30" i="5"/>
  <c r="E14" i="5"/>
  <c r="D22" i="5"/>
  <c r="Q62" i="5"/>
  <c r="Q61" i="5"/>
  <c r="F45" i="5"/>
  <c r="L29" i="5"/>
  <c r="L30" i="5"/>
  <c r="J61" i="5"/>
  <c r="L44" i="5"/>
  <c r="H28" i="5"/>
  <c r="L28" i="5"/>
  <c r="Q64" i="5"/>
  <c r="Q63" i="5"/>
  <c r="H20" i="5"/>
  <c r="L20" i="5"/>
  <c r="F15" i="5"/>
  <c r="L36" i="5"/>
  <c r="H12" i="5"/>
  <c r="L12" i="5"/>
  <c r="D45" i="5"/>
  <c r="H44" i="5"/>
  <c r="F21" i="5"/>
  <c r="D21" i="5"/>
  <c r="F37" i="5"/>
  <c r="H36" i="5"/>
  <c r="H29" i="5"/>
  <c r="F31" i="5"/>
  <c r="J63" i="5"/>
  <c r="J64" i="5"/>
  <c r="J62" i="5"/>
  <c r="G94" i="1"/>
  <c r="D97" i="1"/>
  <c r="R61" i="5"/>
  <c r="S61" i="5"/>
  <c r="S62" i="5"/>
  <c r="S63" i="5"/>
  <c r="S64" i="5"/>
  <c r="R63" i="5"/>
  <c r="R64" i="5"/>
  <c r="K14" i="4"/>
  <c r="J14" i="4"/>
  <c r="N5" i="4"/>
  <c r="P18" i="4" s="1" a="1"/>
  <c r="J13" i="4"/>
  <c r="J11" i="4"/>
  <c r="P4" i="4" a="1"/>
  <c r="L14" i="4"/>
  <c r="N7" i="4"/>
  <c r="L13" i="4"/>
  <c r="I14" i="4"/>
  <c r="N14" i="4" s="1"/>
  <c r="I13" i="4"/>
  <c r="I12" i="4"/>
  <c r="L12" i="4"/>
  <c r="E31" i="5" l="1"/>
  <c r="E46" i="5"/>
  <c r="T14" i="5"/>
  <c r="T12" i="5"/>
  <c r="T11" i="5"/>
  <c r="D39" i="5"/>
  <c r="H30" i="5"/>
  <c r="J29" i="5" s="1"/>
  <c r="E53" i="5" s="1"/>
  <c r="T13" i="5"/>
  <c r="E38" i="5"/>
  <c r="L38" i="5" s="1"/>
  <c r="E22" i="5"/>
  <c r="L22" i="5" s="1"/>
  <c r="U64" i="5"/>
  <c r="N27" i="5"/>
  <c r="U62" i="5"/>
  <c r="H14" i="5"/>
  <c r="F47" i="5"/>
  <c r="U63" i="5"/>
  <c r="U61" i="5"/>
  <c r="H45" i="5"/>
  <c r="L45" i="5"/>
  <c r="J30" i="5"/>
  <c r="E54" i="5" s="1"/>
  <c r="H13" i="5"/>
  <c r="L13" i="5"/>
  <c r="L37" i="5"/>
  <c r="H21" i="5"/>
  <c r="L21" i="5"/>
  <c r="H37" i="5"/>
  <c r="L14" i="5"/>
  <c r="D15" i="5"/>
  <c r="D47" i="5"/>
  <c r="D23" i="5"/>
  <c r="J27" i="5"/>
  <c r="E51" i="5" s="1"/>
  <c r="J28" i="5"/>
  <c r="E52" i="5" s="1"/>
  <c r="F23" i="5"/>
  <c r="F39" i="5"/>
  <c r="M96" i="1"/>
  <c r="G96" i="1"/>
  <c r="M95" i="1"/>
  <c r="G95" i="1"/>
  <c r="C97" i="1"/>
  <c r="P18" i="4"/>
  <c r="P21" i="4"/>
  <c r="P20" i="4"/>
  <c r="P19" i="4"/>
  <c r="R19" i="4" s="1"/>
  <c r="N11" i="4"/>
  <c r="P11" i="4" s="1"/>
  <c r="N12" i="4"/>
  <c r="P4" i="4"/>
  <c r="P5" i="4"/>
  <c r="P6" i="4"/>
  <c r="P7" i="4"/>
  <c r="H38" i="5" l="1"/>
  <c r="E39" i="5"/>
  <c r="E47" i="5"/>
  <c r="L46" i="5"/>
  <c r="H46" i="5"/>
  <c r="J44" i="5" s="1"/>
  <c r="H52" i="5" s="1"/>
  <c r="J46" i="5"/>
  <c r="H54" i="5" s="1"/>
  <c r="H22" i="5"/>
  <c r="J19" i="5" s="1"/>
  <c r="D51" i="5" s="1"/>
  <c r="N43" i="5"/>
  <c r="R12" i="5"/>
  <c r="R11" i="5"/>
  <c r="R13" i="5"/>
  <c r="R14" i="5"/>
  <c r="E23" i="5"/>
  <c r="J14" i="5"/>
  <c r="C54" i="5" s="1"/>
  <c r="J11" i="5"/>
  <c r="C51" i="5" s="1"/>
  <c r="J35" i="5"/>
  <c r="F51" i="5" s="1"/>
  <c r="N19" i="5"/>
  <c r="E15" i="5"/>
  <c r="N35" i="5"/>
  <c r="N11" i="5"/>
  <c r="J13" i="5"/>
  <c r="C53" i="5" s="1"/>
  <c r="J12" i="5"/>
  <c r="C52" i="5" s="1"/>
  <c r="J38" i="5"/>
  <c r="F54" i="5" s="1"/>
  <c r="J37" i="5"/>
  <c r="F53" i="5" s="1"/>
  <c r="J36" i="5"/>
  <c r="F52" i="5" s="1"/>
  <c r="R21" i="4"/>
  <c r="R20" i="4"/>
  <c r="R18" i="4"/>
  <c r="P12" i="4"/>
  <c r="P14" i="4"/>
  <c r="J20" i="5" l="1"/>
  <c r="D52" i="5" s="1"/>
  <c r="J21" i="5"/>
  <c r="D53" i="5" s="1"/>
  <c r="U22" i="5"/>
  <c r="X22" i="5" s="1"/>
  <c r="J45" i="5"/>
  <c r="H53" i="5" s="1"/>
  <c r="J22" i="5"/>
  <c r="D54" i="5" s="1"/>
  <c r="J51" i="5" s="1" a="1"/>
  <c r="U27" i="5"/>
  <c r="X27" i="5" s="1"/>
  <c r="J43" i="5"/>
  <c r="H51" i="5" s="1"/>
  <c r="U38" i="5"/>
  <c r="X38" i="5" s="1"/>
  <c r="U11" i="5"/>
  <c r="X11" i="5" s="1"/>
  <c r="U21" i="5"/>
  <c r="X21" i="5" s="1"/>
  <c r="S13" i="5"/>
  <c r="U13" i="5" s="1"/>
  <c r="X13" i="5" s="1"/>
  <c r="U37" i="5"/>
  <c r="X37" i="5" s="1"/>
  <c r="X19" i="5"/>
  <c r="S12" i="5"/>
  <c r="U12" i="5" s="1"/>
  <c r="X12" i="5" s="1"/>
  <c r="U35" i="5"/>
  <c r="X35" i="5" s="1"/>
  <c r="S11" i="5"/>
  <c r="U20" i="5"/>
  <c r="X20" i="5" s="1"/>
  <c r="U36" i="5"/>
  <c r="X36" i="5" s="1"/>
  <c r="U28" i="5"/>
  <c r="X28" i="5" s="1"/>
  <c r="S14" i="5"/>
  <c r="U14" i="5" s="1"/>
  <c r="X14" i="5" s="1"/>
  <c r="U30" i="5"/>
  <c r="X30" i="5" s="1"/>
  <c r="D17" i="2"/>
  <c r="E17" i="2"/>
  <c r="L4" i="2"/>
  <c r="J4" i="2"/>
  <c r="K4" i="2"/>
  <c r="I4" i="2"/>
  <c r="U80" i="1"/>
  <c r="D113" i="1"/>
  <c r="C113" i="1"/>
  <c r="E153" i="1"/>
  <c r="D153" i="1"/>
  <c r="C153" i="1"/>
  <c r="E143" i="1"/>
  <c r="D143" i="1"/>
  <c r="C143" i="1"/>
  <c r="F143" i="1" s="1"/>
  <c r="E133" i="1"/>
  <c r="D133" i="1"/>
  <c r="C133" i="1"/>
  <c r="L133" i="1" s="1"/>
  <c r="E123" i="1"/>
  <c r="D123" i="1"/>
  <c r="C123" i="1"/>
  <c r="L123" i="1" s="1"/>
  <c r="B117" i="1"/>
  <c r="E113" i="1"/>
  <c r="J54" i="5" l="1"/>
  <c r="J53" i="5"/>
  <c r="J52" i="5"/>
  <c r="J51" i="5"/>
  <c r="D23" i="2"/>
  <c r="D20" i="2"/>
  <c r="D21" i="2"/>
  <c r="D22" i="2"/>
  <c r="E23" i="2"/>
  <c r="E20" i="2"/>
  <c r="E22" i="2"/>
  <c r="E21" i="2"/>
  <c r="E114" i="1"/>
  <c r="D134" i="1"/>
  <c r="L153" i="1"/>
  <c r="E134" i="1"/>
  <c r="L134" i="1" s="1"/>
  <c r="E144" i="1"/>
  <c r="D154" i="1"/>
  <c r="C155" i="1" s="1"/>
  <c r="D144" i="1"/>
  <c r="C145" i="1" s="1"/>
  <c r="E154" i="1"/>
  <c r="F154" i="1" s="1"/>
  <c r="D124" i="1"/>
  <c r="E124" i="1"/>
  <c r="C126" i="1" s="1"/>
  <c r="C125" i="1"/>
  <c r="L124" i="1"/>
  <c r="F124" i="1"/>
  <c r="C136" i="1"/>
  <c r="E135" i="1"/>
  <c r="D136" i="1" s="1"/>
  <c r="C146" i="1"/>
  <c r="L143" i="1"/>
  <c r="F123" i="1"/>
  <c r="F153" i="1"/>
  <c r="F133" i="1"/>
  <c r="D114" i="1"/>
  <c r="C156" i="1" l="1"/>
  <c r="L154" i="1"/>
  <c r="E155" i="1"/>
  <c r="D156" i="1" s="1"/>
  <c r="F144" i="1"/>
  <c r="F134" i="1"/>
  <c r="C135" i="1"/>
  <c r="F135" i="1" s="1"/>
  <c r="L144" i="1"/>
  <c r="E145" i="1"/>
  <c r="D146" i="1" s="1"/>
  <c r="E125" i="1"/>
  <c r="D126" i="1" s="1"/>
  <c r="F126" i="1" s="1"/>
  <c r="L156" i="1"/>
  <c r="F156" i="1"/>
  <c r="F146" i="1"/>
  <c r="L146" i="1"/>
  <c r="H154" i="1"/>
  <c r="G163" i="1" s="1"/>
  <c r="L136" i="1"/>
  <c r="F136" i="1"/>
  <c r="F155" i="1"/>
  <c r="C116" i="1"/>
  <c r="E115" i="1"/>
  <c r="F114" i="1"/>
  <c r="L114" i="1"/>
  <c r="C115" i="1"/>
  <c r="L145" i="1"/>
  <c r="F145" i="1"/>
  <c r="H133" i="1" l="1"/>
  <c r="D162" i="1" s="1"/>
  <c r="L155" i="1"/>
  <c r="L135" i="1"/>
  <c r="N133" i="1" s="1"/>
  <c r="N143" i="1"/>
  <c r="L126" i="1"/>
  <c r="L125" i="1"/>
  <c r="F125" i="1"/>
  <c r="H126" i="1" s="1"/>
  <c r="C165" i="1" s="1"/>
  <c r="H155" i="1"/>
  <c r="G164" i="1" s="1"/>
  <c r="N153" i="1"/>
  <c r="H136" i="1"/>
  <c r="D165" i="1" s="1"/>
  <c r="H124" i="1"/>
  <c r="C163" i="1" s="1"/>
  <c r="H146" i="1"/>
  <c r="E165" i="1" s="1"/>
  <c r="L115" i="1"/>
  <c r="F115" i="1"/>
  <c r="C117" i="1"/>
  <c r="H134" i="1"/>
  <c r="D163" i="1" s="1"/>
  <c r="H156" i="1"/>
  <c r="G165" i="1" s="1"/>
  <c r="H145" i="1"/>
  <c r="E164" i="1" s="1"/>
  <c r="H143" i="1"/>
  <c r="H153" i="1"/>
  <c r="D116" i="1"/>
  <c r="D117" i="1" s="1"/>
  <c r="E117" i="1"/>
  <c r="H144" i="1"/>
  <c r="E163" i="1" s="1"/>
  <c r="H135" i="1"/>
  <c r="N123" i="1" l="1"/>
  <c r="H123" i="1"/>
  <c r="C162" i="1" s="1"/>
  <c r="H125" i="1"/>
  <c r="C164" i="1" s="1"/>
  <c r="F116" i="1"/>
  <c r="B162" i="1" s="1"/>
  <c r="I162" i="1" s="1"/>
  <c r="H115" i="1"/>
  <c r="B164" i="1" s="1"/>
  <c r="I164" i="1" s="1"/>
  <c r="H116" i="1" l="1"/>
  <c r="B165" i="1" s="1"/>
  <c r="I165" i="1" s="1"/>
  <c r="H114" i="1"/>
  <c r="B163" i="1" s="1"/>
  <c r="I163" i="1" s="1"/>
  <c r="P35" i="1"/>
  <c r="P37" i="1"/>
  <c r="C18" i="1"/>
  <c r="E18" i="1"/>
  <c r="D18" i="1"/>
  <c r="E25" i="1" l="1"/>
  <c r="E22" i="1"/>
  <c r="E23" i="1"/>
  <c r="E24" i="1"/>
  <c r="C22" i="1"/>
  <c r="C23" i="1"/>
  <c r="C24" i="1"/>
  <c r="C25" i="1"/>
  <c r="D22" i="1"/>
  <c r="D23" i="1"/>
  <c r="D24" i="1"/>
  <c r="D25" i="1"/>
  <c r="T84" i="1"/>
  <c r="T87" i="1" s="1"/>
  <c r="S83" i="1"/>
  <c r="S84" i="1" s="1"/>
  <c r="S87" i="1" s="1"/>
  <c r="R83" i="1"/>
  <c r="Q83" i="1"/>
  <c r="U83" i="1" s="1"/>
  <c r="R82" i="1"/>
  <c r="Q82" i="1"/>
  <c r="Q81" i="1"/>
  <c r="L64" i="1"/>
  <c r="L66" i="1" s="1"/>
  <c r="K64" i="1"/>
  <c r="K66" i="1" s="1"/>
  <c r="J64" i="1"/>
  <c r="J66" i="1" s="1"/>
  <c r="I64" i="1"/>
  <c r="I66" i="1" s="1"/>
  <c r="F40" i="1"/>
  <c r="E40" i="1"/>
  <c r="D40" i="1"/>
  <c r="C40" i="1"/>
  <c r="F39" i="1"/>
  <c r="E39" i="1"/>
  <c r="D39" i="1"/>
  <c r="C39" i="1"/>
  <c r="C45" i="1" s="1"/>
  <c r="F38" i="1"/>
  <c r="E38" i="1"/>
  <c r="D38" i="1"/>
  <c r="C38" i="1"/>
  <c r="F37" i="1"/>
  <c r="E37" i="1"/>
  <c r="D37" i="1"/>
  <c r="C37" i="1"/>
  <c r="U82" i="1" l="1"/>
  <c r="E69" i="1"/>
  <c r="U81" i="1"/>
  <c r="Q84" i="1"/>
  <c r="W82" i="1"/>
  <c r="R84" i="1"/>
  <c r="R87" i="1" s="1"/>
  <c r="C46" i="1"/>
  <c r="Q89" i="1"/>
  <c r="Q90" i="1"/>
  <c r="R90" i="1"/>
  <c r="S90" i="1"/>
  <c r="C44" i="1"/>
  <c r="C72" i="1"/>
  <c r="C70" i="1"/>
  <c r="C71" i="1"/>
  <c r="F71" i="1"/>
  <c r="F70" i="1"/>
  <c r="F69" i="1"/>
  <c r="F72" i="1"/>
  <c r="D69" i="1"/>
  <c r="D72" i="1"/>
  <c r="D71" i="1"/>
  <c r="D70" i="1"/>
  <c r="E72" i="1"/>
  <c r="E70" i="1"/>
  <c r="E71" i="1"/>
  <c r="S88" i="1"/>
  <c r="T88" i="1"/>
  <c r="S89" i="1"/>
  <c r="T89" i="1"/>
  <c r="T90" i="1"/>
  <c r="R89" i="1" l="1"/>
  <c r="U89" i="1" s="1"/>
  <c r="U90" i="1"/>
  <c r="W81" i="1"/>
  <c r="W80" i="1"/>
  <c r="U87" i="1"/>
  <c r="Q88" i="1"/>
  <c r="R88" i="1"/>
  <c r="V63" i="1"/>
  <c r="X62" i="1"/>
  <c r="U88" i="1"/>
  <c r="G71" i="1"/>
  <c r="G70" i="1"/>
  <c r="G72" i="1"/>
  <c r="G69" i="1"/>
  <c r="I71" i="1" l="1"/>
</calcChain>
</file>

<file path=xl/sharedStrings.xml><?xml version="1.0" encoding="utf-8"?>
<sst xmlns="http://schemas.openxmlformats.org/spreadsheetml/2006/main" count="527" uniqueCount="88">
  <si>
    <t>1)</t>
  </si>
  <si>
    <t>max</t>
  </si>
  <si>
    <t>min</t>
  </si>
  <si>
    <t>Замена критериев ограничениями</t>
  </si>
  <si>
    <t>Внешность</t>
  </si>
  <si>
    <t>Финансовые запросы</t>
  </si>
  <si>
    <t>Домовитость</t>
  </si>
  <si>
    <t>Характер</t>
  </si>
  <si>
    <t>Татьяна</t>
  </si>
  <si>
    <t>утопия</t>
  </si>
  <si>
    <t>Лариса</t>
  </si>
  <si>
    <t>Наталья</t>
  </si>
  <si>
    <t>Ольга</t>
  </si>
  <si>
    <t>ограничения</t>
  </si>
  <si>
    <t>главный</t>
  </si>
  <si>
    <t>&lt;---</t>
  </si>
  <si>
    <t>Оптимальный вариант</t>
  </si>
  <si>
    <t>-------------------------------------------------------------------------------------------------------------------------------------------------------------------------------------------------------------------------</t>
  </si>
  <si>
    <t>2)</t>
  </si>
  <si>
    <t>Формирование и сужение множества Паррето</t>
  </si>
  <si>
    <t>Расстояние до утопии</t>
  </si>
  <si>
    <t>3)</t>
  </si>
  <si>
    <t>Взвешивание и объединение критериев</t>
  </si>
  <si>
    <t>Фин. запросы</t>
  </si>
  <si>
    <t>Вес</t>
  </si>
  <si>
    <t>Сумма:</t>
  </si>
  <si>
    <t>4)</t>
  </si>
  <si>
    <t>Метод анализа иерархий</t>
  </si>
  <si>
    <t>Вектор  весов критериев</t>
  </si>
  <si>
    <t>Среднее</t>
  </si>
  <si>
    <t>Главные критерии:</t>
  </si>
  <si>
    <t>Т. Утопии</t>
  </si>
  <si>
    <t>Решение - А. Татьяна</t>
  </si>
  <si>
    <t>Метод попарного сравнения</t>
  </si>
  <si>
    <t>*</t>
  </si>
  <si>
    <t>=</t>
  </si>
  <si>
    <t>1.Внешность</t>
  </si>
  <si>
    <t>A. Татьяна</t>
  </si>
  <si>
    <t>B. Лариса</t>
  </si>
  <si>
    <t>C. Наталья</t>
  </si>
  <si>
    <t>D. Ольга</t>
  </si>
  <si>
    <t>Сумма по строке</t>
  </si>
  <si>
    <t>Нормированная сумма по строке</t>
  </si>
  <si>
    <t>2. Фин. Запросы</t>
  </si>
  <si>
    <t>3. Домовитость</t>
  </si>
  <si>
    <t>4. Характер</t>
  </si>
  <si>
    <t>Критерии</t>
  </si>
  <si>
    <t>1. Внешность</t>
  </si>
  <si>
    <t>Решение - B. Лариса</t>
  </si>
  <si>
    <t>Внеш.</t>
  </si>
  <si>
    <t>Фин.</t>
  </si>
  <si>
    <t>Дом.</t>
  </si>
  <si>
    <t>Хар.</t>
  </si>
  <si>
    <t>Сумма</t>
  </si>
  <si>
    <t>Утопия</t>
  </si>
  <si>
    <t>Вектор весов критериев</t>
  </si>
  <si>
    <t>Нормализованный вектор весов</t>
  </si>
  <si>
    <t>Матрица оценок для альтернатив</t>
  </si>
  <si>
    <t>2. Фин. запросы</t>
  </si>
  <si>
    <t>A</t>
  </si>
  <si>
    <t>B</t>
  </si>
  <si>
    <t>C</t>
  </si>
  <si>
    <t>D</t>
  </si>
  <si>
    <t>Выберем в качестве главного критерия критерий 4 - Характер</t>
  </si>
  <si>
    <t>Не менее:</t>
  </si>
  <si>
    <t>Выберем приемлемые решения при заданных условиях.</t>
  </si>
  <si>
    <t>В нашем случае такое решение только одно:</t>
  </si>
  <si>
    <t xml:space="preserve"> А. Татьяна.</t>
  </si>
  <si>
    <t>Сравнение по всем критериям</t>
  </si>
  <si>
    <t>Расстояние</t>
  </si>
  <si>
    <t xml:space="preserve">   &lt;---   Оптимальный вариант</t>
  </si>
  <si>
    <t>Выберем в качестве главных критериев для данного метода Внешность и Характер</t>
  </si>
  <si>
    <t>Нормированная матрица оценок</t>
  </si>
  <si>
    <t>Расст.</t>
  </si>
  <si>
    <t>=&gt;</t>
  </si>
  <si>
    <t>Сформируем множество Парето графическим методом</t>
  </si>
  <si>
    <t>Нормализованная матрица оценок</t>
  </si>
  <si>
    <t>Составим экспертную оценку критериев по методу попарного сравнения</t>
  </si>
  <si>
    <t>Значения объединенного критерия для всех альтернатив</t>
  </si>
  <si>
    <t>Нормир.</t>
  </si>
  <si>
    <t>Подсчёт через матрицы</t>
  </si>
  <si>
    <t>Если сначала посчитать значения объединённого критерия, а потом их нормалиовать, то результаты различаются</t>
  </si>
  <si>
    <t>Матрица для критерия 1</t>
  </si>
  <si>
    <t>Матрица для критерия 2</t>
  </si>
  <si>
    <t>Матрица для критерия 3</t>
  </si>
  <si>
    <t>Матрица для критерия 4</t>
  </si>
  <si>
    <t>Оценка приоритетов критериев</t>
  </si>
  <si>
    <t>*Пример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</si>
</sst>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72" formatCode="0.0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1" tint="0.49998474074526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2" xfId="0" applyBorder="1" applyAlignment="1">
      <alignment horizontal="right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64" fontId="0" fillId="0" borderId="2" xfId="0" applyNumberFormat="1" applyBorder="1"/>
    <xf numFmtId="1" fontId="0" fillId="0" borderId="2" xfId="0" applyNumberFormat="1" applyBorder="1"/>
    <xf numFmtId="165" fontId="0" fillId="0" borderId="3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64" fontId="0" fillId="0" borderId="14" xfId="0" applyNumberFormat="1" applyBorder="1"/>
    <xf numFmtId="164" fontId="0" fillId="0" borderId="15" xfId="0" applyNumberFormat="1" applyBorder="1"/>
    <xf numFmtId="164" fontId="0" fillId="0" borderId="7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0" xfId="0" applyNumberFormat="1"/>
    <xf numFmtId="2" fontId="0" fillId="0" borderId="5" xfId="0" applyNumberFormat="1" applyBorder="1"/>
    <xf numFmtId="2" fontId="0" fillId="0" borderId="1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 applyAlignment="1">
      <alignment horizontal="left"/>
    </xf>
    <xf numFmtId="2" fontId="0" fillId="0" borderId="16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2" fontId="0" fillId="0" borderId="19" xfId="0" applyNumberFormat="1" applyBorder="1"/>
    <xf numFmtId="2" fontId="0" fillId="0" borderId="20" xfId="0" applyNumberFormat="1" applyBorder="1"/>
    <xf numFmtId="2" fontId="0" fillId="0" borderId="16" xfId="0" applyNumberFormat="1" applyBorder="1"/>
    <xf numFmtId="0" fontId="0" fillId="3" borderId="21" xfId="0" applyFill="1" applyBorder="1"/>
    <xf numFmtId="0" fontId="0" fillId="0" borderId="22" xfId="0" applyBorder="1"/>
    <xf numFmtId="0" fontId="0" fillId="0" borderId="23" xfId="0" applyBorder="1"/>
    <xf numFmtId="0" fontId="2" fillId="0" borderId="0" xfId="0" applyFont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3" xfId="0" applyFont="1" applyFill="1" applyBorder="1"/>
    <xf numFmtId="0" fontId="2" fillId="0" borderId="0" xfId="0" applyFont="1" applyAlignment="1">
      <alignment horizontal="right"/>
    </xf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2" xfId="0" applyFont="1" applyFill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7" xfId="0" applyNumberFormat="1" applyBorder="1"/>
    <xf numFmtId="0" fontId="0" fillId="0" borderId="8" xfId="0" applyNumberFormat="1" applyBorder="1"/>
    <xf numFmtId="0" fontId="0" fillId="2" borderId="31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3" borderId="32" xfId="0" applyFont="1" applyFill="1" applyBorder="1"/>
    <xf numFmtId="0" fontId="2" fillId="3" borderId="33" xfId="0" applyFont="1" applyFill="1" applyBorder="1"/>
    <xf numFmtId="0" fontId="1" fillId="3" borderId="34" xfId="0" applyFont="1" applyFill="1" applyBorder="1"/>
    <xf numFmtId="0" fontId="0" fillId="0" borderId="0" xfId="0" applyBorder="1"/>
    <xf numFmtId="0" fontId="0" fillId="0" borderId="20" xfId="0" applyBorder="1"/>
    <xf numFmtId="0" fontId="1" fillId="3" borderId="35" xfId="0" applyFont="1" applyFill="1" applyBorder="1"/>
    <xf numFmtId="0" fontId="0" fillId="0" borderId="28" xfId="0" applyBorder="1"/>
    <xf numFmtId="0" fontId="0" fillId="0" borderId="29" xfId="0" applyBorder="1"/>
    <xf numFmtId="0" fontId="2" fillId="3" borderId="36" xfId="0" applyFont="1" applyFill="1" applyBorder="1" applyAlignment="1">
      <alignment horizontal="center"/>
    </xf>
    <xf numFmtId="2" fontId="0" fillId="0" borderId="18" xfId="0" applyNumberFormat="1" applyBorder="1"/>
    <xf numFmtId="0" fontId="1" fillId="0" borderId="0" xfId="0" quotePrefix="1" applyFont="1" applyAlignment="1">
      <alignment horizontal="center"/>
    </xf>
    <xf numFmtId="2" fontId="0" fillId="0" borderId="0" xfId="0" applyNumberFormat="1" applyBorder="1"/>
    <xf numFmtId="0" fontId="0" fillId="3" borderId="35" xfId="0" applyFill="1" applyBorder="1"/>
    <xf numFmtId="17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164" fontId="0" fillId="0" borderId="17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72" fontId="0" fillId="0" borderId="17" xfId="0" applyNumberFormat="1" applyBorder="1" applyAlignment="1">
      <alignment horizontal="center"/>
    </xf>
    <xf numFmtId="172" fontId="0" fillId="0" borderId="16" xfId="0" applyNumberFormat="1" applyBorder="1" applyAlignment="1">
      <alignment horizontal="center"/>
    </xf>
    <xf numFmtId="172" fontId="0" fillId="0" borderId="18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Alignment="1"/>
    <xf numFmtId="2" fontId="0" fillId="0" borderId="17" xfId="0" applyNumberFormat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30" xfId="0" applyBorder="1"/>
    <xf numFmtId="164" fontId="0" fillId="0" borderId="17" xfId="0" applyNumberFormat="1" applyBorder="1"/>
    <xf numFmtId="164" fontId="0" fillId="0" borderId="16" xfId="0" applyNumberFormat="1" applyBorder="1"/>
    <xf numFmtId="164" fontId="0" fillId="0" borderId="18" xfId="0" applyNumberFormat="1" applyBorder="1"/>
    <xf numFmtId="0" fontId="1" fillId="3" borderId="12" xfId="0" applyFont="1" applyFill="1" applyBorder="1"/>
    <xf numFmtId="0" fontId="1" fillId="3" borderId="13" xfId="0" applyFont="1" applyFill="1" applyBorder="1"/>
    <xf numFmtId="0" fontId="0" fillId="2" borderId="9" xfId="0" applyFill="1" applyBorder="1"/>
    <xf numFmtId="0" fontId="1" fillId="3" borderId="39" xfId="0" applyFont="1" applyFill="1" applyBorder="1"/>
    <xf numFmtId="0" fontId="1" fillId="3" borderId="32" xfId="0" applyFont="1" applyFill="1" applyBorder="1"/>
    <xf numFmtId="0" fontId="1" fillId="3" borderId="33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3" borderId="23" xfId="0" applyFont="1" applyFill="1" applyBorder="1"/>
    <xf numFmtId="166" fontId="0" fillId="0" borderId="30" xfId="0" applyNumberFormat="1" applyBorder="1"/>
    <xf numFmtId="0" fontId="1" fillId="5" borderId="37" xfId="0" applyFont="1" applyFill="1" applyBorder="1"/>
    <xf numFmtId="9" fontId="0" fillId="0" borderId="17" xfId="1" applyFont="1" applyBorder="1"/>
    <xf numFmtId="9" fontId="0" fillId="0" borderId="16" xfId="1" applyFont="1" applyBorder="1"/>
    <xf numFmtId="9" fontId="0" fillId="0" borderId="18" xfId="1" applyFont="1" applyBorder="1"/>
    <xf numFmtId="0" fontId="1" fillId="3" borderId="14" xfId="0" applyFont="1" applyFill="1" applyBorder="1"/>
    <xf numFmtId="0" fontId="1" fillId="6" borderId="30" xfId="0" applyFont="1" applyFill="1" applyBorder="1"/>
  </cellXfs>
  <cellStyles count="2">
    <cellStyle name="Обычный" xfId="0" builtinId="0"/>
    <cellStyle name="Процентный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Черновик!$P$42</c:f>
              <c:strCache>
                <c:ptCount val="1"/>
                <c:pt idx="0">
                  <c:v>Внешность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Черновик!$O$43:$O$47</c:f>
              <c:strCache>
                <c:ptCount val="5"/>
                <c:pt idx="0">
                  <c:v>Татьяна</c:v>
                </c:pt>
                <c:pt idx="1">
                  <c:v>Лариса</c:v>
                </c:pt>
                <c:pt idx="2">
                  <c:v>Наталья</c:v>
                </c:pt>
                <c:pt idx="3">
                  <c:v>Ольга</c:v>
                </c:pt>
                <c:pt idx="4">
                  <c:v>Утопия</c:v>
                </c:pt>
              </c:strCache>
            </c:strRef>
          </c:xVal>
          <c:yVal>
            <c:numRef>
              <c:f>Черновик!$P$43:$P$47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AA-40ED-B9C8-E600C6E2B13A}"/>
            </c:ext>
          </c:extLst>
        </c:ser>
        <c:ser>
          <c:idx val="1"/>
          <c:order val="1"/>
          <c:tx>
            <c:strRef>
              <c:f>Черновик!$Q$42</c:f>
              <c:strCache>
                <c:ptCount val="1"/>
                <c:pt idx="0">
                  <c:v>Характер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Черновик!$O$43:$O$47</c:f>
              <c:strCache>
                <c:ptCount val="5"/>
                <c:pt idx="0">
                  <c:v>Татьяна</c:v>
                </c:pt>
                <c:pt idx="1">
                  <c:v>Лариса</c:v>
                </c:pt>
                <c:pt idx="2">
                  <c:v>Наталья</c:v>
                </c:pt>
                <c:pt idx="3">
                  <c:v>Ольга</c:v>
                </c:pt>
                <c:pt idx="4">
                  <c:v>Утопия</c:v>
                </c:pt>
              </c:strCache>
            </c:strRef>
          </c:xVal>
          <c:yVal>
            <c:numRef>
              <c:f>Черновик!$Q$43:$Q$47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1</c:v>
                </c:pt>
                <c:pt idx="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AA-40ED-B9C8-E600C6E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65544"/>
        <c:axId val="651564232"/>
      </c:scatterChart>
      <c:valAx>
        <c:axId val="651565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4232"/>
        <c:crosses val="autoZero"/>
        <c:crossBetween val="midCat"/>
      </c:valAx>
      <c:valAx>
        <c:axId val="65156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5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Графическое решение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Черновик!$P$43:$P$47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Черновик!$Q$43:$Q$47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1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3-40C8-ADC5-384E47A2A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62920"/>
        <c:axId val="651563576"/>
      </c:scatterChart>
      <c:valAx>
        <c:axId val="65156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3576"/>
        <c:crosses val="autoZero"/>
        <c:crossBetween val="midCat"/>
      </c:valAx>
      <c:valAx>
        <c:axId val="65156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1562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Множество Парето</a:t>
            </a:r>
          </a:p>
        </c:rich>
      </c:tx>
      <c:layout>
        <c:manualLayout>
          <c:xMode val="edge"/>
          <c:yMode val="edge"/>
          <c:x val="0.3098005142209882"/>
          <c:y val="2.77777575256944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Альтернативы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FBF-43B8-A04E-E32DA19C221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0FBF-43B8-A04E-E32DA19C2215}"/>
                </c:ext>
              </c:extLst>
            </c:dLbl>
            <c:dLbl>
              <c:idx val="1"/>
              <c:layout>
                <c:manualLayout>
                  <c:x val="-3.4920626191569507E-2"/>
                  <c:y val="-4.741063282368773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0FBF-43B8-A04E-E32DA19C22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C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0FBF-43B8-A04E-E32DA19C22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0FBF-43B8-A04E-E32DA19C22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'Множество Парето'!$I$4:$I$7</c:f>
              <c:numCache>
                <c:formatCode>General</c:formatCode>
                <c:ptCount val="4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'Множество Парето'!$J$4:$J$7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7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F-43B8-A04E-E32DA19C2215}"/>
            </c:ext>
          </c:extLst>
        </c:ser>
        <c:ser>
          <c:idx val="1"/>
          <c:order val="1"/>
          <c:tx>
            <c:v>Точка утопии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6573403333684267E-2"/>
                  <c:y val="4.017276161215980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ctr"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ru-RU" sz="900"/>
                      <a:t>Точка</a:t>
                    </a:r>
                    <a:r>
                      <a:rPr lang="ru-RU" sz="900" baseline="0"/>
                      <a:t> утопии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ctr"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21314355376989"/>
                      <c:h val="4.803854372454945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A-0FBF-43B8-A04E-E32DA19C22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10</c:v>
              </c:pt>
            </c:numLit>
          </c:xVal>
          <c:yVal>
            <c:numLit>
              <c:formatCode>General</c:formatCode>
              <c:ptCount val="1"/>
              <c:pt idx="0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FBF-43B8-A04E-E32DA19C221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48031552"/>
        <c:axId val="648030240"/>
      </c:scatterChart>
      <c:valAx>
        <c:axId val="648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Внешность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030240"/>
        <c:crosses val="autoZero"/>
        <c:crossBetween val="midCat"/>
      </c:valAx>
      <c:valAx>
        <c:axId val="6480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Характер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223221</xdr:colOff>
      <xdr:row>25</xdr:row>
      <xdr:rowOff>72390</xdr:rowOff>
    </xdr:from>
    <xdr:to>
      <xdr:col>26</xdr:col>
      <xdr:colOff>528021</xdr:colOff>
      <xdr:row>40</xdr:row>
      <xdr:rowOff>72390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643FAD6-0598-73A8-5997-B110873DA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191397</xdr:colOff>
      <xdr:row>40</xdr:row>
      <xdr:rowOff>134695</xdr:rowOff>
    </xdr:from>
    <xdr:to>
      <xdr:col>26</xdr:col>
      <xdr:colOff>496197</xdr:colOff>
      <xdr:row>55</xdr:row>
      <xdr:rowOff>134695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BA32003-066A-8EFB-67CE-812CB8AC5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313593</xdr:colOff>
      <xdr:row>9</xdr:row>
      <xdr:rowOff>87921</xdr:rowOff>
    </xdr:from>
    <xdr:to>
      <xdr:col>13</xdr:col>
      <xdr:colOff>187570</xdr:colOff>
      <xdr:row>24</xdr:row>
      <xdr:rowOff>105508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A837E7-09F1-8C3F-7817-7095E7A48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2:Y171"/>
  <sheetViews>
    <sheetView topLeftCell="A64" zoomScale="85" zoomScaleNormal="85" workbookViewId="0">
      <selection activeCell="N113" sqref="N113"/>
    </sheetView>
  </sheetViews>
  <sheetFormatPr defaultRowHeight="14.4" x14ac:dyDescent="0.3"/>
  <cols>
    <col min="2" max="2" width="13.44140625" customWidth="1"/>
    <col min="3" max="3" width="10.5546875" bestFit="1" customWidth="1"/>
    <col min="4" max="4" width="20" bestFit="1"/>
    <col min="5" max="5" width="12.5546875" bestFit="1"/>
    <col min="6" max="6" width="8.6640625" bestFit="1"/>
    <col min="9" max="9" width="11.33203125" customWidth="1"/>
    <col min="10" max="10" width="12.88671875" customWidth="1"/>
    <col min="11" max="11" width="12.6640625" customWidth="1"/>
    <col min="16" max="16" width="10.44140625" bestFit="1" customWidth="1"/>
    <col min="18" max="18" width="10.44140625" bestFit="1" customWidth="1"/>
    <col min="19" max="19" width="8.6640625" bestFit="1" customWidth="1"/>
  </cols>
  <sheetData>
    <row r="2" spans="1:12" x14ac:dyDescent="0.3">
      <c r="A2" t="s">
        <v>0</v>
      </c>
      <c r="C2" s="1" t="s">
        <v>1</v>
      </c>
      <c r="D2" s="1" t="s">
        <v>2</v>
      </c>
      <c r="E2" s="1" t="s">
        <v>1</v>
      </c>
      <c r="F2" s="1" t="s">
        <v>1</v>
      </c>
      <c r="H2" t="s">
        <v>3</v>
      </c>
    </row>
    <row r="3" spans="1:12" x14ac:dyDescent="0.3">
      <c r="B3" s="2"/>
      <c r="C3" s="3" t="s">
        <v>4</v>
      </c>
      <c r="D3" s="3" t="s">
        <v>5</v>
      </c>
      <c r="E3" s="3" t="s">
        <v>6</v>
      </c>
      <c r="F3" s="4" t="s">
        <v>7</v>
      </c>
    </row>
    <row r="4" spans="1:12" x14ac:dyDescent="0.3">
      <c r="B4" s="5" t="s">
        <v>8</v>
      </c>
      <c r="C4">
        <v>7</v>
      </c>
      <c r="D4">
        <v>7</v>
      </c>
      <c r="E4">
        <v>5</v>
      </c>
      <c r="F4" s="6">
        <v>3</v>
      </c>
      <c r="H4" s="7" t="s">
        <v>9</v>
      </c>
      <c r="I4" s="8">
        <v>10</v>
      </c>
      <c r="J4" s="8">
        <v>0</v>
      </c>
      <c r="K4" s="8">
        <v>10</v>
      </c>
      <c r="L4" s="9">
        <v>10</v>
      </c>
    </row>
    <row r="5" spans="1:12" x14ac:dyDescent="0.3">
      <c r="B5" s="5" t="s">
        <v>10</v>
      </c>
      <c r="C5">
        <v>9</v>
      </c>
      <c r="D5">
        <v>3</v>
      </c>
      <c r="E5">
        <v>2</v>
      </c>
      <c r="F5" s="6">
        <v>10</v>
      </c>
    </row>
    <row r="6" spans="1:12" x14ac:dyDescent="0.3">
      <c r="B6" s="5" t="s">
        <v>11</v>
      </c>
      <c r="C6">
        <v>4</v>
      </c>
      <c r="D6">
        <v>6</v>
      </c>
      <c r="E6">
        <v>9</v>
      </c>
      <c r="F6" s="6">
        <v>7</v>
      </c>
    </row>
    <row r="7" spans="1:12" x14ac:dyDescent="0.3">
      <c r="B7" s="10" t="s">
        <v>12</v>
      </c>
      <c r="C7" s="11">
        <v>8</v>
      </c>
      <c r="D7" s="11">
        <v>9</v>
      </c>
      <c r="E7" s="11">
        <v>7</v>
      </c>
      <c r="F7" s="12">
        <v>1</v>
      </c>
    </row>
    <row r="9" spans="1:12" x14ac:dyDescent="0.3">
      <c r="B9" s="7" t="s">
        <v>13</v>
      </c>
      <c r="C9" s="8">
        <v>0.5</v>
      </c>
      <c r="D9" s="8">
        <v>0.7</v>
      </c>
      <c r="E9" s="8">
        <v>0.1</v>
      </c>
      <c r="F9" s="13" t="s">
        <v>14</v>
      </c>
    </row>
    <row r="10" spans="1:12" x14ac:dyDescent="0.3">
      <c r="F10" s="14"/>
    </row>
    <row r="11" spans="1:12" x14ac:dyDescent="0.3">
      <c r="B11" s="11"/>
      <c r="C11" s="15" t="s">
        <v>1</v>
      </c>
      <c r="D11" s="15" t="s">
        <v>2</v>
      </c>
      <c r="E11" s="15" t="s">
        <v>1</v>
      </c>
      <c r="F11" s="15" t="s">
        <v>1</v>
      </c>
    </row>
    <row r="12" spans="1:12" x14ac:dyDescent="0.3">
      <c r="B12" s="2"/>
      <c r="C12" s="16" t="s">
        <v>4</v>
      </c>
      <c r="D12" s="3" t="s">
        <v>5</v>
      </c>
      <c r="E12" s="3" t="s">
        <v>6</v>
      </c>
      <c r="F12" s="4" t="s">
        <v>7</v>
      </c>
    </row>
    <row r="13" spans="1:12" x14ac:dyDescent="0.3">
      <c r="B13" s="17" t="s">
        <v>12</v>
      </c>
      <c r="C13" s="18">
        <v>8</v>
      </c>
      <c r="D13" s="19">
        <v>9</v>
      </c>
      <c r="E13" s="19">
        <v>7</v>
      </c>
      <c r="F13" s="20">
        <v>1</v>
      </c>
    </row>
    <row r="14" spans="1:12" x14ac:dyDescent="0.3">
      <c r="B14" s="5" t="s">
        <v>8</v>
      </c>
      <c r="C14" s="21">
        <v>7</v>
      </c>
      <c r="D14">
        <v>7</v>
      </c>
      <c r="E14">
        <v>5</v>
      </c>
      <c r="F14" s="6">
        <v>3</v>
      </c>
    </row>
    <row r="15" spans="1:12" x14ac:dyDescent="0.3">
      <c r="B15" s="5" t="s">
        <v>11</v>
      </c>
      <c r="C15" s="21">
        <v>4</v>
      </c>
      <c r="D15">
        <v>6</v>
      </c>
      <c r="E15">
        <v>9</v>
      </c>
      <c r="F15" s="6">
        <v>7</v>
      </c>
    </row>
    <row r="16" spans="1:12" x14ac:dyDescent="0.3">
      <c r="B16" s="10" t="s">
        <v>10</v>
      </c>
      <c r="C16" s="22">
        <v>9</v>
      </c>
      <c r="D16" s="11">
        <v>3</v>
      </c>
      <c r="E16" s="11">
        <v>2</v>
      </c>
      <c r="F16" s="12">
        <v>10</v>
      </c>
    </row>
    <row r="18" spans="1:19" x14ac:dyDescent="0.3">
      <c r="B18" s="7" t="s">
        <v>13</v>
      </c>
      <c r="C18" s="23">
        <f>I4*C9</f>
        <v>5</v>
      </c>
      <c r="D18" s="23">
        <f>10*D9</f>
        <v>7</v>
      </c>
      <c r="E18" s="23">
        <f>K4*E9</f>
        <v>1</v>
      </c>
      <c r="F18" s="13" t="s">
        <v>14</v>
      </c>
    </row>
    <row r="19" spans="1:19" x14ac:dyDescent="0.3">
      <c r="B19" s="19"/>
      <c r="C19" s="19"/>
      <c r="D19" s="19"/>
      <c r="E19" s="19"/>
      <c r="F19" s="24"/>
    </row>
    <row r="20" spans="1:19" x14ac:dyDescent="0.3">
      <c r="B20" s="11"/>
      <c r="C20" s="15" t="s">
        <v>1</v>
      </c>
      <c r="D20" s="15" t="s">
        <v>2</v>
      </c>
      <c r="E20" s="15" t="s">
        <v>1</v>
      </c>
      <c r="F20" s="15" t="s">
        <v>1</v>
      </c>
    </row>
    <row r="21" spans="1:19" x14ac:dyDescent="0.3">
      <c r="B21" s="2"/>
      <c r="C21" s="25" t="s">
        <v>4</v>
      </c>
      <c r="D21" s="26" t="s">
        <v>5</v>
      </c>
      <c r="E21" s="26" t="s">
        <v>6</v>
      </c>
      <c r="F21" s="27" t="s">
        <v>7</v>
      </c>
    </row>
    <row r="22" spans="1:19" x14ac:dyDescent="0.3">
      <c r="B22" s="25" t="s">
        <v>12</v>
      </c>
      <c r="C22" s="18">
        <f>IF(C13&gt;=C$18,C13,"")</f>
        <v>8</v>
      </c>
      <c r="D22" s="19" t="str">
        <f>IF(D13&lt;=D$18,D13,"")</f>
        <v/>
      </c>
      <c r="E22" s="19">
        <f>IF(E13&gt;=E$18,E13,"")</f>
        <v>7</v>
      </c>
      <c r="F22" s="20">
        <v>1</v>
      </c>
    </row>
    <row r="23" spans="1:19" x14ac:dyDescent="0.3">
      <c r="B23" s="28" t="s">
        <v>8</v>
      </c>
      <c r="C23" s="21">
        <f>IF(C14&gt;=C$18,C14,"")</f>
        <v>7</v>
      </c>
      <c r="D23">
        <f>IF(D14&lt;=D$18,D14,"")</f>
        <v>7</v>
      </c>
      <c r="E23">
        <f>IF(E14&gt;=E$18,E14,"")</f>
        <v>5</v>
      </c>
      <c r="F23" s="6">
        <v>3</v>
      </c>
    </row>
    <row r="24" spans="1:19" x14ac:dyDescent="0.3">
      <c r="B24" s="28" t="s">
        <v>11</v>
      </c>
      <c r="C24" s="21" t="str">
        <f>IF(C15&gt;=C$18,C15,"")</f>
        <v/>
      </c>
      <c r="D24">
        <f>IF(D15&lt;=D$18,D15,"")</f>
        <v>6</v>
      </c>
      <c r="E24">
        <f>IF(E15&gt;=E$18,E15,"")</f>
        <v>9</v>
      </c>
      <c r="F24" s="6">
        <v>7</v>
      </c>
    </row>
    <row r="25" spans="1:19" x14ac:dyDescent="0.3">
      <c r="B25" s="29" t="s">
        <v>10</v>
      </c>
      <c r="C25" s="22">
        <f>IF(C16&gt;=C$18,C16,"")</f>
        <v>9</v>
      </c>
      <c r="D25" s="11">
        <f>IF(D16&lt;=D$18,D16,"")</f>
        <v>3</v>
      </c>
      <c r="E25" s="11">
        <f>IF(E16&gt;=E$18,E16,"")</f>
        <v>2</v>
      </c>
      <c r="F25" s="12">
        <v>10</v>
      </c>
      <c r="G25" s="1" t="s">
        <v>15</v>
      </c>
      <c r="H25" t="s">
        <v>16</v>
      </c>
    </row>
    <row r="27" spans="1:19" x14ac:dyDescent="0.3">
      <c r="A27" t="s">
        <v>17</v>
      </c>
    </row>
    <row r="29" spans="1:19" x14ac:dyDescent="0.3">
      <c r="A29" t="s">
        <v>18</v>
      </c>
      <c r="B29" s="11"/>
      <c r="C29" s="15" t="s">
        <v>1</v>
      </c>
      <c r="D29" s="15" t="s">
        <v>2</v>
      </c>
      <c r="E29" s="15" t="s">
        <v>1</v>
      </c>
      <c r="F29" s="15" t="s">
        <v>1</v>
      </c>
      <c r="H29" t="s">
        <v>19</v>
      </c>
      <c r="O29" t="s">
        <v>30</v>
      </c>
      <c r="R29" t="s">
        <v>4</v>
      </c>
      <c r="S29" t="s">
        <v>7</v>
      </c>
    </row>
    <row r="30" spans="1:19" x14ac:dyDescent="0.3">
      <c r="A30" s="6"/>
      <c r="B30" s="2"/>
      <c r="C30" s="16" t="s">
        <v>4</v>
      </c>
      <c r="D30" s="3" t="s">
        <v>5</v>
      </c>
      <c r="E30" s="3" t="s">
        <v>6</v>
      </c>
      <c r="F30" s="4" t="s">
        <v>7</v>
      </c>
      <c r="G30" s="21"/>
    </row>
    <row r="31" spans="1:19" x14ac:dyDescent="0.3">
      <c r="A31" s="6"/>
      <c r="B31" s="17" t="s">
        <v>8</v>
      </c>
      <c r="C31" s="18">
        <v>7</v>
      </c>
      <c r="D31" s="19">
        <v>7</v>
      </c>
      <c r="E31" s="19">
        <v>5</v>
      </c>
      <c r="F31" s="20">
        <v>3</v>
      </c>
      <c r="G31" s="21"/>
      <c r="H31" s="7" t="s">
        <v>9</v>
      </c>
      <c r="I31" s="23">
        <v>10</v>
      </c>
      <c r="J31" s="8">
        <v>0</v>
      </c>
      <c r="K31" s="8">
        <v>10</v>
      </c>
      <c r="L31" s="9">
        <v>10</v>
      </c>
      <c r="Q31" t="s">
        <v>31</v>
      </c>
      <c r="R31" s="1">
        <v>10</v>
      </c>
      <c r="S31">
        <v>10</v>
      </c>
    </row>
    <row r="32" spans="1:19" x14ac:dyDescent="0.3">
      <c r="A32" s="6"/>
      <c r="B32" s="5" t="s">
        <v>10</v>
      </c>
      <c r="C32" s="21">
        <v>9</v>
      </c>
      <c r="D32">
        <v>3</v>
      </c>
      <c r="E32">
        <v>2</v>
      </c>
      <c r="F32" s="6">
        <v>10</v>
      </c>
      <c r="G32" s="21"/>
    </row>
    <row r="33" spans="1:21" x14ac:dyDescent="0.3">
      <c r="A33" s="6"/>
      <c r="B33" s="5" t="s">
        <v>11</v>
      </c>
      <c r="C33" s="21">
        <v>4</v>
      </c>
      <c r="D33">
        <v>6</v>
      </c>
      <c r="E33">
        <v>9</v>
      </c>
      <c r="F33" s="6">
        <v>7</v>
      </c>
      <c r="G33" s="21"/>
      <c r="O33" s="2"/>
      <c r="P33" s="4"/>
    </row>
    <row r="34" spans="1:21" x14ac:dyDescent="0.3">
      <c r="A34" s="6"/>
      <c r="B34" s="10" t="s">
        <v>12</v>
      </c>
      <c r="C34" s="22">
        <v>8</v>
      </c>
      <c r="D34" s="11">
        <v>9</v>
      </c>
      <c r="E34" s="11">
        <v>7</v>
      </c>
      <c r="F34" s="12">
        <v>1</v>
      </c>
      <c r="G34" s="21"/>
      <c r="O34" s="17" t="s">
        <v>8</v>
      </c>
      <c r="P34" s="41">
        <f>SQRT((S$31-C31)^2+(F31-R$31)^2)</f>
        <v>7.6157731058639087</v>
      </c>
      <c r="U34" s="48"/>
    </row>
    <row r="35" spans="1:21" x14ac:dyDescent="0.3">
      <c r="O35" s="5" t="s">
        <v>10</v>
      </c>
      <c r="P35" s="44">
        <f>SQRT((S$31-C32)^2+(F32-R$31)^2)</f>
        <v>1</v>
      </c>
      <c r="Q35" s="1" t="s">
        <v>15</v>
      </c>
      <c r="R35" t="s">
        <v>16</v>
      </c>
    </row>
    <row r="36" spans="1:21" x14ac:dyDescent="0.3">
      <c r="B36" s="2"/>
      <c r="C36" s="25" t="s">
        <v>4</v>
      </c>
      <c r="D36" s="26" t="s">
        <v>5</v>
      </c>
      <c r="E36" s="26" t="s">
        <v>6</v>
      </c>
      <c r="F36" s="27" t="s">
        <v>7</v>
      </c>
      <c r="O36" s="5" t="s">
        <v>11</v>
      </c>
      <c r="P36" s="44">
        <f>SQRT((S$31-C33)^2+(F33-R$31)^2)</f>
        <v>6.7082039324993694</v>
      </c>
    </row>
    <row r="37" spans="1:21" x14ac:dyDescent="0.3">
      <c r="B37" s="25" t="s">
        <v>8</v>
      </c>
      <c r="C37" s="18">
        <f t="shared" ref="C37:F40" si="0">(C31-I$31)^2</f>
        <v>9</v>
      </c>
      <c r="D37" s="19">
        <f t="shared" si="0"/>
        <v>49</v>
      </c>
      <c r="E37" s="19">
        <f t="shared" si="0"/>
        <v>25</v>
      </c>
      <c r="F37" s="20">
        <f t="shared" si="0"/>
        <v>49</v>
      </c>
      <c r="O37" s="10" t="s">
        <v>12</v>
      </c>
      <c r="P37" s="47">
        <f t="shared" ref="P37" si="1">SQRT((S$31-C34)^2+(F34-R$31)^2)</f>
        <v>9.2195444572928871</v>
      </c>
    </row>
    <row r="38" spans="1:21" x14ac:dyDescent="0.3">
      <c r="B38" s="28" t="s">
        <v>10</v>
      </c>
      <c r="C38" s="21">
        <f t="shared" si="0"/>
        <v>1</v>
      </c>
      <c r="D38">
        <f t="shared" si="0"/>
        <v>9</v>
      </c>
      <c r="E38">
        <f t="shared" si="0"/>
        <v>64</v>
      </c>
      <c r="F38" s="6">
        <f t="shared" si="0"/>
        <v>0</v>
      </c>
    </row>
    <row r="39" spans="1:21" x14ac:dyDescent="0.3">
      <c r="B39" s="28" t="s">
        <v>11</v>
      </c>
      <c r="C39" s="21">
        <f t="shared" si="0"/>
        <v>36</v>
      </c>
      <c r="D39">
        <f t="shared" si="0"/>
        <v>36</v>
      </c>
      <c r="E39">
        <f t="shared" si="0"/>
        <v>1</v>
      </c>
      <c r="F39" s="6">
        <f t="shared" si="0"/>
        <v>9</v>
      </c>
    </row>
    <row r="40" spans="1:21" x14ac:dyDescent="0.3">
      <c r="B40" s="29" t="s">
        <v>12</v>
      </c>
      <c r="C40" s="22">
        <f t="shared" si="0"/>
        <v>4</v>
      </c>
      <c r="D40" s="11">
        <f t="shared" si="0"/>
        <v>81</v>
      </c>
      <c r="E40" s="11">
        <f t="shared" si="0"/>
        <v>9</v>
      </c>
      <c r="F40" s="12">
        <f t="shared" si="0"/>
        <v>81</v>
      </c>
      <c r="O40" s="76" t="s">
        <v>32</v>
      </c>
      <c r="P40" s="76"/>
      <c r="Q40" s="76"/>
    </row>
    <row r="42" spans="1:21" x14ac:dyDescent="0.3">
      <c r="B42" s="2"/>
      <c r="C42" s="25" t="s">
        <v>20</v>
      </c>
      <c r="D42" s="4"/>
      <c r="O42" s="2"/>
      <c r="P42" s="16" t="s">
        <v>4</v>
      </c>
      <c r="Q42" s="4" t="s">
        <v>7</v>
      </c>
    </row>
    <row r="43" spans="1:21" x14ac:dyDescent="0.3">
      <c r="B43" s="25" t="s">
        <v>8</v>
      </c>
      <c r="C43" s="18">
        <f>SUM(C37:F37)</f>
        <v>132</v>
      </c>
      <c r="D43" s="20"/>
      <c r="O43" s="17" t="s">
        <v>8</v>
      </c>
      <c r="P43" s="18">
        <v>7</v>
      </c>
      <c r="Q43" s="20">
        <v>3</v>
      </c>
    </row>
    <row r="44" spans="1:21" x14ac:dyDescent="0.3">
      <c r="B44" s="28" t="s">
        <v>10</v>
      </c>
      <c r="C44" s="21">
        <f>SUM(C38:F38)</f>
        <v>74</v>
      </c>
      <c r="D44" s="6"/>
      <c r="E44" s="1" t="s">
        <v>15</v>
      </c>
      <c r="F44" t="s">
        <v>16</v>
      </c>
      <c r="O44" s="5" t="s">
        <v>10</v>
      </c>
      <c r="P44" s="21">
        <v>9</v>
      </c>
      <c r="Q44" s="6">
        <v>10</v>
      </c>
    </row>
    <row r="45" spans="1:21" x14ac:dyDescent="0.3">
      <c r="B45" s="28" t="s">
        <v>11</v>
      </c>
      <c r="C45" s="21">
        <f>SUM(C39:F39)</f>
        <v>82</v>
      </c>
      <c r="D45" s="6"/>
      <c r="O45" s="5" t="s">
        <v>11</v>
      </c>
      <c r="P45" s="21">
        <v>4</v>
      </c>
      <c r="Q45" s="6">
        <v>7</v>
      </c>
    </row>
    <row r="46" spans="1:21" x14ac:dyDescent="0.3">
      <c r="B46" s="29" t="s">
        <v>12</v>
      </c>
      <c r="C46" s="22">
        <f>SUM(C40:F40)</f>
        <v>175</v>
      </c>
      <c r="D46" s="12"/>
      <c r="O46" s="5" t="s">
        <v>12</v>
      </c>
      <c r="P46" s="21">
        <v>8</v>
      </c>
      <c r="Q46" s="6">
        <v>1</v>
      </c>
    </row>
    <row r="47" spans="1:21" x14ac:dyDescent="0.3">
      <c r="O47" s="58" t="s">
        <v>54</v>
      </c>
      <c r="P47" s="59">
        <v>10</v>
      </c>
      <c r="Q47" s="60">
        <v>10</v>
      </c>
    </row>
    <row r="48" spans="1:21" x14ac:dyDescent="0.3">
      <c r="A48" t="s">
        <v>17</v>
      </c>
    </row>
    <row r="50" spans="1:24" x14ac:dyDescent="0.3">
      <c r="A50" t="s">
        <v>21</v>
      </c>
      <c r="B50" s="11"/>
      <c r="C50" s="15" t="s">
        <v>1</v>
      </c>
      <c r="D50" s="15" t="s">
        <v>2</v>
      </c>
      <c r="E50" s="15" t="s">
        <v>1</v>
      </c>
      <c r="F50" s="15" t="s">
        <v>1</v>
      </c>
      <c r="H50" s="77" t="s">
        <v>22</v>
      </c>
    </row>
    <row r="51" spans="1:24" x14ac:dyDescent="0.3">
      <c r="B51" s="2"/>
      <c r="C51" s="16" t="s">
        <v>4</v>
      </c>
      <c r="D51" s="3" t="s">
        <v>5</v>
      </c>
      <c r="E51" s="3" t="s">
        <v>6</v>
      </c>
      <c r="F51" s="4" t="s">
        <v>7</v>
      </c>
    </row>
    <row r="52" spans="1:24" x14ac:dyDescent="0.3">
      <c r="B52" s="17" t="s">
        <v>8</v>
      </c>
      <c r="C52" s="18">
        <v>7</v>
      </c>
      <c r="D52" s="19">
        <v>3</v>
      </c>
      <c r="E52" s="19">
        <v>5</v>
      </c>
      <c r="F52" s="20">
        <v>3</v>
      </c>
    </row>
    <row r="53" spans="1:24" x14ac:dyDescent="0.3">
      <c r="B53" s="5" t="s">
        <v>10</v>
      </c>
      <c r="C53" s="21">
        <v>9</v>
      </c>
      <c r="D53">
        <v>7</v>
      </c>
      <c r="E53">
        <v>2</v>
      </c>
      <c r="F53" s="6">
        <v>10</v>
      </c>
    </row>
    <row r="54" spans="1:24" x14ac:dyDescent="0.3">
      <c r="B54" s="5" t="s">
        <v>11</v>
      </c>
      <c r="C54" s="21">
        <v>4</v>
      </c>
      <c r="D54">
        <v>4</v>
      </c>
      <c r="E54">
        <v>9</v>
      </c>
      <c r="F54" s="6">
        <v>7</v>
      </c>
    </row>
    <row r="55" spans="1:24" x14ac:dyDescent="0.3">
      <c r="B55" s="10" t="s">
        <v>12</v>
      </c>
      <c r="C55" s="22">
        <v>8</v>
      </c>
      <c r="D55" s="11">
        <v>1</v>
      </c>
      <c r="E55" s="11">
        <v>7</v>
      </c>
      <c r="F55" s="12">
        <v>1</v>
      </c>
    </row>
    <row r="57" spans="1:24" x14ac:dyDescent="0.3">
      <c r="H57" t="s">
        <v>33</v>
      </c>
    </row>
    <row r="59" spans="1:24" x14ac:dyDescent="0.3">
      <c r="B59" s="2"/>
      <c r="C59" s="16" t="s">
        <v>4</v>
      </c>
      <c r="D59" s="3" t="s">
        <v>23</v>
      </c>
      <c r="E59" s="3" t="s">
        <v>6</v>
      </c>
      <c r="F59" s="4" t="s">
        <v>7</v>
      </c>
      <c r="H59" s="2"/>
      <c r="I59" s="16" t="s">
        <v>4</v>
      </c>
      <c r="J59" s="3" t="s">
        <v>23</v>
      </c>
      <c r="K59" s="3" t="s">
        <v>6</v>
      </c>
      <c r="L59" s="4" t="s">
        <v>7</v>
      </c>
      <c r="N59" s="2"/>
      <c r="O59" s="16" t="s">
        <v>4</v>
      </c>
      <c r="P59" s="3" t="s">
        <v>5</v>
      </c>
      <c r="Q59" s="3" t="s">
        <v>6</v>
      </c>
      <c r="R59" s="4" t="s">
        <v>7</v>
      </c>
      <c r="T59" s="2"/>
      <c r="V59" s="2"/>
    </row>
    <row r="60" spans="1:24" x14ac:dyDescent="0.3">
      <c r="B60" s="17" t="s">
        <v>4</v>
      </c>
      <c r="C60" s="39">
        <f>C52/(SUM(C$52:C$55))</f>
        <v>0.25</v>
      </c>
      <c r="D60" s="40">
        <f t="shared" ref="D60:F60" si="2">D52/(SUM(D$52:D$55))</f>
        <v>0.2</v>
      </c>
      <c r="E60" s="40">
        <f t="shared" si="2"/>
        <v>0.21739130434782608</v>
      </c>
      <c r="F60" s="41">
        <f t="shared" si="2"/>
        <v>0.14285714285714285</v>
      </c>
      <c r="H60" s="17" t="s">
        <v>4</v>
      </c>
      <c r="I60" s="18">
        <v>0</v>
      </c>
      <c r="J60" s="19">
        <v>0</v>
      </c>
      <c r="K60" s="19">
        <v>0.5</v>
      </c>
      <c r="L60" s="20">
        <v>0.5</v>
      </c>
      <c r="N60" s="17" t="s">
        <v>8</v>
      </c>
      <c r="O60" s="39">
        <v>0.25</v>
      </c>
      <c r="P60" s="40">
        <v>0.2</v>
      </c>
      <c r="Q60" s="40">
        <v>0.21739130434782608</v>
      </c>
      <c r="R60" s="41">
        <v>0.14285714285714285</v>
      </c>
      <c r="T60" s="51">
        <f>I66</f>
        <v>0.16666666666666666</v>
      </c>
      <c r="V60" s="53">
        <f>O60*T$60+P60*T$61+Q60*T$62+R60*T$63</f>
        <v>0.1855590062111801</v>
      </c>
    </row>
    <row r="61" spans="1:24" x14ac:dyDescent="0.3">
      <c r="B61" s="5" t="s">
        <v>23</v>
      </c>
      <c r="C61" s="42">
        <f t="shared" ref="C61:F63" si="3">C53/(SUM(C$52:C$55))</f>
        <v>0.32142857142857145</v>
      </c>
      <c r="D61" s="43">
        <f t="shared" si="3"/>
        <v>0.46666666666666667</v>
      </c>
      <c r="E61" s="43">
        <f t="shared" si="3"/>
        <v>8.6956521739130432E-2</v>
      </c>
      <c r="F61" s="44">
        <f t="shared" si="3"/>
        <v>0.47619047619047616</v>
      </c>
      <c r="H61" s="5" t="s">
        <v>23</v>
      </c>
      <c r="I61" s="21">
        <v>0.5</v>
      </c>
      <c r="J61">
        <v>0</v>
      </c>
      <c r="K61">
        <v>0.5</v>
      </c>
      <c r="L61" s="6">
        <v>0.5</v>
      </c>
      <c r="N61" s="5" t="s">
        <v>10</v>
      </c>
      <c r="O61" s="42">
        <v>0.32142857142857145</v>
      </c>
      <c r="P61" s="43">
        <v>0.46666666666666667</v>
      </c>
      <c r="Q61" s="43">
        <v>8.6956521739130432E-2</v>
      </c>
      <c r="R61" s="44">
        <v>0.47619047619047616</v>
      </c>
      <c r="T61" s="49">
        <f>J66</f>
        <v>0</v>
      </c>
      <c r="V61" s="50">
        <f>O61*T$60+P61*T$61+Q61*T$62+R61*T$63</f>
        <v>0.32065217391304346</v>
      </c>
    </row>
    <row r="62" spans="1:24" x14ac:dyDescent="0.3">
      <c r="B62" s="5" t="s">
        <v>6</v>
      </c>
      <c r="C62" s="42">
        <f t="shared" si="3"/>
        <v>0.14285714285714285</v>
      </c>
      <c r="D62" s="43">
        <f t="shared" si="3"/>
        <v>0.26666666666666666</v>
      </c>
      <c r="E62" s="43">
        <f t="shared" si="3"/>
        <v>0.39130434782608697</v>
      </c>
      <c r="F62" s="44">
        <f t="shared" si="3"/>
        <v>0.33333333333333331</v>
      </c>
      <c r="H62" s="5" t="s">
        <v>6</v>
      </c>
      <c r="I62" s="21">
        <v>0</v>
      </c>
      <c r="J62">
        <v>0</v>
      </c>
      <c r="K62">
        <v>0</v>
      </c>
      <c r="L62" s="6">
        <v>0.5</v>
      </c>
      <c r="N62" s="5" t="s">
        <v>11</v>
      </c>
      <c r="O62" s="42">
        <v>0.14285714285714285</v>
      </c>
      <c r="P62" s="43">
        <v>0.26666666666666666</v>
      </c>
      <c r="Q62" s="43">
        <v>0.39130434782608697</v>
      </c>
      <c r="R62" s="44">
        <v>0.33333333333333331</v>
      </c>
      <c r="S62" s="1" t="s">
        <v>34</v>
      </c>
      <c r="T62" s="49">
        <f>K66</f>
        <v>0.33333333333333331</v>
      </c>
      <c r="U62" s="1" t="s">
        <v>35</v>
      </c>
      <c r="V62" s="50">
        <f>O62*T$60+P62*T$61+Q62*T$62+R62*T$63</f>
        <v>0.32091097308488614</v>
      </c>
      <c r="W62" s="1" t="s">
        <v>15</v>
      </c>
      <c r="X62" t="str">
        <f>IF(V62&gt;=V61,"Оптимальный вариант","")</f>
        <v>Оптимальный вариант</v>
      </c>
    </row>
    <row r="63" spans="1:24" x14ac:dyDescent="0.3">
      <c r="B63" s="10" t="s">
        <v>7</v>
      </c>
      <c r="C63" s="45">
        <f t="shared" si="3"/>
        <v>0.2857142857142857</v>
      </c>
      <c r="D63" s="46">
        <f t="shared" si="3"/>
        <v>6.6666666666666666E-2</v>
      </c>
      <c r="E63" s="46">
        <f t="shared" si="3"/>
        <v>0.30434782608695654</v>
      </c>
      <c r="F63" s="47">
        <f t="shared" si="3"/>
        <v>4.7619047619047616E-2</v>
      </c>
      <c r="H63" s="10" t="s">
        <v>7</v>
      </c>
      <c r="I63" s="22">
        <v>0</v>
      </c>
      <c r="J63" s="11">
        <v>0</v>
      </c>
      <c r="K63" s="11">
        <v>0</v>
      </c>
      <c r="L63" s="12">
        <v>0</v>
      </c>
      <c r="N63" s="10" t="s">
        <v>12</v>
      </c>
      <c r="O63" s="45">
        <v>0.2857142857142857</v>
      </c>
      <c r="P63" s="46">
        <v>6.6666666666666666E-2</v>
      </c>
      <c r="Q63" s="46">
        <v>0.30434782608695654</v>
      </c>
      <c r="R63" s="47">
        <v>4.7619047619047616E-2</v>
      </c>
      <c r="T63" s="52">
        <f>L66</f>
        <v>0.5</v>
      </c>
      <c r="V63" s="54">
        <f>O63*T$60+P63*T$61+Q63*T$62+R63*T$63</f>
        <v>0.17287784679089027</v>
      </c>
    </row>
    <row r="64" spans="1:24" x14ac:dyDescent="0.3">
      <c r="I64">
        <f>SUM(I60:I63)</f>
        <v>0.5</v>
      </c>
      <c r="J64">
        <f>SUM(J60:J63)</f>
        <v>0</v>
      </c>
      <c r="K64">
        <f>SUM(K60:K63)</f>
        <v>1</v>
      </c>
      <c r="L64">
        <f>SUM(L60:L63)</f>
        <v>1.5</v>
      </c>
    </row>
    <row r="66" spans="1:23" x14ac:dyDescent="0.3">
      <c r="H66" s="7" t="s">
        <v>24</v>
      </c>
      <c r="I66" s="30">
        <f>I64/3</f>
        <v>0.16666666666666666</v>
      </c>
      <c r="J66" s="31">
        <f>J64/3</f>
        <v>0</v>
      </c>
      <c r="K66" s="30">
        <f>K64/3</f>
        <v>0.33333333333333331</v>
      </c>
      <c r="L66" s="32">
        <f>L64/3</f>
        <v>0.5</v>
      </c>
    </row>
    <row r="68" spans="1:23" x14ac:dyDescent="0.3">
      <c r="B68" s="2"/>
      <c r="C68" s="25" t="s">
        <v>4</v>
      </c>
      <c r="D68" s="26" t="s">
        <v>5</v>
      </c>
      <c r="E68" s="26" t="s">
        <v>6</v>
      </c>
      <c r="F68" s="27" t="s">
        <v>7</v>
      </c>
      <c r="G68" t="s">
        <v>25</v>
      </c>
    </row>
    <row r="69" spans="1:23" x14ac:dyDescent="0.3">
      <c r="B69" s="25" t="s">
        <v>8</v>
      </c>
      <c r="C69" s="33">
        <f>C52*I$66</f>
        <v>1.1666666666666665</v>
      </c>
      <c r="D69" s="19">
        <f t="shared" ref="C69:F72" si="4">D52*J$66</f>
        <v>0</v>
      </c>
      <c r="E69" s="34">
        <f t="shared" si="4"/>
        <v>1.6666666666666665</v>
      </c>
      <c r="F69" s="20">
        <f t="shared" si="4"/>
        <v>1.5</v>
      </c>
      <c r="G69" s="43">
        <f>SUM(C69:F69)</f>
        <v>4.333333333333333</v>
      </c>
    </row>
    <row r="70" spans="1:23" x14ac:dyDescent="0.3">
      <c r="B70" s="28" t="s">
        <v>10</v>
      </c>
      <c r="C70" s="21">
        <f t="shared" si="4"/>
        <v>1.5</v>
      </c>
      <c r="D70">
        <f t="shared" si="4"/>
        <v>0</v>
      </c>
      <c r="E70" s="35">
        <f t="shared" si="4"/>
        <v>0.66666666666666663</v>
      </c>
      <c r="F70" s="6">
        <f t="shared" si="4"/>
        <v>5</v>
      </c>
      <c r="G70" s="43">
        <f>SUM(C70:F70)</f>
        <v>7.1666666666666661</v>
      </c>
    </row>
    <row r="71" spans="1:23" x14ac:dyDescent="0.3">
      <c r="B71" s="28" t="s">
        <v>11</v>
      </c>
      <c r="C71" s="36">
        <f t="shared" si="4"/>
        <v>0.66666666666666663</v>
      </c>
      <c r="D71">
        <f t="shared" si="4"/>
        <v>0</v>
      </c>
      <c r="E71">
        <f t="shared" si="4"/>
        <v>3</v>
      </c>
      <c r="F71" s="6">
        <f t="shared" si="4"/>
        <v>3.5</v>
      </c>
      <c r="G71" s="43">
        <f>SUM(C71:F71)</f>
        <v>7.1666666666666661</v>
      </c>
      <c r="H71" s="1" t="s">
        <v>15</v>
      </c>
      <c r="I71" t="str">
        <f>IF(G71&gt;=G70,"Оптимальный вариант","")</f>
        <v>Оптимальный вариант</v>
      </c>
    </row>
    <row r="72" spans="1:23" x14ac:dyDescent="0.3">
      <c r="B72" s="29" t="s">
        <v>12</v>
      </c>
      <c r="C72" s="37">
        <f t="shared" si="4"/>
        <v>1.3333333333333333</v>
      </c>
      <c r="D72" s="11">
        <f t="shared" si="4"/>
        <v>0</v>
      </c>
      <c r="E72" s="38">
        <f t="shared" si="4"/>
        <v>2.333333333333333</v>
      </c>
      <c r="F72" s="12">
        <f t="shared" si="4"/>
        <v>0.5</v>
      </c>
      <c r="G72" s="43">
        <f>SUM(C72:F72)</f>
        <v>4.1666666666666661</v>
      </c>
    </row>
    <row r="74" spans="1:23" x14ac:dyDescent="0.3">
      <c r="A74" t="s">
        <v>17</v>
      </c>
    </row>
    <row r="76" spans="1:23" x14ac:dyDescent="0.3">
      <c r="A76" t="s">
        <v>26</v>
      </c>
      <c r="B76" s="11"/>
      <c r="C76" s="15" t="s">
        <v>1</v>
      </c>
      <c r="D76" s="15" t="s">
        <v>2</v>
      </c>
      <c r="E76" s="15" t="s">
        <v>1</v>
      </c>
      <c r="F76" s="15" t="s">
        <v>1</v>
      </c>
      <c r="H76" t="s">
        <v>27</v>
      </c>
      <c r="P76" t="s">
        <v>28</v>
      </c>
    </row>
    <row r="77" spans="1:23" x14ac:dyDescent="0.3">
      <c r="A77" s="6"/>
      <c r="B77" s="2"/>
      <c r="C77" s="16" t="s">
        <v>4</v>
      </c>
      <c r="D77" s="3" t="s">
        <v>5</v>
      </c>
      <c r="E77" s="3" t="s">
        <v>6</v>
      </c>
      <c r="F77" s="4" t="s">
        <v>7</v>
      </c>
      <c r="G77" s="21"/>
    </row>
    <row r="78" spans="1:23" x14ac:dyDescent="0.3">
      <c r="A78" s="6"/>
      <c r="B78" s="17" t="s">
        <v>8</v>
      </c>
      <c r="C78" s="18">
        <v>7</v>
      </c>
      <c r="D78" s="19">
        <v>7</v>
      </c>
      <c r="E78" s="19">
        <v>5</v>
      </c>
      <c r="F78" s="20">
        <v>3</v>
      </c>
      <c r="G78" s="21"/>
      <c r="P78" s="11"/>
      <c r="Q78" s="15" t="s">
        <v>1</v>
      </c>
      <c r="R78" s="15" t="s">
        <v>2</v>
      </c>
      <c r="S78" s="15" t="s">
        <v>1</v>
      </c>
      <c r="T78" s="15" t="s">
        <v>1</v>
      </c>
    </row>
    <row r="79" spans="1:23" x14ac:dyDescent="0.3">
      <c r="A79" s="6"/>
      <c r="B79" s="5" t="s">
        <v>10</v>
      </c>
      <c r="C79" s="21">
        <v>9</v>
      </c>
      <c r="D79">
        <v>3</v>
      </c>
      <c r="E79">
        <v>2</v>
      </c>
      <c r="F79" s="6">
        <v>10</v>
      </c>
      <c r="G79" s="21"/>
      <c r="P79" s="2"/>
      <c r="Q79" s="16" t="s">
        <v>49</v>
      </c>
      <c r="R79" s="3" t="s">
        <v>50</v>
      </c>
      <c r="S79" s="3" t="s">
        <v>51</v>
      </c>
      <c r="T79" s="4" t="s">
        <v>52</v>
      </c>
    </row>
    <row r="80" spans="1:23" x14ac:dyDescent="0.3">
      <c r="A80" s="6"/>
      <c r="B80" s="5" t="s">
        <v>11</v>
      </c>
      <c r="C80" s="21">
        <v>4</v>
      </c>
      <c r="D80">
        <v>6</v>
      </c>
      <c r="E80">
        <v>9</v>
      </c>
      <c r="F80" s="6">
        <v>7</v>
      </c>
      <c r="G80" s="21"/>
      <c r="P80" s="25" t="s">
        <v>49</v>
      </c>
      <c r="Q80" s="39">
        <v>1</v>
      </c>
      <c r="R80" s="40">
        <v>4</v>
      </c>
      <c r="S80" s="40">
        <v>0.25</v>
      </c>
      <c r="T80" s="41">
        <v>5</v>
      </c>
      <c r="U80" s="43">
        <f>SUM(Q80:T80)</f>
        <v>10.25</v>
      </c>
      <c r="V80" s="43"/>
      <c r="W80" s="35">
        <f>U80/SUM(U$80:U$83)</f>
        <v>0.32376941300342199</v>
      </c>
    </row>
    <row r="81" spans="1:25" x14ac:dyDescent="0.3">
      <c r="A81" s="6"/>
      <c r="B81" s="10" t="s">
        <v>12</v>
      </c>
      <c r="C81" s="22">
        <v>8</v>
      </c>
      <c r="D81" s="11">
        <v>9</v>
      </c>
      <c r="E81" s="11">
        <v>7</v>
      </c>
      <c r="F81" s="12">
        <v>1</v>
      </c>
      <c r="G81" s="21"/>
      <c r="P81" s="28" t="s">
        <v>50</v>
      </c>
      <c r="Q81" s="42">
        <f>1/R80</f>
        <v>0.25</v>
      </c>
      <c r="R81" s="43">
        <v>1</v>
      </c>
      <c r="S81" s="43">
        <v>2</v>
      </c>
      <c r="T81" s="44">
        <v>3</v>
      </c>
      <c r="U81" s="43">
        <f t="shared" ref="U81:U83" si="5">SUM(Q81:T81)</f>
        <v>6.25</v>
      </c>
      <c r="V81" s="43"/>
      <c r="W81" s="35">
        <f t="shared" ref="W81:W83" si="6">U81/SUM(U$80:U$83)</f>
        <v>0.19742037378257438</v>
      </c>
      <c r="Y81">
        <f>SUM(W80:W83)/4</f>
        <v>0.25000000000000006</v>
      </c>
    </row>
    <row r="82" spans="1:25" x14ac:dyDescent="0.3">
      <c r="P82" s="28" t="s">
        <v>51</v>
      </c>
      <c r="Q82" s="42">
        <f>1/S80</f>
        <v>4</v>
      </c>
      <c r="R82" s="43">
        <f>1/S81</f>
        <v>0.5</v>
      </c>
      <c r="S82" s="43">
        <v>1</v>
      </c>
      <c r="T82" s="44">
        <v>8</v>
      </c>
      <c r="U82" s="43">
        <f t="shared" si="5"/>
        <v>13.5</v>
      </c>
      <c r="V82" s="43"/>
      <c r="W82" s="35">
        <f t="shared" si="6"/>
        <v>0.42642800737036063</v>
      </c>
    </row>
    <row r="83" spans="1:25" x14ac:dyDescent="0.3">
      <c r="P83" s="29" t="s">
        <v>52</v>
      </c>
      <c r="Q83" s="45">
        <f>1/T80</f>
        <v>0.2</v>
      </c>
      <c r="R83" s="46">
        <f>1/T81</f>
        <v>0.33333333333333331</v>
      </c>
      <c r="S83" s="46">
        <f>1/T82</f>
        <v>0.125</v>
      </c>
      <c r="T83" s="47">
        <v>1</v>
      </c>
      <c r="U83" s="43">
        <f t="shared" si="5"/>
        <v>1.6583333333333332</v>
      </c>
      <c r="V83" s="43"/>
      <c r="W83" s="35">
        <f>U83/SUM(U$80:U$83)</f>
        <v>5.2382205843643066E-2</v>
      </c>
    </row>
    <row r="84" spans="1:25" x14ac:dyDescent="0.3">
      <c r="Q84" s="35">
        <f>SUM(Q80:Q83)</f>
        <v>5.45</v>
      </c>
      <c r="R84" s="35">
        <f>SUM(R80:R83)</f>
        <v>5.833333333333333</v>
      </c>
      <c r="S84" s="35">
        <f>SUM(S80:S83)</f>
        <v>3.375</v>
      </c>
      <c r="T84" s="35">
        <f>SUM(T80:T83)</f>
        <v>17</v>
      </c>
    </row>
    <row r="86" spans="1:25" x14ac:dyDescent="0.3">
      <c r="P86" s="2"/>
      <c r="Q86" s="16" t="s">
        <v>49</v>
      </c>
      <c r="R86" s="3" t="s">
        <v>50</v>
      </c>
      <c r="S86" s="3" t="s">
        <v>51</v>
      </c>
      <c r="T86" s="4" t="s">
        <v>52</v>
      </c>
      <c r="U86" t="s">
        <v>29</v>
      </c>
    </row>
    <row r="87" spans="1:25" x14ac:dyDescent="0.3">
      <c r="P87" s="25" t="s">
        <v>49</v>
      </c>
      <c r="Q87" s="39">
        <f>Q80/Q$84</f>
        <v>0.18348623853211007</v>
      </c>
      <c r="R87" s="40">
        <f t="shared" ref="Q87:T90" si="7">R80/R$84</f>
        <v>0.68571428571428572</v>
      </c>
      <c r="S87" s="40">
        <f t="shared" si="7"/>
        <v>7.407407407407407E-2</v>
      </c>
      <c r="T87" s="41">
        <f t="shared" si="7"/>
        <v>0.29411764705882354</v>
      </c>
      <c r="U87" s="96">
        <f>AVERAGE(Q87:T87)</f>
        <v>0.30934806134482334</v>
      </c>
    </row>
    <row r="88" spans="1:25" x14ac:dyDescent="0.3">
      <c r="P88" s="28" t="s">
        <v>50</v>
      </c>
      <c r="Q88" s="42">
        <f t="shared" si="7"/>
        <v>4.5871559633027519E-2</v>
      </c>
      <c r="R88" s="43">
        <f t="shared" si="7"/>
        <v>0.17142857142857143</v>
      </c>
      <c r="S88" s="43">
        <f t="shared" si="7"/>
        <v>0.59259259259259256</v>
      </c>
      <c r="T88" s="44">
        <f t="shared" si="7"/>
        <v>0.17647058823529413</v>
      </c>
      <c r="U88" s="96">
        <f>AVERAGE(Q88:T88)</f>
        <v>0.24659082797237142</v>
      </c>
    </row>
    <row r="89" spans="1:25" x14ac:dyDescent="0.3">
      <c r="P89" s="28" t="s">
        <v>51</v>
      </c>
      <c r="Q89" s="42">
        <f t="shared" si="7"/>
        <v>0.7339449541284403</v>
      </c>
      <c r="R89" s="43">
        <f t="shared" si="7"/>
        <v>8.5714285714285715E-2</v>
      </c>
      <c r="S89" s="43">
        <f t="shared" si="7"/>
        <v>0.29629629629629628</v>
      </c>
      <c r="T89" s="44">
        <f t="shared" si="7"/>
        <v>0.47058823529411764</v>
      </c>
      <c r="U89" s="96">
        <f>AVERAGE(Q89:T89)</f>
        <v>0.39663594285828496</v>
      </c>
    </row>
    <row r="90" spans="1:25" x14ac:dyDescent="0.3">
      <c r="A90" s="98"/>
      <c r="B90" s="109"/>
      <c r="C90" s="109"/>
      <c r="P90" s="29" t="s">
        <v>52</v>
      </c>
      <c r="Q90" s="45">
        <f t="shared" si="7"/>
        <v>3.669724770642202E-2</v>
      </c>
      <c r="R90" s="46">
        <f t="shared" si="7"/>
        <v>5.7142857142857141E-2</v>
      </c>
      <c r="S90" s="46">
        <f t="shared" si="7"/>
        <v>3.7037037037037035E-2</v>
      </c>
      <c r="T90" s="47">
        <f t="shared" si="7"/>
        <v>5.8823529411764705E-2</v>
      </c>
      <c r="U90" s="96">
        <f>AVERAGE(Q90:T90)</f>
        <v>4.742516782452022E-2</v>
      </c>
    </row>
    <row r="92" spans="1:25" x14ac:dyDescent="0.3">
      <c r="G92" s="76"/>
      <c r="H92" s="76"/>
      <c r="I92" s="76"/>
    </row>
    <row r="93" spans="1:25" x14ac:dyDescent="0.3">
      <c r="B93" s="39">
        <v>1</v>
      </c>
      <c r="C93" s="40">
        <v>4</v>
      </c>
      <c r="D93" s="40">
        <v>0.25</v>
      </c>
      <c r="E93" s="41">
        <v>5</v>
      </c>
      <c r="G93" s="110">
        <f>SUM(B93:E93)</f>
        <v>10.25</v>
      </c>
      <c r="H93" s="43"/>
      <c r="I93" s="115">
        <f>G93/SUM(G$93:G$96)</f>
        <v>0.32376941300342199</v>
      </c>
      <c r="J93" s="43"/>
      <c r="K93" s="43">
        <f>((B93-AVERAGE(B93:E93))^2)</f>
        <v>2.44140625</v>
      </c>
      <c r="M93" s="111">
        <f>(1/4)*(((B93-AVERAGE(B93:E93))^2)+((C93-AVERAGE(B93:E93))^2)+((D93-AVERAGE(B93:E93))^2)+((B93-AVERAGE(B93:E93))^2))</f>
        <v>3.07421875</v>
      </c>
      <c r="O93" s="114">
        <f>SUM(M93:M96)/4</f>
        <v>1.9450032552083334</v>
      </c>
    </row>
    <row r="94" spans="1:25" x14ac:dyDescent="0.3">
      <c r="B94" s="42">
        <f>1/C93</f>
        <v>0.25</v>
      </c>
      <c r="C94" s="43">
        <v>1</v>
      </c>
      <c r="D94" s="43">
        <v>2</v>
      </c>
      <c r="E94" s="44">
        <v>3</v>
      </c>
      <c r="G94" s="57">
        <f>SUM(B94:E94)</f>
        <v>6.25</v>
      </c>
      <c r="H94" s="43"/>
      <c r="I94" s="116">
        <f t="shared" ref="I94:I96" si="8">G94/SUM(G$93:G$96)</f>
        <v>0.19742037378257438</v>
      </c>
      <c r="J94" s="43"/>
      <c r="M94" s="112">
        <f>(1/4)*(((B94-AVERAGE(B94:E94))^2)+((C94-AVERAGE(B94:E94))^2)+((D94-AVERAGE(B94:E94))^2)+((B94-AVERAGE(B94:E94))^2))</f>
        <v>0.98828125</v>
      </c>
    </row>
    <row r="95" spans="1:25" x14ac:dyDescent="0.3">
      <c r="B95" s="42">
        <f>1/D93</f>
        <v>4</v>
      </c>
      <c r="C95" s="43">
        <f>1/D94</f>
        <v>0.5</v>
      </c>
      <c r="D95" s="43">
        <v>1</v>
      </c>
      <c r="E95" s="44">
        <v>8</v>
      </c>
      <c r="G95" s="57">
        <f>SUM(B95:E95)</f>
        <v>13.5</v>
      </c>
      <c r="H95" s="43"/>
      <c r="I95" s="116">
        <f t="shared" si="8"/>
        <v>0.42642800737036063</v>
      </c>
      <c r="J95" s="43"/>
      <c r="M95" s="112">
        <f>(1/4)*(((B95-AVERAGE(B95:E95))^2)+((C95-AVERAGE(B95:E95))^2)+((D95-AVERAGE(B95:E95))^2)+((B95-AVERAGE(B95:E95))^2))</f>
        <v>3.671875</v>
      </c>
    </row>
    <row r="96" spans="1:25" x14ac:dyDescent="0.3">
      <c r="B96" s="45">
        <f>1/E93</f>
        <v>0.2</v>
      </c>
      <c r="C96" s="46">
        <f>1/E94</f>
        <v>0.33333333333333331</v>
      </c>
      <c r="D96" s="46">
        <f>1/E95</f>
        <v>0.125</v>
      </c>
      <c r="E96" s="47">
        <v>1</v>
      </c>
      <c r="G96" s="92">
        <f>SUM(B96:E96)</f>
        <v>1.6583333333333332</v>
      </c>
      <c r="H96" s="43"/>
      <c r="I96" s="117">
        <f t="shared" si="8"/>
        <v>5.2382205843643066E-2</v>
      </c>
      <c r="J96" s="43"/>
      <c r="M96" s="113">
        <f>(1/4)*(((B96-AVERAGE(B96:E96))^2)+((C96-AVERAGE(B96:E96))^2)+((D96-AVERAGE(B96:E96))^2)+((B96-AVERAGE(B96:E96))^2))</f>
        <v>4.563802083333332E-2</v>
      </c>
    </row>
    <row r="97" spans="1:9" x14ac:dyDescent="0.3">
      <c r="B97" s="73">
        <f>SUM(B93:B96)</f>
        <v>5.45</v>
      </c>
      <c r="C97" s="74">
        <f t="shared" ref="C97:E97" si="9">SUM(C93:C96)</f>
        <v>5.833333333333333</v>
      </c>
      <c r="D97" s="74">
        <f t="shared" si="9"/>
        <v>3.375</v>
      </c>
      <c r="E97" s="75">
        <f>SUM(E93:E96)</f>
        <v>17</v>
      </c>
    </row>
    <row r="107" spans="1:9" x14ac:dyDescent="0.3">
      <c r="A107" s="76" t="s">
        <v>27</v>
      </c>
      <c r="B107" s="76"/>
      <c r="C107" s="76"/>
      <c r="D107" s="76"/>
    </row>
    <row r="110" spans="1:9" x14ac:dyDescent="0.3">
      <c r="A110" s="76" t="s">
        <v>36</v>
      </c>
      <c r="B110" s="76"/>
      <c r="C110" s="76"/>
    </row>
    <row r="112" spans="1:9" x14ac:dyDescent="0.3">
      <c r="B112" t="s">
        <v>37</v>
      </c>
      <c r="C112" t="s">
        <v>38</v>
      </c>
      <c r="D112" t="s">
        <v>39</v>
      </c>
      <c r="E112" t="s">
        <v>40</v>
      </c>
      <c r="F112" t="s">
        <v>41</v>
      </c>
      <c r="G112" s="76" t="s">
        <v>42</v>
      </c>
      <c r="H112" s="76"/>
      <c r="I112" s="76"/>
    </row>
    <row r="113" spans="1:14" x14ac:dyDescent="0.3">
      <c r="A113" t="s">
        <v>37</v>
      </c>
      <c r="B113" s="43">
        <v>1</v>
      </c>
      <c r="C113" s="43">
        <f>1/B114</f>
        <v>0.66666666666666663</v>
      </c>
      <c r="D113" s="43">
        <f>1/B115</f>
        <v>1.4285714285714286</v>
      </c>
      <c r="E113" s="43">
        <f>1/B116</f>
        <v>1.25</v>
      </c>
      <c r="F113" s="43">
        <f>SUM(B113:E113)</f>
        <v>4.3452380952380949</v>
      </c>
      <c r="G113" s="43"/>
      <c r="H113" s="43">
        <f>F113/SUM(F$113:F$116)</f>
        <v>0.25</v>
      </c>
      <c r="I113" s="43"/>
      <c r="J113" s="43"/>
      <c r="L113">
        <f>(1/4)*(((B113-AVERAGE(B113:E113))^2)+((C113-AVERAGE(B113:E113))^2)+((D113-AVERAGE(B113:E113))^2)+((B113-AVERAGE(B113:E113))^2))</f>
        <v>7.703550170068027E-2</v>
      </c>
      <c r="N113">
        <f>SUM(L113:L116)/4</f>
        <v>8.4353874362244952E-2</v>
      </c>
    </row>
    <row r="114" spans="1:14" x14ac:dyDescent="0.3">
      <c r="A114" t="s">
        <v>38</v>
      </c>
      <c r="B114" s="43">
        <v>1.5</v>
      </c>
      <c r="C114" s="43">
        <v>1</v>
      </c>
      <c r="D114" s="43">
        <f>D113/C113</f>
        <v>2.1428571428571432</v>
      </c>
      <c r="E114" s="43">
        <f>E113/C113</f>
        <v>1.875</v>
      </c>
      <c r="F114" s="43">
        <f t="shared" ref="F114:F116" si="10">SUM(B114:E114)</f>
        <v>6.5178571428571432</v>
      </c>
      <c r="G114" s="43"/>
      <c r="H114" s="43">
        <f t="shared" ref="H114:H116" si="11">F114/SUM(F$113:F$116)</f>
        <v>0.37500000000000006</v>
      </c>
      <c r="I114" s="43"/>
      <c r="J114" s="43"/>
      <c r="L114">
        <f t="shared" ref="L114:L116" si="12">(1/4)*(((B114-AVERAGE(B114:E114))^2)+((C114-AVERAGE(B114:E114))^2)+((D114-AVERAGE(B114:E114))^2)+((B114-AVERAGE(B114:E114))^2))</f>
        <v>0.17332987882653075</v>
      </c>
    </row>
    <row r="115" spans="1:14" x14ac:dyDescent="0.3">
      <c r="A115" t="s">
        <v>39</v>
      </c>
      <c r="B115" s="43">
        <v>0.7</v>
      </c>
      <c r="C115" s="43">
        <f>1/D114</f>
        <v>0.46666666666666656</v>
      </c>
      <c r="D115" s="43">
        <v>1</v>
      </c>
      <c r="E115" s="43">
        <f>E114/D114</f>
        <v>0.87499999999999989</v>
      </c>
      <c r="F115" s="43">
        <f t="shared" si="10"/>
        <v>3.0416666666666665</v>
      </c>
      <c r="G115" s="43"/>
      <c r="H115" s="43">
        <f t="shared" si="11"/>
        <v>0.17500000000000002</v>
      </c>
      <c r="I115" s="43"/>
      <c r="J115" s="43"/>
      <c r="L115">
        <f t="shared" si="12"/>
        <v>3.774739583333335E-2</v>
      </c>
    </row>
    <row r="116" spans="1:14" x14ac:dyDescent="0.3">
      <c r="A116" t="s">
        <v>40</v>
      </c>
      <c r="B116" s="43">
        <v>0.8</v>
      </c>
      <c r="C116" s="43">
        <f>1/E114</f>
        <v>0.53333333333333333</v>
      </c>
      <c r="D116" s="43">
        <f>1/E115</f>
        <v>1.142857142857143</v>
      </c>
      <c r="E116" s="43">
        <v>1</v>
      </c>
      <c r="F116" s="43">
        <f t="shared" si="10"/>
        <v>3.4761904761904763</v>
      </c>
      <c r="G116" s="43"/>
      <c r="H116" s="43">
        <f t="shared" si="11"/>
        <v>0.2</v>
      </c>
      <c r="I116" s="43"/>
      <c r="J116" s="43"/>
      <c r="L116">
        <f t="shared" si="12"/>
        <v>4.9302721088435392E-2</v>
      </c>
    </row>
    <row r="117" spans="1:14" x14ac:dyDescent="0.3">
      <c r="B117" s="43">
        <f>SUM(B113:B116)</f>
        <v>4</v>
      </c>
      <c r="C117" s="43">
        <f t="shared" ref="C117:E117" si="13">SUM(C113:C116)</f>
        <v>2.6666666666666661</v>
      </c>
      <c r="D117" s="43">
        <f t="shared" si="13"/>
        <v>5.7142857142857153</v>
      </c>
      <c r="E117" s="43">
        <f t="shared" si="13"/>
        <v>5</v>
      </c>
    </row>
    <row r="120" spans="1:14" x14ac:dyDescent="0.3">
      <c r="A120" s="76" t="s">
        <v>43</v>
      </c>
      <c r="B120" s="76"/>
      <c r="C120" s="76"/>
    </row>
    <row r="122" spans="1:14" x14ac:dyDescent="0.3">
      <c r="B122" t="s">
        <v>37</v>
      </c>
      <c r="C122" t="s">
        <v>38</v>
      </c>
      <c r="D122" t="s">
        <v>39</v>
      </c>
      <c r="E122" t="s">
        <v>40</v>
      </c>
      <c r="F122" t="s">
        <v>41</v>
      </c>
      <c r="G122" s="76" t="s">
        <v>42</v>
      </c>
      <c r="H122" s="76"/>
      <c r="I122" s="76"/>
    </row>
    <row r="123" spans="1:14" x14ac:dyDescent="0.3">
      <c r="A123" t="s">
        <v>37</v>
      </c>
      <c r="B123" s="43">
        <v>1</v>
      </c>
      <c r="C123" s="43">
        <f>1/B124</f>
        <v>0.33333333333333331</v>
      </c>
      <c r="D123" s="43">
        <f>1/B125</f>
        <v>0.5</v>
      </c>
      <c r="E123" s="43">
        <f>1/B126</f>
        <v>2.5</v>
      </c>
      <c r="F123" s="43">
        <f>SUM(B123:E123)</f>
        <v>4.333333333333333</v>
      </c>
      <c r="G123" s="43"/>
      <c r="H123" s="43">
        <f>F123/SUM(F$123:F$126)</f>
        <v>0.15624999999999997</v>
      </c>
      <c r="I123" s="43"/>
      <c r="L123">
        <f>(1/4)*(((B123-AVERAGE(B123:E123))^2)+((C123-AVERAGE(B123:E123))^2)+((D123-AVERAGE(B123:E123))^2)+((B123-AVERAGE(B123:E123))^2))</f>
        <v>0.22916666666666663</v>
      </c>
      <c r="N123">
        <f>SUM(L123:L126)/4</f>
        <v>0.81124999999999992</v>
      </c>
    </row>
    <row r="124" spans="1:14" x14ac:dyDescent="0.3">
      <c r="A124" t="s">
        <v>38</v>
      </c>
      <c r="B124" s="43">
        <v>3</v>
      </c>
      <c r="C124" s="43">
        <v>1</v>
      </c>
      <c r="D124" s="43">
        <f>D123/C123</f>
        <v>1.5</v>
      </c>
      <c r="E124" s="43">
        <f>E123/C123</f>
        <v>7.5</v>
      </c>
      <c r="F124" s="43">
        <f t="shared" ref="F124:F126" si="14">SUM(B124:E124)</f>
        <v>13</v>
      </c>
      <c r="G124" s="43"/>
      <c r="H124" s="43">
        <f t="shared" ref="H124:H125" si="15">F124/SUM(F$123:F$126)</f>
        <v>0.46875</v>
      </c>
      <c r="I124" s="43"/>
      <c r="L124">
        <f t="shared" ref="L124:L126" si="16">(1/4)*(((B124-AVERAGE(B124:E124))^2)+((C124-AVERAGE(B124:E124))^2)+((D124-AVERAGE(B124:E124))^2)+((B124-AVERAGE(B124:E124))^2))</f>
        <v>2.0625</v>
      </c>
    </row>
    <row r="125" spans="1:14" x14ac:dyDescent="0.3">
      <c r="A125" t="s">
        <v>39</v>
      </c>
      <c r="B125" s="43">
        <v>2</v>
      </c>
      <c r="C125" s="43">
        <f>1/D124</f>
        <v>0.66666666666666663</v>
      </c>
      <c r="D125" s="43">
        <v>1</v>
      </c>
      <c r="E125" s="43">
        <f>E124/D124</f>
        <v>5</v>
      </c>
      <c r="F125" s="43">
        <f t="shared" si="14"/>
        <v>8.6666666666666661</v>
      </c>
      <c r="G125" s="43"/>
      <c r="H125" s="43">
        <f t="shared" si="15"/>
        <v>0.31249999999999994</v>
      </c>
      <c r="I125" s="43"/>
      <c r="L125">
        <f>(1/4)*(((B125-AVERAGE(B125:E125))^2)+((C125-AVERAGE(B125:E125))^2)+((D125-AVERAGE(B125:E125))^2)+((B125-AVERAGE(B125:E125))^2))</f>
        <v>0.91666666666666652</v>
      </c>
    </row>
    <row r="126" spans="1:14" x14ac:dyDescent="0.3">
      <c r="A126" t="s">
        <v>40</v>
      </c>
      <c r="B126" s="43">
        <v>0.4</v>
      </c>
      <c r="C126" s="43">
        <f>1/E124</f>
        <v>0.13333333333333333</v>
      </c>
      <c r="D126" s="43">
        <f>1/E125</f>
        <v>0.2</v>
      </c>
      <c r="E126" s="43">
        <v>1</v>
      </c>
      <c r="F126" s="43">
        <f t="shared" si="14"/>
        <v>1.7333333333333334</v>
      </c>
      <c r="G126" s="43"/>
      <c r="H126" s="43">
        <f>F126/SUM(F$123:F$126)</f>
        <v>6.25E-2</v>
      </c>
      <c r="I126" s="43"/>
      <c r="L126">
        <f t="shared" si="16"/>
        <v>3.6666666666666674E-2</v>
      </c>
    </row>
    <row r="130" spans="1:14" x14ac:dyDescent="0.3">
      <c r="A130" s="76" t="s">
        <v>44</v>
      </c>
      <c r="B130" s="76"/>
      <c r="C130" s="76"/>
    </row>
    <row r="132" spans="1:14" x14ac:dyDescent="0.3">
      <c r="B132" t="s">
        <v>37</v>
      </c>
      <c r="C132" t="s">
        <v>38</v>
      </c>
      <c r="D132" t="s">
        <v>39</v>
      </c>
      <c r="E132" t="s">
        <v>40</v>
      </c>
      <c r="F132" t="s">
        <v>41</v>
      </c>
      <c r="G132" s="76" t="s">
        <v>42</v>
      </c>
      <c r="H132" s="76"/>
      <c r="I132" s="76"/>
    </row>
    <row r="133" spans="1:14" x14ac:dyDescent="0.3">
      <c r="A133" t="s">
        <v>37</v>
      </c>
      <c r="B133" s="43">
        <v>1</v>
      </c>
      <c r="C133" s="43">
        <f>1/B134</f>
        <v>1.6666666666666667</v>
      </c>
      <c r="D133" s="43">
        <f>1/B135</f>
        <v>0.33333333333333331</v>
      </c>
      <c r="E133" s="43">
        <f>1/B136</f>
        <v>0.5</v>
      </c>
      <c r="F133" s="43">
        <f>SUM(B133:E133)</f>
        <v>3.5000000000000004</v>
      </c>
      <c r="G133" s="43"/>
      <c r="H133" s="43">
        <f>F133/SUM(F$133:F$136)</f>
        <v>0.15151515151515152</v>
      </c>
      <c r="I133" s="43"/>
      <c r="L133">
        <f>(1/4)*(((B133-AVERAGE(B133:E133))^2)+((C133-AVERAGE(B133:E133))^2)+((D133-AVERAGE(B133:E133))^2)+((B133-AVERAGE(B133:E133))^2))</f>
        <v>0.23784722222222221</v>
      </c>
      <c r="N133">
        <f>SUM(L133:L136)/4</f>
        <v>0.85387152777777775</v>
      </c>
    </row>
    <row r="134" spans="1:14" x14ac:dyDescent="0.3">
      <c r="A134" t="s">
        <v>38</v>
      </c>
      <c r="B134" s="43">
        <v>0.6</v>
      </c>
      <c r="C134" s="43">
        <v>1</v>
      </c>
      <c r="D134" s="43">
        <f>D133/C133</f>
        <v>0.19999999999999998</v>
      </c>
      <c r="E134" s="43">
        <f>E133/C133</f>
        <v>0.3</v>
      </c>
      <c r="F134" s="43">
        <f t="shared" ref="F134:F136" si="17">SUM(B134:E134)</f>
        <v>2.1</v>
      </c>
      <c r="G134" s="43"/>
      <c r="H134" s="43">
        <f t="shared" ref="H134:H136" si="18">F134/SUM(F$133:F$136)</f>
        <v>9.0909090909090912E-2</v>
      </c>
      <c r="I134" s="43"/>
      <c r="L134">
        <f t="shared" ref="L134:L136" si="19">(1/4)*(((B134-AVERAGE(B134:E134))^2)+((C134-AVERAGE(B134:E134))^2)+((D134-AVERAGE(B134:E134))^2)+((B134-AVERAGE(B134:E134))^2))</f>
        <v>8.5625000000000007E-2</v>
      </c>
    </row>
    <row r="135" spans="1:14" x14ac:dyDescent="0.3">
      <c r="A135" t="s">
        <v>39</v>
      </c>
      <c r="B135" s="43">
        <v>3</v>
      </c>
      <c r="C135" s="43">
        <f>1/D134</f>
        <v>5</v>
      </c>
      <c r="D135" s="43">
        <v>1</v>
      </c>
      <c r="E135" s="43">
        <f>E134/D134</f>
        <v>1.5</v>
      </c>
      <c r="F135" s="43">
        <f t="shared" si="17"/>
        <v>10.5</v>
      </c>
      <c r="G135" s="43"/>
      <c r="H135" s="43">
        <f t="shared" si="18"/>
        <v>0.45454545454545453</v>
      </c>
      <c r="I135" s="43"/>
      <c r="L135">
        <f>(1/4)*(((B135-AVERAGE(B135:E135))^2)+((C135-AVERAGE(B135:E135))^2)+((D135-AVERAGE(B135:E135))^2)+((B135-AVERAGE(B135:E135))^2))</f>
        <v>2.140625</v>
      </c>
    </row>
    <row r="136" spans="1:14" x14ac:dyDescent="0.3">
      <c r="A136" t="s">
        <v>40</v>
      </c>
      <c r="B136" s="43">
        <v>2</v>
      </c>
      <c r="C136" s="43">
        <f>1/E134</f>
        <v>3.3333333333333335</v>
      </c>
      <c r="D136" s="43">
        <f>1/E135</f>
        <v>0.66666666666666663</v>
      </c>
      <c r="E136" s="43">
        <v>1</v>
      </c>
      <c r="F136" s="43">
        <f t="shared" si="17"/>
        <v>7.0000000000000009</v>
      </c>
      <c r="G136" s="43"/>
      <c r="H136" s="43">
        <f t="shared" si="18"/>
        <v>0.30303030303030304</v>
      </c>
      <c r="I136" s="43"/>
      <c r="L136">
        <f t="shared" si="19"/>
        <v>0.95138888888888884</v>
      </c>
    </row>
    <row r="140" spans="1:14" x14ac:dyDescent="0.3">
      <c r="A140" s="76" t="s">
        <v>45</v>
      </c>
      <c r="B140" s="76"/>
      <c r="C140" s="76"/>
    </row>
    <row r="142" spans="1:14" x14ac:dyDescent="0.3">
      <c r="B142" t="s">
        <v>37</v>
      </c>
      <c r="C142" t="s">
        <v>38</v>
      </c>
      <c r="D142" t="s">
        <v>39</v>
      </c>
      <c r="E142" t="s">
        <v>40</v>
      </c>
      <c r="F142" t="s">
        <v>41</v>
      </c>
      <c r="G142" s="76" t="s">
        <v>42</v>
      </c>
      <c r="H142" s="76"/>
      <c r="I142" s="76"/>
    </row>
    <row r="143" spans="1:14" x14ac:dyDescent="0.3">
      <c r="A143" t="s">
        <v>37</v>
      </c>
      <c r="B143" s="43">
        <v>1</v>
      </c>
      <c r="C143" s="43">
        <f>1/B144</f>
        <v>1.25</v>
      </c>
      <c r="D143" s="43">
        <f>1/B145</f>
        <v>1.6666666666666667</v>
      </c>
      <c r="E143" s="43">
        <f>1/B146</f>
        <v>2.5</v>
      </c>
      <c r="F143" s="43">
        <f>SUM(B143:E143)</f>
        <v>6.416666666666667</v>
      </c>
      <c r="G143" s="43"/>
      <c r="H143" s="43">
        <f>F143/SUM(F$143:F$146)</f>
        <v>0.3571428571428571</v>
      </c>
      <c r="I143" s="43"/>
      <c r="L143">
        <f>(1/4)*(((B143-AVERAGE(B143:E143))^2)+((C143-AVERAGE(B143:E143))^2)+((D143-AVERAGE(B143:E143))^2)+((B143-AVERAGE(B143:E143))^2))</f>
        <v>0.21484375000000006</v>
      </c>
      <c r="N143">
        <f>SUM(L143:L146)/4</f>
        <v>0.11601562500000001</v>
      </c>
    </row>
    <row r="144" spans="1:14" x14ac:dyDescent="0.3">
      <c r="A144" t="s">
        <v>38</v>
      </c>
      <c r="B144" s="43">
        <v>0.8</v>
      </c>
      <c r="C144" s="43">
        <v>1</v>
      </c>
      <c r="D144" s="43">
        <f>D143/C143</f>
        <v>1.3333333333333335</v>
      </c>
      <c r="E144" s="43">
        <f>E143/C143</f>
        <v>2</v>
      </c>
      <c r="F144" s="43">
        <f t="shared" ref="F144:F146" si="20">SUM(B144:E144)</f>
        <v>5.1333333333333337</v>
      </c>
      <c r="G144" s="43"/>
      <c r="H144" s="43">
        <f t="shared" ref="H144:H146" si="21">F144/SUM(F$143:F$146)</f>
        <v>0.2857142857142857</v>
      </c>
      <c r="I144" s="43"/>
      <c r="L144">
        <f t="shared" ref="L144:L146" si="22">(1/4)*(((B144-AVERAGE(B144:E144))^2)+((C144-AVERAGE(B144:E144))^2)+((D144-AVERAGE(B144:E144))^2)+((B144-AVERAGE(B144:E144))^2))</f>
        <v>0.13750000000000004</v>
      </c>
    </row>
    <row r="145" spans="1:14" x14ac:dyDescent="0.3">
      <c r="A145" t="s">
        <v>39</v>
      </c>
      <c r="B145" s="43">
        <v>0.6</v>
      </c>
      <c r="C145" s="43">
        <f>1/D144</f>
        <v>0.74999999999999989</v>
      </c>
      <c r="D145" s="43">
        <v>1</v>
      </c>
      <c r="E145" s="43">
        <f>E144/D144</f>
        <v>1.4999999999999998</v>
      </c>
      <c r="F145" s="43">
        <f t="shared" si="20"/>
        <v>3.8499999999999996</v>
      </c>
      <c r="G145" s="43"/>
      <c r="H145" s="43">
        <f t="shared" si="21"/>
        <v>0.21428571428571425</v>
      </c>
      <c r="I145" s="43"/>
      <c r="L145">
        <f>(1/4)*(((B145-AVERAGE(B145:E145))^2)+((C145-AVERAGE(B145:E145))^2)+((D145-AVERAGE(B145:E145))^2)+((B145-AVERAGE(B145:E145))^2))</f>
        <v>7.7343749999999975E-2</v>
      </c>
    </row>
    <row r="146" spans="1:14" x14ac:dyDescent="0.3">
      <c r="A146" t="s">
        <v>40</v>
      </c>
      <c r="B146" s="43">
        <v>0.4</v>
      </c>
      <c r="C146" s="43">
        <f>1/E144</f>
        <v>0.5</v>
      </c>
      <c r="D146" s="43">
        <f>1/E145</f>
        <v>0.66666666666666674</v>
      </c>
      <c r="E146" s="43">
        <v>1</v>
      </c>
      <c r="F146" s="43">
        <f t="shared" si="20"/>
        <v>2.5666666666666669</v>
      </c>
      <c r="G146" s="43"/>
      <c r="H146" s="43">
        <f t="shared" si="21"/>
        <v>0.14285714285714285</v>
      </c>
      <c r="I146" s="43"/>
      <c r="L146">
        <f t="shared" si="22"/>
        <v>3.437500000000001E-2</v>
      </c>
    </row>
    <row r="150" spans="1:14" x14ac:dyDescent="0.3">
      <c r="A150" s="76" t="s">
        <v>46</v>
      </c>
      <c r="B150" s="76"/>
      <c r="C150" s="76"/>
    </row>
    <row r="152" spans="1:14" x14ac:dyDescent="0.3">
      <c r="B152" t="s">
        <v>47</v>
      </c>
      <c r="C152" t="s">
        <v>43</v>
      </c>
      <c r="D152" t="s">
        <v>44</v>
      </c>
      <c r="E152" t="s">
        <v>45</v>
      </c>
      <c r="F152" t="s">
        <v>41</v>
      </c>
      <c r="G152" s="76" t="s">
        <v>42</v>
      </c>
      <c r="H152" s="76"/>
      <c r="I152" s="76"/>
    </row>
    <row r="153" spans="1:14" x14ac:dyDescent="0.3">
      <c r="A153" t="s">
        <v>47</v>
      </c>
      <c r="B153" s="43">
        <v>1</v>
      </c>
      <c r="C153" s="43">
        <f>1/B154</f>
        <v>1.6666666666666667</v>
      </c>
      <c r="D153" s="43">
        <f>1/B155</f>
        <v>3.3333333333333335</v>
      </c>
      <c r="E153" s="43">
        <f>1/B156</f>
        <v>0.5</v>
      </c>
      <c r="F153" s="43">
        <f>SUM(B153:E153)</f>
        <v>6.5</v>
      </c>
      <c r="G153" s="43"/>
      <c r="H153" s="43">
        <f>F153/SUM(F$153:F$156)</f>
        <v>0.25641025641025639</v>
      </c>
      <c r="L153">
        <f>(1/4)*(((B153-AVERAGE(B153:E153))^2)+((C153-AVERAGE(B153:E153))^2)+((D153-AVERAGE(B153:E153))^2)+((B153-AVERAGE(B153:E153))^2))</f>
        <v>0.92534722222222232</v>
      </c>
      <c r="N153">
        <f>SUM(L153:L156)/4</f>
        <v>1.2607855902777778</v>
      </c>
    </row>
    <row r="154" spans="1:14" x14ac:dyDescent="0.3">
      <c r="A154" t="s">
        <v>43</v>
      </c>
      <c r="B154" s="43">
        <v>0.6</v>
      </c>
      <c r="C154" s="43">
        <v>1</v>
      </c>
      <c r="D154" s="43">
        <f>D153/C153</f>
        <v>2</v>
      </c>
      <c r="E154" s="43">
        <f>E153/C153</f>
        <v>0.3</v>
      </c>
      <c r="F154" s="43">
        <f t="shared" ref="F154:F156" si="23">SUM(B154:E154)</f>
        <v>3.9</v>
      </c>
      <c r="G154" s="43"/>
      <c r="H154" s="43">
        <f t="shared" ref="H154:H156" si="24">F154/SUM(F$153:F$156)</f>
        <v>0.15384615384615383</v>
      </c>
      <c r="L154">
        <f t="shared" ref="L154:L156" si="25">(1/4)*(((B154-AVERAGE(B154:E154))^2)+((C154-AVERAGE(B154:E154))^2)+((D154-AVERAGE(B154:E154))^2)+((B154-AVERAGE(B154:E154))^2))</f>
        <v>0.333125</v>
      </c>
    </row>
    <row r="155" spans="1:14" x14ac:dyDescent="0.3">
      <c r="A155" t="s">
        <v>44</v>
      </c>
      <c r="B155" s="43">
        <v>0.3</v>
      </c>
      <c r="C155" s="43">
        <f>1/D154</f>
        <v>0.5</v>
      </c>
      <c r="D155" s="43">
        <v>1</v>
      </c>
      <c r="E155" s="43">
        <f>E154/D154</f>
        <v>0.15</v>
      </c>
      <c r="F155" s="43">
        <f t="shared" si="23"/>
        <v>1.95</v>
      </c>
      <c r="G155" s="43"/>
      <c r="H155" s="43">
        <f t="shared" si="24"/>
        <v>7.6923076923076913E-2</v>
      </c>
      <c r="L155">
        <f>(1/4)*(((B155-AVERAGE(B155:E155))^2)+((C155-AVERAGE(B155:E155))^2)+((D155-AVERAGE(B155:E155))^2)+((B155-AVERAGE(B155:E155))^2))</f>
        <v>8.3281250000000001E-2</v>
      </c>
    </row>
    <row r="156" spans="1:14" x14ac:dyDescent="0.3">
      <c r="A156" t="s">
        <v>45</v>
      </c>
      <c r="B156" s="43">
        <v>2</v>
      </c>
      <c r="C156" s="43">
        <f>1/E154</f>
        <v>3.3333333333333335</v>
      </c>
      <c r="D156" s="43">
        <f>1/E155</f>
        <v>6.666666666666667</v>
      </c>
      <c r="E156" s="43">
        <v>1</v>
      </c>
      <c r="F156" s="43">
        <f t="shared" si="23"/>
        <v>13</v>
      </c>
      <c r="G156" s="43"/>
      <c r="H156" s="43">
        <f t="shared" si="24"/>
        <v>0.51282051282051277</v>
      </c>
      <c r="L156">
        <f t="shared" si="25"/>
        <v>3.7013888888888893</v>
      </c>
    </row>
    <row r="162" spans="2:9" x14ac:dyDescent="0.3">
      <c r="B162" s="55">
        <f>H113</f>
        <v>0.25</v>
      </c>
      <c r="C162" s="43">
        <f>H123</f>
        <v>0.15624999999999997</v>
      </c>
      <c r="D162" s="43">
        <f>H133</f>
        <v>0.15151515151515152</v>
      </c>
      <c r="E162" s="56">
        <f>H143</f>
        <v>0.3571428571428571</v>
      </c>
      <c r="G162" s="57">
        <f>H153</f>
        <v>0.25641025641025639</v>
      </c>
      <c r="I162" s="57">
        <f>(B162*G$162+C162*G$163+D162*G$164+E162*G$165)</f>
        <v>0.28294622044622042</v>
      </c>
    </row>
    <row r="163" spans="2:9" x14ac:dyDescent="0.3">
      <c r="B163" s="55">
        <f t="shared" ref="B163:B165" si="26">H114</f>
        <v>0.37500000000000006</v>
      </c>
      <c r="C163" s="43">
        <f t="shared" ref="C163:C165" si="27">H124</f>
        <v>0.46875</v>
      </c>
      <c r="D163" s="43">
        <f t="shared" ref="D163:D165" si="28">H134</f>
        <v>9.0909090909090912E-2</v>
      </c>
      <c r="E163" s="56">
        <f t="shared" ref="E163:E165" si="29">H144</f>
        <v>0.2857142857142857</v>
      </c>
      <c r="G163" s="57">
        <f t="shared" ref="G163:G165" si="30">H154</f>
        <v>0.15384615384615383</v>
      </c>
      <c r="I163" s="57">
        <f>(B163*G$162+C163*G$163+D163*G$164+E163*G$165)</f>
        <v>0.32178238428238426</v>
      </c>
    </row>
    <row r="164" spans="2:9" x14ac:dyDescent="0.3">
      <c r="B164" s="55">
        <f t="shared" si="26"/>
        <v>0.17500000000000002</v>
      </c>
      <c r="C164" s="43">
        <f t="shared" si="27"/>
        <v>0.31249999999999994</v>
      </c>
      <c r="D164" s="43">
        <f t="shared" si="28"/>
        <v>0.45454545454545453</v>
      </c>
      <c r="E164" s="56">
        <f t="shared" si="29"/>
        <v>0.21428571428571425</v>
      </c>
      <c r="F164" s="1" t="s">
        <v>34</v>
      </c>
      <c r="G164" s="57">
        <f t="shared" si="30"/>
        <v>7.6923076923076913E-2</v>
      </c>
      <c r="H164" s="1" t="s">
        <v>35</v>
      </c>
      <c r="I164" s="57">
        <f t="shared" ref="I164:I165" si="31">(B164*G$162+C164*G$163+D164*G$164+E164*G$165)</f>
        <v>0.23780386280386276</v>
      </c>
    </row>
    <row r="165" spans="2:9" x14ac:dyDescent="0.3">
      <c r="B165" s="55">
        <f t="shared" si="26"/>
        <v>0.2</v>
      </c>
      <c r="C165" s="43">
        <f t="shared" si="27"/>
        <v>6.25E-2</v>
      </c>
      <c r="D165" s="43">
        <f t="shared" si="28"/>
        <v>0.30303030303030304</v>
      </c>
      <c r="E165" s="56">
        <f t="shared" si="29"/>
        <v>0.14285714285714285</v>
      </c>
      <c r="G165" s="57">
        <f t="shared" si="30"/>
        <v>0.51282051282051277</v>
      </c>
      <c r="I165" s="57">
        <f t="shared" si="31"/>
        <v>0.15746753246753245</v>
      </c>
    </row>
    <row r="171" spans="2:9" x14ac:dyDescent="0.3">
      <c r="B171" s="76" t="s">
        <v>48</v>
      </c>
      <c r="C171" s="76"/>
      <c r="D171" s="76"/>
    </row>
  </sheetData>
  <sortState xmlns:xlrd2="http://schemas.microsoft.com/office/spreadsheetml/2017/richdata2" ref="A13:F26">
    <sortCondition ref="A13:A26"/>
  </sortState>
  <mergeCells count="14">
    <mergeCell ref="O40:Q40"/>
    <mergeCell ref="A107:D107"/>
    <mergeCell ref="A110:C110"/>
    <mergeCell ref="G112:I112"/>
    <mergeCell ref="A120:C120"/>
    <mergeCell ref="G92:I92"/>
    <mergeCell ref="A150:C150"/>
    <mergeCell ref="G152:I152"/>
    <mergeCell ref="B171:D171"/>
    <mergeCell ref="G122:I122"/>
    <mergeCell ref="A130:C130"/>
    <mergeCell ref="G132:I132"/>
    <mergeCell ref="A140:C140"/>
    <mergeCell ref="G142:I142"/>
  </mergeCells>
  <pageMargins left="0.70078740157480324" right="0.70078740157480324" top="0.75196850393700787" bottom="0.75196850393700787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C1F9-0658-4FC9-98D6-702F121004B1}">
  <dimension ref="B2:R23"/>
  <sheetViews>
    <sheetView zoomScale="130" zoomScaleNormal="130" workbookViewId="0">
      <selection activeCell="H24" sqref="H24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bestFit="1" customWidth="1"/>
    <col min="5" max="5" width="14.5546875" bestFit="1" customWidth="1"/>
    <col min="6" max="6" width="10.77734375" bestFit="1" customWidth="1"/>
    <col min="8" max="8" width="6" customWidth="1"/>
    <col min="9" max="12" width="8.88671875" customWidth="1"/>
  </cols>
  <sheetData>
    <row r="2" spans="2:18" x14ac:dyDescent="0.3">
      <c r="B2" s="61" t="s">
        <v>55</v>
      </c>
      <c r="H2" s="61" t="s">
        <v>56</v>
      </c>
    </row>
    <row r="3" spans="2:18" x14ac:dyDescent="0.3">
      <c r="B3" s="2"/>
      <c r="C3" s="62" t="s">
        <v>47</v>
      </c>
      <c r="D3" s="62" t="s">
        <v>58</v>
      </c>
      <c r="E3" s="62" t="s">
        <v>44</v>
      </c>
      <c r="F3" s="65" t="s">
        <v>45</v>
      </c>
      <c r="H3" s="2"/>
      <c r="I3" s="3">
        <v>1</v>
      </c>
      <c r="J3" s="62">
        <v>2</v>
      </c>
      <c r="K3" s="3">
        <v>3</v>
      </c>
      <c r="L3" s="4">
        <v>4</v>
      </c>
      <c r="N3" s="2"/>
      <c r="O3" s="3">
        <v>1</v>
      </c>
      <c r="P3" s="62">
        <v>2</v>
      </c>
      <c r="Q3" s="3">
        <v>3</v>
      </c>
      <c r="R3" s="4">
        <v>4</v>
      </c>
    </row>
    <row r="4" spans="2:18" x14ac:dyDescent="0.3">
      <c r="B4" s="10" t="s">
        <v>24</v>
      </c>
      <c r="C4" s="11">
        <v>6</v>
      </c>
      <c r="D4" s="11">
        <v>3</v>
      </c>
      <c r="E4" s="11">
        <v>3</v>
      </c>
      <c r="F4" s="12">
        <v>10</v>
      </c>
      <c r="H4" s="10" t="s">
        <v>24</v>
      </c>
      <c r="I4" s="46">
        <f>C4/SUM($C$4:$F$4)</f>
        <v>0.27272727272727271</v>
      </c>
      <c r="J4" s="46">
        <f t="shared" ref="J4:K4" si="0">D4/SUM($C$4:$F$4)</f>
        <v>0.13636363636363635</v>
      </c>
      <c r="K4" s="46">
        <f t="shared" si="0"/>
        <v>0.13636363636363635</v>
      </c>
      <c r="L4" s="47">
        <f>F4/SUM($C$4:$F$4)</f>
        <v>0.45454545454545453</v>
      </c>
      <c r="N4" s="64" t="s">
        <v>54</v>
      </c>
      <c r="O4" s="78">
        <v>10</v>
      </c>
      <c r="P4" s="78">
        <v>10</v>
      </c>
      <c r="Q4" s="78">
        <v>10</v>
      </c>
      <c r="R4" s="79">
        <v>10</v>
      </c>
    </row>
    <row r="6" spans="2:18" x14ac:dyDescent="0.3">
      <c r="B6" s="61" t="s">
        <v>57</v>
      </c>
      <c r="H6" s="77" t="s">
        <v>72</v>
      </c>
    </row>
    <row r="7" spans="2:18" x14ac:dyDescent="0.3">
      <c r="B7" s="2"/>
      <c r="C7" s="62" t="s">
        <v>47</v>
      </c>
      <c r="D7" s="62" t="s">
        <v>58</v>
      </c>
      <c r="E7" s="62" t="s">
        <v>44</v>
      </c>
      <c r="F7" s="65" t="s">
        <v>45</v>
      </c>
      <c r="H7" s="2"/>
      <c r="I7" s="62">
        <v>1</v>
      </c>
      <c r="J7" s="62">
        <v>2</v>
      </c>
      <c r="K7" s="62">
        <v>3</v>
      </c>
      <c r="L7" s="65">
        <v>4</v>
      </c>
    </row>
    <row r="8" spans="2:18" x14ac:dyDescent="0.3">
      <c r="B8" s="63" t="s">
        <v>37</v>
      </c>
      <c r="C8">
        <v>7</v>
      </c>
      <c r="D8">
        <v>3</v>
      </c>
      <c r="E8">
        <v>5</v>
      </c>
      <c r="F8" s="6">
        <v>3</v>
      </c>
      <c r="H8" s="63" t="s">
        <v>59</v>
      </c>
      <c r="I8" s="43">
        <f>(C8-MIN(C$8:C$11))/(MAX(C$8:C$11)-MIN(C$8:C$11))</f>
        <v>0.6</v>
      </c>
      <c r="J8" s="43">
        <f t="shared" ref="J8:K11" si="1">(D8-MIN(D$8:D$11))/(MAX(D$8:D$11)-MIN(D$8:D$11))</f>
        <v>0.33333333333333331</v>
      </c>
      <c r="K8" s="43">
        <f t="shared" si="1"/>
        <v>0.42857142857142855</v>
      </c>
      <c r="L8" s="6">
        <v>3</v>
      </c>
    </row>
    <row r="9" spans="2:18" x14ac:dyDescent="0.3">
      <c r="B9" s="63" t="s">
        <v>38</v>
      </c>
      <c r="C9">
        <v>9</v>
      </c>
      <c r="D9">
        <v>7</v>
      </c>
      <c r="E9">
        <v>2</v>
      </c>
      <c r="F9" s="6">
        <v>10</v>
      </c>
      <c r="H9" s="63" t="s">
        <v>60</v>
      </c>
      <c r="I9" s="43">
        <f t="shared" ref="I9:I11" si="2">(C9-MIN(C$8:C$11))/(MAX(C$8:C$11)-MIN(C$8:C$11))</f>
        <v>1</v>
      </c>
      <c r="J9" s="43">
        <f t="shared" si="1"/>
        <v>1</v>
      </c>
      <c r="K9" s="43">
        <f>(E9-MIN(E$8:E$11))/(MAX(E$8:E$11)-MIN(E$8:E$11))</f>
        <v>0</v>
      </c>
      <c r="L9" s="6">
        <v>10</v>
      </c>
    </row>
    <row r="10" spans="2:18" x14ac:dyDescent="0.3">
      <c r="B10" s="63" t="s">
        <v>39</v>
      </c>
      <c r="C10">
        <v>4</v>
      </c>
      <c r="D10">
        <v>4</v>
      </c>
      <c r="E10">
        <v>9</v>
      </c>
      <c r="F10" s="6">
        <v>7</v>
      </c>
      <c r="H10" s="63" t="s">
        <v>61</v>
      </c>
      <c r="I10" s="43">
        <f t="shared" si="2"/>
        <v>0</v>
      </c>
      <c r="J10" s="43">
        <f t="shared" si="1"/>
        <v>0.5</v>
      </c>
      <c r="K10" s="43">
        <f t="shared" si="1"/>
        <v>1</v>
      </c>
      <c r="L10" s="6">
        <v>7</v>
      </c>
    </row>
    <row r="11" spans="2:18" x14ac:dyDescent="0.3">
      <c r="B11" s="64" t="s">
        <v>40</v>
      </c>
      <c r="C11" s="11">
        <v>8</v>
      </c>
      <c r="D11" s="11">
        <v>1</v>
      </c>
      <c r="E11" s="11">
        <v>7</v>
      </c>
      <c r="F11" s="12">
        <v>1</v>
      </c>
      <c r="H11" s="64" t="s">
        <v>62</v>
      </c>
      <c r="I11" s="46">
        <f t="shared" si="2"/>
        <v>0.8</v>
      </c>
      <c r="J11" s="46">
        <f t="shared" si="1"/>
        <v>0</v>
      </c>
      <c r="K11" s="46">
        <f t="shared" si="1"/>
        <v>0.7142857142857143</v>
      </c>
      <c r="L11" s="12">
        <v>1</v>
      </c>
    </row>
    <row r="13" spans="2:18" x14ac:dyDescent="0.3">
      <c r="B13" s="61" t="s">
        <v>63</v>
      </c>
      <c r="H13" s="77" t="s">
        <v>65</v>
      </c>
      <c r="I13" s="77"/>
      <c r="J13" s="77"/>
      <c r="K13" s="77"/>
      <c r="L13" s="77"/>
    </row>
    <row r="14" spans="2:18" x14ac:dyDescent="0.3">
      <c r="H14" s="77" t="s">
        <v>66</v>
      </c>
      <c r="I14" s="77"/>
      <c r="J14" s="77"/>
      <c r="K14" s="77"/>
      <c r="L14" s="77"/>
    </row>
    <row r="15" spans="2:18" x14ac:dyDescent="0.3">
      <c r="B15" s="2"/>
      <c r="C15" s="3">
        <v>1</v>
      </c>
      <c r="D15" s="62">
        <v>2</v>
      </c>
      <c r="E15" s="3">
        <v>3</v>
      </c>
      <c r="F15" s="4">
        <v>4</v>
      </c>
      <c r="I15" s="77"/>
      <c r="K15" s="77"/>
      <c r="L15" s="77" t="s">
        <v>67</v>
      </c>
    </row>
    <row r="16" spans="2:18" x14ac:dyDescent="0.3">
      <c r="B16" s="7" t="s">
        <v>13</v>
      </c>
      <c r="C16" s="8">
        <v>0.5</v>
      </c>
      <c r="D16" s="8">
        <v>0.3</v>
      </c>
      <c r="E16" s="8">
        <v>0.1</v>
      </c>
      <c r="F16" s="13" t="s">
        <v>14</v>
      </c>
    </row>
    <row r="17" spans="2:7" x14ac:dyDescent="0.3">
      <c r="B17" s="61" t="s">
        <v>64</v>
      </c>
      <c r="C17">
        <f>C16*O4</f>
        <v>5</v>
      </c>
      <c r="D17">
        <f t="shared" ref="D17:E17" si="3">D16*P4</f>
        <v>3</v>
      </c>
      <c r="E17">
        <f t="shared" si="3"/>
        <v>1</v>
      </c>
      <c r="F17" s="66"/>
    </row>
    <row r="19" spans="2:7" x14ac:dyDescent="0.3">
      <c r="B19" s="2"/>
      <c r="C19" s="62">
        <v>1</v>
      </c>
      <c r="D19" s="62">
        <v>2</v>
      </c>
      <c r="E19" s="62">
        <v>3</v>
      </c>
      <c r="F19" s="65">
        <v>4</v>
      </c>
    </row>
    <row r="20" spans="2:7" x14ac:dyDescent="0.3">
      <c r="B20" s="63" t="s">
        <v>37</v>
      </c>
      <c r="C20">
        <f>IF(C8&gt;=C$17,C8,0)</f>
        <v>7</v>
      </c>
      <c r="D20">
        <f t="shared" ref="D20:F20" si="4">IF(D8&gt;=D$17,D8,0)</f>
        <v>3</v>
      </c>
      <c r="E20">
        <f t="shared" si="4"/>
        <v>5</v>
      </c>
      <c r="F20" s="6">
        <f t="shared" si="4"/>
        <v>3</v>
      </c>
    </row>
    <row r="21" spans="2:7" x14ac:dyDescent="0.3">
      <c r="B21" s="63" t="s">
        <v>38</v>
      </c>
      <c r="C21">
        <f t="shared" ref="C21:F23" si="5">IF(C9&gt;=C$17,C9,0)</f>
        <v>9</v>
      </c>
      <c r="D21">
        <f t="shared" si="5"/>
        <v>7</v>
      </c>
      <c r="E21">
        <f t="shared" si="5"/>
        <v>2</v>
      </c>
      <c r="F21" s="6">
        <f t="shared" si="5"/>
        <v>10</v>
      </c>
      <c r="G21" s="82" t="s">
        <v>70</v>
      </c>
    </row>
    <row r="22" spans="2:7" x14ac:dyDescent="0.3">
      <c r="B22" s="63" t="s">
        <v>39</v>
      </c>
      <c r="C22">
        <f t="shared" si="5"/>
        <v>0</v>
      </c>
      <c r="D22">
        <f t="shared" si="5"/>
        <v>4</v>
      </c>
      <c r="E22">
        <f t="shared" si="5"/>
        <v>9</v>
      </c>
      <c r="F22" s="6">
        <f t="shared" si="5"/>
        <v>7</v>
      </c>
    </row>
    <row r="23" spans="2:7" x14ac:dyDescent="0.3">
      <c r="B23" s="64" t="s">
        <v>40</v>
      </c>
      <c r="C23" s="11">
        <f t="shared" si="5"/>
        <v>8</v>
      </c>
      <c r="D23" s="11">
        <f t="shared" si="5"/>
        <v>0</v>
      </c>
      <c r="E23" s="11">
        <f t="shared" si="5"/>
        <v>7</v>
      </c>
      <c r="F23" s="12">
        <f t="shared" si="5"/>
        <v>1</v>
      </c>
    </row>
  </sheetData>
  <conditionalFormatting sqref="I8:L11">
    <cfRule type="cellIs" dxfId="2" priority="4" operator="equal">
      <formula>0</formula>
    </cfRule>
  </conditionalFormatting>
  <conditionalFormatting sqref="C20:F23">
    <cfRule type="cellIs" dxfId="1" priority="2" operator="equal">
      <formula>0</formula>
    </cfRule>
  </conditionalFormatting>
  <conditionalFormatting sqref="F20:F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{0ACB706F-FD00-4275-A99F-1DF6F2C4888B}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CB706F-FD00-4275-A99F-1DF6F2C488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F20:F23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FABD-972E-47CE-803B-141FB629CEBC}">
  <dimension ref="B2:M24"/>
  <sheetViews>
    <sheetView zoomScale="130" zoomScaleNormal="130" workbookViewId="0">
      <selection activeCell="D27" sqref="D27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customWidth="1"/>
    <col min="5" max="5" width="14.5546875" customWidth="1"/>
    <col min="6" max="6" width="10.77734375" bestFit="1" customWidth="1"/>
    <col min="8" max="8" width="6" customWidth="1"/>
  </cols>
  <sheetData>
    <row r="2" spans="2:13" x14ac:dyDescent="0.3">
      <c r="B2" s="2"/>
      <c r="C2" s="62">
        <v>1</v>
      </c>
      <c r="D2" s="62">
        <v>2</v>
      </c>
      <c r="E2" s="62">
        <v>3</v>
      </c>
      <c r="F2" s="65">
        <v>4</v>
      </c>
      <c r="H2" s="77" t="s">
        <v>71</v>
      </c>
    </row>
    <row r="3" spans="2:13" x14ac:dyDescent="0.3">
      <c r="B3" s="64" t="s">
        <v>54</v>
      </c>
      <c r="C3" s="78">
        <v>10</v>
      </c>
      <c r="D3" s="78">
        <v>10</v>
      </c>
      <c r="E3" s="78">
        <v>10</v>
      </c>
      <c r="F3" s="79">
        <v>10</v>
      </c>
      <c r="H3" s="80"/>
      <c r="I3" s="83">
        <v>1</v>
      </c>
      <c r="J3" s="84">
        <v>4</v>
      </c>
      <c r="L3" s="91" t="s">
        <v>73</v>
      </c>
    </row>
    <row r="4" spans="2:13" x14ac:dyDescent="0.3">
      <c r="H4" s="85" t="s">
        <v>59</v>
      </c>
      <c r="I4" s="86">
        <f>C7</f>
        <v>7</v>
      </c>
      <c r="J4" s="87">
        <f>F7</f>
        <v>3</v>
      </c>
      <c r="L4" s="57">
        <f>SQRT(($C$3-I4)^2 + ($F$3-J4)^2)</f>
        <v>7.6157731058639087</v>
      </c>
    </row>
    <row r="5" spans="2:13" x14ac:dyDescent="0.3">
      <c r="B5" s="61" t="s">
        <v>57</v>
      </c>
      <c r="H5" s="85" t="s">
        <v>60</v>
      </c>
      <c r="I5" s="86">
        <f>C8</f>
        <v>9</v>
      </c>
      <c r="J5" s="87">
        <f>F8</f>
        <v>10</v>
      </c>
      <c r="K5" s="93" t="s">
        <v>74</v>
      </c>
      <c r="L5" s="57">
        <f>SQRT(($C$3-I5)^2 + ($F$3-J5)^2)</f>
        <v>1</v>
      </c>
      <c r="M5" s="82" t="s">
        <v>70</v>
      </c>
    </row>
    <row r="6" spans="2:13" x14ac:dyDescent="0.3">
      <c r="B6" s="2"/>
      <c r="C6" s="62" t="s">
        <v>47</v>
      </c>
      <c r="D6" s="62" t="s">
        <v>58</v>
      </c>
      <c r="E6" s="62" t="s">
        <v>44</v>
      </c>
      <c r="F6" s="65" t="s">
        <v>45</v>
      </c>
      <c r="H6" s="85" t="s">
        <v>61</v>
      </c>
      <c r="I6" s="86">
        <f>C9</f>
        <v>4</v>
      </c>
      <c r="J6" s="87">
        <f>F9</f>
        <v>7</v>
      </c>
      <c r="L6" s="57">
        <f>SQRT(($C$3-I6)^2 + ($F$3-J6)^2)</f>
        <v>6.7082039324993694</v>
      </c>
    </row>
    <row r="7" spans="2:13" x14ac:dyDescent="0.3">
      <c r="B7" s="63" t="s">
        <v>37</v>
      </c>
      <c r="C7">
        <f>'Замена критериев ограничениями'!C8</f>
        <v>7</v>
      </c>
      <c r="D7">
        <f>'Замена критериев ограничениями'!D8</f>
        <v>3</v>
      </c>
      <c r="E7">
        <f>'Замена критериев ограничениями'!E8</f>
        <v>5</v>
      </c>
      <c r="F7" s="6">
        <f>'Замена критериев ограничениями'!F8</f>
        <v>3</v>
      </c>
      <c r="H7" s="88" t="s">
        <v>62</v>
      </c>
      <c r="I7" s="89">
        <f>C10</f>
        <v>8</v>
      </c>
      <c r="J7" s="90">
        <f>F10</f>
        <v>1</v>
      </c>
      <c r="L7" s="92">
        <f>SQRT(($C$3-I7)^2 + ($F$3-J7)^2)</f>
        <v>9.2195444572928871</v>
      </c>
    </row>
    <row r="8" spans="2:13" x14ac:dyDescent="0.3">
      <c r="B8" s="63" t="s">
        <v>38</v>
      </c>
      <c r="C8">
        <f>'Замена критериев ограничениями'!C9</f>
        <v>9</v>
      </c>
      <c r="D8">
        <f>'Замена критериев ограничениями'!D9</f>
        <v>7</v>
      </c>
      <c r="E8">
        <f>'Замена критериев ограничениями'!E9</f>
        <v>2</v>
      </c>
      <c r="F8" s="6">
        <f>'Замена критериев ограничениями'!F9</f>
        <v>10</v>
      </c>
    </row>
    <row r="9" spans="2:13" x14ac:dyDescent="0.3">
      <c r="B9" s="63" t="s">
        <v>39</v>
      </c>
      <c r="C9">
        <f>'Замена критериев ограничениями'!C10</f>
        <v>4</v>
      </c>
      <c r="D9">
        <f>'Замена критериев ограничениями'!D10</f>
        <v>4</v>
      </c>
      <c r="E9">
        <f>'Замена критериев ограничениями'!E10</f>
        <v>9</v>
      </c>
      <c r="F9" s="6">
        <f>'Замена критериев ограничениями'!F10</f>
        <v>7</v>
      </c>
      <c r="H9" t="s">
        <v>75</v>
      </c>
    </row>
    <row r="10" spans="2:13" x14ac:dyDescent="0.3">
      <c r="B10" s="64" t="s">
        <v>40</v>
      </c>
      <c r="C10" s="11">
        <f>'Замена критериев ограничениями'!C11</f>
        <v>8</v>
      </c>
      <c r="D10" s="11">
        <f>'Замена критериев ограничениями'!D11</f>
        <v>1</v>
      </c>
      <c r="E10" s="11">
        <f>'Замена критериев ограничениями'!E11</f>
        <v>7</v>
      </c>
      <c r="F10" s="12">
        <f>'Замена критериев ограничениями'!F11</f>
        <v>1</v>
      </c>
    </row>
    <row r="12" spans="2:13" x14ac:dyDescent="0.3">
      <c r="B12" s="77" t="s">
        <v>68</v>
      </c>
    </row>
    <row r="13" spans="2:13" x14ac:dyDescent="0.3">
      <c r="B13" s="2"/>
      <c r="C13" s="62" t="s">
        <v>47</v>
      </c>
      <c r="D13" s="62" t="s">
        <v>58</v>
      </c>
      <c r="E13" s="62" t="s">
        <v>44</v>
      </c>
      <c r="F13" s="65" t="s">
        <v>45</v>
      </c>
    </row>
    <row r="14" spans="2:13" x14ac:dyDescent="0.3">
      <c r="B14" s="63" t="s">
        <v>37</v>
      </c>
      <c r="C14">
        <f>(C7-C$3)^2</f>
        <v>9</v>
      </c>
      <c r="D14">
        <f>(D7-D$3)^2</f>
        <v>49</v>
      </c>
      <c r="E14">
        <f>(E7-E$3)^2</f>
        <v>25</v>
      </c>
      <c r="F14" s="6">
        <f>(F7-F$3)^2</f>
        <v>49</v>
      </c>
    </row>
    <row r="15" spans="2:13" x14ac:dyDescent="0.3">
      <c r="B15" s="63" t="s">
        <v>38</v>
      </c>
      <c r="C15">
        <f>(C8-C$3)^2</f>
        <v>1</v>
      </c>
      <c r="D15">
        <f>(D8-D$3)^2</f>
        <v>9</v>
      </c>
      <c r="E15">
        <f>(E8-E$3)^2</f>
        <v>64</v>
      </c>
      <c r="F15" s="6">
        <f>(F8-F$3)^2</f>
        <v>0</v>
      </c>
    </row>
    <row r="16" spans="2:13" x14ac:dyDescent="0.3">
      <c r="B16" s="63" t="s">
        <v>39</v>
      </c>
      <c r="C16">
        <f>(C9-C$3)^2</f>
        <v>36</v>
      </c>
      <c r="D16">
        <f>(D9-D$3)^2</f>
        <v>36</v>
      </c>
      <c r="E16">
        <f>(E9-E$3)^2</f>
        <v>1</v>
      </c>
      <c r="F16" s="6">
        <f>(F9-F$3)^2</f>
        <v>9</v>
      </c>
    </row>
    <row r="17" spans="2:6" x14ac:dyDescent="0.3">
      <c r="B17" s="64" t="s">
        <v>40</v>
      </c>
      <c r="C17" s="11">
        <f>(C10-C$3)^2</f>
        <v>4</v>
      </c>
      <c r="D17" s="11">
        <f>(D10-D$3)^2</f>
        <v>81</v>
      </c>
      <c r="E17" s="11">
        <f>(E10-E$3)^2</f>
        <v>9</v>
      </c>
      <c r="F17" s="12">
        <f>(F10-F$3)^2</f>
        <v>81</v>
      </c>
    </row>
    <row r="19" spans="2:6" x14ac:dyDescent="0.3">
      <c r="B19" s="77" t="s">
        <v>20</v>
      </c>
    </row>
    <row r="20" spans="2:6" x14ac:dyDescent="0.3">
      <c r="B20" s="80"/>
      <c r="C20" s="65" t="s">
        <v>69</v>
      </c>
    </row>
    <row r="21" spans="2:6" x14ac:dyDescent="0.3">
      <c r="B21" s="63" t="s">
        <v>37</v>
      </c>
      <c r="C21" s="44">
        <f>SQRT(SUM(C14:F14))</f>
        <v>11.489125293076057</v>
      </c>
    </row>
    <row r="22" spans="2:6" x14ac:dyDescent="0.3">
      <c r="B22" s="63" t="s">
        <v>38</v>
      </c>
      <c r="C22" s="44">
        <f t="shared" ref="C22:C24" si="0">SQRT(SUM(C15:F15))</f>
        <v>8.6023252670426267</v>
      </c>
      <c r="D22" s="82" t="s">
        <v>70</v>
      </c>
    </row>
    <row r="23" spans="2:6" x14ac:dyDescent="0.3">
      <c r="B23" s="63" t="s">
        <v>39</v>
      </c>
      <c r="C23" s="44">
        <f t="shared" si="0"/>
        <v>9.0553851381374173</v>
      </c>
    </row>
    <row r="24" spans="2:6" x14ac:dyDescent="0.3">
      <c r="B24" s="64" t="s">
        <v>40</v>
      </c>
      <c r="C24" s="47">
        <f t="shared" si="0"/>
        <v>13.228756555322953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7309-EF1E-45AF-B854-B4D064B16282}">
  <dimension ref="B2:U21"/>
  <sheetViews>
    <sheetView zoomScale="115" zoomScaleNormal="115" workbookViewId="0">
      <selection activeCell="O29" sqref="O29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bestFit="1" customWidth="1"/>
    <col min="5" max="5" width="14.5546875" bestFit="1" customWidth="1"/>
    <col min="6" max="6" width="10.77734375" bestFit="1" customWidth="1"/>
    <col min="8" max="8" width="6" customWidth="1"/>
  </cols>
  <sheetData>
    <row r="2" spans="2:21" x14ac:dyDescent="0.3">
      <c r="B2" s="61" t="s">
        <v>57</v>
      </c>
      <c r="H2" s="77" t="s">
        <v>76</v>
      </c>
      <c r="N2" s="77" t="s">
        <v>78</v>
      </c>
    </row>
    <row r="3" spans="2:21" x14ac:dyDescent="0.3">
      <c r="B3" s="2"/>
      <c r="C3" s="62" t="s">
        <v>47</v>
      </c>
      <c r="D3" s="62" t="s">
        <v>58</v>
      </c>
      <c r="E3" s="62" t="s">
        <v>44</v>
      </c>
      <c r="F3" s="65" t="s">
        <v>45</v>
      </c>
      <c r="H3" s="2"/>
      <c r="I3" s="26">
        <v>1</v>
      </c>
      <c r="J3" s="69">
        <v>2</v>
      </c>
      <c r="K3" s="26">
        <v>3</v>
      </c>
      <c r="L3" s="27">
        <v>4</v>
      </c>
      <c r="N3" s="2"/>
      <c r="P3" s="2"/>
    </row>
    <row r="4" spans="2:21" x14ac:dyDescent="0.3">
      <c r="B4" s="63" t="s">
        <v>37</v>
      </c>
      <c r="C4">
        <f>'Замена критериев ограничениями'!C8</f>
        <v>7</v>
      </c>
      <c r="D4">
        <f>'Замена критериев ограничениями'!D8</f>
        <v>3</v>
      </c>
      <c r="E4">
        <f>'Замена критериев ограничениями'!E8</f>
        <v>5</v>
      </c>
      <c r="F4" s="6">
        <f>'Замена критериев ограничениями'!F8</f>
        <v>3</v>
      </c>
      <c r="H4" s="67" t="s">
        <v>59</v>
      </c>
      <c r="I4" s="70">
        <f>C4/SUM(C$4:C$7)</f>
        <v>0.25</v>
      </c>
      <c r="J4" s="71">
        <f t="shared" ref="J4:L7" si="0">D4/SUM(D$4:D$7)</f>
        <v>0.2</v>
      </c>
      <c r="K4" s="71">
        <f t="shared" si="0"/>
        <v>0.21739130434782608</v>
      </c>
      <c r="L4" s="72">
        <f t="shared" si="0"/>
        <v>0.14285714285714285</v>
      </c>
      <c r="N4" s="51">
        <f>C19</f>
        <v>0.16666666666666666</v>
      </c>
      <c r="P4" s="53">
        <f t="array" ref="P4:P7">MMULT($I$4:$L$7,$N$4:$N$7)</f>
        <v>0.1855590062111801</v>
      </c>
      <c r="U4" s="43"/>
    </row>
    <row r="5" spans="2:21" x14ac:dyDescent="0.3">
      <c r="B5" s="63" t="s">
        <v>38</v>
      </c>
      <c r="C5">
        <f>'Замена критериев ограничениями'!C9</f>
        <v>9</v>
      </c>
      <c r="D5">
        <f>'Замена критериев ограничениями'!D9</f>
        <v>7</v>
      </c>
      <c r="E5">
        <f>'Замена критериев ограничениями'!E9</f>
        <v>2</v>
      </c>
      <c r="F5" s="6">
        <f>'Замена критериев ограничениями'!F9</f>
        <v>10</v>
      </c>
      <c r="H5" s="67" t="s">
        <v>60</v>
      </c>
      <c r="I5" s="55">
        <f t="shared" ref="I5:I7" si="1">C5/SUM(C$4:C$7)</f>
        <v>0.32142857142857145</v>
      </c>
      <c r="J5" s="94">
        <f t="shared" si="0"/>
        <v>0.46666666666666667</v>
      </c>
      <c r="K5" s="94">
        <f t="shared" si="0"/>
        <v>8.6956521739130432E-2</v>
      </c>
      <c r="L5" s="56">
        <f t="shared" si="0"/>
        <v>0.47619047619047616</v>
      </c>
      <c r="M5" s="97" t="s">
        <v>34</v>
      </c>
      <c r="N5" s="49">
        <f>D19</f>
        <v>0</v>
      </c>
      <c r="O5" s="97" t="s">
        <v>35</v>
      </c>
      <c r="P5" s="50">
        <v>0.32065217391304346</v>
      </c>
      <c r="U5" s="43"/>
    </row>
    <row r="6" spans="2:21" x14ac:dyDescent="0.3">
      <c r="B6" s="63" t="s">
        <v>39</v>
      </c>
      <c r="C6">
        <f>'Замена критериев ограничениями'!C10</f>
        <v>4</v>
      </c>
      <c r="D6">
        <f>'Замена критериев ограничениями'!D10</f>
        <v>4</v>
      </c>
      <c r="E6">
        <f>'Замена критериев ограничениями'!E10</f>
        <v>9</v>
      </c>
      <c r="F6" s="6">
        <f>'Замена критериев ограничениями'!F10</f>
        <v>7</v>
      </c>
      <c r="H6" s="67" t="s">
        <v>61</v>
      </c>
      <c r="I6" s="55">
        <f t="shared" si="1"/>
        <v>0.14285714285714285</v>
      </c>
      <c r="J6" s="94">
        <f>D6/SUM(D$4:D$7)</f>
        <v>0.26666666666666666</v>
      </c>
      <c r="K6" s="94">
        <f t="shared" si="0"/>
        <v>0.39130434782608697</v>
      </c>
      <c r="L6" s="56">
        <f t="shared" si="0"/>
        <v>0.33333333333333331</v>
      </c>
      <c r="N6" s="49">
        <f>E19</f>
        <v>0.33333333333333331</v>
      </c>
      <c r="P6" s="50">
        <v>0.32091097308488614</v>
      </c>
      <c r="Q6" s="82" t="s">
        <v>70</v>
      </c>
      <c r="U6" s="43"/>
    </row>
    <row r="7" spans="2:21" x14ac:dyDescent="0.3">
      <c r="B7" s="64" t="s">
        <v>40</v>
      </c>
      <c r="C7" s="11">
        <f>'Замена критериев ограничениями'!C11</f>
        <v>8</v>
      </c>
      <c r="D7" s="11">
        <f>'Замена критериев ограничениями'!D11</f>
        <v>1</v>
      </c>
      <c r="E7" s="11">
        <f>'Замена критериев ограничениями'!E11</f>
        <v>7</v>
      </c>
      <c r="F7" s="12">
        <f>'Замена критериев ограничениями'!F11</f>
        <v>1</v>
      </c>
      <c r="H7" s="68" t="s">
        <v>62</v>
      </c>
      <c r="I7" s="73">
        <f t="shared" si="1"/>
        <v>0.2857142857142857</v>
      </c>
      <c r="J7" s="74">
        <f t="shared" si="0"/>
        <v>6.6666666666666666E-2</v>
      </c>
      <c r="K7" s="74">
        <f t="shared" si="0"/>
        <v>0.30434782608695654</v>
      </c>
      <c r="L7" s="75">
        <f t="shared" si="0"/>
        <v>4.7619047619047616E-2</v>
      </c>
      <c r="N7" s="52">
        <f>F19</f>
        <v>0.5</v>
      </c>
      <c r="P7" s="54">
        <v>0.17287784679089027</v>
      </c>
      <c r="U7" s="43"/>
    </row>
    <row r="9" spans="2:21" x14ac:dyDescent="0.3">
      <c r="B9" t="s">
        <v>77</v>
      </c>
      <c r="H9" s="77" t="s">
        <v>81</v>
      </c>
    </row>
    <row r="10" spans="2:21" x14ac:dyDescent="0.3">
      <c r="B10" s="2"/>
      <c r="C10" s="62" t="s">
        <v>47</v>
      </c>
      <c r="D10" s="62" t="s">
        <v>58</v>
      </c>
      <c r="E10" s="62" t="s">
        <v>44</v>
      </c>
      <c r="F10" s="65" t="s">
        <v>45</v>
      </c>
      <c r="H10" s="2"/>
      <c r="I10" s="26">
        <v>1</v>
      </c>
      <c r="J10" s="69">
        <v>2</v>
      </c>
      <c r="K10" s="26">
        <v>3</v>
      </c>
      <c r="L10" s="27">
        <v>4</v>
      </c>
      <c r="N10" s="105" t="s">
        <v>53</v>
      </c>
      <c r="P10" s="106" t="s">
        <v>79</v>
      </c>
    </row>
    <row r="11" spans="2:21" x14ac:dyDescent="0.3">
      <c r="B11" s="63" t="s">
        <v>37</v>
      </c>
      <c r="C11" s="18">
        <v>0</v>
      </c>
      <c r="D11" s="19">
        <v>0</v>
      </c>
      <c r="E11" s="19">
        <v>0.5</v>
      </c>
      <c r="F11" s="20">
        <v>0.5</v>
      </c>
      <c r="H11" s="67" t="s">
        <v>59</v>
      </c>
      <c r="I11" s="39">
        <f>C4*C$19</f>
        <v>1.1666666666666665</v>
      </c>
      <c r="J11" s="40">
        <f>D4*D$19</f>
        <v>0</v>
      </c>
      <c r="K11" s="40">
        <f>E4*E$19</f>
        <v>1.6666666666666665</v>
      </c>
      <c r="L11" s="41">
        <f>F4*F$19</f>
        <v>1.5</v>
      </c>
      <c r="N11" s="102">
        <f>SUM(I11:L11)</f>
        <v>4.333333333333333</v>
      </c>
      <c r="P11" s="53">
        <f>N11/SUM(N$11:N$14)</f>
        <v>0.18978102189781024</v>
      </c>
    </row>
    <row r="12" spans="2:21" x14ac:dyDescent="0.3">
      <c r="B12" s="63" t="s">
        <v>38</v>
      </c>
      <c r="C12" s="21">
        <v>0.5</v>
      </c>
      <c r="D12">
        <v>0</v>
      </c>
      <c r="E12">
        <v>0.5</v>
      </c>
      <c r="F12" s="6">
        <v>0.5</v>
      </c>
      <c r="H12" s="67" t="s">
        <v>60</v>
      </c>
      <c r="I12" s="42">
        <f>C5*C$19</f>
        <v>1.5</v>
      </c>
      <c r="J12" s="43">
        <f>D5*D$19</f>
        <v>0</v>
      </c>
      <c r="K12" s="43">
        <f>E5*E$19</f>
        <v>0.66666666666666663</v>
      </c>
      <c r="L12" s="44">
        <f>F5*F$19</f>
        <v>5</v>
      </c>
      <c r="N12" s="103">
        <f>SUM(I12:L12)</f>
        <v>7.1666666666666661</v>
      </c>
      <c r="P12" s="50">
        <f>N12/SUM(N$11:N$14)</f>
        <v>0.31386861313868619</v>
      </c>
    </row>
    <row r="13" spans="2:21" x14ac:dyDescent="0.3">
      <c r="B13" s="63" t="s">
        <v>39</v>
      </c>
      <c r="C13" s="21">
        <v>0</v>
      </c>
      <c r="D13">
        <v>0</v>
      </c>
      <c r="E13">
        <v>0</v>
      </c>
      <c r="F13" s="6">
        <v>0.5</v>
      </c>
      <c r="H13" s="67" t="s">
        <v>61</v>
      </c>
      <c r="I13" s="42">
        <f>C6*C$19</f>
        <v>0.66666666666666663</v>
      </c>
      <c r="J13" s="43">
        <f>D6*D$19</f>
        <v>0</v>
      </c>
      <c r="K13" s="43">
        <f>E6*E$19</f>
        <v>3</v>
      </c>
      <c r="L13" s="44">
        <f>F6*F$19</f>
        <v>3.5</v>
      </c>
      <c r="N13" s="103">
        <f>SUM(I13:L13)</f>
        <v>7.1666666666666661</v>
      </c>
      <c r="P13" s="50">
        <f>N13/SUM(N$11:N$14)</f>
        <v>0.31386861313868619</v>
      </c>
    </row>
    <row r="14" spans="2:21" x14ac:dyDescent="0.3">
      <c r="B14" s="64" t="s">
        <v>40</v>
      </c>
      <c r="C14" s="22">
        <v>0</v>
      </c>
      <c r="D14" s="11">
        <v>0</v>
      </c>
      <c r="E14" s="11">
        <v>0</v>
      </c>
      <c r="F14" s="12">
        <v>0</v>
      </c>
      <c r="H14" s="68" t="s">
        <v>62</v>
      </c>
      <c r="I14" s="45">
        <f>C7*C$19</f>
        <v>1.3333333333333333</v>
      </c>
      <c r="J14" s="46">
        <f>D7*D$19</f>
        <v>0</v>
      </c>
      <c r="K14" s="46">
        <f>E7*E$19</f>
        <v>2.333333333333333</v>
      </c>
      <c r="L14" s="47">
        <f>F7*F$19</f>
        <v>0.5</v>
      </c>
      <c r="N14" s="104">
        <f>SUM(I14:L14)</f>
        <v>4.1666666666666661</v>
      </c>
      <c r="P14" s="54">
        <f>N14/SUM(N$11:N$14)</f>
        <v>0.18248175182481752</v>
      </c>
    </row>
    <row r="15" spans="2:21" x14ac:dyDescent="0.3">
      <c r="B15" s="77" t="s">
        <v>25</v>
      </c>
      <c r="C15">
        <f>SUM(C11:C14)</f>
        <v>0.5</v>
      </c>
      <c r="D15">
        <f>SUM(D11:D14)</f>
        <v>0</v>
      </c>
      <c r="E15">
        <f>SUM(E11:E14)</f>
        <v>1</v>
      </c>
      <c r="F15">
        <f>SUM(F11:F14)</f>
        <v>1.5</v>
      </c>
    </row>
    <row r="16" spans="2:21" x14ac:dyDescent="0.3">
      <c r="H16" s="77" t="s">
        <v>80</v>
      </c>
      <c r="N16" s="77" t="s">
        <v>78</v>
      </c>
    </row>
    <row r="17" spans="2:18" x14ac:dyDescent="0.3">
      <c r="B17" s="61" t="s">
        <v>56</v>
      </c>
      <c r="H17" s="2"/>
      <c r="I17" s="26">
        <v>1</v>
      </c>
      <c r="J17" s="69">
        <v>2</v>
      </c>
      <c r="K17" s="26">
        <v>3</v>
      </c>
      <c r="L17" s="27">
        <v>4</v>
      </c>
      <c r="N17" s="2"/>
      <c r="P17" s="2"/>
      <c r="R17" s="106" t="s">
        <v>79</v>
      </c>
    </row>
    <row r="18" spans="2:18" x14ac:dyDescent="0.3">
      <c r="B18" s="80"/>
      <c r="C18" s="62">
        <v>1</v>
      </c>
      <c r="D18" s="62">
        <v>2</v>
      </c>
      <c r="E18" s="62">
        <v>3</v>
      </c>
      <c r="F18" s="65">
        <v>4</v>
      </c>
      <c r="H18" s="67" t="s">
        <v>59</v>
      </c>
      <c r="I18" s="70">
        <v>7</v>
      </c>
      <c r="J18" s="71">
        <v>3</v>
      </c>
      <c r="K18" s="71">
        <v>5</v>
      </c>
      <c r="L18" s="72">
        <v>3</v>
      </c>
      <c r="N18" s="51">
        <v>0.16666666666666699</v>
      </c>
      <c r="P18" s="53">
        <f t="array" ref="P18:P21">MMULT($C$4:$F$7,$N$4:$N$7)</f>
        <v>4.333333333333333</v>
      </c>
      <c r="R18" s="53">
        <f>P18/SUM(P$18:P$21)</f>
        <v>0.18978102189781024</v>
      </c>
    </row>
    <row r="19" spans="2:18" x14ac:dyDescent="0.3">
      <c r="B19" s="95" t="s">
        <v>24</v>
      </c>
      <c r="C19" s="74">
        <f>C15/SUM($C15:$F15)</f>
        <v>0.16666666666666666</v>
      </c>
      <c r="D19" s="74">
        <f>D15/SUM($C15:$F15)</f>
        <v>0</v>
      </c>
      <c r="E19" s="74">
        <f>E15/SUM($C15:$F15)</f>
        <v>0.33333333333333331</v>
      </c>
      <c r="F19" s="75">
        <f t="shared" ref="F19" si="2">F15/SUM($C15:$F15)</f>
        <v>0.5</v>
      </c>
      <c r="H19" s="67" t="s">
        <v>60</v>
      </c>
      <c r="I19" s="55">
        <v>9</v>
      </c>
      <c r="J19" s="94">
        <v>7</v>
      </c>
      <c r="K19" s="94">
        <v>2</v>
      </c>
      <c r="L19" s="56">
        <v>10</v>
      </c>
      <c r="M19" s="97" t="s">
        <v>34</v>
      </c>
      <c r="N19" s="49">
        <v>0</v>
      </c>
      <c r="O19" s="97" t="s">
        <v>35</v>
      </c>
      <c r="P19" s="50">
        <v>7.1666666666666661</v>
      </c>
      <c r="R19" s="50">
        <f>P19/SUM(P$18:P$21)</f>
        <v>0.31386861313868619</v>
      </c>
    </row>
    <row r="20" spans="2:18" x14ac:dyDescent="0.3">
      <c r="H20" s="67" t="s">
        <v>61</v>
      </c>
      <c r="I20" s="55">
        <v>4</v>
      </c>
      <c r="J20" s="94">
        <v>4</v>
      </c>
      <c r="K20" s="94">
        <v>9</v>
      </c>
      <c r="L20" s="56">
        <v>7</v>
      </c>
      <c r="N20" s="49">
        <v>0.33333333333333331</v>
      </c>
      <c r="P20" s="50">
        <v>7.1666666666666661</v>
      </c>
      <c r="R20" s="50">
        <f>P20/SUM(P$18:P$21)</f>
        <v>0.31386861313868619</v>
      </c>
    </row>
    <row r="21" spans="2:18" x14ac:dyDescent="0.3">
      <c r="H21" s="68" t="s">
        <v>62</v>
      </c>
      <c r="I21" s="73">
        <v>8</v>
      </c>
      <c r="J21" s="74">
        <v>1</v>
      </c>
      <c r="K21" s="74">
        <v>7</v>
      </c>
      <c r="L21" s="75">
        <v>1</v>
      </c>
      <c r="N21" s="52">
        <v>0.5</v>
      </c>
      <c r="P21" s="54">
        <v>4.1666666666666661</v>
      </c>
      <c r="R21" s="54">
        <f>P21/SUM(P$18:P$21)</f>
        <v>0.18248175182481752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FE5F-A446-4950-983A-6E72D7856727}">
  <dimension ref="B2:X65"/>
  <sheetViews>
    <sheetView tabSelected="1" topLeftCell="A4" zoomScaleNormal="100" workbookViewId="0">
      <selection activeCell="C12" sqref="C12"/>
    </sheetView>
  </sheetViews>
  <sheetFormatPr defaultRowHeight="14.4" x14ac:dyDescent="0.3"/>
  <cols>
    <col min="2" max="2" width="12.44140625" customWidth="1"/>
    <col min="3" max="3" width="12.44140625" bestFit="1" customWidth="1"/>
    <col min="4" max="4" width="15" bestFit="1" customWidth="1"/>
    <col min="5" max="5" width="14.5546875" bestFit="1" customWidth="1"/>
    <col min="6" max="6" width="10.77734375" bestFit="1" customWidth="1"/>
    <col min="7" max="7" width="8.88671875" customWidth="1"/>
    <col min="8" max="8" width="8" bestFit="1" customWidth="1"/>
    <col min="9" max="9" width="8.88671875" customWidth="1"/>
  </cols>
  <sheetData>
    <row r="2" spans="2:24" x14ac:dyDescent="0.3">
      <c r="B2" s="61" t="s">
        <v>57</v>
      </c>
    </row>
    <row r="3" spans="2:24" x14ac:dyDescent="0.3">
      <c r="B3" s="2"/>
      <c r="C3" s="62" t="s">
        <v>47</v>
      </c>
      <c r="D3" s="62" t="s">
        <v>58</v>
      </c>
      <c r="E3" s="62" t="s">
        <v>44</v>
      </c>
      <c r="F3" s="65" t="s">
        <v>45</v>
      </c>
    </row>
    <row r="4" spans="2:24" x14ac:dyDescent="0.3">
      <c r="B4" s="63" t="s">
        <v>37</v>
      </c>
      <c r="C4">
        <f>'Замена критериев ограничениями'!C8</f>
        <v>7</v>
      </c>
      <c r="D4">
        <f>'Замена критериев ограничениями'!D8</f>
        <v>3</v>
      </c>
      <c r="E4">
        <f>'Замена критериев ограничениями'!E8</f>
        <v>5</v>
      </c>
      <c r="F4" s="6">
        <f>'Замена критериев ограничениями'!F8</f>
        <v>3</v>
      </c>
    </row>
    <row r="5" spans="2:24" x14ac:dyDescent="0.3">
      <c r="B5" s="63" t="s">
        <v>38</v>
      </c>
      <c r="C5">
        <f>'Замена критериев ограничениями'!C9</f>
        <v>9</v>
      </c>
      <c r="D5">
        <f>'Замена критериев ограничениями'!D9</f>
        <v>7</v>
      </c>
      <c r="E5">
        <f>'Замена критериев ограничениями'!E9</f>
        <v>2</v>
      </c>
      <c r="F5" s="6">
        <f>'Замена критериев ограничениями'!F9</f>
        <v>10</v>
      </c>
    </row>
    <row r="6" spans="2:24" x14ac:dyDescent="0.3">
      <c r="B6" s="63" t="s">
        <v>39</v>
      </c>
      <c r="C6">
        <f>'Замена критериев ограничениями'!C10</f>
        <v>4</v>
      </c>
      <c r="D6">
        <f>'Замена критериев ограничениями'!D10</f>
        <v>4</v>
      </c>
      <c r="E6">
        <f>'Замена критериев ограничениями'!E10</f>
        <v>9</v>
      </c>
      <c r="F6" s="6">
        <f>'Замена критериев ограничениями'!F10</f>
        <v>7</v>
      </c>
    </row>
    <row r="7" spans="2:24" x14ac:dyDescent="0.3">
      <c r="B7" s="64" t="s">
        <v>40</v>
      </c>
      <c r="C7" s="11">
        <f>'Замена критериев ограничениями'!C11</f>
        <v>8</v>
      </c>
      <c r="D7" s="11">
        <f>'Замена критериев ограничениями'!D11</f>
        <v>1</v>
      </c>
      <c r="E7" s="11">
        <f>'Замена критериев ограничениями'!E11</f>
        <v>7</v>
      </c>
      <c r="F7" s="12">
        <f>'Замена критериев ограничениями'!F11</f>
        <v>1</v>
      </c>
    </row>
    <row r="9" spans="2:24" x14ac:dyDescent="0.3">
      <c r="B9" s="77" t="s">
        <v>82</v>
      </c>
    </row>
    <row r="10" spans="2:24" x14ac:dyDescent="0.3">
      <c r="B10" s="2"/>
      <c r="C10" s="118" t="s">
        <v>59</v>
      </c>
      <c r="D10" s="118" t="s">
        <v>60</v>
      </c>
      <c r="E10" s="118" t="s">
        <v>61</v>
      </c>
      <c r="F10" s="119" t="s">
        <v>62</v>
      </c>
      <c r="H10" s="105" t="s">
        <v>53</v>
      </c>
      <c r="J10" s="105" t="s">
        <v>79</v>
      </c>
      <c r="L10" s="2"/>
      <c r="P10" s="2"/>
      <c r="Q10" s="107" t="s">
        <v>59</v>
      </c>
      <c r="R10" s="107" t="s">
        <v>60</v>
      </c>
      <c r="S10" s="107" t="s">
        <v>61</v>
      </c>
      <c r="T10" s="108" t="s">
        <v>62</v>
      </c>
      <c r="U10" s="14" t="s">
        <v>29</v>
      </c>
      <c r="W10" s="128"/>
      <c r="X10" s="133" t="s">
        <v>24</v>
      </c>
    </row>
    <row r="11" spans="2:24" x14ac:dyDescent="0.3">
      <c r="B11" s="67" t="s">
        <v>59</v>
      </c>
      <c r="C11" s="70">
        <v>1</v>
      </c>
      <c r="D11" s="71">
        <f>1/C12</f>
        <v>0.66666666666666663</v>
      </c>
      <c r="E11" s="71">
        <f>1/C13</f>
        <v>1.4285714285714286</v>
      </c>
      <c r="F11" s="72">
        <f>1/C14</f>
        <v>1.25</v>
      </c>
      <c r="G11" s="43"/>
      <c r="H11" s="51">
        <f>SUM(C11:F11)</f>
        <v>4.3452380952380949</v>
      </c>
      <c r="J11" s="51">
        <f>H11/SUM(H$11:H$14)</f>
        <v>0.25</v>
      </c>
      <c r="L11" s="102">
        <f>(1/4)*(((C11-AVERAGE(C11:F11))^2)+((D11-AVERAGE(C11:F11))^2)+((E11-AVERAGE(C11:F11))^2)+((C11-AVERAGE(C11:F11))^2))</f>
        <v>7.703550170068027E-2</v>
      </c>
      <c r="N11" s="127">
        <f>SUM(L11:L14)/4</f>
        <v>8.4353874362244952E-2</v>
      </c>
      <c r="P11" s="67" t="s">
        <v>59</v>
      </c>
      <c r="Q11" s="39">
        <f>C11/C$15</f>
        <v>0.25</v>
      </c>
      <c r="R11" s="40">
        <f t="shared" ref="R11:T14" si="0">D11/D$15</f>
        <v>0.25000000000000006</v>
      </c>
      <c r="S11" s="40">
        <f t="shared" si="0"/>
        <v>0.24999999999999997</v>
      </c>
      <c r="T11" s="41">
        <f t="shared" si="0"/>
        <v>0.25</v>
      </c>
      <c r="U11" s="35">
        <f>AVERAGE(Q11:T11)</f>
        <v>0.25</v>
      </c>
      <c r="W11" s="67" t="s">
        <v>59</v>
      </c>
      <c r="X11" s="129">
        <f>U11</f>
        <v>0.25</v>
      </c>
    </row>
    <row r="12" spans="2:24" x14ac:dyDescent="0.3">
      <c r="B12" s="67" t="s">
        <v>60</v>
      </c>
      <c r="C12" s="55">
        <v>1.5</v>
      </c>
      <c r="D12" s="94">
        <v>1</v>
      </c>
      <c r="E12" s="94">
        <f>E11/D11</f>
        <v>2.1428571428571432</v>
      </c>
      <c r="F12" s="56">
        <f>F11/D11</f>
        <v>1.875</v>
      </c>
      <c r="G12" s="43"/>
      <c r="H12" s="49">
        <f>SUM(C12:F12)</f>
        <v>6.5178571428571432</v>
      </c>
      <c r="J12" s="49">
        <f>H12/SUM(H$11:H$14)</f>
        <v>0.37500000000000006</v>
      </c>
      <c r="L12" s="103">
        <f t="shared" ref="L12:L14" si="1">(1/4)*(((C12-AVERAGE(C12:F12))^2)+((D12-AVERAGE(C12:F12))^2)+((E12-AVERAGE(C12:F12))^2)+((C12-AVERAGE(C12:F12))^2))</f>
        <v>0.17332987882653075</v>
      </c>
      <c r="P12" s="67" t="s">
        <v>60</v>
      </c>
      <c r="Q12" s="42">
        <f t="shared" ref="Q12:Q14" si="2">C12/C$15</f>
        <v>0.375</v>
      </c>
      <c r="R12" s="43">
        <f t="shared" si="0"/>
        <v>0.37500000000000011</v>
      </c>
      <c r="S12" s="43">
        <f t="shared" si="0"/>
        <v>0.375</v>
      </c>
      <c r="T12" s="44">
        <f t="shared" si="0"/>
        <v>0.375</v>
      </c>
      <c r="U12" s="35">
        <f>AVERAGE(Q12:T12)</f>
        <v>0.375</v>
      </c>
      <c r="W12" s="67" t="s">
        <v>60</v>
      </c>
      <c r="X12" s="130">
        <f>U12</f>
        <v>0.375</v>
      </c>
    </row>
    <row r="13" spans="2:24" x14ac:dyDescent="0.3">
      <c r="B13" s="67" t="s">
        <v>61</v>
      </c>
      <c r="C13" s="55">
        <v>0.7</v>
      </c>
      <c r="D13" s="94">
        <f>1/E12</f>
        <v>0.46666666666666656</v>
      </c>
      <c r="E13" s="94">
        <v>1</v>
      </c>
      <c r="F13" s="56">
        <f>F12/E12</f>
        <v>0.87499999999999989</v>
      </c>
      <c r="G13" s="43"/>
      <c r="H13" s="49">
        <f>SUM(C13:F13)</f>
        <v>3.0416666666666665</v>
      </c>
      <c r="J13" s="49">
        <f t="shared" ref="J13:J14" si="3">H13/SUM(H$11:H$14)</f>
        <v>0.17500000000000002</v>
      </c>
      <c r="L13" s="103">
        <f t="shared" si="1"/>
        <v>3.774739583333335E-2</v>
      </c>
      <c r="P13" s="67" t="s">
        <v>61</v>
      </c>
      <c r="Q13" s="42">
        <f t="shared" si="2"/>
        <v>0.17499999999999999</v>
      </c>
      <c r="R13" s="43">
        <f t="shared" si="0"/>
        <v>0.17499999999999999</v>
      </c>
      <c r="S13" s="43">
        <f t="shared" si="0"/>
        <v>0.17499999999999996</v>
      </c>
      <c r="T13" s="44">
        <f t="shared" si="0"/>
        <v>0.17499999999999999</v>
      </c>
      <c r="U13" s="35">
        <f>AVERAGE(Q13:T13)</f>
        <v>0.17499999999999999</v>
      </c>
      <c r="W13" s="67" t="s">
        <v>61</v>
      </c>
      <c r="X13" s="130">
        <f>U13</f>
        <v>0.17499999999999999</v>
      </c>
    </row>
    <row r="14" spans="2:24" x14ac:dyDescent="0.3">
      <c r="B14" s="68" t="s">
        <v>62</v>
      </c>
      <c r="C14" s="73">
        <v>0.8</v>
      </c>
      <c r="D14" s="74">
        <f>1/F12</f>
        <v>0.53333333333333333</v>
      </c>
      <c r="E14" s="74">
        <f>1/F13</f>
        <v>1.142857142857143</v>
      </c>
      <c r="F14" s="75">
        <v>1</v>
      </c>
      <c r="G14" s="43"/>
      <c r="H14" s="52">
        <f>SUM(C14:F14)</f>
        <v>3.4761904761904763</v>
      </c>
      <c r="J14" s="52">
        <f t="shared" si="3"/>
        <v>0.2</v>
      </c>
      <c r="L14" s="104">
        <f t="shared" si="1"/>
        <v>4.9302721088435392E-2</v>
      </c>
      <c r="P14" s="68" t="s">
        <v>62</v>
      </c>
      <c r="Q14" s="45">
        <f t="shared" si="2"/>
        <v>0.2</v>
      </c>
      <c r="R14" s="46">
        <f t="shared" si="0"/>
        <v>0.20000000000000004</v>
      </c>
      <c r="S14" s="46">
        <f t="shared" si="0"/>
        <v>0.19999999999999998</v>
      </c>
      <c r="T14" s="47">
        <f t="shared" si="0"/>
        <v>0.2</v>
      </c>
      <c r="U14" s="35">
        <f>AVERAGE(Q14:T14)</f>
        <v>0.2</v>
      </c>
      <c r="W14" s="68" t="s">
        <v>62</v>
      </c>
      <c r="X14" s="131">
        <f>U14</f>
        <v>0.2</v>
      </c>
    </row>
    <row r="15" spans="2:24" x14ac:dyDescent="0.3">
      <c r="B15" s="77" t="s">
        <v>25</v>
      </c>
      <c r="C15" s="43">
        <f>SUM(C11:C14)</f>
        <v>4</v>
      </c>
      <c r="D15" s="43">
        <f>SUM(D11:D14)</f>
        <v>2.6666666666666661</v>
      </c>
      <c r="E15" s="43">
        <f>SUM(E11:E14)</f>
        <v>5.7142857142857153</v>
      </c>
      <c r="F15" s="43">
        <f>SUM(F11:F14)</f>
        <v>5</v>
      </c>
      <c r="G15" s="43"/>
      <c r="H15" s="43"/>
      <c r="I15" s="43"/>
    </row>
    <row r="17" spans="2:24" x14ac:dyDescent="0.3">
      <c r="B17" s="77" t="s">
        <v>83</v>
      </c>
    </row>
    <row r="18" spans="2:24" x14ac:dyDescent="0.3">
      <c r="B18" s="2"/>
      <c r="C18" s="118" t="s">
        <v>59</v>
      </c>
      <c r="D18" s="118" t="s">
        <v>60</v>
      </c>
      <c r="E18" s="118" t="s">
        <v>61</v>
      </c>
      <c r="F18" s="119" t="s">
        <v>62</v>
      </c>
      <c r="H18" s="105" t="s">
        <v>53</v>
      </c>
      <c r="J18" s="105" t="s">
        <v>79</v>
      </c>
      <c r="L18" s="2"/>
      <c r="P18" s="2"/>
      <c r="Q18" s="107" t="s">
        <v>59</v>
      </c>
      <c r="R18" s="107" t="s">
        <v>60</v>
      </c>
      <c r="S18" s="107" t="s">
        <v>61</v>
      </c>
      <c r="T18" s="108" t="s">
        <v>62</v>
      </c>
      <c r="U18" s="14" t="s">
        <v>29</v>
      </c>
      <c r="W18" s="128"/>
      <c r="X18" s="133" t="s">
        <v>24</v>
      </c>
    </row>
    <row r="19" spans="2:24" x14ac:dyDescent="0.3">
      <c r="B19" s="67" t="s">
        <v>59</v>
      </c>
      <c r="C19" s="70">
        <v>1</v>
      </c>
      <c r="D19" s="71">
        <f>1/C20</f>
        <v>0.33333333333333331</v>
      </c>
      <c r="E19" s="71">
        <f>1/C21</f>
        <v>0.5</v>
      </c>
      <c r="F19" s="72">
        <f>1/C22</f>
        <v>2.5</v>
      </c>
      <c r="G19" s="43"/>
      <c r="H19" s="51">
        <f>SUM(C19:F19)</f>
        <v>4.333333333333333</v>
      </c>
      <c r="J19" s="51">
        <f>H19/SUM(H$19:H$22)</f>
        <v>0.15624999999999997</v>
      </c>
      <c r="L19" s="102">
        <f>(1/4)*(((C19-AVERAGE(C19:F19))^2)+((D19-AVERAGE(C19:F19))^2)+((E19-AVERAGE(C19:F19))^2)+((C19-AVERAGE(C19:F19))^2))</f>
        <v>0.22916666666666663</v>
      </c>
      <c r="N19" s="127">
        <f>SUM(L19:L22)/4</f>
        <v>0.81124999999999992</v>
      </c>
      <c r="P19" s="67" t="s">
        <v>59</v>
      </c>
      <c r="Q19" s="39">
        <f>C19/C$23</f>
        <v>0.15625</v>
      </c>
      <c r="R19" s="40">
        <f t="shared" ref="R19:T22" si="4">D19/D$23</f>
        <v>0.15625</v>
      </c>
      <c r="S19" s="40">
        <f t="shared" si="4"/>
        <v>0.15625</v>
      </c>
      <c r="T19" s="41">
        <f t="shared" si="4"/>
        <v>0.15625</v>
      </c>
      <c r="U19" s="35">
        <f>AVERAGE(Q19:T19)</f>
        <v>0.15625</v>
      </c>
      <c r="W19" s="67" t="s">
        <v>59</v>
      </c>
      <c r="X19" s="129">
        <f>U19</f>
        <v>0.15625</v>
      </c>
    </row>
    <row r="20" spans="2:24" x14ac:dyDescent="0.3">
      <c r="B20" s="67" t="s">
        <v>60</v>
      </c>
      <c r="C20" s="55">
        <v>3</v>
      </c>
      <c r="D20" s="94">
        <v>1</v>
      </c>
      <c r="E20" s="94">
        <f>E19/D19</f>
        <v>1.5</v>
      </c>
      <c r="F20" s="56">
        <f>F19/D19</f>
        <v>7.5</v>
      </c>
      <c r="G20" s="43"/>
      <c r="H20" s="49">
        <f>SUM(C20:F20)</f>
        <v>13</v>
      </c>
      <c r="J20" s="49">
        <f t="shared" ref="J20:J22" si="5">H20/SUM(H$19:H$22)</f>
        <v>0.46875</v>
      </c>
      <c r="L20" s="103">
        <f t="shared" ref="L20:L22" si="6">(1/4)*(((C20-AVERAGE(C20:F20))^2)+((D20-AVERAGE(C20:F20))^2)+((E20-AVERAGE(C20:F20))^2)+((C20-AVERAGE(C20:F20))^2))</f>
        <v>2.0625</v>
      </c>
      <c r="P20" s="67" t="s">
        <v>60</v>
      </c>
      <c r="Q20" s="42">
        <f t="shared" ref="Q20:Q22" si="7">C20/C$23</f>
        <v>0.46875</v>
      </c>
      <c r="R20" s="43">
        <f t="shared" si="4"/>
        <v>0.46875</v>
      </c>
      <c r="S20" s="43">
        <f t="shared" si="4"/>
        <v>0.46875</v>
      </c>
      <c r="T20" s="44">
        <f t="shared" si="4"/>
        <v>0.46875</v>
      </c>
      <c r="U20" s="35">
        <f>AVERAGE(Q20:T20)</f>
        <v>0.46875</v>
      </c>
      <c r="W20" s="67" t="s">
        <v>60</v>
      </c>
      <c r="X20" s="130">
        <f>U20</f>
        <v>0.46875</v>
      </c>
    </row>
    <row r="21" spans="2:24" x14ac:dyDescent="0.3">
      <c r="B21" s="67" t="s">
        <v>61</v>
      </c>
      <c r="C21" s="55">
        <v>2</v>
      </c>
      <c r="D21" s="94">
        <f>1/E20</f>
        <v>0.66666666666666663</v>
      </c>
      <c r="E21" s="94">
        <v>1</v>
      </c>
      <c r="F21" s="56">
        <f>F20/E20</f>
        <v>5</v>
      </c>
      <c r="G21" s="43"/>
      <c r="H21" s="49">
        <f>SUM(C21:F21)</f>
        <v>8.6666666666666661</v>
      </c>
      <c r="J21" s="49">
        <f t="shared" si="5"/>
        <v>0.31249999999999994</v>
      </c>
      <c r="L21" s="103">
        <f t="shared" si="6"/>
        <v>0.91666666666666652</v>
      </c>
      <c r="P21" s="67" t="s">
        <v>61</v>
      </c>
      <c r="Q21" s="42">
        <f t="shared" si="7"/>
        <v>0.3125</v>
      </c>
      <c r="R21" s="43">
        <f t="shared" si="4"/>
        <v>0.3125</v>
      </c>
      <c r="S21" s="43">
        <f t="shared" si="4"/>
        <v>0.3125</v>
      </c>
      <c r="T21" s="44">
        <f t="shared" si="4"/>
        <v>0.3125</v>
      </c>
      <c r="U21" s="35">
        <f>AVERAGE(Q21:T21)</f>
        <v>0.3125</v>
      </c>
      <c r="W21" s="67" t="s">
        <v>61</v>
      </c>
      <c r="X21" s="130">
        <f>U21</f>
        <v>0.3125</v>
      </c>
    </row>
    <row r="22" spans="2:24" x14ac:dyDescent="0.3">
      <c r="B22" s="68" t="s">
        <v>62</v>
      </c>
      <c r="C22" s="73">
        <v>0.4</v>
      </c>
      <c r="D22" s="74">
        <f>1/F20</f>
        <v>0.13333333333333333</v>
      </c>
      <c r="E22" s="74">
        <f>1/F21</f>
        <v>0.2</v>
      </c>
      <c r="F22" s="75">
        <v>1</v>
      </c>
      <c r="G22" s="43"/>
      <c r="H22" s="52">
        <f>SUM(C22:F22)</f>
        <v>1.7333333333333334</v>
      </c>
      <c r="J22" s="52">
        <f t="shared" si="5"/>
        <v>6.25E-2</v>
      </c>
      <c r="L22" s="104">
        <f t="shared" si="6"/>
        <v>3.6666666666666674E-2</v>
      </c>
      <c r="P22" s="68" t="s">
        <v>62</v>
      </c>
      <c r="Q22" s="45">
        <f t="shared" si="7"/>
        <v>6.25E-2</v>
      </c>
      <c r="R22" s="46">
        <f t="shared" si="4"/>
        <v>6.25E-2</v>
      </c>
      <c r="S22" s="46">
        <f t="shared" si="4"/>
        <v>6.25E-2</v>
      </c>
      <c r="T22" s="47">
        <f t="shared" si="4"/>
        <v>6.25E-2</v>
      </c>
      <c r="U22" s="35">
        <f>AVERAGE(Q22:T22)</f>
        <v>6.25E-2</v>
      </c>
      <c r="W22" s="68" t="s">
        <v>62</v>
      </c>
      <c r="X22" s="131">
        <f>U22</f>
        <v>6.25E-2</v>
      </c>
    </row>
    <row r="23" spans="2:24" x14ac:dyDescent="0.3">
      <c r="B23" s="77" t="s">
        <v>25</v>
      </c>
      <c r="C23" s="43">
        <f>SUM(C19:C22)</f>
        <v>6.4</v>
      </c>
      <c r="D23" s="43">
        <f>SUM(D19:D22)</f>
        <v>2.1333333333333333</v>
      </c>
      <c r="E23" s="43">
        <f>SUM(E19:E22)</f>
        <v>3.2</v>
      </c>
      <c r="F23" s="43">
        <f>SUM(F19:F22)</f>
        <v>16</v>
      </c>
      <c r="G23" s="43"/>
      <c r="H23" s="43"/>
      <c r="I23" s="43"/>
    </row>
    <row r="25" spans="2:24" x14ac:dyDescent="0.3">
      <c r="B25" s="77" t="s">
        <v>84</v>
      </c>
    </row>
    <row r="26" spans="2:24" x14ac:dyDescent="0.3">
      <c r="B26" s="120"/>
      <c r="C26" s="121" t="s">
        <v>59</v>
      </c>
      <c r="D26" s="122" t="s">
        <v>60</v>
      </c>
      <c r="E26" s="122" t="s">
        <v>61</v>
      </c>
      <c r="F26" s="123" t="s">
        <v>62</v>
      </c>
      <c r="H26" s="105" t="s">
        <v>53</v>
      </c>
      <c r="J26" s="105" t="s">
        <v>79</v>
      </c>
      <c r="L26" s="2"/>
      <c r="P26" s="2"/>
      <c r="Q26" s="107" t="s">
        <v>59</v>
      </c>
      <c r="R26" s="107" t="s">
        <v>60</v>
      </c>
      <c r="S26" s="107" t="s">
        <v>61</v>
      </c>
      <c r="T26" s="108" t="s">
        <v>62</v>
      </c>
      <c r="U26" s="14" t="s">
        <v>29</v>
      </c>
      <c r="W26" s="128"/>
      <c r="X26" s="133" t="s">
        <v>24</v>
      </c>
    </row>
    <row r="27" spans="2:24" x14ac:dyDescent="0.3">
      <c r="B27" s="67" t="s">
        <v>59</v>
      </c>
      <c r="C27" s="55">
        <v>1</v>
      </c>
      <c r="D27" s="94">
        <f>1/C28</f>
        <v>1.6666666666666667</v>
      </c>
      <c r="E27" s="94">
        <f>1/C29</f>
        <v>0.33333333333333331</v>
      </c>
      <c r="F27" s="56">
        <f>1/C30</f>
        <v>0.5</v>
      </c>
      <c r="G27" s="43"/>
      <c r="H27" s="51">
        <f>SUM(C27:F27)</f>
        <v>3.5000000000000004</v>
      </c>
      <c r="J27" s="51">
        <f>H27/SUM(H$27:H$30)</f>
        <v>0.15151515151515152</v>
      </c>
      <c r="L27" s="102">
        <f>(1/4)*(((C27-AVERAGE(C27:F27))^2)+((D27-AVERAGE(C27:F27))^2)+((E27-AVERAGE(C27:F27))^2)+((C27-AVERAGE(C27:F27))^2))</f>
        <v>0.23784722222222221</v>
      </c>
      <c r="N27" s="127">
        <f>SUM(L27:L30)/4</f>
        <v>0.85387152777777775</v>
      </c>
      <c r="P27" s="67" t="s">
        <v>59</v>
      </c>
      <c r="Q27" s="39">
        <f>C27/C$31</f>
        <v>0.15151515151515152</v>
      </c>
      <c r="R27" s="40">
        <f t="shared" ref="R27:T30" si="8">D27/D$31</f>
        <v>0.15151515151515152</v>
      </c>
      <c r="S27" s="40">
        <f t="shared" si="8"/>
        <v>0.15151515151515152</v>
      </c>
      <c r="T27" s="41">
        <f t="shared" si="8"/>
        <v>0.15151515151515152</v>
      </c>
      <c r="U27" s="35">
        <f t="shared" ref="U27:U30" si="9">AVERAGE(Q27:T27)</f>
        <v>0.15151515151515152</v>
      </c>
      <c r="W27" s="67" t="s">
        <v>59</v>
      </c>
      <c r="X27" s="129">
        <f t="shared" ref="X27:X48" si="10">U27</f>
        <v>0.15151515151515152</v>
      </c>
    </row>
    <row r="28" spans="2:24" x14ac:dyDescent="0.3">
      <c r="B28" s="67" t="s">
        <v>60</v>
      </c>
      <c r="C28" s="55">
        <v>0.6</v>
      </c>
      <c r="D28" s="94">
        <v>1</v>
      </c>
      <c r="E28" s="94">
        <f>E27/D27</f>
        <v>0.19999999999999998</v>
      </c>
      <c r="F28" s="56">
        <f>F27/D27</f>
        <v>0.3</v>
      </c>
      <c r="G28" s="43"/>
      <c r="H28" s="49">
        <f>SUM(C28:F28)</f>
        <v>2.1</v>
      </c>
      <c r="J28" s="49">
        <f t="shared" ref="J28:J30" si="11">H28/SUM(H$27:H$30)</f>
        <v>9.0909090909090912E-2</v>
      </c>
      <c r="L28" s="103">
        <f t="shared" ref="L28:L30" si="12">(1/4)*(((C28-AVERAGE(C28:F28))^2)+((D28-AVERAGE(C28:F28))^2)+((E28-AVERAGE(C28:F28))^2)+((C28-AVERAGE(C28:F28))^2))</f>
        <v>8.5625000000000007E-2</v>
      </c>
      <c r="P28" s="67" t="s">
        <v>60</v>
      </c>
      <c r="Q28" s="42">
        <f t="shared" ref="Q28:Q30" si="13">C28/C$31</f>
        <v>9.0909090909090912E-2</v>
      </c>
      <c r="R28" s="43">
        <f t="shared" si="8"/>
        <v>9.0909090909090912E-2</v>
      </c>
      <c r="S28" s="43">
        <f t="shared" si="8"/>
        <v>9.0909090909090912E-2</v>
      </c>
      <c r="T28" s="44">
        <f t="shared" si="8"/>
        <v>9.0909090909090912E-2</v>
      </c>
      <c r="U28" s="35">
        <f t="shared" si="9"/>
        <v>9.0909090909090912E-2</v>
      </c>
      <c r="W28" s="67" t="s">
        <v>60</v>
      </c>
      <c r="X28" s="130">
        <f t="shared" si="10"/>
        <v>9.0909090909090912E-2</v>
      </c>
    </row>
    <row r="29" spans="2:24" x14ac:dyDescent="0.3">
      <c r="B29" s="67" t="s">
        <v>61</v>
      </c>
      <c r="C29" s="55">
        <v>3</v>
      </c>
      <c r="D29" s="94">
        <f>1/E28</f>
        <v>5</v>
      </c>
      <c r="E29" s="94">
        <v>1</v>
      </c>
      <c r="F29" s="56">
        <f>F28/E28</f>
        <v>1.5</v>
      </c>
      <c r="G29" s="43"/>
      <c r="H29" s="49">
        <f>SUM(C29:F29)</f>
        <v>10.5</v>
      </c>
      <c r="J29" s="49">
        <f t="shared" si="11"/>
        <v>0.45454545454545453</v>
      </c>
      <c r="L29" s="103">
        <f t="shared" si="12"/>
        <v>2.140625</v>
      </c>
      <c r="P29" s="67" t="s">
        <v>61</v>
      </c>
      <c r="Q29" s="42">
        <f t="shared" si="13"/>
        <v>0.45454545454545459</v>
      </c>
      <c r="R29" s="43">
        <f t="shared" si="8"/>
        <v>0.45454545454545453</v>
      </c>
      <c r="S29" s="43">
        <f t="shared" si="8"/>
        <v>0.45454545454545459</v>
      </c>
      <c r="T29" s="44">
        <f t="shared" si="8"/>
        <v>0.45454545454545459</v>
      </c>
      <c r="U29" s="35">
        <f>AVERAGE(Q29:T29)</f>
        <v>0.45454545454545459</v>
      </c>
      <c r="W29" s="67" t="s">
        <v>61</v>
      </c>
      <c r="X29" s="130">
        <f>U29</f>
        <v>0.45454545454545459</v>
      </c>
    </row>
    <row r="30" spans="2:24" x14ac:dyDescent="0.3">
      <c r="B30" s="68" t="s">
        <v>62</v>
      </c>
      <c r="C30" s="73">
        <v>2</v>
      </c>
      <c r="D30" s="74">
        <f>1/F28</f>
        <v>3.3333333333333335</v>
      </c>
      <c r="E30" s="74">
        <f>1/F29</f>
        <v>0.66666666666666663</v>
      </c>
      <c r="F30" s="75">
        <v>1</v>
      </c>
      <c r="G30" s="43"/>
      <c r="H30" s="52">
        <f>SUM(C30:F30)</f>
        <v>7.0000000000000009</v>
      </c>
      <c r="J30" s="52">
        <f t="shared" si="11"/>
        <v>0.30303030303030304</v>
      </c>
      <c r="L30" s="104">
        <f t="shared" si="12"/>
        <v>0.95138888888888884</v>
      </c>
      <c r="P30" s="68" t="s">
        <v>62</v>
      </c>
      <c r="Q30" s="45">
        <f t="shared" si="13"/>
        <v>0.30303030303030304</v>
      </c>
      <c r="R30" s="46">
        <f t="shared" si="8"/>
        <v>0.30303030303030304</v>
      </c>
      <c r="S30" s="46">
        <f t="shared" si="8"/>
        <v>0.30303030303030304</v>
      </c>
      <c r="T30" s="47">
        <f t="shared" si="8"/>
        <v>0.30303030303030304</v>
      </c>
      <c r="U30" s="35">
        <f t="shared" si="9"/>
        <v>0.30303030303030304</v>
      </c>
      <c r="W30" s="68" t="s">
        <v>62</v>
      </c>
      <c r="X30" s="131">
        <f t="shared" si="10"/>
        <v>0.30303030303030304</v>
      </c>
    </row>
    <row r="31" spans="2:24" x14ac:dyDescent="0.3">
      <c r="B31" s="77" t="s">
        <v>25</v>
      </c>
      <c r="C31" s="43">
        <f>SUM(C27:C30)</f>
        <v>6.6</v>
      </c>
      <c r="D31" s="43">
        <f>SUM(D27:D30)</f>
        <v>11</v>
      </c>
      <c r="E31" s="43">
        <f>SUM(E27:E30)</f>
        <v>2.1999999999999997</v>
      </c>
      <c r="F31" s="43">
        <f>SUM(F27:F30)</f>
        <v>3.3</v>
      </c>
      <c r="G31" s="43"/>
      <c r="H31" s="43"/>
      <c r="I31" s="43"/>
    </row>
    <row r="33" spans="2:24" x14ac:dyDescent="0.3">
      <c r="B33" s="77" t="s">
        <v>85</v>
      </c>
    </row>
    <row r="34" spans="2:24" x14ac:dyDescent="0.3">
      <c r="B34" s="2"/>
      <c r="C34" s="118" t="s">
        <v>59</v>
      </c>
      <c r="D34" s="118" t="s">
        <v>60</v>
      </c>
      <c r="E34" s="118" t="s">
        <v>61</v>
      </c>
      <c r="F34" s="119" t="s">
        <v>62</v>
      </c>
      <c r="H34" s="105" t="s">
        <v>53</v>
      </c>
      <c r="J34" s="105" t="s">
        <v>79</v>
      </c>
      <c r="L34" s="2"/>
      <c r="P34" s="2"/>
      <c r="Q34" s="107" t="s">
        <v>59</v>
      </c>
      <c r="R34" s="107" t="s">
        <v>60</v>
      </c>
      <c r="S34" s="107" t="s">
        <v>61</v>
      </c>
      <c r="T34" s="108" t="s">
        <v>62</v>
      </c>
      <c r="U34" s="14" t="s">
        <v>29</v>
      </c>
      <c r="W34" s="128"/>
      <c r="X34" s="133" t="s">
        <v>24</v>
      </c>
    </row>
    <row r="35" spans="2:24" x14ac:dyDescent="0.3">
      <c r="B35" s="67" t="s">
        <v>59</v>
      </c>
      <c r="C35" s="70">
        <v>1</v>
      </c>
      <c r="D35" s="71">
        <f>1/C36</f>
        <v>1.25</v>
      </c>
      <c r="E35" s="71">
        <f>1/C37</f>
        <v>1.6666666666666667</v>
      </c>
      <c r="F35" s="72">
        <f>1/C38</f>
        <v>2.5</v>
      </c>
      <c r="G35" s="43"/>
      <c r="H35" s="51">
        <f>SUM(C35:F35)</f>
        <v>6.416666666666667</v>
      </c>
      <c r="J35" s="51">
        <f>H35/SUM(H$35:H$38)</f>
        <v>0.3571428571428571</v>
      </c>
      <c r="L35" s="102">
        <f>(1/4)*(((C35-AVERAGE(C35:F35))^2)+((D35-AVERAGE(C35:F35))^2)+((E35-AVERAGE(C35:F35))^2)+((C35-AVERAGE(C35:F35))^2))</f>
        <v>0.21484375000000006</v>
      </c>
      <c r="N35" s="127">
        <f>SUM(L35:L38)/4</f>
        <v>0.11601562500000001</v>
      </c>
      <c r="P35" s="67" t="s">
        <v>59</v>
      </c>
      <c r="Q35" s="39">
        <f>C35/C$39</f>
        <v>0.35714285714285715</v>
      </c>
      <c r="R35" s="40">
        <f t="shared" ref="R35:T38" si="14">D35/D$39</f>
        <v>0.35714285714285715</v>
      </c>
      <c r="S35" s="40">
        <f t="shared" si="14"/>
        <v>0.35714285714285715</v>
      </c>
      <c r="T35" s="41">
        <f t="shared" si="14"/>
        <v>0.35714285714285715</v>
      </c>
      <c r="U35" s="35">
        <f t="shared" ref="U35:U38" si="15">AVERAGE(Q35:T35)</f>
        <v>0.35714285714285715</v>
      </c>
      <c r="W35" s="67" t="s">
        <v>59</v>
      </c>
      <c r="X35" s="129">
        <f t="shared" ref="X35:X48" si="16">U35</f>
        <v>0.35714285714285715</v>
      </c>
    </row>
    <row r="36" spans="2:24" x14ac:dyDescent="0.3">
      <c r="B36" s="67" t="s">
        <v>60</v>
      </c>
      <c r="C36" s="55">
        <v>0.8</v>
      </c>
      <c r="D36" s="94">
        <v>1</v>
      </c>
      <c r="E36" s="94">
        <f>E35/D35</f>
        <v>1.3333333333333335</v>
      </c>
      <c r="F36" s="56">
        <f>F35/D35</f>
        <v>2</v>
      </c>
      <c r="G36" s="43"/>
      <c r="H36" s="49">
        <f>SUM(C36:F36)</f>
        <v>5.1333333333333337</v>
      </c>
      <c r="J36" s="49">
        <f t="shared" ref="J36:J38" si="17">H36/SUM(H$35:H$38)</f>
        <v>0.2857142857142857</v>
      </c>
      <c r="L36" s="103">
        <f t="shared" ref="L36:L38" si="18">(1/4)*(((C36-AVERAGE(C36:F36))^2)+((D36-AVERAGE(C36:F36))^2)+((E36-AVERAGE(C36:F36))^2)+((C36-AVERAGE(C36:F36))^2))</f>
        <v>0.13750000000000004</v>
      </c>
      <c r="P36" s="67" t="s">
        <v>60</v>
      </c>
      <c r="Q36" s="42">
        <f t="shared" ref="Q36:Q38" si="19">C36/C$39</f>
        <v>0.28571428571428575</v>
      </c>
      <c r="R36" s="43">
        <f t="shared" si="14"/>
        <v>0.2857142857142857</v>
      </c>
      <c r="S36" s="43">
        <f t="shared" si="14"/>
        <v>0.28571428571428575</v>
      </c>
      <c r="T36" s="44">
        <f t="shared" si="14"/>
        <v>0.2857142857142857</v>
      </c>
      <c r="U36" s="35">
        <f t="shared" si="15"/>
        <v>0.2857142857142857</v>
      </c>
      <c r="W36" s="67" t="s">
        <v>60</v>
      </c>
      <c r="X36" s="130">
        <f t="shared" si="16"/>
        <v>0.2857142857142857</v>
      </c>
    </row>
    <row r="37" spans="2:24" x14ac:dyDescent="0.3">
      <c r="B37" s="67" t="s">
        <v>61</v>
      </c>
      <c r="C37" s="55">
        <v>0.6</v>
      </c>
      <c r="D37" s="94">
        <f>1/E36</f>
        <v>0.74999999999999989</v>
      </c>
      <c r="E37" s="94">
        <v>1</v>
      </c>
      <c r="F37" s="56">
        <f>F36/E36</f>
        <v>1.4999999999999998</v>
      </c>
      <c r="G37" s="43"/>
      <c r="H37" s="49">
        <f>SUM(C37:F37)</f>
        <v>3.8499999999999996</v>
      </c>
      <c r="J37" s="49">
        <f t="shared" si="17"/>
        <v>0.21428571428571425</v>
      </c>
      <c r="L37" s="103">
        <f t="shared" si="18"/>
        <v>7.7343749999999975E-2</v>
      </c>
      <c r="P37" s="67" t="s">
        <v>61</v>
      </c>
      <c r="Q37" s="42">
        <f t="shared" si="19"/>
        <v>0.2142857142857143</v>
      </c>
      <c r="R37" s="43">
        <f t="shared" si="14"/>
        <v>0.21428571428571425</v>
      </c>
      <c r="S37" s="43">
        <f t="shared" si="14"/>
        <v>0.21428571428571427</v>
      </c>
      <c r="T37" s="44">
        <f t="shared" si="14"/>
        <v>0.21428571428571425</v>
      </c>
      <c r="U37" s="35">
        <f t="shared" si="15"/>
        <v>0.21428571428571425</v>
      </c>
      <c r="W37" s="67" t="s">
        <v>61</v>
      </c>
      <c r="X37" s="130">
        <f t="shared" si="16"/>
        <v>0.21428571428571425</v>
      </c>
    </row>
    <row r="38" spans="2:24" x14ac:dyDescent="0.3">
      <c r="B38" s="68" t="s">
        <v>62</v>
      </c>
      <c r="C38" s="73">
        <v>0.4</v>
      </c>
      <c r="D38" s="74">
        <f>1/F36</f>
        <v>0.5</v>
      </c>
      <c r="E38" s="74">
        <f>1/F37</f>
        <v>0.66666666666666674</v>
      </c>
      <c r="F38" s="75">
        <v>1</v>
      </c>
      <c r="G38" s="43"/>
      <c r="H38" s="52">
        <f>SUM(C38:F38)</f>
        <v>2.5666666666666669</v>
      </c>
      <c r="J38" s="52">
        <f t="shared" si="17"/>
        <v>0.14285714285714285</v>
      </c>
      <c r="L38" s="104">
        <f t="shared" si="18"/>
        <v>3.437500000000001E-2</v>
      </c>
      <c r="P38" s="68" t="s">
        <v>62</v>
      </c>
      <c r="Q38" s="45">
        <f t="shared" si="19"/>
        <v>0.14285714285714288</v>
      </c>
      <c r="R38" s="46">
        <f t="shared" si="14"/>
        <v>0.14285714285714285</v>
      </c>
      <c r="S38" s="46">
        <f t="shared" si="14"/>
        <v>0.14285714285714288</v>
      </c>
      <c r="T38" s="47">
        <f t="shared" si="14"/>
        <v>0.14285714285714285</v>
      </c>
      <c r="U38" s="35">
        <f t="shared" si="15"/>
        <v>0.14285714285714285</v>
      </c>
      <c r="W38" s="68" t="s">
        <v>62</v>
      </c>
      <c r="X38" s="131">
        <f t="shared" si="16"/>
        <v>0.14285714285714285</v>
      </c>
    </row>
    <row r="39" spans="2:24" x14ac:dyDescent="0.3">
      <c r="B39" s="77" t="s">
        <v>25</v>
      </c>
      <c r="C39" s="43">
        <f>SUM(C35:C38)</f>
        <v>2.8</v>
      </c>
      <c r="D39" s="43">
        <f>SUM(D35:D38)</f>
        <v>3.5</v>
      </c>
      <c r="E39" s="43">
        <f>SUM(E35:E38)</f>
        <v>4.666666666666667</v>
      </c>
      <c r="F39" s="43">
        <f>SUM(F35:F38)</f>
        <v>7</v>
      </c>
      <c r="G39" s="43"/>
      <c r="H39" s="43"/>
      <c r="I39" s="43"/>
    </row>
    <row r="41" spans="2:24" x14ac:dyDescent="0.3">
      <c r="B41" s="77" t="s">
        <v>86</v>
      </c>
    </row>
    <row r="42" spans="2:24" x14ac:dyDescent="0.3">
      <c r="B42" s="2"/>
      <c r="C42" s="118">
        <v>1</v>
      </c>
      <c r="D42" s="118">
        <v>2</v>
      </c>
      <c r="E42" s="118">
        <v>3</v>
      </c>
      <c r="F42" s="119">
        <v>4</v>
      </c>
      <c r="H42" s="105" t="s">
        <v>53</v>
      </c>
      <c r="J42" s="105" t="s">
        <v>79</v>
      </c>
      <c r="L42" s="2"/>
      <c r="P42" s="2"/>
      <c r="Q42" s="107" t="s">
        <v>59</v>
      </c>
      <c r="R42" s="107" t="s">
        <v>60</v>
      </c>
      <c r="S42" s="107" t="s">
        <v>61</v>
      </c>
      <c r="T42" s="108" t="s">
        <v>62</v>
      </c>
      <c r="U42" s="14" t="s">
        <v>29</v>
      </c>
      <c r="W42" s="128"/>
      <c r="X42" s="133" t="s">
        <v>24</v>
      </c>
    </row>
    <row r="43" spans="2:24" x14ac:dyDescent="0.3">
      <c r="B43" s="132" t="s">
        <v>59</v>
      </c>
      <c r="C43" s="70">
        <v>1</v>
      </c>
      <c r="D43" s="71">
        <f>1/C44</f>
        <v>1.6666666666666667</v>
      </c>
      <c r="E43" s="71">
        <f>1/C45</f>
        <v>3.3333333333333335</v>
      </c>
      <c r="F43" s="72">
        <f>1/C46</f>
        <v>0.5</v>
      </c>
      <c r="G43" s="43"/>
      <c r="H43" s="51">
        <f>SUM(C43:F43)</f>
        <v>6.5</v>
      </c>
      <c r="J43" s="51">
        <f>H43/SUM(H$43:H$46)</f>
        <v>0.25641025641025639</v>
      </c>
      <c r="L43" s="102">
        <f>(1/4)*(((C43-AVERAGE(C43:F43))^2)+((D43-AVERAGE(C43:F43))^2)+((E43-AVERAGE(C43:F43))^2)+((C43-AVERAGE(C43:F43))^2))</f>
        <v>0.92534722222222232</v>
      </c>
      <c r="N43" s="127">
        <f>SUM(L43:L46)/4</f>
        <v>1.2607855902777778</v>
      </c>
      <c r="P43" s="67" t="s">
        <v>59</v>
      </c>
      <c r="Q43" s="39">
        <f>C43/C$47</f>
        <v>0.25641025641025639</v>
      </c>
      <c r="R43" s="40">
        <f t="shared" ref="R43:T46" si="20">D43/D$47</f>
        <v>0.25641025641025644</v>
      </c>
      <c r="S43" s="40">
        <f t="shared" si="20"/>
        <v>0.25641025641025644</v>
      </c>
      <c r="T43" s="41">
        <f t="shared" si="20"/>
        <v>0.25641025641025639</v>
      </c>
      <c r="U43" s="35">
        <f t="shared" ref="U43:U46" si="21">AVERAGE(Q43:T43)</f>
        <v>0.25641025641025639</v>
      </c>
      <c r="W43" s="67" t="s">
        <v>59</v>
      </c>
      <c r="X43" s="129">
        <f t="shared" ref="X43:X46" si="22">U43</f>
        <v>0.25641025641025639</v>
      </c>
    </row>
    <row r="44" spans="2:24" x14ac:dyDescent="0.3">
      <c r="B44" s="67" t="s">
        <v>60</v>
      </c>
      <c r="C44" s="55">
        <v>0.6</v>
      </c>
      <c r="D44" s="94">
        <v>1</v>
      </c>
      <c r="E44" s="94">
        <f>E43/D43</f>
        <v>2</v>
      </c>
      <c r="F44" s="56">
        <f>F43/D43</f>
        <v>0.3</v>
      </c>
      <c r="G44" s="43"/>
      <c r="H44" s="49">
        <f>SUM(C44:F44)</f>
        <v>3.9</v>
      </c>
      <c r="J44" s="49">
        <f t="shared" ref="J44:J46" si="23">H44/SUM(H$43:H$46)</f>
        <v>0.15384615384615383</v>
      </c>
      <c r="L44" s="103">
        <f t="shared" ref="L44:L46" si="24">(1/4)*(((C44-AVERAGE(C44:F44))^2)+((D44-AVERAGE(C44:F44))^2)+((E44-AVERAGE(C44:F44))^2)+((C44-AVERAGE(C44:F44))^2))</f>
        <v>0.333125</v>
      </c>
      <c r="P44" s="67" t="s">
        <v>60</v>
      </c>
      <c r="Q44" s="42">
        <f t="shared" ref="Q44:Q46" si="25">C44/C$47</f>
        <v>0.15384615384615383</v>
      </c>
      <c r="R44" s="43">
        <f t="shared" si="20"/>
        <v>0.15384615384615385</v>
      </c>
      <c r="S44" s="43">
        <f t="shared" si="20"/>
        <v>0.15384615384615385</v>
      </c>
      <c r="T44" s="44">
        <f t="shared" si="20"/>
        <v>0.15384615384615383</v>
      </c>
      <c r="U44" s="35">
        <f t="shared" si="21"/>
        <v>0.15384615384615385</v>
      </c>
      <c r="W44" s="67" t="s">
        <v>60</v>
      </c>
      <c r="X44" s="130">
        <f t="shared" si="22"/>
        <v>0.15384615384615385</v>
      </c>
    </row>
    <row r="45" spans="2:24" x14ac:dyDescent="0.3">
      <c r="B45" s="67" t="s">
        <v>61</v>
      </c>
      <c r="C45" s="55">
        <v>0.3</v>
      </c>
      <c r="D45" s="94">
        <f>1/E44</f>
        <v>0.5</v>
      </c>
      <c r="E45" s="94">
        <v>1</v>
      </c>
      <c r="F45" s="56">
        <f>F44/E44</f>
        <v>0.15</v>
      </c>
      <c r="G45" s="43"/>
      <c r="H45" s="49">
        <f>SUM(C45:F45)</f>
        <v>1.95</v>
      </c>
      <c r="J45" s="49">
        <f t="shared" si="23"/>
        <v>7.6923076923076913E-2</v>
      </c>
      <c r="L45" s="103">
        <f t="shared" si="24"/>
        <v>8.3281250000000001E-2</v>
      </c>
      <c r="P45" s="67" t="s">
        <v>61</v>
      </c>
      <c r="Q45" s="42">
        <f t="shared" si="25"/>
        <v>7.6923076923076913E-2</v>
      </c>
      <c r="R45" s="43">
        <f t="shared" si="20"/>
        <v>7.6923076923076927E-2</v>
      </c>
      <c r="S45" s="43">
        <f t="shared" si="20"/>
        <v>7.6923076923076927E-2</v>
      </c>
      <c r="T45" s="44">
        <f t="shared" si="20"/>
        <v>7.6923076923076913E-2</v>
      </c>
      <c r="U45" s="35">
        <f t="shared" si="21"/>
        <v>7.6923076923076927E-2</v>
      </c>
      <c r="W45" s="67" t="s">
        <v>61</v>
      </c>
      <c r="X45" s="130">
        <f t="shared" si="22"/>
        <v>7.6923076923076927E-2</v>
      </c>
    </row>
    <row r="46" spans="2:24" x14ac:dyDescent="0.3">
      <c r="B46" s="68" t="s">
        <v>62</v>
      </c>
      <c r="C46" s="73">
        <v>2</v>
      </c>
      <c r="D46" s="74">
        <f>1/F44</f>
        <v>3.3333333333333335</v>
      </c>
      <c r="E46" s="74">
        <f>1/F45</f>
        <v>6.666666666666667</v>
      </c>
      <c r="F46" s="75">
        <v>1</v>
      </c>
      <c r="G46" s="43"/>
      <c r="H46" s="52">
        <f>SUM(C46:F46)</f>
        <v>13</v>
      </c>
      <c r="J46" s="52">
        <f t="shared" si="23"/>
        <v>0.51282051282051277</v>
      </c>
      <c r="L46" s="104">
        <f t="shared" si="24"/>
        <v>3.7013888888888893</v>
      </c>
      <c r="P46" s="68" t="s">
        <v>62</v>
      </c>
      <c r="Q46" s="45">
        <f t="shared" si="25"/>
        <v>0.51282051282051277</v>
      </c>
      <c r="R46" s="46">
        <f t="shared" si="20"/>
        <v>0.51282051282051289</v>
      </c>
      <c r="S46" s="46">
        <f t="shared" si="20"/>
        <v>0.51282051282051289</v>
      </c>
      <c r="T46" s="47">
        <f t="shared" si="20"/>
        <v>0.51282051282051277</v>
      </c>
      <c r="U46" s="35">
        <f t="shared" si="21"/>
        <v>0.51282051282051277</v>
      </c>
      <c r="W46" s="68" t="s">
        <v>62</v>
      </c>
      <c r="X46" s="131">
        <f t="shared" si="22"/>
        <v>0.51282051282051277</v>
      </c>
    </row>
    <row r="47" spans="2:24" x14ac:dyDescent="0.3">
      <c r="B47" s="77" t="s">
        <v>25</v>
      </c>
      <c r="C47" s="43">
        <f>SUM(C43:C46)</f>
        <v>3.9000000000000004</v>
      </c>
      <c r="D47" s="43">
        <f>SUM(D43:D46)</f>
        <v>6.5</v>
      </c>
      <c r="E47" s="43">
        <f>SUM(E43:E46)</f>
        <v>13</v>
      </c>
      <c r="F47" s="43">
        <f>SUM(F43:F46)</f>
        <v>1.9500000000000002</v>
      </c>
      <c r="G47" s="43"/>
      <c r="H47" s="43"/>
      <c r="I47" s="43"/>
    </row>
    <row r="50" spans="2:24" x14ac:dyDescent="0.3">
      <c r="B50" s="120"/>
      <c r="C50" s="124">
        <v>1</v>
      </c>
      <c r="D50" s="125">
        <v>2</v>
      </c>
      <c r="E50" s="125">
        <v>3</v>
      </c>
      <c r="F50" s="126">
        <v>4</v>
      </c>
      <c r="H50" s="2"/>
      <c r="J50" s="2"/>
    </row>
    <row r="51" spans="2:24" x14ac:dyDescent="0.3">
      <c r="B51" s="67" t="s">
        <v>59</v>
      </c>
      <c r="C51" s="42">
        <f>$J11</f>
        <v>0.25</v>
      </c>
      <c r="D51" s="94">
        <f>$J19</f>
        <v>0.15624999999999997</v>
      </c>
      <c r="E51" s="94">
        <f>$J27</f>
        <v>0.15151515151515152</v>
      </c>
      <c r="F51" s="44">
        <f>$J35</f>
        <v>0.3571428571428571</v>
      </c>
      <c r="H51" s="99">
        <f>$J43</f>
        <v>0.25641025641025639</v>
      </c>
      <c r="J51" s="102">
        <f t="array" ref="J51:J54">MMULT(C51:F54,H51:H54)</f>
        <v>0.28294622044622042</v>
      </c>
    </row>
    <row r="52" spans="2:24" x14ac:dyDescent="0.3">
      <c r="B52" s="67" t="s">
        <v>60</v>
      </c>
      <c r="C52" s="42">
        <f>$J12</f>
        <v>0.37500000000000006</v>
      </c>
      <c r="D52" s="43">
        <f>$J20</f>
        <v>0.46875</v>
      </c>
      <c r="E52" s="43">
        <f>$J28</f>
        <v>9.0909090909090912E-2</v>
      </c>
      <c r="F52" s="44">
        <f>$J36</f>
        <v>0.2857142857142857</v>
      </c>
      <c r="G52" s="81" t="s">
        <v>34</v>
      </c>
      <c r="H52" s="100">
        <f>$J44</f>
        <v>0.15384615384615383</v>
      </c>
      <c r="I52" s="81" t="s">
        <v>35</v>
      </c>
      <c r="J52" s="103">
        <v>0.32178238428238426</v>
      </c>
      <c r="K52" s="82" t="s">
        <v>70</v>
      </c>
    </row>
    <row r="53" spans="2:24" x14ac:dyDescent="0.3">
      <c r="B53" s="67" t="s">
        <v>61</v>
      </c>
      <c r="C53" s="42">
        <f>$J13</f>
        <v>0.17500000000000002</v>
      </c>
      <c r="D53" s="43">
        <f>$J21</f>
        <v>0.31249999999999994</v>
      </c>
      <c r="E53" s="43">
        <f>$J29</f>
        <v>0.45454545454545453</v>
      </c>
      <c r="F53" s="44">
        <f>$J37</f>
        <v>0.21428571428571425</v>
      </c>
      <c r="H53" s="100">
        <f>$J45</f>
        <v>7.6923076923076913E-2</v>
      </c>
      <c r="J53" s="103">
        <v>0.23780386280386276</v>
      </c>
    </row>
    <row r="54" spans="2:24" x14ac:dyDescent="0.3">
      <c r="B54" s="68" t="s">
        <v>62</v>
      </c>
      <c r="C54" s="45">
        <f>$J14</f>
        <v>0.2</v>
      </c>
      <c r="D54" s="46">
        <f>$J22</f>
        <v>6.25E-2</v>
      </c>
      <c r="E54" s="46">
        <f>$J30</f>
        <v>0.30303030303030304</v>
      </c>
      <c r="F54" s="47">
        <f>$J38</f>
        <v>0.14285714285714285</v>
      </c>
      <c r="H54" s="101">
        <f>$J46</f>
        <v>0.51282051282051277</v>
      </c>
      <c r="J54" s="104">
        <v>0.15746753246753245</v>
      </c>
    </row>
    <row r="59" spans="2:24" x14ac:dyDescent="0.3">
      <c r="B59" s="77" t="s">
        <v>87</v>
      </c>
      <c r="C59" s="15"/>
      <c r="D59" s="15"/>
      <c r="E59" s="15"/>
      <c r="F59" s="15"/>
    </row>
    <row r="60" spans="2:24" x14ac:dyDescent="0.3">
      <c r="B60" s="2"/>
      <c r="C60" s="107" t="s">
        <v>59</v>
      </c>
      <c r="D60" s="107" t="s">
        <v>60</v>
      </c>
      <c r="E60" s="107" t="s">
        <v>61</v>
      </c>
      <c r="F60" s="108" t="s">
        <v>62</v>
      </c>
      <c r="H60" s="105" t="s">
        <v>53</v>
      </c>
      <c r="J60" s="105" t="s">
        <v>79</v>
      </c>
      <c r="L60" s="2"/>
      <c r="P60" s="2"/>
      <c r="Q60" s="107" t="s">
        <v>59</v>
      </c>
      <c r="R60" s="107" t="s">
        <v>60</v>
      </c>
      <c r="S60" s="107" t="s">
        <v>61</v>
      </c>
      <c r="T60" s="108" t="s">
        <v>62</v>
      </c>
      <c r="U60" s="14" t="s">
        <v>29</v>
      </c>
      <c r="W60" s="128"/>
      <c r="X60" s="133" t="s">
        <v>24</v>
      </c>
    </row>
    <row r="61" spans="2:24" x14ac:dyDescent="0.3">
      <c r="B61" s="67" t="s">
        <v>59</v>
      </c>
      <c r="C61" s="39">
        <v>1</v>
      </c>
      <c r="D61" s="40">
        <v>4</v>
      </c>
      <c r="E61" s="40">
        <v>0.25</v>
      </c>
      <c r="F61" s="41">
        <v>5</v>
      </c>
      <c r="H61" s="99">
        <f>SUM(C61:F61)</f>
        <v>10.25</v>
      </c>
      <c r="I61" s="43"/>
      <c r="J61" s="102">
        <f>H61/SUM(H$61:H$64)</f>
        <v>0.32376941300342199</v>
      </c>
      <c r="L61" s="102">
        <f>(1/4)*(((C61-AVERAGE(C61:F61))^2)+((D61-AVERAGE(C61:F61))^2)+((E61-AVERAGE(C61:F61))^2)+((C61-AVERAGE(C61:F61))^2))</f>
        <v>3.07421875</v>
      </c>
      <c r="N61" s="127">
        <f>SUM(L61:L64)/4</f>
        <v>1.9450032552083334</v>
      </c>
      <c r="P61" s="67" t="s">
        <v>59</v>
      </c>
      <c r="Q61" s="39">
        <f>C61/C$65</f>
        <v>0.18348623853211007</v>
      </c>
      <c r="R61" s="40">
        <f>D61/D$65</f>
        <v>0.68571428571428572</v>
      </c>
      <c r="S61" s="40">
        <f>E61/E$65</f>
        <v>7.407407407407407E-2</v>
      </c>
      <c r="T61" s="41">
        <f>F61/F$65</f>
        <v>0.29411764705882354</v>
      </c>
      <c r="U61" s="35">
        <f>AVERAGE(Q61:T61)</f>
        <v>0.30934806134482334</v>
      </c>
      <c r="W61" s="67" t="s">
        <v>59</v>
      </c>
      <c r="X61" s="129">
        <f t="shared" ref="X61:X64" si="26">U61</f>
        <v>0.30934806134482334</v>
      </c>
    </row>
    <row r="62" spans="2:24" x14ac:dyDescent="0.3">
      <c r="B62" s="67" t="s">
        <v>60</v>
      </c>
      <c r="C62" s="42">
        <f>1/D61</f>
        <v>0.25</v>
      </c>
      <c r="D62" s="43">
        <v>1</v>
      </c>
      <c r="E62" s="43">
        <v>2</v>
      </c>
      <c r="F62" s="44">
        <v>3</v>
      </c>
      <c r="H62" s="100">
        <f>SUM(C62:F62)</f>
        <v>6.25</v>
      </c>
      <c r="I62" s="43"/>
      <c r="J62" s="103">
        <f>H62/SUM(H$61:H$64)</f>
        <v>0.19742037378257438</v>
      </c>
      <c r="L62" s="103">
        <f>(1/4)*(((C62-AVERAGE(C62:F62))^2)+((D62-AVERAGE(C62:F62))^2)+((E62-AVERAGE(C62:F62))^2)+((C62-AVERAGE(C62:F62))^2))</f>
        <v>0.98828125</v>
      </c>
      <c r="P62" s="67" t="s">
        <v>60</v>
      </c>
      <c r="Q62" s="42">
        <f>C62/C$65</f>
        <v>4.5871559633027519E-2</v>
      </c>
      <c r="R62" s="43">
        <f>D62/D$65</f>
        <v>0.17142857142857143</v>
      </c>
      <c r="S62" s="43">
        <f>E62/E$65</f>
        <v>0.59259259259259256</v>
      </c>
      <c r="T62" s="44">
        <f>F62/F$65</f>
        <v>0.17647058823529413</v>
      </c>
      <c r="U62" s="35">
        <f>AVERAGE(Q62:T62)</f>
        <v>0.24659082797237142</v>
      </c>
      <c r="W62" s="67" t="s">
        <v>60</v>
      </c>
      <c r="X62" s="130">
        <f t="shared" si="26"/>
        <v>0.24659082797237142</v>
      </c>
    </row>
    <row r="63" spans="2:24" x14ac:dyDescent="0.3">
      <c r="B63" s="67" t="s">
        <v>61</v>
      </c>
      <c r="C63" s="42">
        <f>1/E61</f>
        <v>4</v>
      </c>
      <c r="D63" s="43">
        <f>1/E62</f>
        <v>0.5</v>
      </c>
      <c r="E63" s="43">
        <v>1</v>
      </c>
      <c r="F63" s="44">
        <v>8</v>
      </c>
      <c r="H63" s="100">
        <f>SUM(C63:F63)</f>
        <v>13.5</v>
      </c>
      <c r="I63" s="43"/>
      <c r="J63" s="103">
        <f>H63/SUM(H$61:H$64)</f>
        <v>0.42642800737036063</v>
      </c>
      <c r="L63" s="103">
        <f t="shared" ref="L62:L64" si="27">(1/4)*(((C63-AVERAGE(C63:F63))^2)+((D63-AVERAGE(C63:F63))^2)+((E63-AVERAGE(C63:F63))^2)+((C63-AVERAGE(C63:F63))^2))</f>
        <v>3.671875</v>
      </c>
      <c r="P63" s="67" t="s">
        <v>61</v>
      </c>
      <c r="Q63" s="42">
        <f>C63/C$65</f>
        <v>0.7339449541284403</v>
      </c>
      <c r="R63" s="43">
        <f>D63/D$65</f>
        <v>8.5714285714285715E-2</v>
      </c>
      <c r="S63" s="43">
        <f>E63/E$65</f>
        <v>0.29629629629629628</v>
      </c>
      <c r="T63" s="44">
        <f>F63/F$65</f>
        <v>0.47058823529411764</v>
      </c>
      <c r="U63" s="35">
        <f>AVERAGE(Q63:T63)</f>
        <v>0.39663594285828496</v>
      </c>
      <c r="W63" s="67" t="s">
        <v>61</v>
      </c>
      <c r="X63" s="130">
        <f t="shared" si="26"/>
        <v>0.39663594285828496</v>
      </c>
    </row>
    <row r="64" spans="2:24" x14ac:dyDescent="0.3">
      <c r="B64" s="68" t="s">
        <v>62</v>
      </c>
      <c r="C64" s="45">
        <f>1/F61</f>
        <v>0.2</v>
      </c>
      <c r="D64" s="46">
        <f>1/F62</f>
        <v>0.33333333333333331</v>
      </c>
      <c r="E64" s="46">
        <f>1/F63</f>
        <v>0.125</v>
      </c>
      <c r="F64" s="47">
        <v>1</v>
      </c>
      <c r="H64" s="101">
        <f>SUM(C64:F64)</f>
        <v>1.6583333333333332</v>
      </c>
      <c r="I64" s="43"/>
      <c r="J64" s="104">
        <f>H64/SUM(H$61:H$64)</f>
        <v>5.2382205843643066E-2</v>
      </c>
      <c r="L64" s="104">
        <f t="shared" si="27"/>
        <v>4.563802083333332E-2</v>
      </c>
      <c r="P64" s="68" t="s">
        <v>62</v>
      </c>
      <c r="Q64" s="45">
        <f>C64/C$65</f>
        <v>3.669724770642202E-2</v>
      </c>
      <c r="R64" s="46">
        <f>D64/D$65</f>
        <v>5.7142857142857141E-2</v>
      </c>
      <c r="S64" s="46">
        <f>E64/E$65</f>
        <v>3.7037037037037035E-2</v>
      </c>
      <c r="T64" s="47">
        <f>F64/F$65</f>
        <v>5.8823529411764705E-2</v>
      </c>
      <c r="U64" s="35">
        <f>AVERAGE(Q64:T64)</f>
        <v>4.742516782452022E-2</v>
      </c>
      <c r="W64" s="68" t="s">
        <v>62</v>
      </c>
      <c r="X64" s="131">
        <f t="shared" si="26"/>
        <v>4.742516782452022E-2</v>
      </c>
    </row>
    <row r="65" spans="3:6" x14ac:dyDescent="0.3">
      <c r="C65" s="35">
        <f>SUM(C61:C64)</f>
        <v>5.45</v>
      </c>
      <c r="D65" s="35">
        <f>SUM(D61:D64)</f>
        <v>5.833333333333333</v>
      </c>
      <c r="E65" s="35">
        <f>SUM(E61:E64)</f>
        <v>3.375</v>
      </c>
      <c r="F65" s="35">
        <f>SUM(F61:F64)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Черновик</vt:lpstr>
      <vt:lpstr>Замена критериев ограничениями</vt:lpstr>
      <vt:lpstr>Множество Парето</vt:lpstr>
      <vt:lpstr>Взвешивание и объединение</vt:lpstr>
      <vt:lpstr>Анализ иерархий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cp:revision>1</cp:revision>
  <dcterms:modified xsi:type="dcterms:W3CDTF">2022-10-31T22:57:23Z</dcterms:modified>
</cp:coreProperties>
</file>