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-Labs\"/>
    </mc:Choice>
  </mc:AlternateContent>
  <xr:revisionPtr revIDLastSave="0" documentId="13_ncr:1_{358C5597-8624-4C81-9D2B-3D1184109930}" xr6:coauthVersionLast="47" xr6:coauthVersionMax="47" xr10:uidLastSave="{00000000-0000-0000-0000-000000000000}"/>
  <bookViews>
    <workbookView xWindow="-108" yWindow="348" windowWidth="30936" windowHeight="17040" firstSheet="1" activeTab="4" xr2:uid="{00000000-000D-0000-FFFF-FFFF00000000}"/>
  </bookViews>
  <sheets>
    <sheet name="Черновик" sheetId="1" state="hidden" r:id="rId1"/>
    <sheet name="Замена критериев ограничениями" sheetId="2" r:id="rId2"/>
    <sheet name="Множество Парето" sheetId="3" r:id="rId3"/>
    <sheet name="Взвешивание и объединение" sheetId="4" r:id="rId4"/>
    <sheet name="Анализ иерархий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5" l="1"/>
  <c r="C28" i="3"/>
  <c r="C29" i="3"/>
  <c r="C30" i="3"/>
  <c r="C27" i="3"/>
  <c r="D15" i="5"/>
  <c r="E15" i="5"/>
  <c r="F15" i="5"/>
  <c r="C15" i="5"/>
  <c r="C19" i="4"/>
  <c r="D19" i="5"/>
  <c r="E19" i="5"/>
  <c r="F19" i="5"/>
  <c r="E20" i="5"/>
  <c r="F20" i="5"/>
  <c r="F21" i="5"/>
  <c r="J4" i="2"/>
  <c r="X54" i="5"/>
  <c r="X53" i="5"/>
  <c r="X52" i="5"/>
  <c r="F28" i="5"/>
  <c r="F53" i="5"/>
  <c r="F52" i="5"/>
  <c r="E52" i="5"/>
  <c r="F51" i="5"/>
  <c r="E51" i="5"/>
  <c r="D51" i="5"/>
  <c r="F45" i="5"/>
  <c r="F44" i="5"/>
  <c r="E44" i="5"/>
  <c r="F43" i="5"/>
  <c r="E43" i="5"/>
  <c r="D43" i="5"/>
  <c r="F37" i="5"/>
  <c r="F36" i="5"/>
  <c r="E36" i="5"/>
  <c r="F35" i="5"/>
  <c r="E35" i="5"/>
  <c r="D35" i="5"/>
  <c r="F29" i="5"/>
  <c r="E28" i="5"/>
  <c r="F27" i="5"/>
  <c r="E27" i="5"/>
  <c r="D27" i="5"/>
  <c r="L113" i="1"/>
  <c r="C47" i="5"/>
  <c r="O43" i="5" s="1"/>
  <c r="H113" i="1"/>
  <c r="F113" i="1"/>
  <c r="O52" i="5"/>
  <c r="C39" i="5"/>
  <c r="O35" i="5" s="1"/>
  <c r="C31" i="5"/>
  <c r="O30" i="5" s="1"/>
  <c r="E162" i="1"/>
  <c r="D164" i="1"/>
  <c r="G162" i="1"/>
  <c r="L116" i="1"/>
  <c r="Y81" i="1"/>
  <c r="O93" i="1"/>
  <c r="K93" i="1"/>
  <c r="M93" i="1"/>
  <c r="Q87" i="1"/>
  <c r="M94" i="1"/>
  <c r="E97" i="1"/>
  <c r="G93" i="1"/>
  <c r="I94" i="1" s="1"/>
  <c r="I93" i="1"/>
  <c r="W83" i="1"/>
  <c r="D96" i="1"/>
  <c r="C96" i="1"/>
  <c r="B96" i="1"/>
  <c r="C95" i="1"/>
  <c r="B95" i="1"/>
  <c r="B94" i="1"/>
  <c r="B97" i="1"/>
  <c r="F7" i="5"/>
  <c r="X46" i="5" s="1"/>
  <c r="E7" i="5"/>
  <c r="X38" i="5" s="1"/>
  <c r="D7" i="5"/>
  <c r="X30" i="5" s="1"/>
  <c r="AB26" i="5" s="1"/>
  <c r="C7" i="5"/>
  <c r="X22" i="5" s="1"/>
  <c r="F6" i="5"/>
  <c r="X45" i="5" s="1"/>
  <c r="AA42" i="5" s="1"/>
  <c r="E6" i="5"/>
  <c r="X37" i="5" s="1"/>
  <c r="D6" i="5"/>
  <c r="X29" i="5" s="1"/>
  <c r="AA26" i="5" s="1"/>
  <c r="C6" i="5"/>
  <c r="X21" i="5" s="1"/>
  <c r="F5" i="5"/>
  <c r="X44" i="5" s="1"/>
  <c r="E5" i="5"/>
  <c r="X36" i="5" s="1"/>
  <c r="Z34" i="5" s="1"/>
  <c r="Z36" i="5" s="1"/>
  <c r="D5" i="5"/>
  <c r="X28" i="5" s="1"/>
  <c r="Z26" i="5" s="1"/>
  <c r="X20" i="5"/>
  <c r="Z18" i="5" s="1"/>
  <c r="F4" i="5"/>
  <c r="X43" i="5" s="1"/>
  <c r="Y42" i="5" s="1"/>
  <c r="Y43" i="5" s="1"/>
  <c r="E4" i="5"/>
  <c r="X35" i="5" s="1"/>
  <c r="D4" i="5"/>
  <c r="X27" i="5" s="1"/>
  <c r="C4" i="5"/>
  <c r="X19" i="5" s="1"/>
  <c r="V60" i="1"/>
  <c r="C69" i="1"/>
  <c r="F15" i="4"/>
  <c r="E15" i="4"/>
  <c r="D15" i="4"/>
  <c r="C15" i="4"/>
  <c r="T63" i="1"/>
  <c r="T62" i="1"/>
  <c r="T61" i="1"/>
  <c r="T60" i="1"/>
  <c r="V62" i="1"/>
  <c r="V61" i="1"/>
  <c r="D60" i="1"/>
  <c r="E60" i="1"/>
  <c r="F60" i="1"/>
  <c r="D61" i="1"/>
  <c r="E61" i="1"/>
  <c r="F61" i="1"/>
  <c r="D62" i="1"/>
  <c r="E62" i="1"/>
  <c r="F62" i="1"/>
  <c r="D63" i="1"/>
  <c r="E63" i="1"/>
  <c r="F63" i="1"/>
  <c r="C61" i="1"/>
  <c r="C62" i="1"/>
  <c r="C63" i="1"/>
  <c r="C60" i="1"/>
  <c r="F7" i="4"/>
  <c r="E7" i="4"/>
  <c r="D7" i="4"/>
  <c r="C7" i="4"/>
  <c r="F6" i="4"/>
  <c r="E6" i="4"/>
  <c r="D6" i="4"/>
  <c r="C6" i="4"/>
  <c r="F5" i="4"/>
  <c r="E5" i="4"/>
  <c r="D5" i="4"/>
  <c r="C5" i="4"/>
  <c r="F4" i="4"/>
  <c r="E4" i="4"/>
  <c r="D4" i="4"/>
  <c r="C4" i="4"/>
  <c r="I4" i="2"/>
  <c r="K4" i="2"/>
  <c r="I5" i="2"/>
  <c r="J5" i="2"/>
  <c r="K5" i="2"/>
  <c r="I6" i="2"/>
  <c r="J6" i="2"/>
  <c r="K6" i="2"/>
  <c r="I7" i="2"/>
  <c r="J7" i="2"/>
  <c r="K7" i="2"/>
  <c r="P34" i="1"/>
  <c r="C43" i="1"/>
  <c r="P36" i="1"/>
  <c r="C4" i="3"/>
  <c r="C14" i="3" s="1"/>
  <c r="D4" i="3"/>
  <c r="D14" i="3" s="1"/>
  <c r="E4" i="3"/>
  <c r="E14" i="3" s="1"/>
  <c r="F4" i="3"/>
  <c r="F14" i="3" s="1"/>
  <c r="D5" i="3"/>
  <c r="D15" i="3" s="1"/>
  <c r="E5" i="3"/>
  <c r="E15" i="3" s="1"/>
  <c r="F5" i="3"/>
  <c r="J5" i="3" s="1"/>
  <c r="D6" i="3"/>
  <c r="D16" i="3" s="1"/>
  <c r="E6" i="3"/>
  <c r="E16" i="3" s="1"/>
  <c r="F6" i="3"/>
  <c r="J6" i="3" s="1"/>
  <c r="D7" i="3"/>
  <c r="D17" i="3" s="1"/>
  <c r="E7" i="3"/>
  <c r="E17" i="3" s="1"/>
  <c r="F7" i="3"/>
  <c r="J7" i="3" s="1"/>
  <c r="C5" i="3"/>
  <c r="C15" i="3" s="1"/>
  <c r="C6" i="3"/>
  <c r="C16" i="3" s="1"/>
  <c r="C7" i="3"/>
  <c r="C17" i="3" s="1"/>
  <c r="F15" i="2"/>
  <c r="F16" i="2"/>
  <c r="F17" i="2"/>
  <c r="F18" i="2"/>
  <c r="C12" i="2"/>
  <c r="C18" i="2" s="1"/>
  <c r="O51" i="5" l="1"/>
  <c r="O29" i="5"/>
  <c r="C21" i="3"/>
  <c r="Y26" i="5"/>
  <c r="Y27" i="5" s="1"/>
  <c r="AB27" i="5"/>
  <c r="AB34" i="5"/>
  <c r="AB35" i="5" s="1"/>
  <c r="Z28" i="5"/>
  <c r="Z27" i="5"/>
  <c r="AB42" i="5"/>
  <c r="AB52" i="5" s="1"/>
  <c r="Y46" i="5"/>
  <c r="Y34" i="5"/>
  <c r="Y35" i="5" s="1"/>
  <c r="Z35" i="5"/>
  <c r="Y18" i="5"/>
  <c r="Y21" i="5" s="1"/>
  <c r="Z21" i="5"/>
  <c r="AA18" i="5"/>
  <c r="AA19" i="5" s="1"/>
  <c r="AA43" i="5"/>
  <c r="AA34" i="5"/>
  <c r="AA35" i="5" s="1"/>
  <c r="AB18" i="5"/>
  <c r="AB21" i="5" s="1"/>
  <c r="Z22" i="5"/>
  <c r="Z42" i="5"/>
  <c r="Z43" i="5" s="1"/>
  <c r="Y44" i="5"/>
  <c r="AA28" i="5"/>
  <c r="AA27" i="5"/>
  <c r="Y45" i="5"/>
  <c r="Z20" i="5"/>
  <c r="C16" i="2"/>
  <c r="C17" i="2"/>
  <c r="C15" i="2"/>
  <c r="AA52" i="5"/>
  <c r="Y53" i="5"/>
  <c r="Y52" i="5"/>
  <c r="AA53" i="5"/>
  <c r="Y54" i="5"/>
  <c r="AA54" i="5"/>
  <c r="AA46" i="5"/>
  <c r="AA45" i="5"/>
  <c r="AA44" i="5"/>
  <c r="Z38" i="5"/>
  <c r="Z37" i="5"/>
  <c r="AB30" i="5"/>
  <c r="AA30" i="5"/>
  <c r="Z30" i="5"/>
  <c r="AB29" i="5"/>
  <c r="AA29" i="5"/>
  <c r="Z29" i="5"/>
  <c r="AB28" i="5"/>
  <c r="Z19" i="5"/>
  <c r="O45" i="5"/>
  <c r="O44" i="5"/>
  <c r="O46" i="5"/>
  <c r="O54" i="5"/>
  <c r="O53" i="5"/>
  <c r="O38" i="5"/>
  <c r="O37" i="5"/>
  <c r="O36" i="5"/>
  <c r="O27" i="5"/>
  <c r="O28" i="5"/>
  <c r="G43" i="5"/>
  <c r="G27" i="5"/>
  <c r="G35" i="5"/>
  <c r="N113" i="1"/>
  <c r="G51" i="5"/>
  <c r="I96" i="1"/>
  <c r="I95" i="1"/>
  <c r="J6" i="4"/>
  <c r="I4" i="4"/>
  <c r="K4" i="4"/>
  <c r="L4" i="4"/>
  <c r="J4" i="4"/>
  <c r="E19" i="4"/>
  <c r="N6" i="4" s="1"/>
  <c r="I5" i="4"/>
  <c r="L7" i="4"/>
  <c r="I6" i="4"/>
  <c r="J7" i="4"/>
  <c r="J5" i="4"/>
  <c r="L6" i="4"/>
  <c r="K5" i="4"/>
  <c r="I7" i="4"/>
  <c r="K6" i="4"/>
  <c r="F19" i="4"/>
  <c r="D19" i="4"/>
  <c r="K7" i="4"/>
  <c r="L5" i="4"/>
  <c r="N4" i="4"/>
  <c r="J4" i="3"/>
  <c r="I7" i="3"/>
  <c r="L7" i="3" s="1"/>
  <c r="F17" i="3"/>
  <c r="C24" i="3" s="1"/>
  <c r="I4" i="3"/>
  <c r="F16" i="3"/>
  <c r="C23" i="3" s="1"/>
  <c r="F15" i="3"/>
  <c r="C22" i="3" s="1"/>
  <c r="I6" i="3"/>
  <c r="L6" i="3" s="1"/>
  <c r="I5" i="3"/>
  <c r="L5" i="3" s="1"/>
  <c r="Y30" i="5" l="1"/>
  <c r="L4" i="3"/>
  <c r="AB19" i="5"/>
  <c r="Y28" i="5"/>
  <c r="AA36" i="5"/>
  <c r="AA37" i="5"/>
  <c r="AA38" i="5"/>
  <c r="AB20" i="5"/>
  <c r="Z54" i="5"/>
  <c r="AB44" i="5"/>
  <c r="AB46" i="5"/>
  <c r="AB38" i="5"/>
  <c r="Y29" i="5"/>
  <c r="Y36" i="5"/>
  <c r="AB36" i="5"/>
  <c r="Z53" i="5"/>
  <c r="Z52" i="5"/>
  <c r="AB37" i="5"/>
  <c r="Y19" i="5"/>
  <c r="C19" i="5" s="1"/>
  <c r="AA21" i="5"/>
  <c r="AA22" i="5"/>
  <c r="AA20" i="5"/>
  <c r="Z44" i="5"/>
  <c r="Y22" i="5"/>
  <c r="AB22" i="5"/>
  <c r="AB43" i="5"/>
  <c r="AB54" i="5"/>
  <c r="AB53" i="5"/>
  <c r="Y37" i="5"/>
  <c r="Z46" i="5"/>
  <c r="Y20" i="5"/>
  <c r="Z45" i="5"/>
  <c r="AB45" i="5"/>
  <c r="Y38" i="5"/>
  <c r="D39" i="5"/>
  <c r="G36" i="5"/>
  <c r="G28" i="5"/>
  <c r="F23" i="5"/>
  <c r="G20" i="5"/>
  <c r="G52" i="5"/>
  <c r="G44" i="5"/>
  <c r="G37" i="5"/>
  <c r="F39" i="5"/>
  <c r="G94" i="1"/>
  <c r="D97" i="1"/>
  <c r="N5" i="4"/>
  <c r="P4" i="4" a="1"/>
  <c r="N7" i="4"/>
  <c r="C23" i="5" l="1"/>
  <c r="G19" i="5"/>
  <c r="R37" i="5"/>
  <c r="R38" i="5"/>
  <c r="R35" i="5"/>
  <c r="R36" i="5"/>
  <c r="P38" i="5"/>
  <c r="P36" i="5"/>
  <c r="P37" i="5"/>
  <c r="P35" i="5"/>
  <c r="E39" i="5"/>
  <c r="R22" i="5"/>
  <c r="R20" i="5"/>
  <c r="R19" i="5"/>
  <c r="D47" i="5"/>
  <c r="G38" i="5"/>
  <c r="H37" i="5" s="1"/>
  <c r="E61" i="5" s="1"/>
  <c r="R21" i="5"/>
  <c r="G22" i="5"/>
  <c r="F55" i="5"/>
  <c r="G53" i="5"/>
  <c r="G21" i="5"/>
  <c r="G29" i="5"/>
  <c r="G45" i="5"/>
  <c r="D23" i="5"/>
  <c r="D55" i="5"/>
  <c r="D31" i="5"/>
  <c r="F31" i="5"/>
  <c r="F47" i="5"/>
  <c r="M96" i="1"/>
  <c r="G96" i="1"/>
  <c r="M95" i="1"/>
  <c r="G95" i="1"/>
  <c r="C97" i="1"/>
  <c r="P4" i="4"/>
  <c r="I11" i="4" s="1"/>
  <c r="P5" i="4"/>
  <c r="I12" i="4" s="1"/>
  <c r="P6" i="4"/>
  <c r="I13" i="4" s="1"/>
  <c r="P7" i="4"/>
  <c r="I14" i="4" s="1"/>
  <c r="O19" i="5" l="1"/>
  <c r="O22" i="5"/>
  <c r="O21" i="5"/>
  <c r="O20" i="5"/>
  <c r="J37" i="5"/>
  <c r="R52" i="5"/>
  <c r="R54" i="5"/>
  <c r="R51" i="5"/>
  <c r="R53" i="5"/>
  <c r="P54" i="5"/>
  <c r="P53" i="5"/>
  <c r="P51" i="5"/>
  <c r="P52" i="5"/>
  <c r="P44" i="5"/>
  <c r="P45" i="5"/>
  <c r="P46" i="5"/>
  <c r="P43" i="5"/>
  <c r="R44" i="5"/>
  <c r="R45" i="5"/>
  <c r="R46" i="5"/>
  <c r="R43" i="5"/>
  <c r="Q37" i="5"/>
  <c r="Q38" i="5"/>
  <c r="Q35" i="5"/>
  <c r="Q36" i="5"/>
  <c r="H38" i="5"/>
  <c r="S37" i="5"/>
  <c r="V37" i="5" s="1"/>
  <c r="H36" i="5"/>
  <c r="H35" i="5"/>
  <c r="P27" i="5"/>
  <c r="P30" i="5"/>
  <c r="P28" i="5"/>
  <c r="P29" i="5"/>
  <c r="R29" i="5"/>
  <c r="R30" i="5"/>
  <c r="R27" i="5"/>
  <c r="R28" i="5"/>
  <c r="G46" i="5"/>
  <c r="H44" i="5" s="1"/>
  <c r="F60" i="5" s="1"/>
  <c r="E47" i="5"/>
  <c r="E55" i="5"/>
  <c r="G54" i="5"/>
  <c r="H52" i="5" s="1"/>
  <c r="H60" i="5" s="1"/>
  <c r="G30" i="5"/>
  <c r="H27" i="5" s="1"/>
  <c r="P20" i="5"/>
  <c r="P19" i="5"/>
  <c r="P21" i="5"/>
  <c r="P22" i="5"/>
  <c r="E31" i="5"/>
  <c r="H22" i="5"/>
  <c r="H19" i="5"/>
  <c r="J19" i="5" s="1"/>
  <c r="E23" i="5"/>
  <c r="H21" i="5"/>
  <c r="C61" i="5" s="1"/>
  <c r="H20" i="5"/>
  <c r="C60" i="5" s="1"/>
  <c r="H45" i="5" l="1"/>
  <c r="F61" i="5" s="1"/>
  <c r="H54" i="5"/>
  <c r="H62" i="5" s="1"/>
  <c r="C59" i="5"/>
  <c r="D59" i="5"/>
  <c r="J27" i="5"/>
  <c r="J54" i="5"/>
  <c r="E60" i="5"/>
  <c r="J36" i="5"/>
  <c r="J21" i="5"/>
  <c r="J52" i="5"/>
  <c r="E59" i="5"/>
  <c r="J35" i="5"/>
  <c r="C62" i="5"/>
  <c r="J22" i="5"/>
  <c r="J20" i="5"/>
  <c r="E62" i="5"/>
  <c r="J38" i="5"/>
  <c r="H46" i="5"/>
  <c r="J44" i="5"/>
  <c r="Q54" i="5"/>
  <c r="S54" i="5" s="1"/>
  <c r="V54" i="5" s="1"/>
  <c r="Q53" i="5"/>
  <c r="S53" i="5" s="1"/>
  <c r="V53" i="5" s="1"/>
  <c r="Q51" i="5"/>
  <c r="S51" i="5" s="1"/>
  <c r="V51" i="5" s="1"/>
  <c r="Q52" i="5"/>
  <c r="S52" i="5" s="1"/>
  <c r="V52" i="5" s="1"/>
  <c r="Q44" i="5"/>
  <c r="S44" i="5" s="1"/>
  <c r="V44" i="5" s="1"/>
  <c r="Q45" i="5"/>
  <c r="S45" i="5" s="1"/>
  <c r="V45" i="5" s="1"/>
  <c r="Q46" i="5"/>
  <c r="S46" i="5" s="1"/>
  <c r="V46" i="5" s="1"/>
  <c r="Q43" i="5"/>
  <c r="S43" i="5" s="1"/>
  <c r="V43" i="5" s="1"/>
  <c r="H43" i="5"/>
  <c r="Q30" i="5"/>
  <c r="S30" i="5" s="1"/>
  <c r="V30" i="5" s="1"/>
  <c r="Q27" i="5"/>
  <c r="S27" i="5" s="1"/>
  <c r="V27" i="5" s="1"/>
  <c r="Q28" i="5"/>
  <c r="S28" i="5" s="1"/>
  <c r="V28" i="5" s="1"/>
  <c r="Q29" i="5"/>
  <c r="S29" i="5" s="1"/>
  <c r="V29" i="5" s="1"/>
  <c r="H28" i="5"/>
  <c r="H29" i="5"/>
  <c r="D61" i="5" s="1"/>
  <c r="H53" i="5"/>
  <c r="H61" i="5" s="1"/>
  <c r="H30" i="5"/>
  <c r="S35" i="5"/>
  <c r="V35" i="5" s="1"/>
  <c r="H51" i="5"/>
  <c r="J51" i="5" s="1"/>
  <c r="Q21" i="5"/>
  <c r="S21" i="5" s="1"/>
  <c r="V21" i="5" s="1"/>
  <c r="Q20" i="5"/>
  <c r="S20" i="5" s="1"/>
  <c r="V20" i="5" s="1"/>
  <c r="Q19" i="5"/>
  <c r="S19" i="5" s="1"/>
  <c r="V19" i="5" s="1"/>
  <c r="S36" i="5"/>
  <c r="V36" i="5" s="1"/>
  <c r="Q22" i="5"/>
  <c r="S22" i="5" s="1"/>
  <c r="V22" i="5" s="1"/>
  <c r="S38" i="5"/>
  <c r="V38" i="5" s="1"/>
  <c r="D12" i="2"/>
  <c r="D18" i="2" s="1"/>
  <c r="E12" i="2"/>
  <c r="U80" i="1"/>
  <c r="D113" i="1"/>
  <c r="C113" i="1"/>
  <c r="E153" i="1"/>
  <c r="D153" i="1"/>
  <c r="C153" i="1"/>
  <c r="E143" i="1"/>
  <c r="D143" i="1"/>
  <c r="C143" i="1"/>
  <c r="F143" i="1" s="1"/>
  <c r="E133" i="1"/>
  <c r="D133" i="1"/>
  <c r="C133" i="1"/>
  <c r="L133" i="1" s="1"/>
  <c r="E123" i="1"/>
  <c r="D123" i="1"/>
  <c r="C123" i="1"/>
  <c r="L123" i="1" s="1"/>
  <c r="B117" i="1"/>
  <c r="E113" i="1"/>
  <c r="J39" i="5" l="1"/>
  <c r="L37" i="5" s="1"/>
  <c r="L35" i="5" s="1"/>
  <c r="J45" i="5"/>
  <c r="J29" i="5"/>
  <c r="F59" i="5"/>
  <c r="J43" i="5"/>
  <c r="D62" i="5"/>
  <c r="J30" i="5"/>
  <c r="J53" i="5"/>
  <c r="F62" i="5"/>
  <c r="J46" i="5"/>
  <c r="J23" i="5"/>
  <c r="D60" i="5"/>
  <c r="J28" i="5"/>
  <c r="J31" i="5" s="1"/>
  <c r="L29" i="5" s="1"/>
  <c r="L27" i="5" s="1"/>
  <c r="H59" i="5"/>
  <c r="J55" i="5"/>
  <c r="L53" i="5" s="1"/>
  <c r="L51" i="5" s="1"/>
  <c r="D15" i="2"/>
  <c r="D16" i="2"/>
  <c r="D17" i="2"/>
  <c r="E18" i="2"/>
  <c r="E15" i="2"/>
  <c r="E17" i="2"/>
  <c r="E16" i="2"/>
  <c r="E114" i="1"/>
  <c r="D134" i="1"/>
  <c r="L153" i="1"/>
  <c r="E134" i="1"/>
  <c r="L134" i="1" s="1"/>
  <c r="E144" i="1"/>
  <c r="D154" i="1"/>
  <c r="C155" i="1" s="1"/>
  <c r="D144" i="1"/>
  <c r="C145" i="1" s="1"/>
  <c r="E154" i="1"/>
  <c r="F154" i="1" s="1"/>
  <c r="D124" i="1"/>
  <c r="E124" i="1"/>
  <c r="C126" i="1" s="1"/>
  <c r="C125" i="1"/>
  <c r="L124" i="1"/>
  <c r="F124" i="1"/>
  <c r="C136" i="1"/>
  <c r="E135" i="1"/>
  <c r="D136" i="1" s="1"/>
  <c r="C146" i="1"/>
  <c r="L143" i="1"/>
  <c r="F123" i="1"/>
  <c r="F153" i="1"/>
  <c r="F133" i="1"/>
  <c r="D114" i="1"/>
  <c r="L21" i="5" l="1"/>
  <c r="L19" i="5" s="1"/>
  <c r="J59" i="5" a="1"/>
  <c r="J59" i="5" s="1"/>
  <c r="J47" i="5"/>
  <c r="L45" i="5" s="1"/>
  <c r="L43" i="5" s="1"/>
  <c r="C156" i="1"/>
  <c r="L154" i="1"/>
  <c r="E155" i="1"/>
  <c r="D156" i="1" s="1"/>
  <c r="F144" i="1"/>
  <c r="F134" i="1"/>
  <c r="C135" i="1"/>
  <c r="F135" i="1" s="1"/>
  <c r="L144" i="1"/>
  <c r="E145" i="1"/>
  <c r="D146" i="1" s="1"/>
  <c r="E125" i="1"/>
  <c r="D126" i="1" s="1"/>
  <c r="F126" i="1" s="1"/>
  <c r="L156" i="1"/>
  <c r="F156" i="1"/>
  <c r="F146" i="1"/>
  <c r="L146" i="1"/>
  <c r="H154" i="1"/>
  <c r="G163" i="1" s="1"/>
  <c r="L136" i="1"/>
  <c r="F136" i="1"/>
  <c r="F155" i="1"/>
  <c r="C116" i="1"/>
  <c r="E115" i="1"/>
  <c r="F114" i="1"/>
  <c r="L114" i="1"/>
  <c r="C115" i="1"/>
  <c r="L145" i="1"/>
  <c r="F145" i="1"/>
  <c r="J61" i="5" l="1"/>
  <c r="J62" i="5"/>
  <c r="J60" i="5"/>
  <c r="H133" i="1"/>
  <c r="D162" i="1" s="1"/>
  <c r="L155" i="1"/>
  <c r="L135" i="1"/>
  <c r="N133" i="1" s="1"/>
  <c r="N143" i="1"/>
  <c r="L126" i="1"/>
  <c r="L125" i="1"/>
  <c r="F125" i="1"/>
  <c r="H126" i="1" s="1"/>
  <c r="C165" i="1" s="1"/>
  <c r="H155" i="1"/>
  <c r="G164" i="1" s="1"/>
  <c r="N153" i="1"/>
  <c r="H136" i="1"/>
  <c r="D165" i="1" s="1"/>
  <c r="H124" i="1"/>
  <c r="C163" i="1" s="1"/>
  <c r="H146" i="1"/>
  <c r="E165" i="1" s="1"/>
  <c r="L115" i="1"/>
  <c r="F115" i="1"/>
  <c r="C117" i="1"/>
  <c r="H134" i="1"/>
  <c r="D163" i="1" s="1"/>
  <c r="H156" i="1"/>
  <c r="G165" i="1" s="1"/>
  <c r="H145" i="1"/>
  <c r="E164" i="1" s="1"/>
  <c r="H143" i="1"/>
  <c r="H153" i="1"/>
  <c r="D116" i="1"/>
  <c r="D117" i="1" s="1"/>
  <c r="E117" i="1"/>
  <c r="H144" i="1"/>
  <c r="E163" i="1" s="1"/>
  <c r="H135" i="1"/>
  <c r="N123" i="1" l="1"/>
  <c r="H123" i="1"/>
  <c r="C162" i="1" s="1"/>
  <c r="H125" i="1"/>
  <c r="C164" i="1" s="1"/>
  <c r="F116" i="1"/>
  <c r="B162" i="1" s="1"/>
  <c r="I162" i="1" s="1"/>
  <c r="H115" i="1"/>
  <c r="B164" i="1" s="1"/>
  <c r="I164" i="1" s="1"/>
  <c r="H116" i="1" l="1"/>
  <c r="B165" i="1" s="1"/>
  <c r="I165" i="1" s="1"/>
  <c r="H114" i="1"/>
  <c r="B163" i="1" s="1"/>
  <c r="I163" i="1" s="1"/>
  <c r="P35" i="1"/>
  <c r="P37" i="1"/>
  <c r="C18" i="1"/>
  <c r="E18" i="1"/>
  <c r="D18" i="1"/>
  <c r="E25" i="1" l="1"/>
  <c r="E22" i="1"/>
  <c r="E23" i="1"/>
  <c r="E24" i="1"/>
  <c r="C22" i="1"/>
  <c r="C23" i="1"/>
  <c r="C24" i="1"/>
  <c r="C25" i="1"/>
  <c r="D22" i="1"/>
  <c r="D23" i="1"/>
  <c r="D24" i="1"/>
  <c r="D25" i="1"/>
  <c r="T84" i="1"/>
  <c r="T87" i="1" s="1"/>
  <c r="S83" i="1"/>
  <c r="S84" i="1" s="1"/>
  <c r="S87" i="1" s="1"/>
  <c r="R83" i="1"/>
  <c r="Q83" i="1"/>
  <c r="U83" i="1" s="1"/>
  <c r="R82" i="1"/>
  <c r="Q82" i="1"/>
  <c r="Q81" i="1"/>
  <c r="L64" i="1"/>
  <c r="L66" i="1" s="1"/>
  <c r="K64" i="1"/>
  <c r="K66" i="1" s="1"/>
  <c r="J64" i="1"/>
  <c r="J66" i="1" s="1"/>
  <c r="I64" i="1"/>
  <c r="I66" i="1" s="1"/>
  <c r="F40" i="1"/>
  <c r="E40" i="1"/>
  <c r="D40" i="1"/>
  <c r="C40" i="1"/>
  <c r="F39" i="1"/>
  <c r="E39" i="1"/>
  <c r="D39" i="1"/>
  <c r="C39" i="1"/>
  <c r="C45" i="1" s="1"/>
  <c r="F38" i="1"/>
  <c r="E38" i="1"/>
  <c r="D38" i="1"/>
  <c r="C38" i="1"/>
  <c r="F37" i="1"/>
  <c r="E37" i="1"/>
  <c r="D37" i="1"/>
  <c r="C37" i="1"/>
  <c r="U82" i="1" l="1"/>
  <c r="E69" i="1"/>
  <c r="U81" i="1"/>
  <c r="Q84" i="1"/>
  <c r="W82" i="1"/>
  <c r="R84" i="1"/>
  <c r="R87" i="1" s="1"/>
  <c r="C46" i="1"/>
  <c r="Q89" i="1"/>
  <c r="Q90" i="1"/>
  <c r="R90" i="1"/>
  <c r="S90" i="1"/>
  <c r="C44" i="1"/>
  <c r="C72" i="1"/>
  <c r="C70" i="1"/>
  <c r="C71" i="1"/>
  <c r="F71" i="1"/>
  <c r="F70" i="1"/>
  <c r="F69" i="1"/>
  <c r="F72" i="1"/>
  <c r="D69" i="1"/>
  <c r="D72" i="1"/>
  <c r="D71" i="1"/>
  <c r="D70" i="1"/>
  <c r="E72" i="1"/>
  <c r="E70" i="1"/>
  <c r="E71" i="1"/>
  <c r="S88" i="1"/>
  <c r="T88" i="1"/>
  <c r="S89" i="1"/>
  <c r="T89" i="1"/>
  <c r="T90" i="1"/>
  <c r="R89" i="1" l="1"/>
  <c r="U89" i="1" s="1"/>
  <c r="U90" i="1"/>
  <c r="W81" i="1"/>
  <c r="W80" i="1"/>
  <c r="U87" i="1"/>
  <c r="Q88" i="1"/>
  <c r="R88" i="1"/>
  <c r="V63" i="1"/>
  <c r="X62" i="1"/>
  <c r="U88" i="1"/>
  <c r="G71" i="1"/>
  <c r="G70" i="1"/>
  <c r="G72" i="1"/>
  <c r="G69" i="1"/>
  <c r="I71" i="1" l="1"/>
  <c r="X51" i="5" l="1"/>
  <c r="Z51" i="5" s="1"/>
  <c r="AB51" i="5" l="1"/>
  <c r="AA51" i="5"/>
  <c r="Y51" i="5"/>
</calcChain>
</file>

<file path=xl/sharedStrings.xml><?xml version="1.0" encoding="utf-8"?>
<sst xmlns="http://schemas.openxmlformats.org/spreadsheetml/2006/main" count="491" uniqueCount="86">
  <si>
    <t>1)</t>
  </si>
  <si>
    <t>max</t>
  </si>
  <si>
    <t>min</t>
  </si>
  <si>
    <t>Замена критериев ограничениями</t>
  </si>
  <si>
    <t>Внешность</t>
  </si>
  <si>
    <t>Финансовые запросы</t>
  </si>
  <si>
    <t>Домовитость</t>
  </si>
  <si>
    <t>Характер</t>
  </si>
  <si>
    <t>Татьяна</t>
  </si>
  <si>
    <t>утопия</t>
  </si>
  <si>
    <t>Лариса</t>
  </si>
  <si>
    <t>Наталья</t>
  </si>
  <si>
    <t>Ольга</t>
  </si>
  <si>
    <t>ограничения</t>
  </si>
  <si>
    <t>главный</t>
  </si>
  <si>
    <t>&lt;---</t>
  </si>
  <si>
    <t>Оптимальный вариант</t>
  </si>
  <si>
    <t>-------------------------------------------------------------------------------------------------------------------------------------------------------------------------------------------------------------------------</t>
  </si>
  <si>
    <t>2)</t>
  </si>
  <si>
    <t>Формирование и сужение множества Паррето</t>
  </si>
  <si>
    <t>Расстояние до утопии</t>
  </si>
  <si>
    <t>3)</t>
  </si>
  <si>
    <t>Взвешивание и объединение критериев</t>
  </si>
  <si>
    <t>Фин. запросы</t>
  </si>
  <si>
    <t>Вес</t>
  </si>
  <si>
    <t>Сумма:</t>
  </si>
  <si>
    <t>4)</t>
  </si>
  <si>
    <t>Метод анализа иерархий</t>
  </si>
  <si>
    <t>Вектор  весов критериев</t>
  </si>
  <si>
    <t>Среднее</t>
  </si>
  <si>
    <t>Главные критерии:</t>
  </si>
  <si>
    <t>Т. Утопии</t>
  </si>
  <si>
    <t>Решение - А. Татьяна</t>
  </si>
  <si>
    <t>Метод попарного сравнения</t>
  </si>
  <si>
    <t>*</t>
  </si>
  <si>
    <t>=</t>
  </si>
  <si>
    <t>1.Внешность</t>
  </si>
  <si>
    <t>A. Татьяна</t>
  </si>
  <si>
    <t>B. Лариса</t>
  </si>
  <si>
    <t>C. Наталья</t>
  </si>
  <si>
    <t>D. Ольга</t>
  </si>
  <si>
    <t>Сумма по строке</t>
  </si>
  <si>
    <t>Нормированная сумма по строке</t>
  </si>
  <si>
    <t>2. Фин. Запросы</t>
  </si>
  <si>
    <t>3. Домовитость</t>
  </si>
  <si>
    <t>4. Характер</t>
  </si>
  <si>
    <t>Критерии</t>
  </si>
  <si>
    <t>1. Внешность</t>
  </si>
  <si>
    <t>Решение - B. Лариса</t>
  </si>
  <si>
    <t>Внеш.</t>
  </si>
  <si>
    <t>Фин.</t>
  </si>
  <si>
    <t>Дом.</t>
  </si>
  <si>
    <t>Хар.</t>
  </si>
  <si>
    <t>Утопия</t>
  </si>
  <si>
    <t>Вектор весов критериев</t>
  </si>
  <si>
    <t>Нормализованный вектор весов</t>
  </si>
  <si>
    <t>Матрица оценок для альтернатив</t>
  </si>
  <si>
    <t>2. Фин. запросы</t>
  </si>
  <si>
    <t>A</t>
  </si>
  <si>
    <t>B</t>
  </si>
  <si>
    <t>C</t>
  </si>
  <si>
    <t>D</t>
  </si>
  <si>
    <t>Выберем в качестве главного критерия критерий 4 - Характер</t>
  </si>
  <si>
    <t>Не менее:</t>
  </si>
  <si>
    <t>Сравнение по всем критериям</t>
  </si>
  <si>
    <t>Расстояние</t>
  </si>
  <si>
    <t xml:space="preserve">   &lt;---   Оптимальный вариант</t>
  </si>
  <si>
    <t>Выберем в качестве главных критериев для данного метода Внешность и Характер</t>
  </si>
  <si>
    <t>Нормированная матрица оценок</t>
  </si>
  <si>
    <t>Расст.</t>
  </si>
  <si>
    <t>=&gt;</t>
  </si>
  <si>
    <t>Сформируем множество Парето графическим методом</t>
  </si>
  <si>
    <t>Нормализованная матрица оценок</t>
  </si>
  <si>
    <t>Составим экспертную оценку критериев по методу попарного сравнения</t>
  </si>
  <si>
    <t>Значения объединенного критерия для всех альтернатив</t>
  </si>
  <si>
    <t>Матрица для критерия 1</t>
  </si>
  <si>
    <t>Матрица для критерия 2</t>
  </si>
  <si>
    <t>Матрица для критерия 3</t>
  </si>
  <si>
    <t>Матрица для критерия 4</t>
  </si>
  <si>
    <t>Оценка приоритетов критериев</t>
  </si>
  <si>
    <t>Отн. согл.</t>
  </si>
  <si>
    <t>Знач.</t>
  </si>
  <si>
    <t>Нормализованный вектор весов критериев</t>
  </si>
  <si>
    <t>Вес критерия:</t>
  </si>
  <si>
    <t>норм. вектор весов</t>
  </si>
  <si>
    <t>Нормир.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</si>
</sst>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9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1" tint="0.49998474074526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64" fontId="0" fillId="0" borderId="2" xfId="0" applyNumberFormat="1" applyBorder="1"/>
    <xf numFmtId="1" fontId="0" fillId="0" borderId="2" xfId="0" applyNumberFormat="1" applyBorder="1"/>
    <xf numFmtId="165" fontId="0" fillId="0" borderId="3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7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1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Alignment="1">
      <alignment horizontal="left"/>
    </xf>
    <xf numFmtId="2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  <xf numFmtId="2" fontId="0" fillId="0" borderId="16" xfId="0" applyNumberFormat="1" applyBorder="1"/>
    <xf numFmtId="0" fontId="0" fillId="3" borderId="21" xfId="0" applyFill="1" applyBorder="1"/>
    <xf numFmtId="0" fontId="0" fillId="0" borderId="22" xfId="0" applyBorder="1"/>
    <xf numFmtId="0" fontId="0" fillId="0" borderId="23" xfId="0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2" xfId="0" applyFont="1" applyFill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3" fillId="0" borderId="0" xfId="0" applyFont="1"/>
    <xf numFmtId="0" fontId="0" fillId="2" borderId="31" xfId="0" applyFill="1" applyBorder="1"/>
    <xf numFmtId="0" fontId="4" fillId="3" borderId="32" xfId="0" applyFont="1" applyFill="1" applyBorder="1"/>
    <xf numFmtId="0" fontId="4" fillId="3" borderId="33" xfId="0" applyFont="1" applyFill="1" applyBorder="1"/>
    <xf numFmtId="0" fontId="3" fillId="3" borderId="34" xfId="0" applyFont="1" applyFill="1" applyBorder="1"/>
    <xf numFmtId="0" fontId="0" fillId="0" borderId="20" xfId="0" applyBorder="1"/>
    <xf numFmtId="0" fontId="3" fillId="3" borderId="35" xfId="0" applyFont="1" applyFill="1" applyBorder="1"/>
    <xf numFmtId="0" fontId="0" fillId="0" borderId="28" xfId="0" applyBorder="1"/>
    <xf numFmtId="0" fontId="0" fillId="0" borderId="29" xfId="0" applyBorder="1"/>
    <xf numFmtId="0" fontId="4" fillId="3" borderId="36" xfId="0" applyFont="1" applyFill="1" applyBorder="1" applyAlignment="1">
      <alignment horizontal="center"/>
    </xf>
    <xf numFmtId="2" fontId="0" fillId="0" borderId="18" xfId="0" applyNumberFormat="1" applyBorder="1"/>
    <xf numFmtId="0" fontId="0" fillId="3" borderId="35" xfId="0" applyFill="1" applyBorder="1"/>
    <xf numFmtId="167" fontId="0" fillId="0" borderId="0" xfId="0" applyNumberFormat="1"/>
    <xf numFmtId="164" fontId="0" fillId="0" borderId="17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2" fontId="0" fillId="0" borderId="17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30" xfId="0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18" xfId="0" applyNumberFormat="1" applyBorder="1"/>
    <xf numFmtId="0" fontId="0" fillId="2" borderId="9" xfId="0" applyFill="1" applyBorder="1"/>
    <xf numFmtId="0" fontId="3" fillId="3" borderId="37" xfId="0" applyFont="1" applyFill="1" applyBorder="1"/>
    <xf numFmtId="0" fontId="3" fillId="3" borderId="38" xfId="0" applyFont="1" applyFill="1" applyBorder="1"/>
    <xf numFmtId="0" fontId="3" fillId="3" borderId="23" xfId="0" applyFont="1" applyFill="1" applyBorder="1"/>
    <xf numFmtId="0" fontId="3" fillId="5" borderId="37" xfId="0" applyFont="1" applyFill="1" applyBorder="1"/>
    <xf numFmtId="9" fontId="0" fillId="0" borderId="17" xfId="1" applyFont="1" applyBorder="1"/>
    <xf numFmtId="9" fontId="0" fillId="0" borderId="16" xfId="1" applyFont="1" applyBorder="1"/>
    <xf numFmtId="9" fontId="0" fillId="0" borderId="18" xfId="1" applyFont="1" applyBorder="1"/>
    <xf numFmtId="0" fontId="3" fillId="6" borderId="30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166" fontId="0" fillId="0" borderId="5" xfId="0" applyNumberFormat="1" applyBorder="1"/>
    <xf numFmtId="166" fontId="0" fillId="0" borderId="8" xfId="0" applyNumberFormat="1" applyBorder="1"/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4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0" fillId="7" borderId="0" xfId="0" applyFill="1" applyBorder="1"/>
    <xf numFmtId="0" fontId="3" fillId="7" borderId="0" xfId="0" quotePrefix="1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2" fontId="0" fillId="7" borderId="0" xfId="0" applyNumberFormat="1" applyFill="1"/>
    <xf numFmtId="167" fontId="0" fillId="7" borderId="0" xfId="0" applyNumberFormat="1" applyFill="1" applyAlignment="1">
      <alignment horizontal="center"/>
    </xf>
    <xf numFmtId="166" fontId="0" fillId="7" borderId="30" xfId="0" applyNumberFormat="1" applyFill="1" applyBorder="1"/>
    <xf numFmtId="0" fontId="0" fillId="7" borderId="0" xfId="0" applyFill="1" applyAlignment="1">
      <alignment horizontal="right"/>
    </xf>
    <xf numFmtId="164" fontId="0" fillId="7" borderId="0" xfId="0" applyNumberFormat="1" applyFill="1"/>
    <xf numFmtId="0" fontId="1" fillId="7" borderId="0" xfId="0" applyFont="1" applyFill="1"/>
    <xf numFmtId="0" fontId="0" fillId="8" borderId="0" xfId="0" applyFill="1" applyBorder="1"/>
    <xf numFmtId="2" fontId="0" fillId="8" borderId="0" xfId="0" applyNumberFormat="1" applyFill="1" applyBorder="1"/>
    <xf numFmtId="0" fontId="4" fillId="3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17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Черновик!$P$42</c:f>
              <c:strCache>
                <c:ptCount val="1"/>
                <c:pt idx="0">
                  <c:v>Внешность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A-40ED-B9C8-E600C6E2B13A}"/>
            </c:ext>
          </c:extLst>
        </c:ser>
        <c:ser>
          <c:idx val="1"/>
          <c:order val="1"/>
          <c:tx>
            <c:strRef>
              <c:f>Черновик!$Q$42</c:f>
              <c:strCache>
                <c:ptCount val="1"/>
                <c:pt idx="0">
                  <c:v>Характер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AA-40ED-B9C8-E600C6E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5544"/>
        <c:axId val="651564232"/>
      </c:scatterChart>
      <c:valAx>
        <c:axId val="65156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4232"/>
        <c:crosses val="autoZero"/>
        <c:crossBetween val="midCat"/>
      </c:valAx>
      <c:valAx>
        <c:axId val="6515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решение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3-40C8-ADC5-384E47A2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2920"/>
        <c:axId val="651563576"/>
      </c:scatterChart>
      <c:valAx>
        <c:axId val="65156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3576"/>
        <c:crosses val="autoZero"/>
        <c:crossBetween val="midCat"/>
      </c:valAx>
      <c:valAx>
        <c:axId val="65156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Множество Парето</a:t>
            </a:r>
          </a:p>
        </c:rich>
      </c:tx>
      <c:layout>
        <c:manualLayout>
          <c:xMode val="edge"/>
          <c:yMode val="edge"/>
          <c:x val="0.3098005142209882"/>
          <c:y val="2.7777757525694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Альтернативы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FBF-43B8-A04E-E32DA19C221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0FBF-43B8-A04E-E32DA19C2215}"/>
                </c:ext>
              </c:extLst>
            </c:dLbl>
            <c:dLbl>
              <c:idx val="1"/>
              <c:layout>
                <c:manualLayout>
                  <c:x val="-3.4920626191569507E-2"/>
                  <c:y val="-4.74106328236877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FBF-43B8-A04E-E32DA19C2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C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FBF-43B8-A04E-E32DA19C22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'Множество Парето'!$I$4:$I$7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'Множество Парето'!$J$4:$J$7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F-43B8-A04E-E32DA19C2215}"/>
            </c:ext>
          </c:extLst>
        </c:ser>
        <c:ser>
          <c:idx val="1"/>
          <c:order val="1"/>
          <c:tx>
            <c:v>Точка утопии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573403333684267E-2"/>
                  <c:y val="4.017276161215980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ru-RU" sz="900"/>
                      <a:t>Точка</a:t>
                    </a:r>
                    <a:r>
                      <a:rPr lang="ru-RU" sz="900" baseline="0"/>
                      <a:t> утопии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1314355376989"/>
                      <c:h val="4.803854372454945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10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FBF-43B8-A04E-E32DA19C2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1552"/>
        <c:axId val="648030240"/>
      </c:scatterChart>
      <c:valAx>
        <c:axId val="648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Внешность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0240"/>
        <c:crosses val="autoZero"/>
        <c:crossBetween val="midCat"/>
      </c:valAx>
      <c:valAx>
        <c:axId val="6480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Характер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223221</xdr:colOff>
      <xdr:row>25</xdr:row>
      <xdr:rowOff>72390</xdr:rowOff>
    </xdr:from>
    <xdr:to>
      <xdr:col>26</xdr:col>
      <xdr:colOff>528021</xdr:colOff>
      <xdr:row>40</xdr:row>
      <xdr:rowOff>72390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43FAD6-0598-73A8-5997-B110873DA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191397</xdr:colOff>
      <xdr:row>40</xdr:row>
      <xdr:rowOff>134695</xdr:rowOff>
    </xdr:from>
    <xdr:to>
      <xdr:col>26</xdr:col>
      <xdr:colOff>496197</xdr:colOff>
      <xdr:row>55</xdr:row>
      <xdr:rowOff>134695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A32003-066A-8EFB-67CE-812CB8AC5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378070</xdr:colOff>
      <xdr:row>9</xdr:row>
      <xdr:rowOff>17583</xdr:rowOff>
    </xdr:from>
    <xdr:to>
      <xdr:col>13</xdr:col>
      <xdr:colOff>252047</xdr:colOff>
      <xdr:row>24</xdr:row>
      <xdr:rowOff>35170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A837E7-09F1-8C3F-7817-7095E7A48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2:Y171"/>
  <sheetViews>
    <sheetView topLeftCell="A64" zoomScale="85" zoomScaleNormal="85" workbookViewId="0">
      <selection activeCell="N113" sqref="N113"/>
    </sheetView>
  </sheetViews>
  <sheetFormatPr defaultRowHeight="14.4" x14ac:dyDescent="0.3"/>
  <cols>
    <col min="2" max="2" width="13.44140625" customWidth="1"/>
    <col min="3" max="3" width="10.5546875" bestFit="1" customWidth="1"/>
    <col min="4" max="4" width="20" bestFit="1"/>
    <col min="5" max="5" width="12.5546875" bestFit="1"/>
    <col min="6" max="6" width="8.6640625" bestFit="1"/>
    <col min="9" max="9" width="11.33203125" customWidth="1"/>
    <col min="10" max="10" width="12.88671875" customWidth="1"/>
    <col min="11" max="11" width="12.6640625" customWidth="1"/>
    <col min="16" max="16" width="10.44140625" bestFit="1" customWidth="1"/>
    <col min="18" max="18" width="10.44140625" bestFit="1" customWidth="1"/>
    <col min="19" max="19" width="8.6640625" bestFit="1" customWidth="1"/>
  </cols>
  <sheetData>
    <row r="2" spans="1:12" x14ac:dyDescent="0.3">
      <c r="A2" t="s">
        <v>0</v>
      </c>
      <c r="C2" s="1" t="s">
        <v>1</v>
      </c>
      <c r="D2" s="1" t="s">
        <v>2</v>
      </c>
      <c r="E2" s="1" t="s">
        <v>1</v>
      </c>
      <c r="F2" s="1" t="s">
        <v>1</v>
      </c>
      <c r="H2" t="s">
        <v>3</v>
      </c>
    </row>
    <row r="3" spans="1:12" x14ac:dyDescent="0.3">
      <c r="B3" s="2"/>
      <c r="C3" s="3" t="s">
        <v>4</v>
      </c>
      <c r="D3" s="3" t="s">
        <v>5</v>
      </c>
      <c r="E3" s="3" t="s">
        <v>6</v>
      </c>
      <c r="F3" s="4" t="s">
        <v>7</v>
      </c>
    </row>
    <row r="4" spans="1:12" x14ac:dyDescent="0.3">
      <c r="B4" s="5" t="s">
        <v>8</v>
      </c>
      <c r="C4">
        <v>7</v>
      </c>
      <c r="D4">
        <v>7</v>
      </c>
      <c r="E4">
        <v>5</v>
      </c>
      <c r="F4" s="6">
        <v>3</v>
      </c>
      <c r="H4" s="7" t="s">
        <v>9</v>
      </c>
      <c r="I4" s="8">
        <v>10</v>
      </c>
      <c r="J4" s="8">
        <v>0</v>
      </c>
      <c r="K4" s="8">
        <v>10</v>
      </c>
      <c r="L4" s="9">
        <v>10</v>
      </c>
    </row>
    <row r="5" spans="1:12" x14ac:dyDescent="0.3">
      <c r="B5" s="5" t="s">
        <v>10</v>
      </c>
      <c r="C5">
        <v>9</v>
      </c>
      <c r="D5">
        <v>3</v>
      </c>
      <c r="E5">
        <v>2</v>
      </c>
      <c r="F5" s="6">
        <v>10</v>
      </c>
    </row>
    <row r="6" spans="1:12" x14ac:dyDescent="0.3">
      <c r="B6" s="5" t="s">
        <v>11</v>
      </c>
      <c r="C6">
        <v>4</v>
      </c>
      <c r="D6">
        <v>6</v>
      </c>
      <c r="E6">
        <v>9</v>
      </c>
      <c r="F6" s="6">
        <v>7</v>
      </c>
    </row>
    <row r="7" spans="1:12" x14ac:dyDescent="0.3">
      <c r="B7" s="10" t="s">
        <v>12</v>
      </c>
      <c r="C7" s="11">
        <v>8</v>
      </c>
      <c r="D7" s="11">
        <v>9</v>
      </c>
      <c r="E7" s="11">
        <v>7</v>
      </c>
      <c r="F7" s="12">
        <v>1</v>
      </c>
    </row>
    <row r="9" spans="1:12" x14ac:dyDescent="0.3">
      <c r="B9" s="7" t="s">
        <v>13</v>
      </c>
      <c r="C9" s="8">
        <v>0.5</v>
      </c>
      <c r="D9" s="8">
        <v>0.7</v>
      </c>
      <c r="E9" s="8">
        <v>0.1</v>
      </c>
      <c r="F9" s="13" t="s">
        <v>14</v>
      </c>
    </row>
    <row r="10" spans="1:12" x14ac:dyDescent="0.3">
      <c r="F10" s="14"/>
    </row>
    <row r="11" spans="1:12" x14ac:dyDescent="0.3">
      <c r="B11" s="11"/>
      <c r="C11" s="15" t="s">
        <v>1</v>
      </c>
      <c r="D11" s="15" t="s">
        <v>2</v>
      </c>
      <c r="E11" s="15" t="s">
        <v>1</v>
      </c>
      <c r="F11" s="15" t="s">
        <v>1</v>
      </c>
    </row>
    <row r="12" spans="1:12" x14ac:dyDescent="0.3">
      <c r="B12" s="2"/>
      <c r="C12" s="16" t="s">
        <v>4</v>
      </c>
      <c r="D12" s="3" t="s">
        <v>5</v>
      </c>
      <c r="E12" s="3" t="s">
        <v>6</v>
      </c>
      <c r="F12" s="4" t="s">
        <v>7</v>
      </c>
    </row>
    <row r="13" spans="1:12" x14ac:dyDescent="0.3">
      <c r="B13" s="17" t="s">
        <v>12</v>
      </c>
      <c r="C13" s="18">
        <v>8</v>
      </c>
      <c r="D13" s="19">
        <v>9</v>
      </c>
      <c r="E13" s="19">
        <v>7</v>
      </c>
      <c r="F13" s="20">
        <v>1</v>
      </c>
    </row>
    <row r="14" spans="1:12" x14ac:dyDescent="0.3">
      <c r="B14" s="5" t="s">
        <v>8</v>
      </c>
      <c r="C14" s="21">
        <v>7</v>
      </c>
      <c r="D14">
        <v>7</v>
      </c>
      <c r="E14">
        <v>5</v>
      </c>
      <c r="F14" s="6">
        <v>3</v>
      </c>
    </row>
    <row r="15" spans="1:12" x14ac:dyDescent="0.3">
      <c r="B15" s="5" t="s">
        <v>11</v>
      </c>
      <c r="C15" s="21">
        <v>4</v>
      </c>
      <c r="D15">
        <v>6</v>
      </c>
      <c r="E15">
        <v>9</v>
      </c>
      <c r="F15" s="6">
        <v>7</v>
      </c>
    </row>
    <row r="16" spans="1:12" x14ac:dyDescent="0.3">
      <c r="B16" s="10" t="s">
        <v>10</v>
      </c>
      <c r="C16" s="22">
        <v>9</v>
      </c>
      <c r="D16" s="11">
        <v>3</v>
      </c>
      <c r="E16" s="11">
        <v>2</v>
      </c>
      <c r="F16" s="12">
        <v>10</v>
      </c>
    </row>
    <row r="18" spans="1:19" x14ac:dyDescent="0.3">
      <c r="B18" s="7" t="s">
        <v>13</v>
      </c>
      <c r="C18" s="23">
        <f>I4*C9</f>
        <v>5</v>
      </c>
      <c r="D18" s="23">
        <f>10*D9</f>
        <v>7</v>
      </c>
      <c r="E18" s="23">
        <f>K4*E9</f>
        <v>1</v>
      </c>
      <c r="F18" s="13" t="s">
        <v>14</v>
      </c>
    </row>
    <row r="19" spans="1:19" x14ac:dyDescent="0.3">
      <c r="B19" s="19"/>
      <c r="C19" s="19"/>
      <c r="D19" s="19"/>
      <c r="E19" s="19"/>
      <c r="F19" s="24"/>
    </row>
    <row r="20" spans="1:19" x14ac:dyDescent="0.3">
      <c r="B20" s="11"/>
      <c r="C20" s="15" t="s">
        <v>1</v>
      </c>
      <c r="D20" s="15" t="s">
        <v>2</v>
      </c>
      <c r="E20" s="15" t="s">
        <v>1</v>
      </c>
      <c r="F20" s="15" t="s">
        <v>1</v>
      </c>
    </row>
    <row r="21" spans="1:19" x14ac:dyDescent="0.3">
      <c r="B21" s="2"/>
      <c r="C21" s="25" t="s">
        <v>4</v>
      </c>
      <c r="D21" s="26" t="s">
        <v>5</v>
      </c>
      <c r="E21" s="26" t="s">
        <v>6</v>
      </c>
      <c r="F21" s="27" t="s">
        <v>7</v>
      </c>
    </row>
    <row r="22" spans="1:19" x14ac:dyDescent="0.3">
      <c r="B22" s="25" t="s">
        <v>12</v>
      </c>
      <c r="C22" s="18">
        <f>IF(C13&gt;=C$18,C13,"")</f>
        <v>8</v>
      </c>
      <c r="D22" s="19" t="str">
        <f>IF(D13&lt;=D$18,D13,"")</f>
        <v/>
      </c>
      <c r="E22" s="19">
        <f>IF(E13&gt;=E$18,E13,"")</f>
        <v>7</v>
      </c>
      <c r="F22" s="20">
        <v>1</v>
      </c>
    </row>
    <row r="23" spans="1:19" x14ac:dyDescent="0.3">
      <c r="B23" s="28" t="s">
        <v>8</v>
      </c>
      <c r="C23" s="21">
        <f>IF(C14&gt;=C$18,C14,"")</f>
        <v>7</v>
      </c>
      <c r="D23">
        <f>IF(D14&lt;=D$18,D14,"")</f>
        <v>7</v>
      </c>
      <c r="E23">
        <f>IF(E14&gt;=E$18,E14,"")</f>
        <v>5</v>
      </c>
      <c r="F23" s="6">
        <v>3</v>
      </c>
    </row>
    <row r="24" spans="1:19" x14ac:dyDescent="0.3">
      <c r="B24" s="28" t="s">
        <v>11</v>
      </c>
      <c r="C24" s="21" t="str">
        <f>IF(C15&gt;=C$18,C15,"")</f>
        <v/>
      </c>
      <c r="D24">
        <f>IF(D15&lt;=D$18,D15,"")</f>
        <v>6</v>
      </c>
      <c r="E24">
        <f>IF(E15&gt;=E$18,E15,"")</f>
        <v>9</v>
      </c>
      <c r="F24" s="6">
        <v>7</v>
      </c>
    </row>
    <row r="25" spans="1:19" x14ac:dyDescent="0.3">
      <c r="B25" s="29" t="s">
        <v>10</v>
      </c>
      <c r="C25" s="22">
        <f>IF(C16&gt;=C$18,C16,"")</f>
        <v>9</v>
      </c>
      <c r="D25" s="11">
        <f>IF(D16&lt;=D$18,D16,"")</f>
        <v>3</v>
      </c>
      <c r="E25" s="11">
        <f>IF(E16&gt;=E$18,E16,"")</f>
        <v>2</v>
      </c>
      <c r="F25" s="12">
        <v>10</v>
      </c>
      <c r="G25" s="1" t="s">
        <v>15</v>
      </c>
      <c r="H25" t="s">
        <v>16</v>
      </c>
    </row>
    <row r="27" spans="1:19" x14ac:dyDescent="0.3">
      <c r="A27" t="s">
        <v>17</v>
      </c>
    </row>
    <row r="29" spans="1:19" x14ac:dyDescent="0.3">
      <c r="A29" t="s">
        <v>18</v>
      </c>
      <c r="B29" s="11"/>
      <c r="C29" s="15" t="s">
        <v>1</v>
      </c>
      <c r="D29" s="15" t="s">
        <v>2</v>
      </c>
      <c r="E29" s="15" t="s">
        <v>1</v>
      </c>
      <c r="F29" s="15" t="s">
        <v>1</v>
      </c>
      <c r="H29" t="s">
        <v>19</v>
      </c>
      <c r="O29" t="s">
        <v>30</v>
      </c>
      <c r="R29" t="s">
        <v>4</v>
      </c>
      <c r="S29" t="s">
        <v>7</v>
      </c>
    </row>
    <row r="30" spans="1:19" x14ac:dyDescent="0.3">
      <c r="A30" s="6"/>
      <c r="B30" s="2"/>
      <c r="C30" s="16" t="s">
        <v>4</v>
      </c>
      <c r="D30" s="3" t="s">
        <v>5</v>
      </c>
      <c r="E30" s="3" t="s">
        <v>6</v>
      </c>
      <c r="F30" s="4" t="s">
        <v>7</v>
      </c>
      <c r="G30" s="21"/>
    </row>
    <row r="31" spans="1:19" x14ac:dyDescent="0.3">
      <c r="A31" s="6"/>
      <c r="B31" s="17" t="s">
        <v>8</v>
      </c>
      <c r="C31" s="18">
        <v>7</v>
      </c>
      <c r="D31" s="19">
        <v>7</v>
      </c>
      <c r="E31" s="19">
        <v>5</v>
      </c>
      <c r="F31" s="20">
        <v>3</v>
      </c>
      <c r="G31" s="21"/>
      <c r="H31" s="7" t="s">
        <v>9</v>
      </c>
      <c r="I31" s="23">
        <v>10</v>
      </c>
      <c r="J31" s="8">
        <v>0</v>
      </c>
      <c r="K31" s="8">
        <v>10</v>
      </c>
      <c r="L31" s="9">
        <v>10</v>
      </c>
      <c r="Q31" t="s">
        <v>31</v>
      </c>
      <c r="R31" s="1">
        <v>10</v>
      </c>
      <c r="S31">
        <v>10</v>
      </c>
    </row>
    <row r="32" spans="1:19" x14ac:dyDescent="0.3">
      <c r="A32" s="6"/>
      <c r="B32" s="5" t="s">
        <v>10</v>
      </c>
      <c r="C32" s="21">
        <v>9</v>
      </c>
      <c r="D32">
        <v>3</v>
      </c>
      <c r="E32">
        <v>2</v>
      </c>
      <c r="F32" s="6">
        <v>10</v>
      </c>
      <c r="G32" s="21"/>
    </row>
    <row r="33" spans="1:21" x14ac:dyDescent="0.3">
      <c r="A33" s="6"/>
      <c r="B33" s="5" t="s">
        <v>11</v>
      </c>
      <c r="C33" s="21">
        <v>4</v>
      </c>
      <c r="D33">
        <v>6</v>
      </c>
      <c r="E33">
        <v>9</v>
      </c>
      <c r="F33" s="6">
        <v>7</v>
      </c>
      <c r="G33" s="21"/>
      <c r="O33" s="2"/>
      <c r="P33" s="4"/>
    </row>
    <row r="34" spans="1:21" x14ac:dyDescent="0.3">
      <c r="A34" s="6"/>
      <c r="B34" s="10" t="s">
        <v>12</v>
      </c>
      <c r="C34" s="22">
        <v>8</v>
      </c>
      <c r="D34" s="11">
        <v>9</v>
      </c>
      <c r="E34" s="11">
        <v>7</v>
      </c>
      <c r="F34" s="12">
        <v>1</v>
      </c>
      <c r="G34" s="21"/>
      <c r="O34" s="17" t="s">
        <v>8</v>
      </c>
      <c r="P34" s="41">
        <f>SQRT((S$31-C31)^2+(F31-R$31)^2)</f>
        <v>7.6157731058639087</v>
      </c>
      <c r="U34" s="48"/>
    </row>
    <row r="35" spans="1:21" x14ac:dyDescent="0.3">
      <c r="O35" s="5" t="s">
        <v>10</v>
      </c>
      <c r="P35" s="44">
        <f>SQRT((S$31-C32)^2+(F32-R$31)^2)</f>
        <v>1</v>
      </c>
      <c r="Q35" s="1" t="s">
        <v>15</v>
      </c>
      <c r="R35" t="s">
        <v>16</v>
      </c>
    </row>
    <row r="36" spans="1:21" x14ac:dyDescent="0.3">
      <c r="B36" s="2"/>
      <c r="C36" s="25" t="s">
        <v>4</v>
      </c>
      <c r="D36" s="26" t="s">
        <v>5</v>
      </c>
      <c r="E36" s="26" t="s">
        <v>6</v>
      </c>
      <c r="F36" s="27" t="s">
        <v>7</v>
      </c>
      <c r="O36" s="5" t="s">
        <v>11</v>
      </c>
      <c r="P36" s="44">
        <f>SQRT((S$31-C33)^2+(F33-R$31)^2)</f>
        <v>6.7082039324993694</v>
      </c>
    </row>
    <row r="37" spans="1:21" x14ac:dyDescent="0.3">
      <c r="B37" s="25" t="s">
        <v>8</v>
      </c>
      <c r="C37" s="18">
        <f t="shared" ref="C37:F40" si="0">(C31-I$31)^2</f>
        <v>9</v>
      </c>
      <c r="D37" s="19">
        <f t="shared" si="0"/>
        <v>49</v>
      </c>
      <c r="E37" s="19">
        <f t="shared" si="0"/>
        <v>25</v>
      </c>
      <c r="F37" s="20">
        <f t="shared" si="0"/>
        <v>49</v>
      </c>
      <c r="O37" s="10" t="s">
        <v>12</v>
      </c>
      <c r="P37" s="47">
        <f t="shared" ref="P37" si="1">SQRT((S$31-C34)^2+(F34-R$31)^2)</f>
        <v>9.2195444572928871</v>
      </c>
    </row>
    <row r="38" spans="1:21" x14ac:dyDescent="0.3">
      <c r="B38" s="28" t="s">
        <v>10</v>
      </c>
      <c r="C38" s="21">
        <f t="shared" si="0"/>
        <v>1</v>
      </c>
      <c r="D38">
        <f t="shared" si="0"/>
        <v>9</v>
      </c>
      <c r="E38">
        <f t="shared" si="0"/>
        <v>64</v>
      </c>
      <c r="F38" s="6">
        <f t="shared" si="0"/>
        <v>0</v>
      </c>
    </row>
    <row r="39" spans="1:21" x14ac:dyDescent="0.3">
      <c r="B39" s="28" t="s">
        <v>11</v>
      </c>
      <c r="C39" s="21">
        <f t="shared" si="0"/>
        <v>36</v>
      </c>
      <c r="D39">
        <f t="shared" si="0"/>
        <v>36</v>
      </c>
      <c r="E39">
        <f t="shared" si="0"/>
        <v>1</v>
      </c>
      <c r="F39" s="6">
        <f t="shared" si="0"/>
        <v>9</v>
      </c>
    </row>
    <row r="40" spans="1:21" x14ac:dyDescent="0.3">
      <c r="B40" s="29" t="s">
        <v>12</v>
      </c>
      <c r="C40" s="22">
        <f t="shared" si="0"/>
        <v>4</v>
      </c>
      <c r="D40" s="11">
        <f t="shared" si="0"/>
        <v>81</v>
      </c>
      <c r="E40" s="11">
        <f t="shared" si="0"/>
        <v>9</v>
      </c>
      <c r="F40" s="12">
        <f t="shared" si="0"/>
        <v>81</v>
      </c>
      <c r="O40" s="117" t="s">
        <v>32</v>
      </c>
      <c r="P40" s="117"/>
      <c r="Q40" s="117"/>
    </row>
    <row r="42" spans="1:21" x14ac:dyDescent="0.3">
      <c r="B42" s="2"/>
      <c r="C42" s="25" t="s">
        <v>20</v>
      </c>
      <c r="D42" s="4"/>
      <c r="O42" s="2"/>
      <c r="P42" s="16" t="s">
        <v>4</v>
      </c>
      <c r="Q42" s="4" t="s">
        <v>7</v>
      </c>
    </row>
    <row r="43" spans="1:21" x14ac:dyDescent="0.3">
      <c r="B43" s="25" t="s">
        <v>8</v>
      </c>
      <c r="C43" s="18">
        <f>SUM(C37:F37)</f>
        <v>132</v>
      </c>
      <c r="D43" s="20"/>
      <c r="O43" s="17" t="s">
        <v>8</v>
      </c>
      <c r="P43" s="18">
        <v>7</v>
      </c>
      <c r="Q43" s="20">
        <v>3</v>
      </c>
    </row>
    <row r="44" spans="1:21" x14ac:dyDescent="0.3">
      <c r="B44" s="28" t="s">
        <v>10</v>
      </c>
      <c r="C44" s="21">
        <f>SUM(C38:F38)</f>
        <v>74</v>
      </c>
      <c r="D44" s="6"/>
      <c r="E44" s="1" t="s">
        <v>15</v>
      </c>
      <c r="F44" t="s">
        <v>16</v>
      </c>
      <c r="O44" s="5" t="s">
        <v>10</v>
      </c>
      <c r="P44" s="21">
        <v>9</v>
      </c>
      <c r="Q44" s="6">
        <v>10</v>
      </c>
    </row>
    <row r="45" spans="1:21" x14ac:dyDescent="0.3">
      <c r="B45" s="28" t="s">
        <v>11</v>
      </c>
      <c r="C45" s="21">
        <f>SUM(C39:F39)</f>
        <v>82</v>
      </c>
      <c r="D45" s="6"/>
      <c r="O45" s="5" t="s">
        <v>11</v>
      </c>
      <c r="P45" s="21">
        <v>4</v>
      </c>
      <c r="Q45" s="6">
        <v>7</v>
      </c>
    </row>
    <row r="46" spans="1:21" x14ac:dyDescent="0.3">
      <c r="B46" s="29" t="s">
        <v>12</v>
      </c>
      <c r="C46" s="22">
        <f>SUM(C40:F40)</f>
        <v>175</v>
      </c>
      <c r="D46" s="12"/>
      <c r="O46" s="5" t="s">
        <v>12</v>
      </c>
      <c r="P46" s="21">
        <v>8</v>
      </c>
      <c r="Q46" s="6">
        <v>1</v>
      </c>
    </row>
    <row r="47" spans="1:21" x14ac:dyDescent="0.3">
      <c r="O47" s="58" t="s">
        <v>53</v>
      </c>
      <c r="P47" s="59">
        <v>10</v>
      </c>
      <c r="Q47" s="60">
        <v>10</v>
      </c>
    </row>
    <row r="48" spans="1:21" x14ac:dyDescent="0.3">
      <c r="A48" t="s">
        <v>17</v>
      </c>
    </row>
    <row r="50" spans="1:24" x14ac:dyDescent="0.3">
      <c r="A50" t="s">
        <v>21</v>
      </c>
      <c r="B50" s="11"/>
      <c r="C50" s="15" t="s">
        <v>1</v>
      </c>
      <c r="D50" s="15" t="s">
        <v>2</v>
      </c>
      <c r="E50" s="15" t="s">
        <v>1</v>
      </c>
      <c r="F50" s="15" t="s">
        <v>1</v>
      </c>
      <c r="H50" s="74" t="s">
        <v>22</v>
      </c>
    </row>
    <row r="51" spans="1:24" x14ac:dyDescent="0.3">
      <c r="B51" s="2"/>
      <c r="C51" s="16" t="s">
        <v>4</v>
      </c>
      <c r="D51" s="3" t="s">
        <v>5</v>
      </c>
      <c r="E51" s="3" t="s">
        <v>6</v>
      </c>
      <c r="F51" s="4" t="s">
        <v>7</v>
      </c>
    </row>
    <row r="52" spans="1:24" x14ac:dyDescent="0.3">
      <c r="B52" s="17" t="s">
        <v>8</v>
      </c>
      <c r="C52" s="18">
        <v>7</v>
      </c>
      <c r="D52" s="19">
        <v>3</v>
      </c>
      <c r="E52" s="19">
        <v>5</v>
      </c>
      <c r="F52" s="20">
        <v>3</v>
      </c>
    </row>
    <row r="53" spans="1:24" x14ac:dyDescent="0.3">
      <c r="B53" s="5" t="s">
        <v>10</v>
      </c>
      <c r="C53" s="21">
        <v>9</v>
      </c>
      <c r="D53">
        <v>7</v>
      </c>
      <c r="E53">
        <v>2</v>
      </c>
      <c r="F53" s="6">
        <v>10</v>
      </c>
    </row>
    <row r="54" spans="1:24" x14ac:dyDescent="0.3">
      <c r="B54" s="5" t="s">
        <v>11</v>
      </c>
      <c r="C54" s="21">
        <v>4</v>
      </c>
      <c r="D54">
        <v>4</v>
      </c>
      <c r="E54">
        <v>9</v>
      </c>
      <c r="F54" s="6">
        <v>7</v>
      </c>
    </row>
    <row r="55" spans="1:24" x14ac:dyDescent="0.3">
      <c r="B55" s="10" t="s">
        <v>12</v>
      </c>
      <c r="C55" s="22">
        <v>8</v>
      </c>
      <c r="D55" s="11">
        <v>1</v>
      </c>
      <c r="E55" s="11">
        <v>7</v>
      </c>
      <c r="F55" s="12">
        <v>1</v>
      </c>
    </row>
    <row r="57" spans="1:24" x14ac:dyDescent="0.3">
      <c r="H57" t="s">
        <v>33</v>
      </c>
    </row>
    <row r="59" spans="1:24" x14ac:dyDescent="0.3">
      <c r="B59" s="2"/>
      <c r="C59" s="16" t="s">
        <v>4</v>
      </c>
      <c r="D59" s="3" t="s">
        <v>23</v>
      </c>
      <c r="E59" s="3" t="s">
        <v>6</v>
      </c>
      <c r="F59" s="4" t="s">
        <v>7</v>
      </c>
      <c r="H59" s="2"/>
      <c r="I59" s="16" t="s">
        <v>4</v>
      </c>
      <c r="J59" s="3" t="s">
        <v>23</v>
      </c>
      <c r="K59" s="3" t="s">
        <v>6</v>
      </c>
      <c r="L59" s="4" t="s">
        <v>7</v>
      </c>
      <c r="N59" s="2"/>
      <c r="O59" s="16" t="s">
        <v>4</v>
      </c>
      <c r="P59" s="3" t="s">
        <v>5</v>
      </c>
      <c r="Q59" s="3" t="s">
        <v>6</v>
      </c>
      <c r="R59" s="4" t="s">
        <v>7</v>
      </c>
      <c r="T59" s="2"/>
      <c r="V59" s="2"/>
    </row>
    <row r="60" spans="1:24" x14ac:dyDescent="0.3">
      <c r="B60" s="17" t="s">
        <v>4</v>
      </c>
      <c r="C60" s="39">
        <f>C52/(SUM(C$52:C$55))</f>
        <v>0.25</v>
      </c>
      <c r="D60" s="40">
        <f t="shared" ref="D60:F60" si="2">D52/(SUM(D$52:D$55))</f>
        <v>0.2</v>
      </c>
      <c r="E60" s="40">
        <f t="shared" si="2"/>
        <v>0.21739130434782608</v>
      </c>
      <c r="F60" s="41">
        <f t="shared" si="2"/>
        <v>0.14285714285714285</v>
      </c>
      <c r="H60" s="17" t="s">
        <v>4</v>
      </c>
      <c r="I60" s="18">
        <v>0</v>
      </c>
      <c r="J60" s="19">
        <v>0</v>
      </c>
      <c r="K60" s="19">
        <v>0.5</v>
      </c>
      <c r="L60" s="20">
        <v>0.5</v>
      </c>
      <c r="N60" s="17" t="s">
        <v>8</v>
      </c>
      <c r="O60" s="39">
        <v>0.25</v>
      </c>
      <c r="P60" s="40">
        <v>0.2</v>
      </c>
      <c r="Q60" s="40">
        <v>0.21739130434782608</v>
      </c>
      <c r="R60" s="41">
        <v>0.14285714285714285</v>
      </c>
      <c r="T60" s="51">
        <f>I66</f>
        <v>0.16666666666666666</v>
      </c>
      <c r="V60" s="53">
        <f>O60*T$60+P60*T$61+Q60*T$62+R60*T$63</f>
        <v>0.1855590062111801</v>
      </c>
    </row>
    <row r="61" spans="1:24" x14ac:dyDescent="0.3">
      <c r="B61" s="5" t="s">
        <v>23</v>
      </c>
      <c r="C61" s="42">
        <f t="shared" ref="C61:F63" si="3">C53/(SUM(C$52:C$55))</f>
        <v>0.32142857142857145</v>
      </c>
      <c r="D61" s="43">
        <f t="shared" si="3"/>
        <v>0.46666666666666667</v>
      </c>
      <c r="E61" s="43">
        <f t="shared" si="3"/>
        <v>8.6956521739130432E-2</v>
      </c>
      <c r="F61" s="44">
        <f t="shared" si="3"/>
        <v>0.47619047619047616</v>
      </c>
      <c r="H61" s="5" t="s">
        <v>23</v>
      </c>
      <c r="I61" s="21">
        <v>0.5</v>
      </c>
      <c r="J61">
        <v>0</v>
      </c>
      <c r="K61">
        <v>0.5</v>
      </c>
      <c r="L61" s="6">
        <v>0.5</v>
      </c>
      <c r="N61" s="5" t="s">
        <v>10</v>
      </c>
      <c r="O61" s="42">
        <v>0.32142857142857145</v>
      </c>
      <c r="P61" s="43">
        <v>0.46666666666666667</v>
      </c>
      <c r="Q61" s="43">
        <v>8.6956521739130432E-2</v>
      </c>
      <c r="R61" s="44">
        <v>0.47619047619047616</v>
      </c>
      <c r="T61" s="49">
        <f>J66</f>
        <v>0</v>
      </c>
      <c r="V61" s="50">
        <f>O61*T$60+P61*T$61+Q61*T$62+R61*T$63</f>
        <v>0.32065217391304346</v>
      </c>
    </row>
    <row r="62" spans="1:24" x14ac:dyDescent="0.3">
      <c r="B62" s="5" t="s">
        <v>6</v>
      </c>
      <c r="C62" s="42">
        <f t="shared" si="3"/>
        <v>0.14285714285714285</v>
      </c>
      <c r="D62" s="43">
        <f t="shared" si="3"/>
        <v>0.26666666666666666</v>
      </c>
      <c r="E62" s="43">
        <f t="shared" si="3"/>
        <v>0.39130434782608697</v>
      </c>
      <c r="F62" s="44">
        <f t="shared" si="3"/>
        <v>0.33333333333333331</v>
      </c>
      <c r="H62" s="5" t="s">
        <v>6</v>
      </c>
      <c r="I62" s="21">
        <v>0</v>
      </c>
      <c r="J62">
        <v>0</v>
      </c>
      <c r="K62">
        <v>0</v>
      </c>
      <c r="L62" s="6">
        <v>0.5</v>
      </c>
      <c r="N62" s="5" t="s">
        <v>11</v>
      </c>
      <c r="O62" s="42">
        <v>0.14285714285714285</v>
      </c>
      <c r="P62" s="43">
        <v>0.26666666666666666</v>
      </c>
      <c r="Q62" s="43">
        <v>0.39130434782608697</v>
      </c>
      <c r="R62" s="44">
        <v>0.33333333333333331</v>
      </c>
      <c r="S62" s="1" t="s">
        <v>34</v>
      </c>
      <c r="T62" s="49">
        <f>K66</f>
        <v>0.33333333333333331</v>
      </c>
      <c r="U62" s="1" t="s">
        <v>35</v>
      </c>
      <c r="V62" s="50">
        <f>O62*T$60+P62*T$61+Q62*T$62+R62*T$63</f>
        <v>0.32091097308488614</v>
      </c>
      <c r="W62" s="1" t="s">
        <v>15</v>
      </c>
      <c r="X62" t="str">
        <f>IF(V62&gt;=V61,"Оптимальный вариант","")</f>
        <v>Оптимальный вариант</v>
      </c>
    </row>
    <row r="63" spans="1:24" x14ac:dyDescent="0.3">
      <c r="B63" s="10" t="s">
        <v>7</v>
      </c>
      <c r="C63" s="45">
        <f t="shared" si="3"/>
        <v>0.2857142857142857</v>
      </c>
      <c r="D63" s="46">
        <f t="shared" si="3"/>
        <v>6.6666666666666666E-2</v>
      </c>
      <c r="E63" s="46">
        <f t="shared" si="3"/>
        <v>0.30434782608695654</v>
      </c>
      <c r="F63" s="47">
        <f t="shared" si="3"/>
        <v>4.7619047619047616E-2</v>
      </c>
      <c r="H63" s="10" t="s">
        <v>7</v>
      </c>
      <c r="I63" s="22">
        <v>0</v>
      </c>
      <c r="J63" s="11">
        <v>0</v>
      </c>
      <c r="K63" s="11">
        <v>0</v>
      </c>
      <c r="L63" s="12">
        <v>0</v>
      </c>
      <c r="N63" s="10" t="s">
        <v>12</v>
      </c>
      <c r="O63" s="45">
        <v>0.2857142857142857</v>
      </c>
      <c r="P63" s="46">
        <v>6.6666666666666666E-2</v>
      </c>
      <c r="Q63" s="46">
        <v>0.30434782608695654</v>
      </c>
      <c r="R63" s="47">
        <v>4.7619047619047616E-2</v>
      </c>
      <c r="T63" s="52">
        <f>L66</f>
        <v>0.5</v>
      </c>
      <c r="V63" s="54">
        <f>O63*T$60+P63*T$61+Q63*T$62+R63*T$63</f>
        <v>0.17287784679089027</v>
      </c>
    </row>
    <row r="64" spans="1:24" x14ac:dyDescent="0.3">
      <c r="I64">
        <f>SUM(I60:I63)</f>
        <v>0.5</v>
      </c>
      <c r="J64">
        <f>SUM(J60:J63)</f>
        <v>0</v>
      </c>
      <c r="K64">
        <f>SUM(K60:K63)</f>
        <v>1</v>
      </c>
      <c r="L64">
        <f>SUM(L60:L63)</f>
        <v>1.5</v>
      </c>
    </row>
    <row r="66" spans="1:23" x14ac:dyDescent="0.3">
      <c r="H66" s="7" t="s">
        <v>24</v>
      </c>
      <c r="I66" s="30">
        <f>I64/3</f>
        <v>0.16666666666666666</v>
      </c>
      <c r="J66" s="31">
        <f>J64/3</f>
        <v>0</v>
      </c>
      <c r="K66" s="30">
        <f>K64/3</f>
        <v>0.33333333333333331</v>
      </c>
      <c r="L66" s="32">
        <f>L64/3</f>
        <v>0.5</v>
      </c>
    </row>
    <row r="68" spans="1:23" x14ac:dyDescent="0.3">
      <c r="B68" s="2"/>
      <c r="C68" s="25" t="s">
        <v>4</v>
      </c>
      <c r="D68" s="26" t="s">
        <v>5</v>
      </c>
      <c r="E68" s="26" t="s">
        <v>6</v>
      </c>
      <c r="F68" s="27" t="s">
        <v>7</v>
      </c>
      <c r="G68" t="s">
        <v>25</v>
      </c>
    </row>
    <row r="69" spans="1:23" x14ac:dyDescent="0.3">
      <c r="B69" s="25" t="s">
        <v>8</v>
      </c>
      <c r="C69" s="33">
        <f>C52*I$66</f>
        <v>1.1666666666666665</v>
      </c>
      <c r="D69" s="19">
        <f t="shared" ref="C69:F72" si="4">D52*J$66</f>
        <v>0</v>
      </c>
      <c r="E69" s="34">
        <f t="shared" si="4"/>
        <v>1.6666666666666665</v>
      </c>
      <c r="F69" s="20">
        <f t="shared" si="4"/>
        <v>1.5</v>
      </c>
      <c r="G69" s="43">
        <f>SUM(C69:F69)</f>
        <v>4.333333333333333</v>
      </c>
    </row>
    <row r="70" spans="1:23" x14ac:dyDescent="0.3">
      <c r="B70" s="28" t="s">
        <v>10</v>
      </c>
      <c r="C70" s="21">
        <f t="shared" si="4"/>
        <v>1.5</v>
      </c>
      <c r="D70">
        <f t="shared" si="4"/>
        <v>0</v>
      </c>
      <c r="E70" s="35">
        <f t="shared" si="4"/>
        <v>0.66666666666666663</v>
      </c>
      <c r="F70" s="6">
        <f t="shared" si="4"/>
        <v>5</v>
      </c>
      <c r="G70" s="43">
        <f>SUM(C70:F70)</f>
        <v>7.1666666666666661</v>
      </c>
    </row>
    <row r="71" spans="1:23" x14ac:dyDescent="0.3">
      <c r="B71" s="28" t="s">
        <v>11</v>
      </c>
      <c r="C71" s="36">
        <f t="shared" si="4"/>
        <v>0.66666666666666663</v>
      </c>
      <c r="D71">
        <f t="shared" si="4"/>
        <v>0</v>
      </c>
      <c r="E71">
        <f t="shared" si="4"/>
        <v>3</v>
      </c>
      <c r="F71" s="6">
        <f t="shared" si="4"/>
        <v>3.5</v>
      </c>
      <c r="G71" s="43">
        <f>SUM(C71:F71)</f>
        <v>7.1666666666666661</v>
      </c>
      <c r="H71" s="1" t="s">
        <v>15</v>
      </c>
      <c r="I71" t="str">
        <f>IF(G71&gt;=G70,"Оптимальный вариант","")</f>
        <v>Оптимальный вариант</v>
      </c>
    </row>
    <row r="72" spans="1:23" x14ac:dyDescent="0.3">
      <c r="B72" s="29" t="s">
        <v>12</v>
      </c>
      <c r="C72" s="37">
        <f t="shared" si="4"/>
        <v>1.3333333333333333</v>
      </c>
      <c r="D72" s="11">
        <f t="shared" si="4"/>
        <v>0</v>
      </c>
      <c r="E72" s="38">
        <f t="shared" si="4"/>
        <v>2.333333333333333</v>
      </c>
      <c r="F72" s="12">
        <f t="shared" si="4"/>
        <v>0.5</v>
      </c>
      <c r="G72" s="43">
        <f>SUM(C72:F72)</f>
        <v>4.1666666666666661</v>
      </c>
    </row>
    <row r="74" spans="1:23" x14ac:dyDescent="0.3">
      <c r="A74" t="s">
        <v>17</v>
      </c>
    </row>
    <row r="76" spans="1:23" x14ac:dyDescent="0.3">
      <c r="A76" t="s">
        <v>26</v>
      </c>
      <c r="B76" s="11"/>
      <c r="C76" s="15" t="s">
        <v>1</v>
      </c>
      <c r="D76" s="15" t="s">
        <v>2</v>
      </c>
      <c r="E76" s="15" t="s">
        <v>1</v>
      </c>
      <c r="F76" s="15" t="s">
        <v>1</v>
      </c>
      <c r="H76" t="s">
        <v>27</v>
      </c>
      <c r="P76" t="s">
        <v>28</v>
      </c>
    </row>
    <row r="77" spans="1:23" x14ac:dyDescent="0.3">
      <c r="A77" s="6"/>
      <c r="B77" s="2"/>
      <c r="C77" s="16" t="s">
        <v>4</v>
      </c>
      <c r="D77" s="3" t="s">
        <v>5</v>
      </c>
      <c r="E77" s="3" t="s">
        <v>6</v>
      </c>
      <c r="F77" s="4" t="s">
        <v>7</v>
      </c>
      <c r="G77" s="21"/>
    </row>
    <row r="78" spans="1:23" x14ac:dyDescent="0.3">
      <c r="A78" s="6"/>
      <c r="B78" s="17" t="s">
        <v>8</v>
      </c>
      <c r="C78" s="18">
        <v>7</v>
      </c>
      <c r="D78" s="19">
        <v>7</v>
      </c>
      <c r="E78" s="19">
        <v>5</v>
      </c>
      <c r="F78" s="20">
        <v>3</v>
      </c>
      <c r="G78" s="21"/>
      <c r="P78" s="11"/>
      <c r="Q78" s="15" t="s">
        <v>1</v>
      </c>
      <c r="R78" s="15" t="s">
        <v>2</v>
      </c>
      <c r="S78" s="15" t="s">
        <v>1</v>
      </c>
      <c r="T78" s="15" t="s">
        <v>1</v>
      </c>
    </row>
    <row r="79" spans="1:23" x14ac:dyDescent="0.3">
      <c r="A79" s="6"/>
      <c r="B79" s="5" t="s">
        <v>10</v>
      </c>
      <c r="C79" s="21">
        <v>9</v>
      </c>
      <c r="D79">
        <v>3</v>
      </c>
      <c r="E79">
        <v>2</v>
      </c>
      <c r="F79" s="6">
        <v>10</v>
      </c>
      <c r="G79" s="21"/>
      <c r="P79" s="2"/>
      <c r="Q79" s="16" t="s">
        <v>49</v>
      </c>
      <c r="R79" s="3" t="s">
        <v>50</v>
      </c>
      <c r="S79" s="3" t="s">
        <v>51</v>
      </c>
      <c r="T79" s="4" t="s">
        <v>52</v>
      </c>
    </row>
    <row r="80" spans="1:23" x14ac:dyDescent="0.3">
      <c r="A80" s="6"/>
      <c r="B80" s="5" t="s">
        <v>11</v>
      </c>
      <c r="C80" s="21">
        <v>4</v>
      </c>
      <c r="D80">
        <v>6</v>
      </c>
      <c r="E80">
        <v>9</v>
      </c>
      <c r="F80" s="6">
        <v>7</v>
      </c>
      <c r="G80" s="21"/>
      <c r="P80" s="25" t="s">
        <v>49</v>
      </c>
      <c r="Q80" s="39">
        <v>1</v>
      </c>
      <c r="R80" s="40">
        <v>4</v>
      </c>
      <c r="S80" s="40">
        <v>0.25</v>
      </c>
      <c r="T80" s="41">
        <v>5</v>
      </c>
      <c r="U80" s="43">
        <f>SUM(Q80:T80)</f>
        <v>10.25</v>
      </c>
      <c r="V80" s="43"/>
      <c r="W80" s="35">
        <f>U80/SUM(U$80:U$83)</f>
        <v>0.32376941300342199</v>
      </c>
    </row>
    <row r="81" spans="1:25" x14ac:dyDescent="0.3">
      <c r="A81" s="6"/>
      <c r="B81" s="10" t="s">
        <v>12</v>
      </c>
      <c r="C81" s="22">
        <v>8</v>
      </c>
      <c r="D81" s="11">
        <v>9</v>
      </c>
      <c r="E81" s="11">
        <v>7</v>
      </c>
      <c r="F81" s="12">
        <v>1</v>
      </c>
      <c r="G81" s="21"/>
      <c r="P81" s="28" t="s">
        <v>50</v>
      </c>
      <c r="Q81" s="42">
        <f>1/R80</f>
        <v>0.25</v>
      </c>
      <c r="R81" s="43">
        <v>1</v>
      </c>
      <c r="S81" s="43">
        <v>2</v>
      </c>
      <c r="T81" s="44">
        <v>3</v>
      </c>
      <c r="U81" s="43">
        <f t="shared" ref="U81:U83" si="5">SUM(Q81:T81)</f>
        <v>6.25</v>
      </c>
      <c r="V81" s="43"/>
      <c r="W81" s="35">
        <f t="shared" ref="W81:W82" si="6">U81/SUM(U$80:U$83)</f>
        <v>0.19742037378257438</v>
      </c>
      <c r="Y81">
        <f>SUM(W80:W83)/4</f>
        <v>0.25000000000000006</v>
      </c>
    </row>
    <row r="82" spans="1:25" x14ac:dyDescent="0.3">
      <c r="P82" s="28" t="s">
        <v>51</v>
      </c>
      <c r="Q82" s="42">
        <f>1/S80</f>
        <v>4</v>
      </c>
      <c r="R82" s="43">
        <f>1/S81</f>
        <v>0.5</v>
      </c>
      <c r="S82" s="43">
        <v>1</v>
      </c>
      <c r="T82" s="44">
        <v>8</v>
      </c>
      <c r="U82" s="43">
        <f t="shared" si="5"/>
        <v>13.5</v>
      </c>
      <c r="V82" s="43"/>
      <c r="W82" s="35">
        <f t="shared" si="6"/>
        <v>0.42642800737036063</v>
      </c>
    </row>
    <row r="83" spans="1:25" x14ac:dyDescent="0.3">
      <c r="P83" s="29" t="s">
        <v>52</v>
      </c>
      <c r="Q83" s="45">
        <f>1/T80</f>
        <v>0.2</v>
      </c>
      <c r="R83" s="46">
        <f>1/T81</f>
        <v>0.33333333333333331</v>
      </c>
      <c r="S83" s="46">
        <f>1/T82</f>
        <v>0.125</v>
      </c>
      <c r="T83" s="47">
        <v>1</v>
      </c>
      <c r="U83" s="43">
        <f t="shared" si="5"/>
        <v>1.6583333333333332</v>
      </c>
      <c r="V83" s="43"/>
      <c r="W83" s="35">
        <f>U83/SUM(U$80:U$83)</f>
        <v>5.2382205843643066E-2</v>
      </c>
    </row>
    <row r="84" spans="1:25" x14ac:dyDescent="0.3">
      <c r="Q84" s="35">
        <f>SUM(Q80:Q83)</f>
        <v>5.45</v>
      </c>
      <c r="R84" s="35">
        <f>SUM(R80:R83)</f>
        <v>5.833333333333333</v>
      </c>
      <c r="S84" s="35">
        <f>SUM(S80:S83)</f>
        <v>3.375</v>
      </c>
      <c r="T84" s="35">
        <f>SUM(T80:T83)</f>
        <v>17</v>
      </c>
    </row>
    <row r="86" spans="1:25" x14ac:dyDescent="0.3">
      <c r="P86" s="2"/>
      <c r="Q86" s="16" t="s">
        <v>49</v>
      </c>
      <c r="R86" s="3" t="s">
        <v>50</v>
      </c>
      <c r="S86" s="3" t="s">
        <v>51</v>
      </c>
      <c r="T86" s="4" t="s">
        <v>52</v>
      </c>
      <c r="U86" t="s">
        <v>29</v>
      </c>
    </row>
    <row r="87" spans="1:25" x14ac:dyDescent="0.3">
      <c r="P87" s="25" t="s">
        <v>49</v>
      </c>
      <c r="Q87" s="39">
        <f>Q80/Q$84</f>
        <v>0.18348623853211007</v>
      </c>
      <c r="R87" s="40">
        <f t="shared" ref="Q87:T90" si="7">R80/R$84</f>
        <v>0.68571428571428572</v>
      </c>
      <c r="S87" s="40">
        <f t="shared" si="7"/>
        <v>7.407407407407407E-2</v>
      </c>
      <c r="T87" s="41">
        <f t="shared" si="7"/>
        <v>0.29411764705882354</v>
      </c>
      <c r="U87" s="86">
        <f>AVERAGE(Q87:T87)</f>
        <v>0.30934806134482334</v>
      </c>
    </row>
    <row r="88" spans="1:25" x14ac:dyDescent="0.3">
      <c r="P88" s="28" t="s">
        <v>50</v>
      </c>
      <c r="Q88" s="42">
        <f t="shared" si="7"/>
        <v>4.5871559633027519E-2</v>
      </c>
      <c r="R88" s="43">
        <f t="shared" si="7"/>
        <v>0.17142857142857143</v>
      </c>
      <c r="S88" s="43">
        <f t="shared" si="7"/>
        <v>0.59259259259259256</v>
      </c>
      <c r="T88" s="44">
        <f t="shared" si="7"/>
        <v>0.17647058823529413</v>
      </c>
      <c r="U88" s="86">
        <f>AVERAGE(Q88:T88)</f>
        <v>0.24659082797237142</v>
      </c>
    </row>
    <row r="89" spans="1:25" x14ac:dyDescent="0.3">
      <c r="P89" s="28" t="s">
        <v>51</v>
      </c>
      <c r="Q89" s="42">
        <f t="shared" si="7"/>
        <v>0.7339449541284403</v>
      </c>
      <c r="R89" s="43">
        <f t="shared" si="7"/>
        <v>8.5714285714285715E-2</v>
      </c>
      <c r="S89" s="43">
        <f t="shared" si="7"/>
        <v>0.29629629629629628</v>
      </c>
      <c r="T89" s="44">
        <f t="shared" si="7"/>
        <v>0.47058823529411764</v>
      </c>
      <c r="U89" s="86">
        <f>AVERAGE(Q89:T89)</f>
        <v>0.39663594285828496</v>
      </c>
    </row>
    <row r="90" spans="1:25" x14ac:dyDescent="0.3">
      <c r="A90" s="74"/>
      <c r="P90" s="29" t="s">
        <v>52</v>
      </c>
      <c r="Q90" s="45">
        <f t="shared" si="7"/>
        <v>3.669724770642202E-2</v>
      </c>
      <c r="R90" s="46">
        <f t="shared" si="7"/>
        <v>5.7142857142857141E-2</v>
      </c>
      <c r="S90" s="46">
        <f t="shared" si="7"/>
        <v>3.7037037037037035E-2</v>
      </c>
      <c r="T90" s="47">
        <f t="shared" si="7"/>
        <v>5.8823529411764705E-2</v>
      </c>
      <c r="U90" s="86">
        <f>AVERAGE(Q90:T90)</f>
        <v>4.742516782452022E-2</v>
      </c>
    </row>
    <row r="92" spans="1:25" x14ac:dyDescent="0.3">
      <c r="G92" s="117"/>
      <c r="H92" s="117"/>
      <c r="I92" s="117"/>
    </row>
    <row r="93" spans="1:25" x14ac:dyDescent="0.3">
      <c r="B93" s="39">
        <v>1</v>
      </c>
      <c r="C93" s="40">
        <v>4</v>
      </c>
      <c r="D93" s="40">
        <v>0.25</v>
      </c>
      <c r="E93" s="41">
        <v>5</v>
      </c>
      <c r="G93" s="95">
        <f>SUM(B93:E93)</f>
        <v>10.25</v>
      </c>
      <c r="H93" s="43"/>
      <c r="I93" s="100">
        <f>G93/SUM(G$93:G$96)</f>
        <v>0.32376941300342199</v>
      </c>
      <c r="J93" s="43"/>
      <c r="K93" s="43">
        <f>((B93-AVERAGE(B93:E93))^2)</f>
        <v>2.44140625</v>
      </c>
      <c r="M93" s="96">
        <f>(1/4)*(((B93-AVERAGE(B93:E93))^2)+((C93-AVERAGE(B93:E93))^2)+((D93-AVERAGE(B93:E93))^2)+((B93-AVERAGE(B93:E93))^2))</f>
        <v>3.07421875</v>
      </c>
      <c r="O93" s="99">
        <f>SUM(M93:M96)/4</f>
        <v>1.9450032552083334</v>
      </c>
    </row>
    <row r="94" spans="1:25" x14ac:dyDescent="0.3">
      <c r="B94" s="42">
        <f>1/C93</f>
        <v>0.25</v>
      </c>
      <c r="C94" s="43">
        <v>1</v>
      </c>
      <c r="D94" s="43">
        <v>2</v>
      </c>
      <c r="E94" s="44">
        <v>3</v>
      </c>
      <c r="G94" s="57">
        <f>SUM(B94:E94)</f>
        <v>6.25</v>
      </c>
      <c r="H94" s="43"/>
      <c r="I94" s="101">
        <f t="shared" ref="I94:I96" si="8">G94/SUM(G$93:G$96)</f>
        <v>0.19742037378257438</v>
      </c>
      <c r="J94" s="43"/>
      <c r="M94" s="97">
        <f>(1/4)*(((B94-AVERAGE(B94:E94))^2)+((C94-AVERAGE(B94:E94))^2)+((D94-AVERAGE(B94:E94))^2)+((B94-AVERAGE(B94:E94))^2))</f>
        <v>0.98828125</v>
      </c>
    </row>
    <row r="95" spans="1:25" x14ac:dyDescent="0.3">
      <c r="B95" s="42">
        <f>1/D93</f>
        <v>4</v>
      </c>
      <c r="C95" s="43">
        <f>1/D94</f>
        <v>0.5</v>
      </c>
      <c r="D95" s="43">
        <v>1</v>
      </c>
      <c r="E95" s="44">
        <v>8</v>
      </c>
      <c r="G95" s="57">
        <f>SUM(B95:E95)</f>
        <v>13.5</v>
      </c>
      <c r="H95" s="43"/>
      <c r="I95" s="101">
        <f t="shared" si="8"/>
        <v>0.42642800737036063</v>
      </c>
      <c r="J95" s="43"/>
      <c r="M95" s="97">
        <f>(1/4)*(((B95-AVERAGE(B95:E95))^2)+((C95-AVERAGE(B95:E95))^2)+((D95-AVERAGE(B95:E95))^2)+((B95-AVERAGE(B95:E95))^2))</f>
        <v>3.671875</v>
      </c>
    </row>
    <row r="96" spans="1:25" x14ac:dyDescent="0.3">
      <c r="B96" s="45">
        <f>1/E93</f>
        <v>0.2</v>
      </c>
      <c r="C96" s="46">
        <f>1/E94</f>
        <v>0.33333333333333331</v>
      </c>
      <c r="D96" s="46">
        <f>1/E95</f>
        <v>0.125</v>
      </c>
      <c r="E96" s="47">
        <v>1</v>
      </c>
      <c r="G96" s="84">
        <f>SUM(B96:E96)</f>
        <v>1.6583333333333332</v>
      </c>
      <c r="H96" s="43"/>
      <c r="I96" s="102">
        <f t="shared" si="8"/>
        <v>5.2382205843643066E-2</v>
      </c>
      <c r="J96" s="43"/>
      <c r="M96" s="98">
        <f>(1/4)*(((B96-AVERAGE(B96:E96))^2)+((C96-AVERAGE(B96:E96))^2)+((D96-AVERAGE(B96:E96))^2)+((B96-AVERAGE(B96:E96))^2))</f>
        <v>4.563802083333332E-2</v>
      </c>
    </row>
    <row r="97" spans="1:9" x14ac:dyDescent="0.3">
      <c r="B97" s="71">
        <f>SUM(B93:B96)</f>
        <v>5.45</v>
      </c>
      <c r="C97" s="72">
        <f t="shared" ref="C97:D97" si="9">SUM(C93:C96)</f>
        <v>5.833333333333333</v>
      </c>
      <c r="D97" s="72">
        <f t="shared" si="9"/>
        <v>3.375</v>
      </c>
      <c r="E97" s="73">
        <f>SUM(E93:E96)</f>
        <v>17</v>
      </c>
    </row>
    <row r="107" spans="1:9" x14ac:dyDescent="0.3">
      <c r="A107" s="117" t="s">
        <v>27</v>
      </c>
      <c r="B107" s="117"/>
      <c r="C107" s="117"/>
      <c r="D107" s="117"/>
    </row>
    <row r="110" spans="1:9" x14ac:dyDescent="0.3">
      <c r="A110" s="117" t="s">
        <v>36</v>
      </c>
      <c r="B110" s="117"/>
      <c r="C110" s="117"/>
    </row>
    <row r="112" spans="1:9" x14ac:dyDescent="0.3">
      <c r="B112" t="s">
        <v>37</v>
      </c>
      <c r="C112" t="s">
        <v>38</v>
      </c>
      <c r="D112" t="s">
        <v>39</v>
      </c>
      <c r="E112" t="s">
        <v>40</v>
      </c>
      <c r="F112" t="s">
        <v>41</v>
      </c>
      <c r="G112" s="117" t="s">
        <v>42</v>
      </c>
      <c r="H112" s="117"/>
      <c r="I112" s="117"/>
    </row>
    <row r="113" spans="1:14" x14ac:dyDescent="0.3">
      <c r="A113" t="s">
        <v>37</v>
      </c>
      <c r="B113" s="43">
        <v>1</v>
      </c>
      <c r="C113" s="43">
        <f>1/B114</f>
        <v>0.66666666666666663</v>
      </c>
      <c r="D113" s="43">
        <f>1/B115</f>
        <v>1.4285714285714286</v>
      </c>
      <c r="E113" s="43">
        <f>1/B116</f>
        <v>1.25</v>
      </c>
      <c r="F113" s="43">
        <f>SUM(B113:E113)</f>
        <v>4.3452380952380949</v>
      </c>
      <c r="G113" s="43"/>
      <c r="H113" s="43">
        <f>F113/SUM(F$113:F$116)</f>
        <v>0.25</v>
      </c>
      <c r="I113" s="43"/>
      <c r="J113" s="43"/>
      <c r="L113">
        <f>(1/4)*(((B113-AVERAGE(B113:E113))^2)+((C113-AVERAGE(B113:E113))^2)+((D113-AVERAGE(B113:E113))^2)+((B113-AVERAGE(B113:E113))^2))</f>
        <v>7.703550170068027E-2</v>
      </c>
      <c r="N113">
        <f>SUM(L113:L116)/4</f>
        <v>8.4353874362244952E-2</v>
      </c>
    </row>
    <row r="114" spans="1:14" x14ac:dyDescent="0.3">
      <c r="A114" t="s">
        <v>38</v>
      </c>
      <c r="B114" s="43">
        <v>1.5</v>
      </c>
      <c r="C114" s="43">
        <v>1</v>
      </c>
      <c r="D114" s="43">
        <f>D113/C113</f>
        <v>2.1428571428571432</v>
      </c>
      <c r="E114" s="43">
        <f>E113/C113</f>
        <v>1.875</v>
      </c>
      <c r="F114" s="43">
        <f t="shared" ref="F114:F116" si="10">SUM(B114:E114)</f>
        <v>6.5178571428571432</v>
      </c>
      <c r="G114" s="43"/>
      <c r="H114" s="43">
        <f t="shared" ref="H114:H116" si="11">F114/SUM(F$113:F$116)</f>
        <v>0.37500000000000006</v>
      </c>
      <c r="I114" s="43"/>
      <c r="J114" s="43"/>
      <c r="L114">
        <f t="shared" ref="L114:L116" si="12">(1/4)*(((B114-AVERAGE(B114:E114))^2)+((C114-AVERAGE(B114:E114))^2)+((D114-AVERAGE(B114:E114))^2)+((B114-AVERAGE(B114:E114))^2))</f>
        <v>0.17332987882653075</v>
      </c>
    </row>
    <row r="115" spans="1:14" x14ac:dyDescent="0.3">
      <c r="A115" t="s">
        <v>39</v>
      </c>
      <c r="B115" s="43">
        <v>0.7</v>
      </c>
      <c r="C115" s="43">
        <f>1/D114</f>
        <v>0.46666666666666656</v>
      </c>
      <c r="D115" s="43">
        <v>1</v>
      </c>
      <c r="E115" s="43">
        <f>E114/D114</f>
        <v>0.87499999999999989</v>
      </c>
      <c r="F115" s="43">
        <f t="shared" si="10"/>
        <v>3.0416666666666665</v>
      </c>
      <c r="G115" s="43"/>
      <c r="H115" s="43">
        <f t="shared" si="11"/>
        <v>0.17500000000000002</v>
      </c>
      <c r="I115" s="43"/>
      <c r="J115" s="43"/>
      <c r="L115">
        <f t="shared" si="12"/>
        <v>3.774739583333335E-2</v>
      </c>
    </row>
    <row r="116" spans="1:14" x14ac:dyDescent="0.3">
      <c r="A116" t="s">
        <v>40</v>
      </c>
      <c r="B116" s="43">
        <v>0.8</v>
      </c>
      <c r="C116" s="43">
        <f>1/E114</f>
        <v>0.53333333333333333</v>
      </c>
      <c r="D116" s="43">
        <f>1/E115</f>
        <v>1.142857142857143</v>
      </c>
      <c r="E116" s="43">
        <v>1</v>
      </c>
      <c r="F116" s="43">
        <f t="shared" si="10"/>
        <v>3.4761904761904763</v>
      </c>
      <c r="G116" s="43"/>
      <c r="H116" s="43">
        <f t="shared" si="11"/>
        <v>0.2</v>
      </c>
      <c r="I116" s="43"/>
      <c r="J116" s="43"/>
      <c r="L116">
        <f t="shared" si="12"/>
        <v>4.9302721088435392E-2</v>
      </c>
    </row>
    <row r="117" spans="1:14" x14ac:dyDescent="0.3">
      <c r="B117" s="43">
        <f>SUM(B113:B116)</f>
        <v>4</v>
      </c>
      <c r="C117" s="43">
        <f t="shared" ref="C117:E117" si="13">SUM(C113:C116)</f>
        <v>2.6666666666666661</v>
      </c>
      <c r="D117" s="43">
        <f t="shared" si="13"/>
        <v>5.7142857142857153</v>
      </c>
      <c r="E117" s="43">
        <f t="shared" si="13"/>
        <v>5</v>
      </c>
    </row>
    <row r="120" spans="1:14" x14ac:dyDescent="0.3">
      <c r="A120" s="117" t="s">
        <v>43</v>
      </c>
      <c r="B120" s="117"/>
      <c r="C120" s="117"/>
    </row>
    <row r="122" spans="1:14" x14ac:dyDescent="0.3"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s="117" t="s">
        <v>42</v>
      </c>
      <c r="H122" s="117"/>
      <c r="I122" s="117"/>
    </row>
    <row r="123" spans="1:14" x14ac:dyDescent="0.3">
      <c r="A123" t="s">
        <v>37</v>
      </c>
      <c r="B123" s="43">
        <v>1</v>
      </c>
      <c r="C123" s="43">
        <f>1/B124</f>
        <v>0.33333333333333331</v>
      </c>
      <c r="D123" s="43">
        <f>1/B125</f>
        <v>0.5</v>
      </c>
      <c r="E123" s="43">
        <f>1/B126</f>
        <v>2.5</v>
      </c>
      <c r="F123" s="43">
        <f>SUM(B123:E123)</f>
        <v>4.333333333333333</v>
      </c>
      <c r="G123" s="43"/>
      <c r="H123" s="43">
        <f>F123/SUM(F$123:F$126)</f>
        <v>0.15624999999999997</v>
      </c>
      <c r="I123" s="43"/>
      <c r="L123">
        <f>(1/4)*(((B123-AVERAGE(B123:E123))^2)+((C123-AVERAGE(B123:E123))^2)+((D123-AVERAGE(B123:E123))^2)+((B123-AVERAGE(B123:E123))^2))</f>
        <v>0.22916666666666663</v>
      </c>
      <c r="N123">
        <f>SUM(L123:L126)/4</f>
        <v>0.81124999999999992</v>
      </c>
    </row>
    <row r="124" spans="1:14" x14ac:dyDescent="0.3">
      <c r="A124" t="s">
        <v>38</v>
      </c>
      <c r="B124" s="43">
        <v>3</v>
      </c>
      <c r="C124" s="43">
        <v>1</v>
      </c>
      <c r="D124" s="43">
        <f>D123/C123</f>
        <v>1.5</v>
      </c>
      <c r="E124" s="43">
        <f>E123/C123</f>
        <v>7.5</v>
      </c>
      <c r="F124" s="43">
        <f t="shared" ref="F124:F126" si="14">SUM(B124:E124)</f>
        <v>13</v>
      </c>
      <c r="G124" s="43"/>
      <c r="H124" s="43">
        <f t="shared" ref="H124:H125" si="15">F124/SUM(F$123:F$126)</f>
        <v>0.46875</v>
      </c>
      <c r="I124" s="43"/>
      <c r="L124">
        <f t="shared" ref="L124:L126" si="16">(1/4)*(((B124-AVERAGE(B124:E124))^2)+((C124-AVERAGE(B124:E124))^2)+((D124-AVERAGE(B124:E124))^2)+((B124-AVERAGE(B124:E124))^2))</f>
        <v>2.0625</v>
      </c>
    </row>
    <row r="125" spans="1:14" x14ac:dyDescent="0.3">
      <c r="A125" t="s">
        <v>39</v>
      </c>
      <c r="B125" s="43">
        <v>2</v>
      </c>
      <c r="C125" s="43">
        <f>1/D124</f>
        <v>0.66666666666666663</v>
      </c>
      <c r="D125" s="43">
        <v>1</v>
      </c>
      <c r="E125" s="43">
        <f>E124/D124</f>
        <v>5</v>
      </c>
      <c r="F125" s="43">
        <f t="shared" si="14"/>
        <v>8.6666666666666661</v>
      </c>
      <c r="G125" s="43"/>
      <c r="H125" s="43">
        <f t="shared" si="15"/>
        <v>0.31249999999999994</v>
      </c>
      <c r="I125" s="43"/>
      <c r="L125">
        <f>(1/4)*(((B125-AVERAGE(B125:E125))^2)+((C125-AVERAGE(B125:E125))^2)+((D125-AVERAGE(B125:E125))^2)+((B125-AVERAGE(B125:E125))^2))</f>
        <v>0.91666666666666652</v>
      </c>
    </row>
    <row r="126" spans="1:14" x14ac:dyDescent="0.3">
      <c r="A126" t="s">
        <v>40</v>
      </c>
      <c r="B126" s="43">
        <v>0.4</v>
      </c>
      <c r="C126" s="43">
        <f>1/E124</f>
        <v>0.13333333333333333</v>
      </c>
      <c r="D126" s="43">
        <f>1/E125</f>
        <v>0.2</v>
      </c>
      <c r="E126" s="43">
        <v>1</v>
      </c>
      <c r="F126" s="43">
        <f t="shared" si="14"/>
        <v>1.7333333333333334</v>
      </c>
      <c r="G126" s="43"/>
      <c r="H126" s="43">
        <f>F126/SUM(F$123:F$126)</f>
        <v>6.25E-2</v>
      </c>
      <c r="I126" s="43"/>
      <c r="L126">
        <f t="shared" si="16"/>
        <v>3.6666666666666674E-2</v>
      </c>
    </row>
    <row r="130" spans="1:14" x14ac:dyDescent="0.3">
      <c r="A130" s="117" t="s">
        <v>44</v>
      </c>
      <c r="B130" s="117"/>
      <c r="C130" s="117"/>
    </row>
    <row r="132" spans="1:14" x14ac:dyDescent="0.3">
      <c r="B132" t="s">
        <v>37</v>
      </c>
      <c r="C132" t="s">
        <v>38</v>
      </c>
      <c r="D132" t="s">
        <v>39</v>
      </c>
      <c r="E132" t="s">
        <v>40</v>
      </c>
      <c r="F132" t="s">
        <v>41</v>
      </c>
      <c r="G132" s="117" t="s">
        <v>42</v>
      </c>
      <c r="H132" s="117"/>
      <c r="I132" s="117"/>
    </row>
    <row r="133" spans="1:14" x14ac:dyDescent="0.3">
      <c r="A133" t="s">
        <v>37</v>
      </c>
      <c r="B133" s="43">
        <v>1</v>
      </c>
      <c r="C133" s="43">
        <f>1/B134</f>
        <v>1.6666666666666667</v>
      </c>
      <c r="D133" s="43">
        <f>1/B135</f>
        <v>0.33333333333333331</v>
      </c>
      <c r="E133" s="43">
        <f>1/B136</f>
        <v>0.5</v>
      </c>
      <c r="F133" s="43">
        <f>SUM(B133:E133)</f>
        <v>3.5000000000000004</v>
      </c>
      <c r="G133" s="43"/>
      <c r="H133" s="43">
        <f>F133/SUM(F$133:F$136)</f>
        <v>0.15151515151515152</v>
      </c>
      <c r="I133" s="43"/>
      <c r="L133">
        <f>(1/4)*(((B133-AVERAGE(B133:E133))^2)+((C133-AVERAGE(B133:E133))^2)+((D133-AVERAGE(B133:E133))^2)+((B133-AVERAGE(B133:E133))^2))</f>
        <v>0.23784722222222221</v>
      </c>
      <c r="N133">
        <f>SUM(L133:L136)/4</f>
        <v>0.85387152777777775</v>
      </c>
    </row>
    <row r="134" spans="1:14" x14ac:dyDescent="0.3">
      <c r="A134" t="s">
        <v>38</v>
      </c>
      <c r="B134" s="43">
        <v>0.6</v>
      </c>
      <c r="C134" s="43">
        <v>1</v>
      </c>
      <c r="D134" s="43">
        <f>D133/C133</f>
        <v>0.19999999999999998</v>
      </c>
      <c r="E134" s="43">
        <f>E133/C133</f>
        <v>0.3</v>
      </c>
      <c r="F134" s="43">
        <f t="shared" ref="F134:F136" si="17">SUM(B134:E134)</f>
        <v>2.1</v>
      </c>
      <c r="G134" s="43"/>
      <c r="H134" s="43">
        <f t="shared" ref="H134:H136" si="18">F134/SUM(F$133:F$136)</f>
        <v>9.0909090909090912E-2</v>
      </c>
      <c r="I134" s="43"/>
      <c r="L134">
        <f t="shared" ref="L134:L136" si="19">(1/4)*(((B134-AVERAGE(B134:E134))^2)+((C134-AVERAGE(B134:E134))^2)+((D134-AVERAGE(B134:E134))^2)+((B134-AVERAGE(B134:E134))^2))</f>
        <v>8.5625000000000007E-2</v>
      </c>
    </row>
    <row r="135" spans="1:14" x14ac:dyDescent="0.3">
      <c r="A135" t="s">
        <v>39</v>
      </c>
      <c r="B135" s="43">
        <v>3</v>
      </c>
      <c r="C135" s="43">
        <f>1/D134</f>
        <v>5</v>
      </c>
      <c r="D135" s="43">
        <v>1</v>
      </c>
      <c r="E135" s="43">
        <f>E134/D134</f>
        <v>1.5</v>
      </c>
      <c r="F135" s="43">
        <f t="shared" si="17"/>
        <v>10.5</v>
      </c>
      <c r="G135" s="43"/>
      <c r="H135" s="43">
        <f t="shared" si="18"/>
        <v>0.45454545454545453</v>
      </c>
      <c r="I135" s="43"/>
      <c r="L135">
        <f>(1/4)*(((B135-AVERAGE(B135:E135))^2)+((C135-AVERAGE(B135:E135))^2)+((D135-AVERAGE(B135:E135))^2)+((B135-AVERAGE(B135:E135))^2))</f>
        <v>2.140625</v>
      </c>
    </row>
    <row r="136" spans="1:14" x14ac:dyDescent="0.3">
      <c r="A136" t="s">
        <v>40</v>
      </c>
      <c r="B136" s="43">
        <v>2</v>
      </c>
      <c r="C136" s="43">
        <f>1/E134</f>
        <v>3.3333333333333335</v>
      </c>
      <c r="D136" s="43">
        <f>1/E135</f>
        <v>0.66666666666666663</v>
      </c>
      <c r="E136" s="43">
        <v>1</v>
      </c>
      <c r="F136" s="43">
        <f t="shared" si="17"/>
        <v>7.0000000000000009</v>
      </c>
      <c r="G136" s="43"/>
      <c r="H136" s="43">
        <f t="shared" si="18"/>
        <v>0.30303030303030304</v>
      </c>
      <c r="I136" s="43"/>
      <c r="L136">
        <f t="shared" si="19"/>
        <v>0.95138888888888884</v>
      </c>
    </row>
    <row r="140" spans="1:14" x14ac:dyDescent="0.3">
      <c r="A140" s="117" t="s">
        <v>45</v>
      </c>
      <c r="B140" s="117"/>
      <c r="C140" s="117"/>
    </row>
    <row r="142" spans="1:14" x14ac:dyDescent="0.3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s="117" t="s">
        <v>42</v>
      </c>
      <c r="H142" s="117"/>
      <c r="I142" s="117"/>
    </row>
    <row r="143" spans="1:14" x14ac:dyDescent="0.3">
      <c r="A143" t="s">
        <v>37</v>
      </c>
      <c r="B143" s="43">
        <v>1</v>
      </c>
      <c r="C143" s="43">
        <f>1/B144</f>
        <v>1.25</v>
      </c>
      <c r="D143" s="43">
        <f>1/B145</f>
        <v>1.6666666666666667</v>
      </c>
      <c r="E143" s="43">
        <f>1/B146</f>
        <v>2.5</v>
      </c>
      <c r="F143" s="43">
        <f>SUM(B143:E143)</f>
        <v>6.416666666666667</v>
      </c>
      <c r="G143" s="43"/>
      <c r="H143" s="43">
        <f>F143/SUM(F$143:F$146)</f>
        <v>0.3571428571428571</v>
      </c>
      <c r="I143" s="43"/>
      <c r="L143">
        <f>(1/4)*(((B143-AVERAGE(B143:E143))^2)+((C143-AVERAGE(B143:E143))^2)+((D143-AVERAGE(B143:E143))^2)+((B143-AVERAGE(B143:E143))^2))</f>
        <v>0.21484375000000006</v>
      </c>
      <c r="N143">
        <f>SUM(L143:L146)/4</f>
        <v>0.11601562500000001</v>
      </c>
    </row>
    <row r="144" spans="1:14" x14ac:dyDescent="0.3">
      <c r="A144" t="s">
        <v>38</v>
      </c>
      <c r="B144" s="43">
        <v>0.8</v>
      </c>
      <c r="C144" s="43">
        <v>1</v>
      </c>
      <c r="D144" s="43">
        <f>D143/C143</f>
        <v>1.3333333333333335</v>
      </c>
      <c r="E144" s="43">
        <f>E143/C143</f>
        <v>2</v>
      </c>
      <c r="F144" s="43">
        <f t="shared" ref="F144:F146" si="20">SUM(B144:E144)</f>
        <v>5.1333333333333337</v>
      </c>
      <c r="G144" s="43"/>
      <c r="H144" s="43">
        <f t="shared" ref="H144:H146" si="21">F144/SUM(F$143:F$146)</f>
        <v>0.2857142857142857</v>
      </c>
      <c r="I144" s="43"/>
      <c r="L144">
        <f t="shared" ref="L144:L146" si="22">(1/4)*(((B144-AVERAGE(B144:E144))^2)+((C144-AVERAGE(B144:E144))^2)+((D144-AVERAGE(B144:E144))^2)+((B144-AVERAGE(B144:E144))^2))</f>
        <v>0.13750000000000004</v>
      </c>
    </row>
    <row r="145" spans="1:14" x14ac:dyDescent="0.3">
      <c r="A145" t="s">
        <v>39</v>
      </c>
      <c r="B145" s="43">
        <v>0.6</v>
      </c>
      <c r="C145" s="43">
        <f>1/D144</f>
        <v>0.74999999999999989</v>
      </c>
      <c r="D145" s="43">
        <v>1</v>
      </c>
      <c r="E145" s="43">
        <f>E144/D144</f>
        <v>1.4999999999999998</v>
      </c>
      <c r="F145" s="43">
        <f t="shared" si="20"/>
        <v>3.8499999999999996</v>
      </c>
      <c r="G145" s="43"/>
      <c r="H145" s="43">
        <f t="shared" si="21"/>
        <v>0.21428571428571425</v>
      </c>
      <c r="I145" s="43"/>
      <c r="L145">
        <f>(1/4)*(((B145-AVERAGE(B145:E145))^2)+((C145-AVERAGE(B145:E145))^2)+((D145-AVERAGE(B145:E145))^2)+((B145-AVERAGE(B145:E145))^2))</f>
        <v>7.7343749999999975E-2</v>
      </c>
    </row>
    <row r="146" spans="1:14" x14ac:dyDescent="0.3">
      <c r="A146" t="s">
        <v>40</v>
      </c>
      <c r="B146" s="43">
        <v>0.4</v>
      </c>
      <c r="C146" s="43">
        <f>1/E144</f>
        <v>0.5</v>
      </c>
      <c r="D146" s="43">
        <f>1/E145</f>
        <v>0.66666666666666674</v>
      </c>
      <c r="E146" s="43">
        <v>1</v>
      </c>
      <c r="F146" s="43">
        <f t="shared" si="20"/>
        <v>2.5666666666666669</v>
      </c>
      <c r="G146" s="43"/>
      <c r="H146" s="43">
        <f t="shared" si="21"/>
        <v>0.14285714285714285</v>
      </c>
      <c r="I146" s="43"/>
      <c r="L146">
        <f t="shared" si="22"/>
        <v>3.437500000000001E-2</v>
      </c>
    </row>
    <row r="150" spans="1:14" x14ac:dyDescent="0.3">
      <c r="A150" s="117" t="s">
        <v>46</v>
      </c>
      <c r="B150" s="117"/>
      <c r="C150" s="117"/>
    </row>
    <row r="152" spans="1:14" x14ac:dyDescent="0.3">
      <c r="B152" t="s">
        <v>47</v>
      </c>
      <c r="C152" t="s">
        <v>43</v>
      </c>
      <c r="D152" t="s">
        <v>44</v>
      </c>
      <c r="E152" t="s">
        <v>45</v>
      </c>
      <c r="F152" t="s">
        <v>41</v>
      </c>
      <c r="G152" s="117" t="s">
        <v>42</v>
      </c>
      <c r="H152" s="117"/>
      <c r="I152" s="117"/>
    </row>
    <row r="153" spans="1:14" x14ac:dyDescent="0.3">
      <c r="A153" t="s">
        <v>47</v>
      </c>
      <c r="B153" s="43">
        <v>1</v>
      </c>
      <c r="C153" s="43">
        <f>1/B154</f>
        <v>1.6666666666666667</v>
      </c>
      <c r="D153" s="43">
        <f>1/B155</f>
        <v>3.3333333333333335</v>
      </c>
      <c r="E153" s="43">
        <f>1/B156</f>
        <v>0.5</v>
      </c>
      <c r="F153" s="43">
        <f>SUM(B153:E153)</f>
        <v>6.5</v>
      </c>
      <c r="G153" s="43"/>
      <c r="H153" s="43">
        <f>F153/SUM(F$153:F$156)</f>
        <v>0.25641025641025639</v>
      </c>
      <c r="L153">
        <f>(1/4)*(((B153-AVERAGE(B153:E153))^2)+((C153-AVERAGE(B153:E153))^2)+((D153-AVERAGE(B153:E153))^2)+((B153-AVERAGE(B153:E153))^2))</f>
        <v>0.92534722222222232</v>
      </c>
      <c r="N153">
        <f>SUM(L153:L156)/4</f>
        <v>1.2607855902777778</v>
      </c>
    </row>
    <row r="154" spans="1:14" x14ac:dyDescent="0.3">
      <c r="A154" t="s">
        <v>43</v>
      </c>
      <c r="B154" s="43">
        <v>0.6</v>
      </c>
      <c r="C154" s="43">
        <v>1</v>
      </c>
      <c r="D154" s="43">
        <f>D153/C153</f>
        <v>2</v>
      </c>
      <c r="E154" s="43">
        <f>E153/C153</f>
        <v>0.3</v>
      </c>
      <c r="F154" s="43">
        <f t="shared" ref="F154:F156" si="23">SUM(B154:E154)</f>
        <v>3.9</v>
      </c>
      <c r="G154" s="43"/>
      <c r="H154" s="43">
        <f t="shared" ref="H154:H156" si="24">F154/SUM(F$153:F$156)</f>
        <v>0.15384615384615383</v>
      </c>
      <c r="L154">
        <f t="shared" ref="L154:L156" si="25">(1/4)*(((B154-AVERAGE(B154:E154))^2)+((C154-AVERAGE(B154:E154))^2)+((D154-AVERAGE(B154:E154))^2)+((B154-AVERAGE(B154:E154))^2))</f>
        <v>0.333125</v>
      </c>
    </row>
    <row r="155" spans="1:14" x14ac:dyDescent="0.3">
      <c r="A155" t="s">
        <v>44</v>
      </c>
      <c r="B155" s="43">
        <v>0.3</v>
      </c>
      <c r="C155" s="43">
        <f>1/D154</f>
        <v>0.5</v>
      </c>
      <c r="D155" s="43">
        <v>1</v>
      </c>
      <c r="E155" s="43">
        <f>E154/D154</f>
        <v>0.15</v>
      </c>
      <c r="F155" s="43">
        <f t="shared" si="23"/>
        <v>1.95</v>
      </c>
      <c r="G155" s="43"/>
      <c r="H155" s="43">
        <f t="shared" si="24"/>
        <v>7.6923076923076913E-2</v>
      </c>
      <c r="L155">
        <f>(1/4)*(((B155-AVERAGE(B155:E155))^2)+((C155-AVERAGE(B155:E155))^2)+((D155-AVERAGE(B155:E155))^2)+((B155-AVERAGE(B155:E155))^2))</f>
        <v>8.3281250000000001E-2</v>
      </c>
    </row>
    <row r="156" spans="1:14" x14ac:dyDescent="0.3">
      <c r="A156" t="s">
        <v>45</v>
      </c>
      <c r="B156" s="43">
        <v>2</v>
      </c>
      <c r="C156" s="43">
        <f>1/E154</f>
        <v>3.3333333333333335</v>
      </c>
      <c r="D156" s="43">
        <f>1/E155</f>
        <v>6.666666666666667</v>
      </c>
      <c r="E156" s="43">
        <v>1</v>
      </c>
      <c r="F156" s="43">
        <f t="shared" si="23"/>
        <v>13</v>
      </c>
      <c r="G156" s="43"/>
      <c r="H156" s="43">
        <f t="shared" si="24"/>
        <v>0.51282051282051277</v>
      </c>
      <c r="L156">
        <f t="shared" si="25"/>
        <v>3.7013888888888893</v>
      </c>
    </row>
    <row r="162" spans="2:9" x14ac:dyDescent="0.3">
      <c r="B162" s="55">
        <f>H113</f>
        <v>0.25</v>
      </c>
      <c r="C162" s="43">
        <f>H123</f>
        <v>0.15624999999999997</v>
      </c>
      <c r="D162" s="43">
        <f>H133</f>
        <v>0.15151515151515152</v>
      </c>
      <c r="E162" s="56">
        <f>H143</f>
        <v>0.3571428571428571</v>
      </c>
      <c r="G162" s="57">
        <f>H153</f>
        <v>0.25641025641025639</v>
      </c>
      <c r="I162" s="57">
        <f>(B162*G$162+C162*G$163+D162*G$164+E162*G$165)</f>
        <v>0.28294622044622042</v>
      </c>
    </row>
    <row r="163" spans="2:9" x14ac:dyDescent="0.3">
      <c r="B163" s="55">
        <f t="shared" ref="B163:B165" si="26">H114</f>
        <v>0.37500000000000006</v>
      </c>
      <c r="C163" s="43">
        <f t="shared" ref="C163:C165" si="27">H124</f>
        <v>0.46875</v>
      </c>
      <c r="D163" s="43">
        <f t="shared" ref="D163:D165" si="28">H134</f>
        <v>9.0909090909090912E-2</v>
      </c>
      <c r="E163" s="56">
        <f t="shared" ref="E163:E165" si="29">H144</f>
        <v>0.2857142857142857</v>
      </c>
      <c r="G163" s="57">
        <f t="shared" ref="G163:G165" si="30">H154</f>
        <v>0.15384615384615383</v>
      </c>
      <c r="I163" s="57">
        <f>(B163*G$162+C163*G$163+D163*G$164+E163*G$165)</f>
        <v>0.32178238428238426</v>
      </c>
    </row>
    <row r="164" spans="2:9" x14ac:dyDescent="0.3">
      <c r="B164" s="55">
        <f t="shared" si="26"/>
        <v>0.17500000000000002</v>
      </c>
      <c r="C164" s="43">
        <f t="shared" si="27"/>
        <v>0.31249999999999994</v>
      </c>
      <c r="D164" s="43">
        <f t="shared" si="28"/>
        <v>0.45454545454545453</v>
      </c>
      <c r="E164" s="56">
        <f t="shared" si="29"/>
        <v>0.21428571428571425</v>
      </c>
      <c r="F164" s="1" t="s">
        <v>34</v>
      </c>
      <c r="G164" s="57">
        <f t="shared" si="30"/>
        <v>7.6923076923076913E-2</v>
      </c>
      <c r="H164" s="1" t="s">
        <v>35</v>
      </c>
      <c r="I164" s="57">
        <f t="shared" ref="I164:I165" si="31">(B164*G$162+C164*G$163+D164*G$164+E164*G$165)</f>
        <v>0.23780386280386276</v>
      </c>
    </row>
    <row r="165" spans="2:9" x14ac:dyDescent="0.3">
      <c r="B165" s="55">
        <f t="shared" si="26"/>
        <v>0.2</v>
      </c>
      <c r="C165" s="43">
        <f t="shared" si="27"/>
        <v>6.25E-2</v>
      </c>
      <c r="D165" s="43">
        <f t="shared" si="28"/>
        <v>0.30303030303030304</v>
      </c>
      <c r="E165" s="56">
        <f t="shared" si="29"/>
        <v>0.14285714285714285</v>
      </c>
      <c r="G165" s="57">
        <f t="shared" si="30"/>
        <v>0.51282051282051277</v>
      </c>
      <c r="I165" s="57">
        <f t="shared" si="31"/>
        <v>0.15746753246753245</v>
      </c>
    </row>
    <row r="171" spans="2:9" x14ac:dyDescent="0.3">
      <c r="B171" s="117" t="s">
        <v>48</v>
      </c>
      <c r="C171" s="117"/>
      <c r="D171" s="117"/>
    </row>
  </sheetData>
  <sortState xmlns:xlrd2="http://schemas.microsoft.com/office/spreadsheetml/2017/richdata2" ref="A13:F26">
    <sortCondition ref="A13:A26"/>
  </sortState>
  <mergeCells count="14">
    <mergeCell ref="O40:Q40"/>
    <mergeCell ref="A107:D107"/>
    <mergeCell ref="A110:C110"/>
    <mergeCell ref="G112:I112"/>
    <mergeCell ref="A120:C120"/>
    <mergeCell ref="G92:I92"/>
    <mergeCell ref="A150:C150"/>
    <mergeCell ref="G152:I152"/>
    <mergeCell ref="B171:D171"/>
    <mergeCell ref="G122:I122"/>
    <mergeCell ref="A130:C130"/>
    <mergeCell ref="G132:I132"/>
    <mergeCell ref="A140:C140"/>
    <mergeCell ref="G142:I142"/>
  </mergeCells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C1F9-0658-4FC9-98D6-702F121004B1}">
  <dimension ref="A1:R30"/>
  <sheetViews>
    <sheetView zoomScale="160" zoomScaleNormal="160" workbookViewId="0">
      <selection activeCell="Q26" sqref="Q26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  <col min="9" max="12" width="8.88671875" customWidth="1"/>
  </cols>
  <sheetData>
    <row r="1" spans="1:18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3">
      <c r="A2" s="118"/>
      <c r="B2" s="119" t="s">
        <v>56</v>
      </c>
      <c r="C2" s="118"/>
      <c r="D2" s="118"/>
      <c r="E2" s="118"/>
      <c r="F2" s="118"/>
      <c r="G2" s="118"/>
      <c r="H2" s="120" t="s">
        <v>68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</row>
    <row r="3" spans="1:18" x14ac:dyDescent="0.3">
      <c r="A3" s="118"/>
      <c r="B3" s="2"/>
      <c r="C3" s="61" t="s">
        <v>47</v>
      </c>
      <c r="D3" s="61" t="s">
        <v>57</v>
      </c>
      <c r="E3" s="61" t="s">
        <v>44</v>
      </c>
      <c r="F3" s="64" t="s">
        <v>45</v>
      </c>
      <c r="G3" s="118"/>
      <c r="H3" s="2"/>
      <c r="I3" s="61">
        <v>1</v>
      </c>
      <c r="J3" s="61">
        <v>2</v>
      </c>
      <c r="K3" s="61">
        <v>3</v>
      </c>
      <c r="L3" s="64">
        <v>4</v>
      </c>
      <c r="M3" s="118"/>
      <c r="N3" s="118"/>
      <c r="O3" s="118"/>
      <c r="P3" s="118"/>
      <c r="Q3" s="118"/>
      <c r="R3" s="118"/>
    </row>
    <row r="4" spans="1:18" x14ac:dyDescent="0.3">
      <c r="A4" s="118"/>
      <c r="B4" s="62" t="s">
        <v>37</v>
      </c>
      <c r="C4">
        <v>7</v>
      </c>
      <c r="D4">
        <v>3</v>
      </c>
      <c r="E4">
        <v>5</v>
      </c>
      <c r="F4" s="6">
        <v>3</v>
      </c>
      <c r="G4" s="118"/>
      <c r="H4" s="62" t="s">
        <v>58</v>
      </c>
      <c r="I4" s="43">
        <f>(C4-MIN(C$4:C$7))/(MAX(C$4:C$7)-MIN(C$4:C$7))</f>
        <v>0.6</v>
      </c>
      <c r="J4" s="43">
        <f>(D4-MIN(D$4:D$7))/(MAX(D$4:D$7)-MIN(D$4:D$7))</f>
        <v>0.33333333333333331</v>
      </c>
      <c r="K4" s="43">
        <f t="shared" ref="J4:K7" si="0">(E4-MIN(E$4:E$7))/(MAX(E$4:E$7)-MIN(E$4:E$7))</f>
        <v>0.42857142857142855</v>
      </c>
      <c r="L4" s="6">
        <v>3</v>
      </c>
      <c r="M4" s="118"/>
      <c r="N4" s="118"/>
      <c r="O4" s="118"/>
      <c r="P4" s="118"/>
      <c r="Q4" s="118"/>
      <c r="R4" s="118"/>
    </row>
    <row r="5" spans="1:18" x14ac:dyDescent="0.3">
      <c r="A5" s="118"/>
      <c r="B5" s="62" t="s">
        <v>38</v>
      </c>
      <c r="C5">
        <v>9</v>
      </c>
      <c r="D5">
        <v>7</v>
      </c>
      <c r="E5">
        <v>2</v>
      </c>
      <c r="F5" s="6">
        <v>10</v>
      </c>
      <c r="G5" s="118"/>
      <c r="H5" s="62" t="s">
        <v>59</v>
      </c>
      <c r="I5" s="43">
        <f t="shared" ref="I5:I7" si="1">(C5-MIN(C$4:C$7))/(MAX(C$4:C$7)-MIN(C$4:C$7))</f>
        <v>1</v>
      </c>
      <c r="J5" s="43">
        <f t="shared" si="0"/>
        <v>1</v>
      </c>
      <c r="K5" s="43">
        <f>(E5-MIN(E$4:E$7))/(MAX(E$4:E$7)-MIN(E$4:E$7))</f>
        <v>0</v>
      </c>
      <c r="L5" s="6">
        <v>10</v>
      </c>
      <c r="M5" s="118"/>
      <c r="N5" s="118"/>
      <c r="O5" s="118"/>
      <c r="P5" s="118"/>
      <c r="Q5" s="118"/>
      <c r="R5" s="118"/>
    </row>
    <row r="6" spans="1:18" x14ac:dyDescent="0.3">
      <c r="A6" s="118"/>
      <c r="B6" s="62" t="s">
        <v>39</v>
      </c>
      <c r="C6">
        <v>4</v>
      </c>
      <c r="D6">
        <v>4</v>
      </c>
      <c r="E6">
        <v>9</v>
      </c>
      <c r="F6" s="6">
        <v>7</v>
      </c>
      <c r="G6" s="118"/>
      <c r="H6" s="62" t="s">
        <v>60</v>
      </c>
      <c r="I6" s="43">
        <f t="shared" si="1"/>
        <v>0</v>
      </c>
      <c r="J6" s="43">
        <f t="shared" si="0"/>
        <v>0.5</v>
      </c>
      <c r="K6" s="43">
        <f t="shared" si="0"/>
        <v>1</v>
      </c>
      <c r="L6" s="6">
        <v>7</v>
      </c>
      <c r="M6" s="118"/>
      <c r="N6" s="118"/>
      <c r="O6" s="118"/>
      <c r="P6" s="118"/>
      <c r="Q6" s="118"/>
      <c r="R6" s="118"/>
    </row>
    <row r="7" spans="1:18" x14ac:dyDescent="0.3">
      <c r="A7" s="118"/>
      <c r="B7" s="63" t="s">
        <v>40</v>
      </c>
      <c r="C7" s="11">
        <v>8</v>
      </c>
      <c r="D7" s="11">
        <v>1</v>
      </c>
      <c r="E7" s="11">
        <v>7</v>
      </c>
      <c r="F7" s="12">
        <v>1</v>
      </c>
      <c r="G7" s="118"/>
      <c r="H7" s="63" t="s">
        <v>61</v>
      </c>
      <c r="I7" s="46">
        <f t="shared" si="1"/>
        <v>0.8</v>
      </c>
      <c r="J7" s="46">
        <f t="shared" si="0"/>
        <v>0</v>
      </c>
      <c r="K7" s="46">
        <f t="shared" si="0"/>
        <v>0.7142857142857143</v>
      </c>
      <c r="L7" s="12">
        <v>1</v>
      </c>
      <c r="M7" s="118"/>
      <c r="N7" s="118"/>
      <c r="O7" s="118"/>
      <c r="P7" s="118"/>
      <c r="Q7" s="118"/>
      <c r="R7" s="118"/>
    </row>
    <row r="8" spans="1:18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x14ac:dyDescent="0.3">
      <c r="A9" s="118"/>
      <c r="B9" s="119" t="s">
        <v>62</v>
      </c>
      <c r="C9" s="118"/>
      <c r="D9" s="118"/>
      <c r="E9" s="118"/>
      <c r="F9" s="118"/>
      <c r="G9" s="118"/>
      <c r="H9" s="120"/>
      <c r="I9" s="120"/>
      <c r="J9" s="120"/>
      <c r="K9" s="120"/>
      <c r="L9" s="120"/>
      <c r="M9" s="118"/>
      <c r="N9" s="118"/>
      <c r="O9" s="118"/>
      <c r="P9" s="118"/>
      <c r="Q9" s="118"/>
      <c r="R9" s="118"/>
    </row>
    <row r="10" spans="1:18" x14ac:dyDescent="0.3">
      <c r="A10" s="118"/>
      <c r="B10" s="2"/>
      <c r="C10" s="3">
        <v>1</v>
      </c>
      <c r="D10" s="61">
        <v>2</v>
      </c>
      <c r="E10" s="3">
        <v>3</v>
      </c>
      <c r="F10" s="4">
        <v>4</v>
      </c>
      <c r="G10" s="118"/>
      <c r="H10" s="118"/>
      <c r="I10" s="120"/>
      <c r="J10" s="118"/>
      <c r="K10" s="120"/>
      <c r="L10" s="120"/>
      <c r="M10" s="118"/>
      <c r="N10" s="118"/>
      <c r="O10" s="118"/>
      <c r="P10" s="118"/>
      <c r="Q10" s="118"/>
      <c r="R10" s="118"/>
    </row>
    <row r="11" spans="1:18" x14ac:dyDescent="0.3">
      <c r="A11" s="118"/>
      <c r="B11" s="7" t="s">
        <v>13</v>
      </c>
      <c r="C11" s="8">
        <v>0.5</v>
      </c>
      <c r="D11" s="8">
        <v>0.3</v>
      </c>
      <c r="E11" s="8">
        <v>0.1</v>
      </c>
      <c r="F11" s="13" t="s">
        <v>14</v>
      </c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x14ac:dyDescent="0.3">
      <c r="A12" s="118"/>
      <c r="B12" s="119" t="s">
        <v>63</v>
      </c>
      <c r="C12" s="118">
        <f>C11*C21</f>
        <v>5</v>
      </c>
      <c r="D12" s="118">
        <f>D11*D21</f>
        <v>3</v>
      </c>
      <c r="E12" s="118">
        <f>E11*E21</f>
        <v>1</v>
      </c>
      <c r="F12" s="121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 x14ac:dyDescent="0.3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3">
      <c r="A14" s="118"/>
      <c r="B14" s="2"/>
      <c r="C14" s="61">
        <v>1</v>
      </c>
      <c r="D14" s="61">
        <v>2</v>
      </c>
      <c r="E14" s="61">
        <v>3</v>
      </c>
      <c r="F14" s="64">
        <v>4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x14ac:dyDescent="0.3">
      <c r="A15" s="118"/>
      <c r="B15" s="62" t="s">
        <v>37</v>
      </c>
      <c r="C15">
        <f>IF(C4&gt;=C$12,C4,0)</f>
        <v>7</v>
      </c>
      <c r="D15">
        <f>IF(D4&gt;=D$12,D4,0)</f>
        <v>3</v>
      </c>
      <c r="E15">
        <f>IF(E4&gt;=E$12,E4,0)</f>
        <v>5</v>
      </c>
      <c r="F15" s="6">
        <f>IF(F4&gt;=F$12,F4,0)</f>
        <v>3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x14ac:dyDescent="0.3">
      <c r="A16" s="118"/>
      <c r="B16" s="62" t="s">
        <v>38</v>
      </c>
      <c r="C16">
        <f>IF(C5&gt;=C$12,C5,0)</f>
        <v>9</v>
      </c>
      <c r="D16">
        <f>IF(D5&gt;=D$12,D5,0)</f>
        <v>7</v>
      </c>
      <c r="E16">
        <f>IF(E5&gt;=E$12,E5,0)</f>
        <v>2</v>
      </c>
      <c r="F16" s="6">
        <f>IF(F5&gt;=F$12,F5,0)</f>
        <v>10</v>
      </c>
      <c r="G16" s="122" t="s">
        <v>66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x14ac:dyDescent="0.3">
      <c r="A17" s="118"/>
      <c r="B17" s="62" t="s">
        <v>39</v>
      </c>
      <c r="C17">
        <f>IF(C6&gt;=C$12,C6,0)</f>
        <v>0</v>
      </c>
      <c r="D17">
        <f>IF(D6&gt;=D$12,D6,0)</f>
        <v>4</v>
      </c>
      <c r="E17">
        <f>IF(E6&gt;=E$12,E6,0)</f>
        <v>9</v>
      </c>
      <c r="F17" s="6">
        <f>IF(F6&gt;=F$12,F6,0)</f>
        <v>7</v>
      </c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x14ac:dyDescent="0.3">
      <c r="A18" s="118"/>
      <c r="B18" s="63" t="s">
        <v>40</v>
      </c>
      <c r="C18" s="11">
        <f>IF(C7&gt;=C$12,C7,0)</f>
        <v>8</v>
      </c>
      <c r="D18" s="11">
        <f>IF(D7&gt;=D$12,D7,0)</f>
        <v>0</v>
      </c>
      <c r="E18" s="11">
        <f>IF(E7&gt;=E$12,E7,0)</f>
        <v>7</v>
      </c>
      <c r="F18" s="12">
        <f>IF(F7&gt;=F$12,F7,0)</f>
        <v>1</v>
      </c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3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3">
      <c r="A20" s="118"/>
      <c r="B20" s="2"/>
      <c r="C20" s="3">
        <v>1</v>
      </c>
      <c r="D20" s="61">
        <v>2</v>
      </c>
      <c r="E20" s="3">
        <v>3</v>
      </c>
      <c r="F20" s="4">
        <v>4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x14ac:dyDescent="0.3">
      <c r="A21" s="118"/>
      <c r="B21" s="63" t="s">
        <v>53</v>
      </c>
      <c r="C21" s="11">
        <v>10</v>
      </c>
      <c r="D21" s="11">
        <v>10</v>
      </c>
      <c r="E21" s="11">
        <v>10</v>
      </c>
      <c r="F21" s="12">
        <v>10</v>
      </c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 x14ac:dyDescent="0.3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 x14ac:dyDescent="0.3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 x14ac:dyDescent="0.3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</row>
    <row r="25" spans="1:18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</row>
    <row r="26" spans="1:18" x14ac:dyDescent="0.3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</row>
    <row r="27" spans="1:18" x14ac:dyDescent="0.3">
      <c r="A27" s="118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</row>
    <row r="28" spans="1:18" x14ac:dyDescent="0.3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x14ac:dyDescent="0.3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x14ac:dyDescent="0.3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</sheetData>
  <conditionalFormatting sqref="I4:L7">
    <cfRule type="cellIs" dxfId="1" priority="4" operator="equal">
      <formula>0</formula>
    </cfRule>
  </conditionalFormatting>
  <conditionalFormatting sqref="C15:F18">
    <cfRule type="cellIs" dxfId="0" priority="2" operator="equal">
      <formula>0</formula>
    </cfRule>
  </conditionalFormatting>
  <conditionalFormatting sqref="F15:F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{0ACB706F-FD00-4275-A99F-1DF6F2C4888B}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B706F-FD00-4275-A99F-1DF6F2C48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F15:F18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FABD-972E-47CE-803B-141FB629CEBC}">
  <dimension ref="A1:U32"/>
  <sheetViews>
    <sheetView zoomScale="160" zoomScaleNormal="160" workbookViewId="0">
      <selection activeCell="I27" sqref="I27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customWidth="1"/>
    <col min="5" max="5" width="14.5546875" customWidth="1"/>
    <col min="6" max="6" width="10.77734375" bestFit="1" customWidth="1"/>
    <col min="8" max="8" width="6" customWidth="1"/>
  </cols>
  <sheetData>
    <row r="1" spans="1:21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1" x14ac:dyDescent="0.3">
      <c r="A2" s="118"/>
      <c r="B2" s="119" t="s">
        <v>56</v>
      </c>
      <c r="C2" s="118"/>
      <c r="D2" s="118"/>
      <c r="E2" s="118"/>
      <c r="F2" s="118"/>
      <c r="G2" s="118"/>
      <c r="H2" s="120" t="s">
        <v>67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1:21" x14ac:dyDescent="0.3">
      <c r="A3" s="118"/>
      <c r="B3" s="2"/>
      <c r="C3" s="61" t="s">
        <v>47</v>
      </c>
      <c r="D3" s="61" t="s">
        <v>57</v>
      </c>
      <c r="E3" s="61" t="s">
        <v>44</v>
      </c>
      <c r="F3" s="64" t="s">
        <v>45</v>
      </c>
      <c r="G3" s="118"/>
      <c r="H3" s="75"/>
      <c r="I3" s="76">
        <v>1</v>
      </c>
      <c r="J3" s="77">
        <v>4</v>
      </c>
      <c r="K3" s="118"/>
      <c r="L3" s="83" t="s">
        <v>69</v>
      </c>
      <c r="M3" s="118"/>
      <c r="N3" s="118"/>
      <c r="O3" s="118"/>
      <c r="P3" s="118"/>
      <c r="Q3" s="118"/>
      <c r="R3" s="118"/>
      <c r="S3" s="118"/>
      <c r="T3" s="118"/>
      <c r="U3" s="118"/>
    </row>
    <row r="4" spans="1:21" x14ac:dyDescent="0.3">
      <c r="A4" s="118"/>
      <c r="B4" s="62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  <c r="G4" s="118"/>
      <c r="H4" s="78" t="s">
        <v>58</v>
      </c>
      <c r="I4">
        <f>C4</f>
        <v>7</v>
      </c>
      <c r="J4" s="79">
        <f>F4</f>
        <v>3</v>
      </c>
      <c r="K4" s="118"/>
      <c r="L4" s="57">
        <f>SQRT(($C$10-I4)^2 + ($F$10-J4)^2)</f>
        <v>7.6157731058639087</v>
      </c>
      <c r="M4" s="118"/>
      <c r="N4" s="118"/>
      <c r="O4" s="118"/>
      <c r="P4" s="118"/>
      <c r="Q4" s="118"/>
      <c r="R4" s="118"/>
      <c r="S4" s="118"/>
      <c r="T4" s="118"/>
      <c r="U4" s="118"/>
    </row>
    <row r="5" spans="1:21" x14ac:dyDescent="0.3">
      <c r="A5" s="118"/>
      <c r="B5" s="62" t="s">
        <v>38</v>
      </c>
      <c r="C5">
        <f>'Замена критериев ограничениями'!C5</f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  <c r="G5" s="118"/>
      <c r="H5" s="78" t="s">
        <v>59</v>
      </c>
      <c r="I5">
        <f>C5</f>
        <v>9</v>
      </c>
      <c r="J5" s="79">
        <f>F5</f>
        <v>10</v>
      </c>
      <c r="K5" s="124" t="s">
        <v>70</v>
      </c>
      <c r="L5" s="57">
        <f>SQRT(($C$10-I5)^2 + ($F$10-J5)^2)</f>
        <v>1</v>
      </c>
      <c r="M5" s="122" t="s">
        <v>66</v>
      </c>
      <c r="N5" s="118"/>
      <c r="O5" s="118"/>
      <c r="P5" s="118"/>
      <c r="Q5" s="118"/>
      <c r="R5" s="118"/>
      <c r="S5" s="118"/>
      <c r="T5" s="118"/>
      <c r="U5" s="118"/>
    </row>
    <row r="6" spans="1:21" x14ac:dyDescent="0.3">
      <c r="A6" s="118"/>
      <c r="B6" s="62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  <c r="G6" s="118"/>
      <c r="H6" s="78" t="s">
        <v>60</v>
      </c>
      <c r="I6">
        <f>C6</f>
        <v>4</v>
      </c>
      <c r="J6" s="79">
        <f>F6</f>
        <v>7</v>
      </c>
      <c r="K6" s="118"/>
      <c r="L6" s="57">
        <f>SQRT(($C$10-I6)^2 + ($F$10-J6)^2)</f>
        <v>6.7082039324993694</v>
      </c>
      <c r="M6" s="118"/>
      <c r="N6" s="118"/>
      <c r="O6" s="118"/>
      <c r="P6" s="118"/>
      <c r="Q6" s="118"/>
      <c r="R6" s="118"/>
      <c r="S6" s="118"/>
      <c r="T6" s="118"/>
      <c r="U6" s="118"/>
    </row>
    <row r="7" spans="1:21" x14ac:dyDescent="0.3">
      <c r="A7" s="118"/>
      <c r="B7" s="63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  <c r="G7" s="118"/>
      <c r="H7" s="80" t="s">
        <v>61</v>
      </c>
      <c r="I7" s="81">
        <f>C7</f>
        <v>8</v>
      </c>
      <c r="J7" s="82">
        <f>F7</f>
        <v>1</v>
      </c>
      <c r="K7" s="118"/>
      <c r="L7" s="84">
        <f>SQRT(($C$10-I7)^2 + ($F$10-J7)^2)</f>
        <v>9.2195444572928871</v>
      </c>
      <c r="M7" s="118"/>
      <c r="N7" s="118"/>
      <c r="O7" s="118"/>
      <c r="P7" s="118"/>
      <c r="Q7" s="118"/>
      <c r="R7" s="118"/>
      <c r="S7" s="118"/>
      <c r="T7" s="118"/>
      <c r="U7" s="118"/>
    </row>
    <row r="8" spans="1:21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</row>
    <row r="9" spans="1:21" x14ac:dyDescent="0.3">
      <c r="A9" s="118"/>
      <c r="B9" s="2"/>
      <c r="C9" s="61">
        <v>1</v>
      </c>
      <c r="D9" s="61">
        <v>2</v>
      </c>
      <c r="E9" s="61">
        <v>3</v>
      </c>
      <c r="F9" s="64">
        <v>4</v>
      </c>
      <c r="G9" s="118"/>
      <c r="H9" s="118" t="s">
        <v>71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</row>
    <row r="10" spans="1:21" x14ac:dyDescent="0.3">
      <c r="A10" s="118"/>
      <c r="B10" s="63" t="s">
        <v>53</v>
      </c>
      <c r="C10" s="11">
        <v>10</v>
      </c>
      <c r="D10" s="11">
        <v>10</v>
      </c>
      <c r="E10" s="11">
        <v>10</v>
      </c>
      <c r="F10" s="12">
        <v>10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</row>
    <row r="11" spans="1:21" x14ac:dyDescent="0.3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</row>
    <row r="12" spans="1:21" x14ac:dyDescent="0.3">
      <c r="A12" s="118"/>
      <c r="B12" s="120" t="s">
        <v>64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</row>
    <row r="13" spans="1:21" x14ac:dyDescent="0.3">
      <c r="A13" s="118"/>
      <c r="B13" s="2"/>
      <c r="C13" s="61">
        <v>1</v>
      </c>
      <c r="D13" s="61">
        <v>2</v>
      </c>
      <c r="E13" s="61">
        <v>3</v>
      </c>
      <c r="F13" s="64">
        <v>4</v>
      </c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</row>
    <row r="14" spans="1:21" x14ac:dyDescent="0.3">
      <c r="A14" s="118"/>
      <c r="B14" s="62" t="s">
        <v>37</v>
      </c>
      <c r="C14">
        <f t="shared" ref="C14:F17" si="0">(C4-C$10)^2</f>
        <v>9</v>
      </c>
      <c r="D14">
        <f t="shared" si="0"/>
        <v>49</v>
      </c>
      <c r="E14">
        <f t="shared" si="0"/>
        <v>25</v>
      </c>
      <c r="F14" s="6">
        <f t="shared" si="0"/>
        <v>49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1:21" x14ac:dyDescent="0.3">
      <c r="A15" s="118"/>
      <c r="B15" s="62" t="s">
        <v>38</v>
      </c>
      <c r="C15">
        <f t="shared" si="0"/>
        <v>1</v>
      </c>
      <c r="D15">
        <f t="shared" si="0"/>
        <v>9</v>
      </c>
      <c r="E15">
        <f t="shared" si="0"/>
        <v>64</v>
      </c>
      <c r="F15" s="6">
        <f t="shared" si="0"/>
        <v>0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</row>
    <row r="16" spans="1:21" x14ac:dyDescent="0.3">
      <c r="A16" s="118"/>
      <c r="B16" s="62" t="s">
        <v>39</v>
      </c>
      <c r="C16">
        <f t="shared" si="0"/>
        <v>36</v>
      </c>
      <c r="D16">
        <f t="shared" si="0"/>
        <v>36</v>
      </c>
      <c r="E16">
        <f t="shared" si="0"/>
        <v>1</v>
      </c>
      <c r="F16" s="6">
        <f t="shared" si="0"/>
        <v>9</v>
      </c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x14ac:dyDescent="0.3">
      <c r="A17" s="118"/>
      <c r="B17" s="63" t="s">
        <v>40</v>
      </c>
      <c r="C17" s="11">
        <f t="shared" si="0"/>
        <v>4</v>
      </c>
      <c r="D17" s="11">
        <f t="shared" si="0"/>
        <v>81</v>
      </c>
      <c r="E17" s="11">
        <f t="shared" si="0"/>
        <v>9</v>
      </c>
      <c r="F17" s="12">
        <f t="shared" si="0"/>
        <v>81</v>
      </c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</row>
    <row r="18" spans="1:21" x14ac:dyDescent="0.3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x14ac:dyDescent="0.3">
      <c r="A19" s="118"/>
      <c r="B19" s="120" t="s">
        <v>20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</row>
    <row r="20" spans="1:21" x14ac:dyDescent="0.3">
      <c r="A20" s="118"/>
      <c r="B20" s="75"/>
      <c r="C20" s="64" t="s">
        <v>65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</row>
    <row r="21" spans="1:21" x14ac:dyDescent="0.3">
      <c r="A21" s="118"/>
      <c r="B21" s="62" t="s">
        <v>37</v>
      </c>
      <c r="C21" s="44">
        <f>SQRT(SUM(C14:F14))</f>
        <v>11.489125293076057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</row>
    <row r="22" spans="1:21" x14ac:dyDescent="0.3">
      <c r="A22" s="118"/>
      <c r="B22" s="62" t="s">
        <v>38</v>
      </c>
      <c r="C22" s="44">
        <f t="shared" ref="C22:C24" si="1">SQRT(SUM(C15:F15))</f>
        <v>8.6023252670426267</v>
      </c>
      <c r="D22" s="122" t="s">
        <v>66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</row>
    <row r="23" spans="1:21" x14ac:dyDescent="0.3">
      <c r="A23" s="118"/>
      <c r="B23" s="62" t="s">
        <v>39</v>
      </c>
      <c r="C23" s="44">
        <f t="shared" si="1"/>
        <v>9.0553851381374173</v>
      </c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x14ac:dyDescent="0.3">
      <c r="A24" s="118"/>
      <c r="B24" s="63" t="s">
        <v>40</v>
      </c>
      <c r="C24" s="47">
        <f t="shared" si="1"/>
        <v>13.228756555322953</v>
      </c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</row>
    <row r="25" spans="1:21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</row>
    <row r="26" spans="1:21" x14ac:dyDescent="0.3">
      <c r="A26" s="118"/>
      <c r="B26" s="75"/>
      <c r="C26" s="134" t="s">
        <v>65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</row>
    <row r="27" spans="1:21" x14ac:dyDescent="0.3">
      <c r="A27" s="118"/>
      <c r="B27" s="62" t="s">
        <v>37</v>
      </c>
      <c r="C27" s="57">
        <f>L4</f>
        <v>7.6157731058639087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</row>
    <row r="28" spans="1:21" x14ac:dyDescent="0.3">
      <c r="A28" s="118"/>
      <c r="B28" s="62" t="s">
        <v>38</v>
      </c>
      <c r="C28" s="57">
        <f t="shared" ref="C28:C30" si="2">L5</f>
        <v>1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</row>
    <row r="29" spans="1:21" x14ac:dyDescent="0.3">
      <c r="A29" s="118"/>
      <c r="B29" s="62" t="s">
        <v>39</v>
      </c>
      <c r="C29" s="57">
        <f t="shared" si="2"/>
        <v>6.7082039324993694</v>
      </c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</row>
    <row r="30" spans="1:21" x14ac:dyDescent="0.3">
      <c r="A30" s="118"/>
      <c r="B30" s="63" t="s">
        <v>40</v>
      </c>
      <c r="C30" s="84">
        <f t="shared" si="2"/>
        <v>9.2195444572928871</v>
      </c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</row>
    <row r="31" spans="1:21" x14ac:dyDescent="0.3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</row>
    <row r="32" spans="1:21" x14ac:dyDescent="0.3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309-EF1E-45AF-B854-B4D064B16282}">
  <dimension ref="A1:U33"/>
  <sheetViews>
    <sheetView zoomScale="160" zoomScaleNormal="160" workbookViewId="0">
      <selection activeCell="O17" sqref="O17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</cols>
  <sheetData>
    <row r="1" spans="1:21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1" x14ac:dyDescent="0.3">
      <c r="A2" s="118"/>
      <c r="B2" s="119" t="s">
        <v>56</v>
      </c>
      <c r="C2" s="118"/>
      <c r="D2" s="118"/>
      <c r="E2" s="118"/>
      <c r="F2" s="118"/>
      <c r="G2" s="118"/>
      <c r="H2" s="120" t="s">
        <v>72</v>
      </c>
      <c r="I2" s="118"/>
      <c r="J2" s="118"/>
      <c r="K2" s="118"/>
      <c r="L2" s="118"/>
      <c r="M2" s="118"/>
      <c r="N2" s="135" t="s">
        <v>84</v>
      </c>
      <c r="O2" s="118"/>
      <c r="P2" s="118"/>
      <c r="Q2" s="118"/>
      <c r="R2" s="118"/>
      <c r="S2" s="118"/>
      <c r="T2" s="118"/>
      <c r="U2" s="118"/>
    </row>
    <row r="3" spans="1:21" x14ac:dyDescent="0.3">
      <c r="A3" s="118"/>
      <c r="B3" s="2"/>
      <c r="C3" s="61" t="s">
        <v>47</v>
      </c>
      <c r="D3" s="61" t="s">
        <v>57</v>
      </c>
      <c r="E3" s="61" t="s">
        <v>44</v>
      </c>
      <c r="F3" s="64" t="s">
        <v>45</v>
      </c>
      <c r="G3" s="118"/>
      <c r="H3" s="2"/>
      <c r="I3" s="26">
        <v>1</v>
      </c>
      <c r="J3" s="67">
        <v>2</v>
      </c>
      <c r="K3" s="26">
        <v>3</v>
      </c>
      <c r="L3" s="27">
        <v>4</v>
      </c>
      <c r="M3" s="118"/>
      <c r="N3" s="2"/>
      <c r="O3" s="118"/>
      <c r="P3" s="2"/>
      <c r="Q3" s="118"/>
      <c r="R3" s="118"/>
      <c r="S3" s="118"/>
      <c r="T3" s="118"/>
      <c r="U3" s="118"/>
    </row>
    <row r="4" spans="1:21" x14ac:dyDescent="0.3">
      <c r="A4" s="118"/>
      <c r="B4" s="62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  <c r="G4" s="118"/>
      <c r="H4" s="65" t="s">
        <v>58</v>
      </c>
      <c r="I4" s="68">
        <f>C4/SUM(C$4:C$7)</f>
        <v>0.25</v>
      </c>
      <c r="J4" s="69">
        <f t="shared" ref="J4:L7" si="0">D4/SUM(D$4:D$7)</f>
        <v>0.2</v>
      </c>
      <c r="K4" s="69">
        <f t="shared" si="0"/>
        <v>0.21739130434782608</v>
      </c>
      <c r="L4" s="70">
        <f t="shared" si="0"/>
        <v>0.14285714285714285</v>
      </c>
      <c r="M4" s="118"/>
      <c r="N4" s="51">
        <f>C19</f>
        <v>0.33333333333333331</v>
      </c>
      <c r="O4" s="118"/>
      <c r="P4" s="53">
        <f t="array" ref="P4:P7">MMULT($I$4:$L$7,$N$4:$N$7)</f>
        <v>0.19099378881987578</v>
      </c>
      <c r="Q4" s="118"/>
      <c r="R4" s="118"/>
      <c r="S4" s="118"/>
      <c r="T4" s="118"/>
      <c r="U4" s="126"/>
    </row>
    <row r="5" spans="1:21" x14ac:dyDescent="0.3">
      <c r="A5" s="118"/>
      <c r="B5" s="62" t="s">
        <v>38</v>
      </c>
      <c r="C5">
        <f>'Замена критериев ограничениями'!C5</f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  <c r="G5" s="118"/>
      <c r="H5" s="65" t="s">
        <v>59</v>
      </c>
      <c r="I5" s="55">
        <f t="shared" ref="I5:I7" si="1">C5/SUM(C$4:C$7)</f>
        <v>0.32142857142857145</v>
      </c>
      <c r="J5" s="43">
        <f t="shared" si="0"/>
        <v>0.46666666666666667</v>
      </c>
      <c r="K5" s="43">
        <f t="shared" si="0"/>
        <v>8.6956521739130432E-2</v>
      </c>
      <c r="L5" s="56">
        <f t="shared" si="0"/>
        <v>0.47619047619047616</v>
      </c>
      <c r="M5" s="125" t="s">
        <v>34</v>
      </c>
      <c r="N5" s="49">
        <f>D19</f>
        <v>0</v>
      </c>
      <c r="O5" s="125" t="s">
        <v>35</v>
      </c>
      <c r="P5" s="50">
        <v>0.35973084886128365</v>
      </c>
      <c r="Q5" s="118"/>
      <c r="R5" s="118"/>
      <c r="S5" s="118"/>
      <c r="T5" s="118"/>
      <c r="U5" s="126"/>
    </row>
    <row r="6" spans="1:21" x14ac:dyDescent="0.3">
      <c r="A6" s="118"/>
      <c r="B6" s="62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  <c r="G6" s="118"/>
      <c r="H6" s="65" t="s">
        <v>60</v>
      </c>
      <c r="I6" s="55">
        <f t="shared" si="1"/>
        <v>0.14285714285714285</v>
      </c>
      <c r="J6" s="43">
        <f>D6/SUM(D$4:D$7)</f>
        <v>0.26666666666666666</v>
      </c>
      <c r="K6" s="43">
        <f t="shared" si="0"/>
        <v>0.39130434782608697</v>
      </c>
      <c r="L6" s="56">
        <f t="shared" si="0"/>
        <v>0.33333333333333331</v>
      </c>
      <c r="M6" s="118"/>
      <c r="N6" s="49">
        <f>E19</f>
        <v>0.16666666666666666</v>
      </c>
      <c r="O6" s="118"/>
      <c r="P6" s="50">
        <v>0.27950310559006208</v>
      </c>
      <c r="Q6" s="118"/>
      <c r="R6" s="118"/>
      <c r="S6" s="118"/>
      <c r="T6" s="118"/>
      <c r="U6" s="126"/>
    </row>
    <row r="7" spans="1:21" x14ac:dyDescent="0.3">
      <c r="A7" s="118"/>
      <c r="B7" s="63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  <c r="G7" s="118"/>
      <c r="H7" s="66" t="s">
        <v>61</v>
      </c>
      <c r="I7" s="71">
        <f t="shared" si="1"/>
        <v>0.2857142857142857</v>
      </c>
      <c r="J7" s="72">
        <f t="shared" si="0"/>
        <v>6.6666666666666666E-2</v>
      </c>
      <c r="K7" s="72">
        <f t="shared" si="0"/>
        <v>0.30434782608695654</v>
      </c>
      <c r="L7" s="73">
        <f t="shared" si="0"/>
        <v>4.7619047619047616E-2</v>
      </c>
      <c r="M7" s="118"/>
      <c r="N7" s="52">
        <f>F19</f>
        <v>0.5</v>
      </c>
      <c r="O7" s="118"/>
      <c r="P7" s="54">
        <v>0.16977225672877846</v>
      </c>
      <c r="Q7" s="118"/>
      <c r="R7" s="118"/>
      <c r="S7" s="118"/>
      <c r="T7" s="118"/>
      <c r="U7" s="126"/>
    </row>
    <row r="8" spans="1:21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</row>
    <row r="9" spans="1:21" x14ac:dyDescent="0.3">
      <c r="A9" s="118"/>
      <c r="B9" s="118" t="s">
        <v>73</v>
      </c>
      <c r="C9" s="118"/>
      <c r="D9" s="118"/>
      <c r="E9" s="118"/>
      <c r="F9" s="118"/>
      <c r="G9" s="118"/>
      <c r="H9" s="120" t="s">
        <v>74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</row>
    <row r="10" spans="1:21" x14ac:dyDescent="0.3">
      <c r="A10" s="118"/>
      <c r="B10" s="2"/>
      <c r="C10" s="61">
        <v>1</v>
      </c>
      <c r="D10" s="61">
        <v>2</v>
      </c>
      <c r="E10" s="61">
        <v>3</v>
      </c>
      <c r="F10" s="64">
        <v>4</v>
      </c>
      <c r="G10" s="118"/>
      <c r="H10" s="2"/>
      <c r="I10" s="116" t="s">
        <v>81</v>
      </c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</row>
    <row r="11" spans="1:21" x14ac:dyDescent="0.3">
      <c r="A11" s="118"/>
      <c r="B11" s="62">
        <v>1</v>
      </c>
      <c r="C11" s="18">
        <v>0</v>
      </c>
      <c r="D11" s="19">
        <v>0</v>
      </c>
      <c r="E11" s="19">
        <v>1</v>
      </c>
      <c r="F11" s="20">
        <v>1</v>
      </c>
      <c r="G11" s="118"/>
      <c r="H11" s="112" t="s">
        <v>58</v>
      </c>
      <c r="I11" s="114">
        <f>P4</f>
        <v>0.19099378881987578</v>
      </c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</row>
    <row r="12" spans="1:21" x14ac:dyDescent="0.3">
      <c r="A12" s="118"/>
      <c r="B12" s="62">
        <v>2</v>
      </c>
      <c r="C12" s="21">
        <v>1</v>
      </c>
      <c r="D12">
        <v>0</v>
      </c>
      <c r="E12">
        <v>0</v>
      </c>
      <c r="F12" s="6">
        <v>1</v>
      </c>
      <c r="G12" s="118"/>
      <c r="H12" s="112" t="s">
        <v>59</v>
      </c>
      <c r="I12" s="114">
        <f>P5</f>
        <v>0.35973084886128365</v>
      </c>
      <c r="J12" s="122" t="s">
        <v>66</v>
      </c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</row>
    <row r="13" spans="1:21" x14ac:dyDescent="0.3">
      <c r="A13" s="118"/>
      <c r="B13" s="62">
        <v>3</v>
      </c>
      <c r="C13" s="21">
        <v>1</v>
      </c>
      <c r="D13">
        <v>0</v>
      </c>
      <c r="E13">
        <v>0</v>
      </c>
      <c r="F13" s="6">
        <v>1</v>
      </c>
      <c r="G13" s="118"/>
      <c r="H13" s="112" t="s">
        <v>60</v>
      </c>
      <c r="I13" s="114">
        <f>P6</f>
        <v>0.27950310559006208</v>
      </c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</row>
    <row r="14" spans="1:21" x14ac:dyDescent="0.3">
      <c r="A14" s="118"/>
      <c r="B14" s="63">
        <v>4</v>
      </c>
      <c r="C14" s="22">
        <v>0</v>
      </c>
      <c r="D14" s="11">
        <v>0</v>
      </c>
      <c r="E14" s="11">
        <v>0</v>
      </c>
      <c r="F14" s="12">
        <v>0</v>
      </c>
      <c r="G14" s="118"/>
      <c r="H14" s="113" t="s">
        <v>61</v>
      </c>
      <c r="I14" s="115">
        <f>P7</f>
        <v>0.16977225672877846</v>
      </c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1:21" x14ac:dyDescent="0.3">
      <c r="A15" s="118"/>
      <c r="B15" s="131" t="s">
        <v>83</v>
      </c>
      <c r="C15" s="118">
        <f>SUM(C11:C14)</f>
        <v>2</v>
      </c>
      <c r="D15" s="118">
        <f>SUM(D11:D14)</f>
        <v>0</v>
      </c>
      <c r="E15" s="118">
        <f>SUM(E11:E14)</f>
        <v>1</v>
      </c>
      <c r="F15" s="118">
        <f>SUM(F11:F14)</f>
        <v>3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</row>
    <row r="16" spans="1:21" x14ac:dyDescent="0.3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x14ac:dyDescent="0.3">
      <c r="A17" s="118"/>
      <c r="B17" s="119" t="s">
        <v>55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</row>
    <row r="18" spans="1:21" x14ac:dyDescent="0.3">
      <c r="A18" s="118"/>
      <c r="B18" s="75"/>
      <c r="C18" s="61">
        <v>1</v>
      </c>
      <c r="D18" s="61">
        <v>2</v>
      </c>
      <c r="E18" s="61">
        <v>3</v>
      </c>
      <c r="F18" s="64">
        <v>4</v>
      </c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x14ac:dyDescent="0.3">
      <c r="A19" s="118"/>
      <c r="B19" s="85" t="s">
        <v>24</v>
      </c>
      <c r="C19" s="72">
        <f>C15/SUM($C15:$F15)</f>
        <v>0.33333333333333331</v>
      </c>
      <c r="D19" s="72">
        <f>D15/SUM($C15:$F15)</f>
        <v>0</v>
      </c>
      <c r="E19" s="72">
        <f>E15/SUM($C15:$F15)</f>
        <v>0.16666666666666666</v>
      </c>
      <c r="F19" s="73">
        <f t="shared" ref="F19" si="2">F15/SUM($C15:$F15)</f>
        <v>0.5</v>
      </c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</row>
    <row r="20" spans="1:21" x14ac:dyDescent="0.3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</row>
    <row r="21" spans="1:21" x14ac:dyDescent="0.3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</row>
    <row r="22" spans="1:21" x14ac:dyDescent="0.3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</row>
    <row r="23" spans="1:21" x14ac:dyDescent="0.3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x14ac:dyDescent="0.3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</row>
    <row r="25" spans="1:21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</row>
    <row r="26" spans="1:21" x14ac:dyDescent="0.3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</row>
    <row r="27" spans="1:21" x14ac:dyDescent="0.3">
      <c r="A27" s="118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</row>
    <row r="28" spans="1:21" x14ac:dyDescent="0.3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</row>
    <row r="29" spans="1:21" x14ac:dyDescent="0.3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</row>
    <row r="30" spans="1:21" x14ac:dyDescent="0.3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</row>
    <row r="31" spans="1:21" x14ac:dyDescent="0.3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</row>
    <row r="32" spans="1:21" x14ac:dyDescent="0.3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</row>
    <row r="33" spans="1:21" x14ac:dyDescent="0.3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</row>
  </sheetData>
  <pageMargins left="0.7" right="0.7" top="0.75" bottom="0.75" header="0.3" footer="0.3"/>
  <ignoredErrors>
    <ignoredError sqref="C15:F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FE5F-A446-4950-983A-6E72D7856727}">
  <dimension ref="A1:AK79"/>
  <sheetViews>
    <sheetView tabSelected="1" topLeftCell="A46" zoomScale="160" zoomScaleNormal="160" workbookViewId="0">
      <selection activeCell="L55" sqref="L55"/>
    </sheetView>
  </sheetViews>
  <sheetFormatPr defaultRowHeight="14.4" x14ac:dyDescent="0.3"/>
  <cols>
    <col min="2" max="2" width="7.10937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7" max="7" width="12.6640625" bestFit="1" customWidth="1"/>
    <col min="8" max="8" width="11.6640625" bestFit="1" customWidth="1"/>
  </cols>
  <sheetData>
    <row r="1" spans="1:37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</row>
    <row r="2" spans="1:37" x14ac:dyDescent="0.3">
      <c r="A2" s="118"/>
      <c r="B2" s="119" t="s">
        <v>56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</row>
    <row r="3" spans="1:37" x14ac:dyDescent="0.3">
      <c r="A3" s="118"/>
      <c r="B3" s="2"/>
      <c r="C3" s="61" t="s">
        <v>47</v>
      </c>
      <c r="D3" s="61" t="s">
        <v>57</v>
      </c>
      <c r="E3" s="61" t="s">
        <v>44</v>
      </c>
      <c r="F3" s="64" t="s">
        <v>45</v>
      </c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</row>
    <row r="4" spans="1:37" x14ac:dyDescent="0.3">
      <c r="A4" s="118"/>
      <c r="B4" s="62" t="s">
        <v>37</v>
      </c>
      <c r="C4">
        <f>'Замена критериев ограничениями'!C4</f>
        <v>7</v>
      </c>
      <c r="D4">
        <f>'Замена критериев ограничениями'!D4</f>
        <v>3</v>
      </c>
      <c r="E4">
        <f>'Замена критериев ограничениями'!E4</f>
        <v>5</v>
      </c>
      <c r="F4" s="6">
        <f>'Замена критериев ограничениями'!F4</f>
        <v>3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</row>
    <row r="5" spans="1:37" x14ac:dyDescent="0.3">
      <c r="A5" s="118"/>
      <c r="B5" s="62" t="s">
        <v>38</v>
      </c>
      <c r="C5">
        <v>9</v>
      </c>
      <c r="D5">
        <f>'Замена критериев ограничениями'!D5</f>
        <v>7</v>
      </c>
      <c r="E5">
        <f>'Замена критериев ограничениями'!E5</f>
        <v>2</v>
      </c>
      <c r="F5" s="6">
        <f>'Замена критериев ограничениями'!F5</f>
        <v>10</v>
      </c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</row>
    <row r="6" spans="1:37" x14ac:dyDescent="0.3">
      <c r="A6" s="118"/>
      <c r="B6" s="62" t="s">
        <v>39</v>
      </c>
      <c r="C6">
        <f>'Замена критериев ограничениями'!C6</f>
        <v>4</v>
      </c>
      <c r="D6">
        <f>'Замена критериев ограничениями'!D6</f>
        <v>4</v>
      </c>
      <c r="E6">
        <f>'Замена критериев ограничениями'!E6</f>
        <v>9</v>
      </c>
      <c r="F6" s="6">
        <f>'Замена критериев ограничениями'!F6</f>
        <v>7</v>
      </c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</row>
    <row r="7" spans="1:37" x14ac:dyDescent="0.3">
      <c r="A7" s="118"/>
      <c r="B7" s="63" t="s">
        <v>40</v>
      </c>
      <c r="C7" s="11">
        <f>'Замена критериев ограничениями'!C7</f>
        <v>8</v>
      </c>
      <c r="D7" s="11">
        <f>'Замена критериев ограничениями'!D7</f>
        <v>1</v>
      </c>
      <c r="E7" s="11">
        <f>'Замена критериев ограничениями'!E7</f>
        <v>7</v>
      </c>
      <c r="F7" s="12">
        <f>'Замена критериев ограничениями'!F7</f>
        <v>1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</row>
    <row r="8" spans="1:37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</row>
    <row r="9" spans="1:37" x14ac:dyDescent="0.3">
      <c r="A9" s="118"/>
      <c r="B9" s="119" t="s">
        <v>54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</row>
    <row r="10" spans="1:37" x14ac:dyDescent="0.3">
      <c r="A10" s="118"/>
      <c r="B10" s="2"/>
      <c r="C10" s="61" t="s">
        <v>47</v>
      </c>
      <c r="D10" s="61" t="s">
        <v>57</v>
      </c>
      <c r="E10" s="61" t="s">
        <v>44</v>
      </c>
      <c r="F10" s="64" t="s">
        <v>45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</row>
    <row r="11" spans="1:37" x14ac:dyDescent="0.3">
      <c r="A11" s="118"/>
      <c r="B11" s="10" t="s">
        <v>24</v>
      </c>
      <c r="C11" s="11">
        <v>6</v>
      </c>
      <c r="D11" s="11">
        <v>3</v>
      </c>
      <c r="E11" s="11">
        <v>3</v>
      </c>
      <c r="F11" s="12">
        <v>10</v>
      </c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</row>
    <row r="12" spans="1:37" x14ac:dyDescent="0.3">
      <c r="A12" s="118"/>
      <c r="B12" s="132"/>
      <c r="C12" s="123"/>
      <c r="D12" s="123"/>
      <c r="E12" s="123"/>
      <c r="F12" s="123"/>
      <c r="G12" s="132"/>
      <c r="H12" s="123"/>
      <c r="I12" s="123"/>
      <c r="J12" s="123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</row>
    <row r="13" spans="1:37" x14ac:dyDescent="0.3">
      <c r="A13" s="118"/>
      <c r="B13" s="131" t="s">
        <v>82</v>
      </c>
      <c r="C13" s="118"/>
      <c r="D13" s="118"/>
      <c r="E13" s="118"/>
      <c r="F13" s="118"/>
      <c r="G13" s="132"/>
      <c r="H13" s="123"/>
      <c r="I13" s="123"/>
      <c r="J13" s="123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</row>
    <row r="14" spans="1:37" x14ac:dyDescent="0.3">
      <c r="A14" s="118"/>
      <c r="B14" s="2"/>
      <c r="C14" s="61" t="s">
        <v>47</v>
      </c>
      <c r="D14" s="61" t="s">
        <v>57</v>
      </c>
      <c r="E14" s="61" t="s">
        <v>44</v>
      </c>
      <c r="F14" s="64" t="s">
        <v>45</v>
      </c>
      <c r="G14" s="132"/>
      <c r="H14" s="123"/>
      <c r="I14" s="123"/>
      <c r="J14" s="123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</row>
    <row r="15" spans="1:37" x14ac:dyDescent="0.3">
      <c r="A15" s="118"/>
      <c r="B15" s="10" t="s">
        <v>24</v>
      </c>
      <c r="C15" s="46">
        <f>C11/SUM($C11:$F11)</f>
        <v>0.27272727272727271</v>
      </c>
      <c r="D15" s="46">
        <f t="shared" ref="D15:F15" si="0">D11/SUM($C11:$F11)</f>
        <v>0.13636363636363635</v>
      </c>
      <c r="E15" s="46">
        <f t="shared" si="0"/>
        <v>0.13636363636363635</v>
      </c>
      <c r="F15" s="47">
        <f t="shared" si="0"/>
        <v>0.45454545454545453</v>
      </c>
      <c r="G15" s="133"/>
      <c r="H15" s="123"/>
      <c r="I15" s="123"/>
      <c r="J15" s="123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</row>
    <row r="16" spans="1:37" x14ac:dyDescent="0.3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</row>
    <row r="17" spans="1:37" x14ac:dyDescent="0.3">
      <c r="A17" s="118"/>
      <c r="B17" s="120" t="s">
        <v>75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</row>
    <row r="18" spans="1:37" x14ac:dyDescent="0.3">
      <c r="A18" s="118"/>
      <c r="B18" s="152"/>
      <c r="C18" s="148" t="s">
        <v>58</v>
      </c>
      <c r="D18" s="148" t="s">
        <v>59</v>
      </c>
      <c r="E18" s="148" t="s">
        <v>60</v>
      </c>
      <c r="F18" s="149" t="s">
        <v>61</v>
      </c>
      <c r="G18" s="153" t="s">
        <v>41</v>
      </c>
      <c r="H18" s="153" t="s">
        <v>85</v>
      </c>
      <c r="I18" s="118"/>
      <c r="J18" s="2"/>
      <c r="K18" s="118"/>
      <c r="L18" s="118" t="s">
        <v>80</v>
      </c>
      <c r="M18" s="118"/>
      <c r="N18" s="2"/>
      <c r="O18" s="93" t="s">
        <v>58</v>
      </c>
      <c r="P18" s="93" t="s">
        <v>59</v>
      </c>
      <c r="Q18" s="93" t="s">
        <v>60</v>
      </c>
      <c r="R18" s="94" t="s">
        <v>61</v>
      </c>
      <c r="S18" s="129" t="s">
        <v>29</v>
      </c>
      <c r="T18" s="118"/>
      <c r="U18" s="107"/>
      <c r="V18" s="111" t="s">
        <v>24</v>
      </c>
      <c r="W18" s="118"/>
      <c r="X18" s="118"/>
      <c r="Y18" s="118">
        <f>X19</f>
        <v>7</v>
      </c>
      <c r="Z18" s="118">
        <f>X20</f>
        <v>9</v>
      </c>
      <c r="AA18" s="118">
        <f>X21</f>
        <v>4</v>
      </c>
      <c r="AB18" s="118">
        <f>X22</f>
        <v>8</v>
      </c>
      <c r="AC18" s="118"/>
      <c r="AD18" s="118"/>
      <c r="AE18" s="118"/>
      <c r="AF18" s="118"/>
      <c r="AG18" s="118"/>
      <c r="AH18" s="118"/>
      <c r="AI18" s="118"/>
      <c r="AJ18" s="118"/>
      <c r="AK18" s="118"/>
    </row>
    <row r="19" spans="1:37" x14ac:dyDescent="0.3">
      <c r="A19" s="118"/>
      <c r="B19" s="150" t="s">
        <v>58</v>
      </c>
      <c r="C19" s="139">
        <f>Y19</f>
        <v>1</v>
      </c>
      <c r="D19" s="140">
        <f>1/C20</f>
        <v>0.76923076923076916</v>
      </c>
      <c r="E19" s="140">
        <f>1/C21</f>
        <v>1.6666666666666667</v>
      </c>
      <c r="F19" s="141">
        <f>1/C22</f>
        <v>0.90909090909090906</v>
      </c>
      <c r="G19" s="136">
        <f>SUM(C19:F19)</f>
        <v>4.3449883449883453</v>
      </c>
      <c r="H19" s="136">
        <f>G19/SUM(G$19:G$22)</f>
        <v>0.25034359568972075</v>
      </c>
      <c r="I19" s="118"/>
      <c r="J19" s="90">
        <f>C23*H19</f>
        <v>1.001374382758883</v>
      </c>
      <c r="K19" s="118"/>
      <c r="L19" s="128">
        <f>L21*0.9</f>
        <v>6.7340278368455131E-4</v>
      </c>
      <c r="M19" s="118"/>
      <c r="N19" s="65" t="s">
        <v>58</v>
      </c>
      <c r="O19" s="39">
        <f>C19/C$23</f>
        <v>0.25</v>
      </c>
      <c r="P19" s="40">
        <f>D19/D$23</f>
        <v>0.24271844660194175</v>
      </c>
      <c r="Q19" s="40">
        <f>E19/E$23</f>
        <v>0.25</v>
      </c>
      <c r="R19" s="41">
        <f>F19/F$23</f>
        <v>0.2582496413199426</v>
      </c>
      <c r="S19" s="130">
        <f>AVERAGE(O19:R19)</f>
        <v>0.25024202198047107</v>
      </c>
      <c r="T19" s="118"/>
      <c r="U19" s="65" t="s">
        <v>58</v>
      </c>
      <c r="V19" s="108">
        <f>S19</f>
        <v>0.25024202198047107</v>
      </c>
      <c r="W19" s="118"/>
      <c r="X19" s="118">
        <f>C4</f>
        <v>7</v>
      </c>
      <c r="Y19" s="68">
        <f>$X19/Y$18</f>
        <v>1</v>
      </c>
      <c r="Z19" s="69">
        <f t="shared" ref="Z19:AB19" si="1">$X19/Z$18</f>
        <v>0.77777777777777779</v>
      </c>
      <c r="AA19" s="69">
        <f t="shared" si="1"/>
        <v>1.75</v>
      </c>
      <c r="AB19" s="70">
        <f t="shared" si="1"/>
        <v>0.875</v>
      </c>
      <c r="AC19" s="118"/>
      <c r="AD19" s="118"/>
      <c r="AE19" s="118"/>
      <c r="AF19" s="118"/>
      <c r="AG19" s="118"/>
      <c r="AH19" s="118"/>
      <c r="AI19" s="118"/>
      <c r="AJ19" s="118"/>
      <c r="AK19" s="118"/>
    </row>
    <row r="20" spans="1:37" x14ac:dyDescent="0.3">
      <c r="A20" s="118"/>
      <c r="B20" s="150" t="s">
        <v>59</v>
      </c>
      <c r="C20" s="142">
        <v>1.3</v>
      </c>
      <c r="D20" s="143">
        <v>1</v>
      </c>
      <c r="E20" s="143">
        <f>1/D21</f>
        <v>2</v>
      </c>
      <c r="F20" s="144">
        <f>1/D22</f>
        <v>1.1111111111111112</v>
      </c>
      <c r="G20" s="137">
        <f>SUM(C20:F20)</f>
        <v>5.4111111111111114</v>
      </c>
      <c r="H20" s="137">
        <f>G20/SUM(G$19:G$22)</f>
        <v>0.31176999905986846</v>
      </c>
      <c r="I20" s="118"/>
      <c r="J20" s="91">
        <f>D23*H20</f>
        <v>0.98807107394358307</v>
      </c>
      <c r="K20" s="118"/>
      <c r="L20" s="118"/>
      <c r="M20" s="118"/>
      <c r="N20" s="65" t="s">
        <v>59</v>
      </c>
      <c r="O20" s="42">
        <f>C20/C$23</f>
        <v>0.32500000000000001</v>
      </c>
      <c r="P20" s="43">
        <f>D20/D$23</f>
        <v>0.3155339805825243</v>
      </c>
      <c r="Q20" s="43">
        <f>E20/E$23</f>
        <v>0.3</v>
      </c>
      <c r="R20" s="44">
        <f>F20/F$23</f>
        <v>0.31563845050215206</v>
      </c>
      <c r="S20" s="130">
        <f>AVERAGE(O20:R20)</f>
        <v>0.31404310777116912</v>
      </c>
      <c r="T20" s="118"/>
      <c r="U20" s="65" t="s">
        <v>59</v>
      </c>
      <c r="V20" s="109">
        <f>S20</f>
        <v>0.31404310777116912</v>
      </c>
      <c r="W20" s="118"/>
      <c r="X20" s="118">
        <f>C5</f>
        <v>9</v>
      </c>
      <c r="Y20" s="55">
        <f t="shared" ref="Y20:AB22" si="2">$X20/Y$18</f>
        <v>1.2857142857142858</v>
      </c>
      <c r="Z20" s="43">
        <f t="shared" si="2"/>
        <v>1</v>
      </c>
      <c r="AA20" s="43">
        <f t="shared" si="2"/>
        <v>2.25</v>
      </c>
      <c r="AB20" s="56">
        <f t="shared" si="2"/>
        <v>1.125</v>
      </c>
      <c r="AC20" s="118"/>
      <c r="AD20" s="118"/>
      <c r="AE20" s="118"/>
      <c r="AF20" s="118"/>
      <c r="AG20" s="118"/>
      <c r="AH20" s="118"/>
      <c r="AI20" s="118"/>
      <c r="AJ20" s="118"/>
      <c r="AK20" s="118"/>
    </row>
    <row r="21" spans="1:37" x14ac:dyDescent="0.3">
      <c r="A21" s="118"/>
      <c r="B21" s="150" t="s">
        <v>60</v>
      </c>
      <c r="C21" s="142">
        <v>0.6</v>
      </c>
      <c r="D21" s="143">
        <v>0.5</v>
      </c>
      <c r="E21" s="143">
        <v>1</v>
      </c>
      <c r="F21" s="144">
        <f>1/E22</f>
        <v>0.5</v>
      </c>
      <c r="G21" s="137">
        <f>SUM(C21:F21)</f>
        <v>2.6</v>
      </c>
      <c r="H21" s="137">
        <f>G21/SUM(G$19:G$22)</f>
        <v>0.1498032439014563</v>
      </c>
      <c r="I21" s="118"/>
      <c r="J21" s="91">
        <f>E23*H21</f>
        <v>0.99868829267637538</v>
      </c>
      <c r="K21" s="118"/>
      <c r="L21" s="118">
        <f>(J23-4)/3</f>
        <v>7.4822531520505697E-4</v>
      </c>
      <c r="M21" s="118"/>
      <c r="N21" s="65" t="s">
        <v>60</v>
      </c>
      <c r="O21" s="42">
        <f>C21/C$23</f>
        <v>0.15</v>
      </c>
      <c r="P21" s="43">
        <f>D21/D$23</f>
        <v>0.15776699029126215</v>
      </c>
      <c r="Q21" s="43">
        <f>E21/E$23</f>
        <v>0.15</v>
      </c>
      <c r="R21" s="44">
        <f>F21/F$23</f>
        <v>0.14203730272596843</v>
      </c>
      <c r="S21" s="130">
        <f>AVERAGE(O21:R21)</f>
        <v>0.14995107325430762</v>
      </c>
      <c r="T21" s="118"/>
      <c r="U21" s="65" t="s">
        <v>60</v>
      </c>
      <c r="V21" s="109">
        <f>S21</f>
        <v>0.14995107325430762</v>
      </c>
      <c r="W21" s="118"/>
      <c r="X21" s="118">
        <f>C6</f>
        <v>4</v>
      </c>
      <c r="Y21" s="55">
        <f t="shared" si="2"/>
        <v>0.5714285714285714</v>
      </c>
      <c r="Z21" s="43">
        <f t="shared" si="2"/>
        <v>0.44444444444444442</v>
      </c>
      <c r="AA21" s="43">
        <f t="shared" si="2"/>
        <v>1</v>
      </c>
      <c r="AB21" s="56">
        <f t="shared" si="2"/>
        <v>0.5</v>
      </c>
      <c r="AC21" s="118"/>
      <c r="AD21" s="118"/>
      <c r="AE21" s="118"/>
      <c r="AF21" s="118"/>
      <c r="AG21" s="118"/>
      <c r="AH21" s="118"/>
      <c r="AI21" s="118"/>
      <c r="AJ21" s="118"/>
      <c r="AK21" s="118"/>
    </row>
    <row r="22" spans="1:37" x14ac:dyDescent="0.3">
      <c r="A22" s="118"/>
      <c r="B22" s="151" t="s">
        <v>61</v>
      </c>
      <c r="C22" s="145">
        <v>1.1000000000000001</v>
      </c>
      <c r="D22" s="146">
        <v>0.9</v>
      </c>
      <c r="E22" s="146">
        <v>2</v>
      </c>
      <c r="F22" s="147">
        <v>1</v>
      </c>
      <c r="G22" s="138">
        <f>SUM(C22:F22)</f>
        <v>5</v>
      </c>
      <c r="H22" s="138">
        <f>G22/SUM(G$19:G$22)</f>
        <v>0.2880831613489544</v>
      </c>
      <c r="I22" s="118"/>
      <c r="J22" s="92">
        <f>F23*H22</f>
        <v>1.0141109265667738</v>
      </c>
      <c r="K22" s="118"/>
      <c r="L22" s="118"/>
      <c r="M22" s="118"/>
      <c r="N22" s="66" t="s">
        <v>61</v>
      </c>
      <c r="O22" s="45">
        <f>C22/C$23</f>
        <v>0.27500000000000002</v>
      </c>
      <c r="P22" s="46">
        <f>D22/D$23</f>
        <v>0.28398058252427189</v>
      </c>
      <c r="Q22" s="46">
        <f>E22/E$23</f>
        <v>0.3</v>
      </c>
      <c r="R22" s="47">
        <f>F22/F$23</f>
        <v>0.28407460545193686</v>
      </c>
      <c r="S22" s="130">
        <f>AVERAGE(O22:R22)</f>
        <v>0.28576379699405219</v>
      </c>
      <c r="T22" s="118"/>
      <c r="U22" s="66" t="s">
        <v>61</v>
      </c>
      <c r="V22" s="110">
        <f>S22</f>
        <v>0.28576379699405219</v>
      </c>
      <c r="W22" s="118"/>
      <c r="X22" s="118">
        <f>C7</f>
        <v>8</v>
      </c>
      <c r="Y22" s="71">
        <f t="shared" si="2"/>
        <v>1.1428571428571428</v>
      </c>
      <c r="Z22" s="72">
        <f t="shared" si="2"/>
        <v>0.88888888888888884</v>
      </c>
      <c r="AA22" s="72">
        <f t="shared" si="2"/>
        <v>2</v>
      </c>
      <c r="AB22" s="73">
        <f t="shared" si="2"/>
        <v>1</v>
      </c>
      <c r="AC22" s="118"/>
      <c r="AD22" s="118"/>
      <c r="AE22" s="118"/>
      <c r="AF22" s="118"/>
      <c r="AG22" s="118"/>
      <c r="AH22" s="118"/>
      <c r="AI22" s="118"/>
      <c r="AJ22" s="118"/>
      <c r="AK22" s="118"/>
    </row>
    <row r="23" spans="1:37" x14ac:dyDescent="0.3">
      <c r="A23" s="118"/>
      <c r="B23" s="125" t="s">
        <v>25</v>
      </c>
      <c r="C23" s="154">
        <f>SUM(C19:C22)</f>
        <v>4</v>
      </c>
      <c r="D23" s="154">
        <f>SUM(D19:D22)</f>
        <v>3.1692307692307691</v>
      </c>
      <c r="E23" s="154">
        <f>SUM(E19:E22)</f>
        <v>6.666666666666667</v>
      </c>
      <c r="F23" s="154">
        <f>SUM(F19:F22)</f>
        <v>3.5202020202020203</v>
      </c>
      <c r="G23" s="154"/>
      <c r="H23" s="155"/>
      <c r="I23" s="118"/>
      <c r="J23" s="127">
        <f>SUM(J19:J22)</f>
        <v>4.0022446759456152</v>
      </c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</row>
    <row r="24" spans="1:37" x14ac:dyDescent="0.3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</row>
    <row r="25" spans="1:37" x14ac:dyDescent="0.3">
      <c r="A25" s="118"/>
      <c r="B25" s="120" t="s">
        <v>76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</row>
    <row r="26" spans="1:37" x14ac:dyDescent="0.3">
      <c r="A26" s="118"/>
      <c r="B26" s="152"/>
      <c r="C26" s="148" t="s">
        <v>58</v>
      </c>
      <c r="D26" s="148" t="s">
        <v>59</v>
      </c>
      <c r="E26" s="148" t="s">
        <v>60</v>
      </c>
      <c r="F26" s="149" t="s">
        <v>61</v>
      </c>
      <c r="G26" s="153" t="s">
        <v>41</v>
      </c>
      <c r="H26" s="153" t="s">
        <v>85</v>
      </c>
      <c r="I26" s="118"/>
      <c r="J26" s="2"/>
      <c r="K26" s="118"/>
      <c r="L26" s="118" t="s">
        <v>80</v>
      </c>
      <c r="M26" s="118"/>
      <c r="N26" s="2"/>
      <c r="O26" s="93" t="s">
        <v>58</v>
      </c>
      <c r="P26" s="93" t="s">
        <v>59</v>
      </c>
      <c r="Q26" s="93" t="s">
        <v>60</v>
      </c>
      <c r="R26" s="94" t="s">
        <v>61</v>
      </c>
      <c r="S26" s="129" t="s">
        <v>29</v>
      </c>
      <c r="T26" s="118"/>
      <c r="U26" s="107"/>
      <c r="V26" s="111" t="s">
        <v>24</v>
      </c>
      <c r="W26" s="118"/>
      <c r="X26" s="118"/>
      <c r="Y26" s="118">
        <f>X27</f>
        <v>3</v>
      </c>
      <c r="Z26" s="118">
        <f>X28</f>
        <v>7</v>
      </c>
      <c r="AA26" s="118">
        <f>X29</f>
        <v>4</v>
      </c>
      <c r="AB26" s="118">
        <f>X30</f>
        <v>1</v>
      </c>
      <c r="AC26" s="118"/>
      <c r="AD26" s="118"/>
      <c r="AE26" s="118"/>
      <c r="AF26" s="118"/>
      <c r="AG26" s="118"/>
      <c r="AH26" s="118"/>
      <c r="AI26" s="118"/>
      <c r="AJ26" s="118"/>
      <c r="AK26" s="118"/>
    </row>
    <row r="27" spans="1:37" x14ac:dyDescent="0.3">
      <c r="A27" s="118"/>
      <c r="B27" s="150" t="s">
        <v>58</v>
      </c>
      <c r="C27" s="139">
        <v>1</v>
      </c>
      <c r="D27" s="140">
        <f>1/C28</f>
        <v>0.43478260869565222</v>
      </c>
      <c r="E27" s="140">
        <f>1/C29</f>
        <v>0.76923076923076916</v>
      </c>
      <c r="F27" s="141">
        <f>1/C30</f>
        <v>3.3333333333333335</v>
      </c>
      <c r="G27" s="136">
        <f>SUM(C27:F27)</f>
        <v>5.5373467112597545</v>
      </c>
      <c r="H27" s="136">
        <f>G27/SUM(G$27:G$30)</f>
        <v>0.21487002677764175</v>
      </c>
      <c r="I27" s="118"/>
      <c r="J27" s="90">
        <f>C31*H27</f>
        <v>1.0528631312104444</v>
      </c>
      <c r="K27" s="118"/>
      <c r="L27" s="128">
        <f>L29*0.9</f>
        <v>4.6480189303650839E-3</v>
      </c>
      <c r="M27" s="118"/>
      <c r="N27" s="65" t="s">
        <v>58</v>
      </c>
      <c r="O27" s="39">
        <f>C27/C$31</f>
        <v>0.20408163265306126</v>
      </c>
      <c r="P27" s="40">
        <f>D27/D$31</f>
        <v>0.19900497512437812</v>
      </c>
      <c r="Q27" s="40">
        <f>E27/E$31</f>
        <v>0.208695652173913</v>
      </c>
      <c r="R27" s="41">
        <f>F27/F$31</f>
        <v>0.22222222222222224</v>
      </c>
      <c r="S27" s="130">
        <f>AVERAGE(O27:R27)</f>
        <v>0.20850112054339365</v>
      </c>
      <c r="T27" s="118"/>
      <c r="U27" s="65" t="s">
        <v>58</v>
      </c>
      <c r="V27" s="108">
        <f>S27</f>
        <v>0.20850112054339365</v>
      </c>
      <c r="W27" s="118"/>
      <c r="X27" s="118">
        <f>D4</f>
        <v>3</v>
      </c>
      <c r="Y27" s="68">
        <f>$X27/Y$26</f>
        <v>1</v>
      </c>
      <c r="Z27" s="69">
        <f t="shared" ref="Z27:AB27" si="3">$X27/Z$26</f>
        <v>0.42857142857142855</v>
      </c>
      <c r="AA27" s="69">
        <f t="shared" si="3"/>
        <v>0.75</v>
      </c>
      <c r="AB27" s="70">
        <f t="shared" si="3"/>
        <v>3</v>
      </c>
      <c r="AC27" s="118"/>
      <c r="AD27" s="118"/>
      <c r="AE27" s="118"/>
      <c r="AF27" s="118"/>
      <c r="AG27" s="118"/>
      <c r="AH27" s="118"/>
      <c r="AI27" s="118"/>
      <c r="AJ27" s="118"/>
      <c r="AK27" s="118"/>
    </row>
    <row r="28" spans="1:37" x14ac:dyDescent="0.3">
      <c r="A28" s="118"/>
      <c r="B28" s="150" t="s">
        <v>59</v>
      </c>
      <c r="C28" s="142">
        <v>2.2999999999999998</v>
      </c>
      <c r="D28" s="143">
        <v>1</v>
      </c>
      <c r="E28" s="143">
        <f>1/D29</f>
        <v>1.6666666666666667</v>
      </c>
      <c r="F28" s="144">
        <f>1/D30</f>
        <v>6.666666666666667</v>
      </c>
      <c r="G28" s="137">
        <f>SUM(C28:F28)</f>
        <v>11.633333333333333</v>
      </c>
      <c r="H28" s="137">
        <f>G28/SUM(G$27:G$30)</f>
        <v>0.45141739811301979</v>
      </c>
      <c r="I28" s="118"/>
      <c r="J28" s="91">
        <f>D31*H28</f>
        <v>0.98624888065996719</v>
      </c>
      <c r="K28" s="118"/>
      <c r="L28" s="118"/>
      <c r="M28" s="118"/>
      <c r="N28" s="65" t="s">
        <v>59</v>
      </c>
      <c r="O28" s="42">
        <f>C28/C$31</f>
        <v>0.46938775510204084</v>
      </c>
      <c r="P28" s="43">
        <f>D28/D$31</f>
        <v>0.45771144278606962</v>
      </c>
      <c r="Q28" s="43">
        <f>E28/E$31</f>
        <v>0.45217391304347826</v>
      </c>
      <c r="R28" s="44">
        <f>F28/F$31</f>
        <v>0.44444444444444448</v>
      </c>
      <c r="S28" s="130">
        <f>AVERAGE(O28:R28)</f>
        <v>0.4559293888440083</v>
      </c>
      <c r="T28" s="118"/>
      <c r="U28" s="65" t="s">
        <v>59</v>
      </c>
      <c r="V28" s="109">
        <f>S28</f>
        <v>0.4559293888440083</v>
      </c>
      <c r="W28" s="118"/>
      <c r="X28" s="118">
        <f>D5</f>
        <v>7</v>
      </c>
      <c r="Y28" s="55">
        <f t="shared" ref="Y28:AB30" si="4">$X28/Y$26</f>
        <v>2.3333333333333335</v>
      </c>
      <c r="Z28" s="43">
        <f t="shared" si="4"/>
        <v>1</v>
      </c>
      <c r="AA28" s="43">
        <f t="shared" si="4"/>
        <v>1.75</v>
      </c>
      <c r="AB28" s="56">
        <f t="shared" si="4"/>
        <v>7</v>
      </c>
      <c r="AC28" s="118"/>
      <c r="AD28" s="118"/>
      <c r="AE28" s="118"/>
      <c r="AF28" s="118"/>
      <c r="AG28" s="118"/>
      <c r="AH28" s="118"/>
      <c r="AI28" s="118"/>
      <c r="AJ28" s="118"/>
      <c r="AK28" s="118"/>
    </row>
    <row r="29" spans="1:37" x14ac:dyDescent="0.3">
      <c r="A29" s="118"/>
      <c r="B29" s="150" t="s">
        <v>60</v>
      </c>
      <c r="C29" s="142">
        <v>1.3</v>
      </c>
      <c r="D29" s="143">
        <v>0.6</v>
      </c>
      <c r="E29" s="143">
        <v>1</v>
      </c>
      <c r="F29" s="144">
        <f>1/E30</f>
        <v>4</v>
      </c>
      <c r="G29" s="137">
        <f>SUM(C29:F29)</f>
        <v>6.9</v>
      </c>
      <c r="H29" s="137">
        <f>G29/SUM(G$27:G$30)</f>
        <v>0.26774613584353896</v>
      </c>
      <c r="I29" s="118"/>
      <c r="J29" s="91">
        <f>E31*H29</f>
        <v>0.98688479557714681</v>
      </c>
      <c r="K29" s="118"/>
      <c r="L29" s="118">
        <f>(J31-4)/3</f>
        <v>5.164465478183426E-3</v>
      </c>
      <c r="M29" s="118"/>
      <c r="N29" s="65" t="s">
        <v>60</v>
      </c>
      <c r="O29" s="42">
        <f>C29/C$31</f>
        <v>0.26530612244897961</v>
      </c>
      <c r="P29" s="43">
        <f>D29/D$31</f>
        <v>0.27462686567164174</v>
      </c>
      <c r="Q29" s="43">
        <f>E29/E$31</f>
        <v>0.27130434782608692</v>
      </c>
      <c r="R29" s="44">
        <f>F29/F$31</f>
        <v>0.26666666666666666</v>
      </c>
      <c r="S29" s="130">
        <f>AVERAGE(O29:R29)</f>
        <v>0.26947600065334376</v>
      </c>
      <c r="T29" s="118"/>
      <c r="U29" s="65" t="s">
        <v>60</v>
      </c>
      <c r="V29" s="109">
        <f>S29</f>
        <v>0.26947600065334376</v>
      </c>
      <c r="W29" s="118"/>
      <c r="X29" s="118">
        <f>D6</f>
        <v>4</v>
      </c>
      <c r="Y29" s="55">
        <f t="shared" si="4"/>
        <v>1.3333333333333333</v>
      </c>
      <c r="Z29" s="43">
        <f t="shared" si="4"/>
        <v>0.5714285714285714</v>
      </c>
      <c r="AA29" s="43">
        <f t="shared" si="4"/>
        <v>1</v>
      </c>
      <c r="AB29" s="56">
        <f t="shared" si="4"/>
        <v>4</v>
      </c>
      <c r="AC29" s="118"/>
      <c r="AD29" s="118"/>
      <c r="AE29" s="118"/>
      <c r="AF29" s="118"/>
      <c r="AG29" s="118"/>
      <c r="AH29" s="118"/>
      <c r="AI29" s="118"/>
      <c r="AJ29" s="118"/>
      <c r="AK29" s="118"/>
    </row>
    <row r="30" spans="1:37" x14ac:dyDescent="0.3">
      <c r="A30" s="118"/>
      <c r="B30" s="151" t="s">
        <v>61</v>
      </c>
      <c r="C30" s="145">
        <v>0.3</v>
      </c>
      <c r="D30" s="146">
        <v>0.15</v>
      </c>
      <c r="E30" s="146">
        <v>0.25</v>
      </c>
      <c r="F30" s="147">
        <v>1</v>
      </c>
      <c r="G30" s="138">
        <f>SUM(C30:F30)</f>
        <v>1.7</v>
      </c>
      <c r="H30" s="138">
        <f>G30/SUM(G$27:G$30)</f>
        <v>6.5966439265799454E-2</v>
      </c>
      <c r="I30" s="118"/>
      <c r="J30" s="92">
        <f>F31*H30</f>
        <v>0.98949658898699178</v>
      </c>
      <c r="K30" s="118"/>
      <c r="L30" s="118"/>
      <c r="M30" s="118"/>
      <c r="N30" s="66" t="s">
        <v>61</v>
      </c>
      <c r="O30" s="45">
        <f>C30/C$31</f>
        <v>6.1224489795918373E-2</v>
      </c>
      <c r="P30" s="46">
        <f>D30/D$31</f>
        <v>6.8656716417910435E-2</v>
      </c>
      <c r="Q30" s="46">
        <f>E30/E$31</f>
        <v>6.7826086956521731E-2</v>
      </c>
      <c r="R30" s="47">
        <f>F30/F$31</f>
        <v>6.6666666666666666E-2</v>
      </c>
      <c r="S30" s="130">
        <f>AVERAGE(O30:R30)</f>
        <v>6.6093489959254306E-2</v>
      </c>
      <c r="T30" s="118"/>
      <c r="U30" s="66" t="s">
        <v>61</v>
      </c>
      <c r="V30" s="110">
        <f>S30</f>
        <v>6.6093489959254306E-2</v>
      </c>
      <c r="W30" s="118"/>
      <c r="X30" s="118">
        <f>D7</f>
        <v>1</v>
      </c>
      <c r="Y30" s="71">
        <f t="shared" si="4"/>
        <v>0.33333333333333331</v>
      </c>
      <c r="Z30" s="72">
        <f t="shared" si="4"/>
        <v>0.14285714285714285</v>
      </c>
      <c r="AA30" s="72">
        <f t="shared" si="4"/>
        <v>0.25</v>
      </c>
      <c r="AB30" s="73">
        <f t="shared" si="4"/>
        <v>1</v>
      </c>
      <c r="AC30" s="118"/>
      <c r="AD30" s="118"/>
      <c r="AE30" s="118"/>
      <c r="AF30" s="118"/>
      <c r="AG30" s="118"/>
      <c r="AH30" s="118"/>
      <c r="AI30" s="118"/>
      <c r="AJ30" s="118"/>
      <c r="AK30" s="118"/>
    </row>
    <row r="31" spans="1:37" x14ac:dyDescent="0.3">
      <c r="A31" s="118"/>
      <c r="B31" s="125" t="s">
        <v>25</v>
      </c>
      <c r="C31" s="154">
        <f>SUM(C27:C30)</f>
        <v>4.8999999999999995</v>
      </c>
      <c r="D31" s="154">
        <f>SUM(D27:D30)</f>
        <v>2.1847826086956523</v>
      </c>
      <c r="E31" s="154">
        <f>SUM(E27:E30)</f>
        <v>3.6858974358974361</v>
      </c>
      <c r="F31" s="154">
        <f>SUM(F27:F30)</f>
        <v>15</v>
      </c>
      <c r="G31" s="154"/>
      <c r="H31" s="155"/>
      <c r="I31" s="118"/>
      <c r="J31" s="127">
        <f>SUM(J27:J30)</f>
        <v>4.0154933964345503</v>
      </c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</row>
    <row r="32" spans="1:37" x14ac:dyDescent="0.3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</row>
    <row r="33" spans="1:37" x14ac:dyDescent="0.3">
      <c r="A33" s="118"/>
      <c r="B33" s="120" t="s">
        <v>77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</row>
    <row r="34" spans="1:37" x14ac:dyDescent="0.3">
      <c r="A34" s="118"/>
      <c r="B34" s="156"/>
      <c r="C34" s="157" t="s">
        <v>58</v>
      </c>
      <c r="D34" s="158" t="s">
        <v>59</v>
      </c>
      <c r="E34" s="158" t="s">
        <v>60</v>
      </c>
      <c r="F34" s="159" t="s">
        <v>61</v>
      </c>
      <c r="G34" s="153" t="s">
        <v>41</v>
      </c>
      <c r="H34" s="153" t="s">
        <v>85</v>
      </c>
      <c r="I34" s="118"/>
      <c r="J34" s="2"/>
      <c r="K34" s="118"/>
      <c r="L34" s="118" t="s">
        <v>80</v>
      </c>
      <c r="M34" s="118"/>
      <c r="N34" s="2"/>
      <c r="O34" s="93" t="s">
        <v>58</v>
      </c>
      <c r="P34" s="93" t="s">
        <v>59</v>
      </c>
      <c r="Q34" s="93" t="s">
        <v>60</v>
      </c>
      <c r="R34" s="94" t="s">
        <v>61</v>
      </c>
      <c r="S34" s="129" t="s">
        <v>29</v>
      </c>
      <c r="T34" s="118"/>
      <c r="U34" s="107"/>
      <c r="V34" s="111" t="s">
        <v>24</v>
      </c>
      <c r="W34" s="118"/>
      <c r="X34" s="118"/>
      <c r="Y34" s="118">
        <f>X35</f>
        <v>5</v>
      </c>
      <c r="Z34" s="118">
        <f>X36</f>
        <v>2</v>
      </c>
      <c r="AA34" s="118">
        <f>X37</f>
        <v>9</v>
      </c>
      <c r="AB34" s="118">
        <f>X38</f>
        <v>7</v>
      </c>
      <c r="AC34" s="118"/>
      <c r="AD34" s="118"/>
      <c r="AE34" s="118"/>
      <c r="AF34" s="118"/>
      <c r="AG34" s="118"/>
      <c r="AH34" s="118"/>
      <c r="AI34" s="118"/>
      <c r="AJ34" s="118"/>
      <c r="AK34" s="118"/>
    </row>
    <row r="35" spans="1:37" x14ac:dyDescent="0.3">
      <c r="A35" s="118"/>
      <c r="B35" s="150" t="s">
        <v>58</v>
      </c>
      <c r="C35" s="139">
        <v>1</v>
      </c>
      <c r="D35" s="140">
        <f>1/C36</f>
        <v>2</v>
      </c>
      <c r="E35" s="140">
        <f>1/C37</f>
        <v>0.55555555555555558</v>
      </c>
      <c r="F35" s="141">
        <f>1/C38</f>
        <v>0.66666666666666663</v>
      </c>
      <c r="G35" s="136">
        <f>SUM(C35:F35)</f>
        <v>4.2222222222222223</v>
      </c>
      <c r="H35" s="136">
        <f>G35/SUM(G$35:G$38)</f>
        <v>0.19565297341031956</v>
      </c>
      <c r="I35" s="118"/>
      <c r="J35" s="90">
        <f>C39*H35</f>
        <v>0.93913427236953384</v>
      </c>
      <c r="K35" s="118"/>
      <c r="L35" s="128">
        <f>L37*0.9</f>
        <v>-2.0918686330037681E-3</v>
      </c>
      <c r="M35" s="118"/>
      <c r="N35" s="65" t="s">
        <v>58</v>
      </c>
      <c r="O35" s="39">
        <f>C35/C$39</f>
        <v>0.20833333333333334</v>
      </c>
      <c r="P35" s="40">
        <f>D35/D$39</f>
        <v>0.18181818181818182</v>
      </c>
      <c r="Q35" s="40">
        <f>E35/E$39</f>
        <v>0.21551724137931039</v>
      </c>
      <c r="R35" s="41">
        <f>F35/F$39</f>
        <v>0.20817843866171001</v>
      </c>
      <c r="S35" s="130">
        <f t="shared" ref="S35:S38" si="5">AVERAGE(O35:R35)</f>
        <v>0.20346179879813389</v>
      </c>
      <c r="T35" s="118"/>
      <c r="U35" s="65" t="s">
        <v>58</v>
      </c>
      <c r="V35" s="108">
        <f t="shared" ref="V35:V38" si="6">S35</f>
        <v>0.20346179879813389</v>
      </c>
      <c r="W35" s="118"/>
      <c r="X35" s="118">
        <f>E4</f>
        <v>5</v>
      </c>
      <c r="Y35" s="68">
        <f>$X35/Y$34</f>
        <v>1</v>
      </c>
      <c r="Z35" s="69">
        <f t="shared" ref="Z35:AB35" si="7">$X35/Z$34</f>
        <v>2.5</v>
      </c>
      <c r="AA35" s="69">
        <f t="shared" si="7"/>
        <v>0.55555555555555558</v>
      </c>
      <c r="AB35" s="70">
        <f t="shared" si="7"/>
        <v>0.7142857142857143</v>
      </c>
      <c r="AC35" s="118"/>
      <c r="AD35" s="118"/>
      <c r="AE35" s="118"/>
      <c r="AF35" s="118"/>
      <c r="AG35" s="118"/>
      <c r="AH35" s="118"/>
      <c r="AI35" s="118"/>
      <c r="AJ35" s="118"/>
      <c r="AK35" s="118"/>
    </row>
    <row r="36" spans="1:37" x14ac:dyDescent="0.3">
      <c r="A36" s="118"/>
      <c r="B36" s="150" t="s">
        <v>59</v>
      </c>
      <c r="C36" s="142">
        <v>0.5</v>
      </c>
      <c r="D36" s="143">
        <v>1</v>
      </c>
      <c r="E36" s="143">
        <f>1/D37</f>
        <v>0.22222222222222221</v>
      </c>
      <c r="F36" s="144">
        <f>1/D38</f>
        <v>0.2857142857142857</v>
      </c>
      <c r="G36" s="137">
        <f>SUM(C36:F36)</f>
        <v>2.0079365079365079</v>
      </c>
      <c r="H36" s="137">
        <f>G36/SUM(G$35:G$38)</f>
        <v>9.3045492994005358E-2</v>
      </c>
      <c r="I36" s="118"/>
      <c r="J36" s="91">
        <f>D39*H36</f>
        <v>1.023500422934059</v>
      </c>
      <c r="K36" s="118"/>
      <c r="L36" s="118"/>
      <c r="M36" s="118"/>
      <c r="N36" s="65" t="s">
        <v>59</v>
      </c>
      <c r="O36" s="42">
        <f>C36/C$39</f>
        <v>0.10416666666666667</v>
      </c>
      <c r="P36" s="43">
        <f>D36/D$39</f>
        <v>9.0909090909090912E-2</v>
      </c>
      <c r="Q36" s="43">
        <f>E36/E$39</f>
        <v>8.6206896551724144E-2</v>
      </c>
      <c r="R36" s="44">
        <f>F36/F$39</f>
        <v>8.9219330855018583E-2</v>
      </c>
      <c r="S36" s="130">
        <f t="shared" si="5"/>
        <v>9.2625496245625077E-2</v>
      </c>
      <c r="T36" s="118"/>
      <c r="U36" s="65" t="s">
        <v>59</v>
      </c>
      <c r="V36" s="109">
        <f t="shared" si="6"/>
        <v>9.2625496245625077E-2</v>
      </c>
      <c r="W36" s="118"/>
      <c r="X36" s="118">
        <f>E5</f>
        <v>2</v>
      </c>
      <c r="Y36" s="55">
        <f t="shared" ref="Y36:AB38" si="8">$X36/Y$34</f>
        <v>0.4</v>
      </c>
      <c r="Z36" s="43">
        <f t="shared" si="8"/>
        <v>1</v>
      </c>
      <c r="AA36" s="43">
        <f t="shared" si="8"/>
        <v>0.22222222222222221</v>
      </c>
      <c r="AB36" s="56">
        <f t="shared" si="8"/>
        <v>0.2857142857142857</v>
      </c>
      <c r="AC36" s="118"/>
      <c r="AD36" s="118"/>
      <c r="AE36" s="118"/>
      <c r="AF36" s="118"/>
      <c r="AG36" s="118"/>
      <c r="AH36" s="118"/>
      <c r="AI36" s="118"/>
      <c r="AJ36" s="118"/>
      <c r="AK36" s="118"/>
    </row>
    <row r="37" spans="1:37" x14ac:dyDescent="0.3">
      <c r="A37" s="118"/>
      <c r="B37" s="150" t="s">
        <v>60</v>
      </c>
      <c r="C37" s="142">
        <v>1.8</v>
      </c>
      <c r="D37" s="143">
        <v>4.5</v>
      </c>
      <c r="E37" s="143">
        <v>1</v>
      </c>
      <c r="F37" s="144">
        <f>1/E38</f>
        <v>1.25</v>
      </c>
      <c r="G37" s="137">
        <f>SUM(C37:F37)</f>
        <v>8.5500000000000007</v>
      </c>
      <c r="H37" s="137">
        <f>G37/SUM(G$35:G$38)</f>
        <v>0.39619727115589715</v>
      </c>
      <c r="I37" s="118"/>
      <c r="J37" s="91">
        <f>E39*H37</f>
        <v>1.021308521201868</v>
      </c>
      <c r="K37" s="118"/>
      <c r="L37" s="118">
        <f>(J39-4)/3</f>
        <v>-2.324298481115298E-3</v>
      </c>
      <c r="M37" s="118"/>
      <c r="N37" s="65" t="s">
        <v>60</v>
      </c>
      <c r="O37" s="42">
        <f>C37/C$39</f>
        <v>0.375</v>
      </c>
      <c r="P37" s="43">
        <f>D37/D$39</f>
        <v>0.40909090909090912</v>
      </c>
      <c r="Q37" s="43">
        <f>E37/E$39</f>
        <v>0.38793103448275867</v>
      </c>
      <c r="R37" s="44">
        <f>F37/F$39</f>
        <v>0.3903345724907063</v>
      </c>
      <c r="S37" s="130">
        <f>AVERAGE(O37:R37)</f>
        <v>0.39058912901609355</v>
      </c>
      <c r="T37" s="118"/>
      <c r="U37" s="65" t="s">
        <v>60</v>
      </c>
      <c r="V37" s="109">
        <f>S37</f>
        <v>0.39058912901609355</v>
      </c>
      <c r="W37" s="118"/>
      <c r="X37" s="118">
        <f>E6</f>
        <v>9</v>
      </c>
      <c r="Y37" s="55">
        <f t="shared" si="8"/>
        <v>1.8</v>
      </c>
      <c r="Z37" s="43">
        <f t="shared" si="8"/>
        <v>4.5</v>
      </c>
      <c r="AA37" s="43">
        <f t="shared" si="8"/>
        <v>1</v>
      </c>
      <c r="AB37" s="56">
        <f t="shared" si="8"/>
        <v>1.2857142857142858</v>
      </c>
      <c r="AC37" s="118"/>
      <c r="AD37" s="118"/>
      <c r="AE37" s="118"/>
      <c r="AF37" s="118"/>
      <c r="AG37" s="118"/>
      <c r="AH37" s="118"/>
      <c r="AI37" s="118"/>
      <c r="AJ37" s="118"/>
      <c r="AK37" s="118"/>
    </row>
    <row r="38" spans="1:37" x14ac:dyDescent="0.3">
      <c r="A38" s="118"/>
      <c r="B38" s="151" t="s">
        <v>61</v>
      </c>
      <c r="C38" s="145">
        <v>1.5</v>
      </c>
      <c r="D38" s="146">
        <v>3.5</v>
      </c>
      <c r="E38" s="146">
        <v>0.8</v>
      </c>
      <c r="F38" s="147">
        <v>1</v>
      </c>
      <c r="G38" s="138">
        <f>SUM(C38:F38)</f>
        <v>6.8</v>
      </c>
      <c r="H38" s="138">
        <f>G38/SUM(G$35:G$38)</f>
        <v>0.31510426243977785</v>
      </c>
      <c r="I38" s="118"/>
      <c r="J38" s="92">
        <f>F39*H38</f>
        <v>1.0090838880511934</v>
      </c>
      <c r="K38" s="118"/>
      <c r="L38" s="118"/>
      <c r="M38" s="118"/>
      <c r="N38" s="66" t="s">
        <v>61</v>
      </c>
      <c r="O38" s="45">
        <f>C38/C$39</f>
        <v>0.3125</v>
      </c>
      <c r="P38" s="46">
        <f>D38/D$39</f>
        <v>0.31818181818181818</v>
      </c>
      <c r="Q38" s="46">
        <f>E38/E$39</f>
        <v>0.31034482758620696</v>
      </c>
      <c r="R38" s="47">
        <f>F38/F$39</f>
        <v>0.31226765799256506</v>
      </c>
      <c r="S38" s="130">
        <f t="shared" si="5"/>
        <v>0.31332357594014754</v>
      </c>
      <c r="T38" s="118"/>
      <c r="U38" s="66" t="s">
        <v>61</v>
      </c>
      <c r="V38" s="110">
        <f t="shared" si="6"/>
        <v>0.31332357594014754</v>
      </c>
      <c r="W38" s="118"/>
      <c r="X38" s="118">
        <f>E7</f>
        <v>7</v>
      </c>
      <c r="Y38" s="71">
        <f t="shared" si="8"/>
        <v>1.4</v>
      </c>
      <c r="Z38" s="72">
        <f t="shared" si="8"/>
        <v>3.5</v>
      </c>
      <c r="AA38" s="72">
        <f t="shared" si="8"/>
        <v>0.77777777777777779</v>
      </c>
      <c r="AB38" s="73">
        <f t="shared" si="8"/>
        <v>1</v>
      </c>
      <c r="AC38" s="118"/>
      <c r="AD38" s="118"/>
      <c r="AE38" s="118"/>
      <c r="AF38" s="118"/>
      <c r="AG38" s="118"/>
      <c r="AH38" s="118"/>
      <c r="AI38" s="118"/>
      <c r="AJ38" s="118"/>
      <c r="AK38" s="118"/>
    </row>
    <row r="39" spans="1:37" x14ac:dyDescent="0.3">
      <c r="A39" s="118"/>
      <c r="B39" s="125" t="s">
        <v>25</v>
      </c>
      <c r="C39" s="154">
        <f>SUM(C35:C38)</f>
        <v>4.8</v>
      </c>
      <c r="D39" s="154">
        <f>SUM(D35:D38)</f>
        <v>11</v>
      </c>
      <c r="E39" s="154">
        <f>SUM(E35:E38)</f>
        <v>2.5777777777777775</v>
      </c>
      <c r="F39" s="154">
        <f>SUM(F35:F38)</f>
        <v>3.2023809523809526</v>
      </c>
      <c r="G39" s="154"/>
      <c r="H39" s="155"/>
      <c r="I39" s="118"/>
      <c r="J39" s="127">
        <f>SUM(J35:J38)</f>
        <v>3.9930271045566541</v>
      </c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</row>
    <row r="40" spans="1:37" x14ac:dyDescent="0.3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</row>
    <row r="41" spans="1:37" x14ac:dyDescent="0.3">
      <c r="A41" s="118"/>
      <c r="B41" s="120" t="s">
        <v>78</v>
      </c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</row>
    <row r="42" spans="1:37" x14ac:dyDescent="0.3">
      <c r="A42" s="118"/>
      <c r="B42" s="152"/>
      <c r="C42" s="148" t="s">
        <v>58</v>
      </c>
      <c r="D42" s="148" t="s">
        <v>59</v>
      </c>
      <c r="E42" s="148" t="s">
        <v>60</v>
      </c>
      <c r="F42" s="149" t="s">
        <v>61</v>
      </c>
      <c r="G42" s="153" t="s">
        <v>41</v>
      </c>
      <c r="H42" s="153" t="s">
        <v>85</v>
      </c>
      <c r="I42" s="118"/>
      <c r="J42" s="2"/>
      <c r="K42" s="118"/>
      <c r="L42" s="118" t="s">
        <v>80</v>
      </c>
      <c r="M42" s="118"/>
      <c r="N42" s="2"/>
      <c r="O42" s="93" t="s">
        <v>58</v>
      </c>
      <c r="P42" s="93" t="s">
        <v>59</v>
      </c>
      <c r="Q42" s="93" t="s">
        <v>60</v>
      </c>
      <c r="R42" s="94" t="s">
        <v>61</v>
      </c>
      <c r="S42" s="129" t="s">
        <v>29</v>
      </c>
      <c r="T42" s="118"/>
      <c r="U42" s="107"/>
      <c r="V42" s="111" t="s">
        <v>24</v>
      </c>
      <c r="W42" s="118"/>
      <c r="X42" s="118"/>
      <c r="Y42" s="118">
        <f>X43</f>
        <v>3</v>
      </c>
      <c r="Z42" s="118">
        <f>X44</f>
        <v>10</v>
      </c>
      <c r="AA42" s="118">
        <f>X45</f>
        <v>7</v>
      </c>
      <c r="AB42" s="118">
        <f>X46</f>
        <v>1</v>
      </c>
      <c r="AC42" s="118"/>
      <c r="AD42" s="118"/>
      <c r="AE42" s="118"/>
      <c r="AF42" s="118"/>
      <c r="AG42" s="118"/>
      <c r="AH42" s="118"/>
      <c r="AI42" s="118"/>
      <c r="AJ42" s="118"/>
      <c r="AK42" s="118"/>
    </row>
    <row r="43" spans="1:37" x14ac:dyDescent="0.3">
      <c r="A43" s="118"/>
      <c r="B43" s="150" t="s">
        <v>58</v>
      </c>
      <c r="C43" s="139">
        <v>1</v>
      </c>
      <c r="D43" s="140">
        <f>1/C44</f>
        <v>0.29411764705882354</v>
      </c>
      <c r="E43" s="140">
        <f>1/C45</f>
        <v>0.43478260869565222</v>
      </c>
      <c r="F43" s="141">
        <f>1/C46</f>
        <v>3.3333333333333335</v>
      </c>
      <c r="G43" s="136">
        <f>SUM(C43:F43)</f>
        <v>5.0622335890878087</v>
      </c>
      <c r="H43" s="136">
        <f>G43/SUM(G$43:G$46)</f>
        <v>0.15290305576201474</v>
      </c>
      <c r="I43" s="118"/>
      <c r="J43" s="90">
        <f>C47*H43</f>
        <v>1.0703213903341031</v>
      </c>
      <c r="K43" s="118"/>
      <c r="L43" s="128">
        <f>L45*0.9</f>
        <v>7.6576267875735132E-3</v>
      </c>
      <c r="M43" s="118"/>
      <c r="N43" s="65" t="s">
        <v>58</v>
      </c>
      <c r="O43" s="39">
        <f>C43/C$47</f>
        <v>0.14285714285714285</v>
      </c>
      <c r="P43" s="40">
        <f>D43/D$47</f>
        <v>0.1404494382022472</v>
      </c>
      <c r="Q43" s="40">
        <f>E43/E$47</f>
        <v>0.14428527259610432</v>
      </c>
      <c r="R43" s="41">
        <f>F43/F$47</f>
        <v>0.15873015873015875</v>
      </c>
      <c r="S43" s="130">
        <f t="shared" ref="S43:S46" si="9">AVERAGE(O43:R43)</f>
        <v>0.14658050309641327</v>
      </c>
      <c r="T43" s="118"/>
      <c r="U43" s="65" t="s">
        <v>58</v>
      </c>
      <c r="V43" s="108">
        <f t="shared" ref="V43:V46" si="10">S43</f>
        <v>0.14658050309641327</v>
      </c>
      <c r="W43" s="118"/>
      <c r="X43" s="118">
        <f>F4</f>
        <v>3</v>
      </c>
      <c r="Y43" s="68">
        <f>$X43/Y$42</f>
        <v>1</v>
      </c>
      <c r="Z43" s="69">
        <f t="shared" ref="Z43:AB43" si="11">$X43/Z$42</f>
        <v>0.3</v>
      </c>
      <c r="AA43" s="69">
        <f t="shared" si="11"/>
        <v>0.42857142857142855</v>
      </c>
      <c r="AB43" s="70">
        <f t="shared" si="11"/>
        <v>3</v>
      </c>
      <c r="AC43" s="118"/>
      <c r="AD43" s="118"/>
      <c r="AE43" s="118"/>
      <c r="AF43" s="118"/>
      <c r="AG43" s="118"/>
      <c r="AH43" s="118"/>
      <c r="AI43" s="118"/>
      <c r="AJ43" s="118"/>
      <c r="AK43" s="118"/>
    </row>
    <row r="44" spans="1:37" x14ac:dyDescent="0.3">
      <c r="A44" s="118"/>
      <c r="B44" s="150" t="s">
        <v>59</v>
      </c>
      <c r="C44" s="142">
        <v>3.4</v>
      </c>
      <c r="D44" s="143">
        <v>1</v>
      </c>
      <c r="E44" s="143">
        <f>1/D45</f>
        <v>1.4285714285714286</v>
      </c>
      <c r="F44" s="144">
        <f>1/D46</f>
        <v>10</v>
      </c>
      <c r="G44" s="137">
        <f>SUM(C44:F44)</f>
        <v>15.828571428571429</v>
      </c>
      <c r="H44" s="137">
        <f>G44/SUM(G$43:G$46)</f>
        <v>0.47809665381561467</v>
      </c>
      <c r="I44" s="118"/>
      <c r="J44" s="91">
        <f>D47*H44</f>
        <v>1.0011906397550518</v>
      </c>
      <c r="K44" s="118"/>
      <c r="L44" s="118"/>
      <c r="M44" s="118"/>
      <c r="N44" s="65" t="s">
        <v>59</v>
      </c>
      <c r="O44" s="42">
        <f>C44/C$47</f>
        <v>0.48571428571428571</v>
      </c>
      <c r="P44" s="43">
        <f>D44/D$47</f>
        <v>0.47752808988764045</v>
      </c>
      <c r="Q44" s="43">
        <f>E44/E$47</f>
        <v>0.47408018138719987</v>
      </c>
      <c r="R44" s="44">
        <f>F44/F$47</f>
        <v>0.47619047619047616</v>
      </c>
      <c r="S44" s="130">
        <f t="shared" si="9"/>
        <v>0.47837825829490055</v>
      </c>
      <c r="T44" s="118"/>
      <c r="U44" s="65" t="s">
        <v>59</v>
      </c>
      <c r="V44" s="109">
        <f t="shared" si="10"/>
        <v>0.47837825829490055</v>
      </c>
      <c r="W44" s="118"/>
      <c r="X44" s="118">
        <f>F5</f>
        <v>10</v>
      </c>
      <c r="Y44" s="55">
        <f t="shared" ref="Y44:AB46" si="12">$X44/Y$42</f>
        <v>3.3333333333333335</v>
      </c>
      <c r="Z44" s="43">
        <f t="shared" si="12"/>
        <v>1</v>
      </c>
      <c r="AA44" s="43">
        <f t="shared" si="12"/>
        <v>1.4285714285714286</v>
      </c>
      <c r="AB44" s="56">
        <f t="shared" si="12"/>
        <v>10</v>
      </c>
      <c r="AC44" s="118"/>
      <c r="AD44" s="118"/>
      <c r="AE44" s="118"/>
      <c r="AF44" s="118"/>
      <c r="AG44" s="118"/>
      <c r="AH44" s="118"/>
      <c r="AI44" s="118"/>
      <c r="AJ44" s="118"/>
      <c r="AK44" s="118"/>
    </row>
    <row r="45" spans="1:37" x14ac:dyDescent="0.3">
      <c r="A45" s="118"/>
      <c r="B45" s="150" t="s">
        <v>60</v>
      </c>
      <c r="C45" s="142">
        <v>2.2999999999999998</v>
      </c>
      <c r="D45" s="143">
        <v>0.7</v>
      </c>
      <c r="E45" s="143">
        <v>1</v>
      </c>
      <c r="F45" s="144">
        <f>1/E46</f>
        <v>6.666666666666667</v>
      </c>
      <c r="G45" s="137">
        <f>SUM(C45:F45)</f>
        <v>10.666666666666668</v>
      </c>
      <c r="H45" s="137">
        <f>G45/SUM(G$43:G$46)</f>
        <v>0.32218306394313384</v>
      </c>
      <c r="I45" s="118"/>
      <c r="J45" s="91">
        <f>E47*H45</f>
        <v>0.97085163647212036</v>
      </c>
      <c r="K45" s="118"/>
      <c r="L45" s="118">
        <f>(J47-4)/3</f>
        <v>8.5084742084150147E-3</v>
      </c>
      <c r="M45" s="118"/>
      <c r="N45" s="65" t="s">
        <v>60</v>
      </c>
      <c r="O45" s="42">
        <f>C45/C$47</f>
        <v>0.32857142857142857</v>
      </c>
      <c r="P45" s="43">
        <f>D45/D$47</f>
        <v>0.3342696629213483</v>
      </c>
      <c r="Q45" s="43">
        <f>E45/E$47</f>
        <v>0.33185612697103989</v>
      </c>
      <c r="R45" s="44">
        <f>F45/F$47</f>
        <v>0.3174603174603175</v>
      </c>
      <c r="S45" s="130">
        <f t="shared" si="9"/>
        <v>0.32803938398103355</v>
      </c>
      <c r="T45" s="118"/>
      <c r="U45" s="65" t="s">
        <v>60</v>
      </c>
      <c r="V45" s="109">
        <f t="shared" si="10"/>
        <v>0.32803938398103355</v>
      </c>
      <c r="W45" s="118"/>
      <c r="X45" s="118">
        <f>F6</f>
        <v>7</v>
      </c>
      <c r="Y45" s="55">
        <f t="shared" si="12"/>
        <v>2.3333333333333335</v>
      </c>
      <c r="Z45" s="43">
        <f t="shared" si="12"/>
        <v>0.7</v>
      </c>
      <c r="AA45" s="43">
        <f t="shared" si="12"/>
        <v>1</v>
      </c>
      <c r="AB45" s="56">
        <f t="shared" si="12"/>
        <v>7</v>
      </c>
      <c r="AC45" s="118"/>
      <c r="AD45" s="118"/>
      <c r="AE45" s="118"/>
      <c r="AF45" s="118"/>
      <c r="AG45" s="118"/>
      <c r="AH45" s="118"/>
      <c r="AI45" s="118"/>
      <c r="AJ45" s="118"/>
      <c r="AK45" s="118"/>
    </row>
    <row r="46" spans="1:37" x14ac:dyDescent="0.3">
      <c r="A46" s="118"/>
      <c r="B46" s="151" t="s">
        <v>61</v>
      </c>
      <c r="C46" s="145">
        <v>0.3</v>
      </c>
      <c r="D46" s="146">
        <v>0.1</v>
      </c>
      <c r="E46" s="146">
        <v>0.15</v>
      </c>
      <c r="F46" s="147">
        <v>1</v>
      </c>
      <c r="G46" s="138">
        <f>SUM(C46:F46)</f>
        <v>1.55</v>
      </c>
      <c r="H46" s="138">
        <f>G46/SUM(G$43:G$46)</f>
        <v>4.6817226479236633E-2</v>
      </c>
      <c r="I46" s="118"/>
      <c r="J46" s="92">
        <f>F47*H46</f>
        <v>0.98316175606396927</v>
      </c>
      <c r="K46" s="118"/>
      <c r="L46" s="118"/>
      <c r="M46" s="118"/>
      <c r="N46" s="66" t="s">
        <v>61</v>
      </c>
      <c r="O46" s="45">
        <f>C46/C$47</f>
        <v>4.2857142857142858E-2</v>
      </c>
      <c r="P46" s="46">
        <f>D46/D$47</f>
        <v>4.7752808988764044E-2</v>
      </c>
      <c r="Q46" s="46">
        <f>E46/E$47</f>
        <v>4.9778419045655983E-2</v>
      </c>
      <c r="R46" s="47">
        <f>F46/F$47</f>
        <v>4.7619047619047616E-2</v>
      </c>
      <c r="S46" s="130">
        <f t="shared" si="9"/>
        <v>4.700185462765262E-2</v>
      </c>
      <c r="T46" s="118"/>
      <c r="U46" s="66" t="s">
        <v>61</v>
      </c>
      <c r="V46" s="110">
        <f t="shared" si="10"/>
        <v>4.700185462765262E-2</v>
      </c>
      <c r="W46" s="118"/>
      <c r="X46" s="118">
        <f>F7</f>
        <v>1</v>
      </c>
      <c r="Y46" s="71">
        <f t="shared" si="12"/>
        <v>0.33333333333333331</v>
      </c>
      <c r="Z46" s="72">
        <f t="shared" si="12"/>
        <v>0.1</v>
      </c>
      <c r="AA46" s="72">
        <f t="shared" si="12"/>
        <v>0.14285714285714285</v>
      </c>
      <c r="AB46" s="73">
        <f t="shared" si="12"/>
        <v>1</v>
      </c>
      <c r="AC46" s="118"/>
      <c r="AD46" s="118"/>
      <c r="AE46" s="118"/>
      <c r="AF46" s="118"/>
      <c r="AG46" s="118"/>
      <c r="AH46" s="118"/>
      <c r="AI46" s="118"/>
      <c r="AJ46" s="118"/>
      <c r="AK46" s="118"/>
    </row>
    <row r="47" spans="1:37" x14ac:dyDescent="0.3">
      <c r="A47" s="118"/>
      <c r="B47" s="125" t="s">
        <v>25</v>
      </c>
      <c r="C47" s="154">
        <f>SUM(C43:C46)</f>
        <v>7</v>
      </c>
      <c r="D47" s="154">
        <f>SUM(D43:D46)</f>
        <v>2.0941176470588236</v>
      </c>
      <c r="E47" s="154">
        <f>SUM(E43:E46)</f>
        <v>3.0133540372670806</v>
      </c>
      <c r="F47" s="154">
        <f>SUM(F43:F46)</f>
        <v>21</v>
      </c>
      <c r="G47" s="154"/>
      <c r="H47" s="155"/>
      <c r="I47" s="118"/>
      <c r="J47" s="127">
        <f>SUM(J43:J46)</f>
        <v>4.025525422625245</v>
      </c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</row>
    <row r="48" spans="1:37" x14ac:dyDescent="0.3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</row>
    <row r="49" spans="1:37" x14ac:dyDescent="0.3">
      <c r="A49" s="118"/>
      <c r="B49" s="120" t="s">
        <v>79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</row>
    <row r="50" spans="1:37" x14ac:dyDescent="0.3">
      <c r="A50" s="118"/>
      <c r="B50" s="152"/>
      <c r="C50" s="148">
        <v>1</v>
      </c>
      <c r="D50" s="148">
        <v>2</v>
      </c>
      <c r="E50" s="148">
        <v>3</v>
      </c>
      <c r="F50" s="149">
        <v>4</v>
      </c>
      <c r="G50" s="153" t="s">
        <v>41</v>
      </c>
      <c r="H50" s="153" t="s">
        <v>85</v>
      </c>
      <c r="I50" s="118"/>
      <c r="J50" s="2"/>
      <c r="K50" s="118"/>
      <c r="L50" s="118" t="s">
        <v>80</v>
      </c>
      <c r="M50" s="118"/>
      <c r="N50" s="2"/>
      <c r="O50" s="93" t="s">
        <v>58</v>
      </c>
      <c r="P50" s="93" t="s">
        <v>59</v>
      </c>
      <c r="Q50" s="93" t="s">
        <v>60</v>
      </c>
      <c r="R50" s="94" t="s">
        <v>61</v>
      </c>
      <c r="S50" s="129" t="s">
        <v>29</v>
      </c>
      <c r="T50" s="118"/>
      <c r="U50" s="107"/>
      <c r="V50" s="111" t="s">
        <v>24</v>
      </c>
      <c r="W50" s="118"/>
      <c r="X50" s="118"/>
      <c r="Y50" s="118">
        <v>1</v>
      </c>
      <c r="Z50" s="118">
        <v>2</v>
      </c>
      <c r="AA50" s="118">
        <v>3</v>
      </c>
      <c r="AB50" s="118">
        <v>4</v>
      </c>
      <c r="AC50" s="118"/>
      <c r="AD50" s="118"/>
      <c r="AE50" s="118"/>
      <c r="AF50" s="118"/>
      <c r="AG50" s="118"/>
      <c r="AH50" s="118"/>
      <c r="AI50" s="118"/>
      <c r="AJ50" s="118"/>
      <c r="AK50" s="118"/>
    </row>
    <row r="51" spans="1:37" x14ac:dyDescent="0.3">
      <c r="A51" s="118"/>
      <c r="B51" s="160" t="s">
        <v>58</v>
      </c>
      <c r="C51" s="139">
        <v>1</v>
      </c>
      <c r="D51" s="140">
        <f>1/C52</f>
        <v>1.4285714285714286</v>
      </c>
      <c r="E51" s="140">
        <f>1/C53</f>
        <v>1</v>
      </c>
      <c r="F51" s="141">
        <f>1/C54</f>
        <v>0.76923076923076916</v>
      </c>
      <c r="G51" s="136">
        <f>SUM(C51:F51)</f>
        <v>4.197802197802198</v>
      </c>
      <c r="H51" s="136">
        <f>G51/SUM(G$51:G$54)</f>
        <v>0.22096251735307729</v>
      </c>
      <c r="I51" s="118"/>
      <c r="J51" s="90">
        <f>C55*H51</f>
        <v>0.88385006941230915</v>
      </c>
      <c r="K51" s="118"/>
      <c r="L51" s="128">
        <f>L53*0.9</f>
        <v>0.11831771556378225</v>
      </c>
      <c r="M51" s="118"/>
      <c r="N51" s="65" t="s">
        <v>58</v>
      </c>
      <c r="O51" s="39">
        <f>C51/C$55</f>
        <v>0.25</v>
      </c>
      <c r="P51" s="40">
        <f>D51/D$55</f>
        <v>0.45662100456621008</v>
      </c>
      <c r="Q51" s="40">
        <f>E51/E$55</f>
        <v>0.16853932584269662</v>
      </c>
      <c r="R51" s="41">
        <f>F51/F$55</f>
        <v>0.12958963282937364</v>
      </c>
      <c r="S51" s="130">
        <f t="shared" ref="S51:S54" si="13">AVERAGE(O51:R51)</f>
        <v>0.25118749080957004</v>
      </c>
      <c r="T51" s="118"/>
      <c r="U51" s="65" t="s">
        <v>58</v>
      </c>
      <c r="V51" s="108">
        <f t="shared" ref="V51:V54" si="14">S51</f>
        <v>0.25118749080957004</v>
      </c>
      <c r="W51" s="118"/>
      <c r="X51" s="118">
        <f>Y50</f>
        <v>1</v>
      </c>
      <c r="Y51" s="68">
        <f>$X51/Y$42</f>
        <v>0.33333333333333331</v>
      </c>
      <c r="Z51" s="69">
        <f t="shared" ref="Z51:AB51" si="15">$X51/Z$42</f>
        <v>0.1</v>
      </c>
      <c r="AA51" s="69">
        <f t="shared" si="15"/>
        <v>0.14285714285714285</v>
      </c>
      <c r="AB51" s="70">
        <f t="shared" si="15"/>
        <v>1</v>
      </c>
      <c r="AC51" s="118"/>
      <c r="AD51" s="118"/>
      <c r="AE51" s="118"/>
      <c r="AF51" s="118"/>
      <c r="AG51" s="118"/>
      <c r="AH51" s="118"/>
      <c r="AI51" s="118"/>
      <c r="AJ51" s="118"/>
      <c r="AK51" s="118"/>
    </row>
    <row r="52" spans="1:37" x14ac:dyDescent="0.3">
      <c r="A52" s="118"/>
      <c r="B52" s="150" t="s">
        <v>59</v>
      </c>
      <c r="C52" s="142">
        <v>0.7</v>
      </c>
      <c r="D52" s="143">
        <v>1</v>
      </c>
      <c r="E52" s="143">
        <f>1/D53</f>
        <v>3.3333333333333335</v>
      </c>
      <c r="F52" s="144">
        <f>1/D54</f>
        <v>2.5</v>
      </c>
      <c r="G52" s="137">
        <f>SUM(C52:F52)</f>
        <v>7.5333333333333332</v>
      </c>
      <c r="H52" s="137">
        <f>G52/SUM(G$51:G$54)</f>
        <v>0.39653709702298318</v>
      </c>
      <c r="I52" s="118"/>
      <c r="J52" s="91">
        <f>D55*H52</f>
        <v>1.2405946321147616</v>
      </c>
      <c r="K52" s="118"/>
      <c r="L52" s="118"/>
      <c r="M52" s="118"/>
      <c r="N52" s="65" t="s">
        <v>59</v>
      </c>
      <c r="O52" s="42">
        <f>C52/C$55</f>
        <v>0.17499999999999999</v>
      </c>
      <c r="P52" s="43">
        <f>D52/D$55</f>
        <v>0.31963470319634701</v>
      </c>
      <c r="Q52" s="43">
        <f>E52/E$55</f>
        <v>0.5617977528089888</v>
      </c>
      <c r="R52" s="44">
        <f>F52/F$55</f>
        <v>0.42116630669546434</v>
      </c>
      <c r="S52" s="130">
        <f t="shared" si="13"/>
        <v>0.36939969067520001</v>
      </c>
      <c r="T52" s="118"/>
      <c r="U52" s="65" t="s">
        <v>59</v>
      </c>
      <c r="V52" s="109">
        <f t="shared" si="14"/>
        <v>0.36939969067520001</v>
      </c>
      <c r="W52" s="118"/>
      <c r="X52" s="118">
        <f>Z50</f>
        <v>2</v>
      </c>
      <c r="Y52" s="55">
        <f t="shared" ref="Y52:AB54" si="16">$X52/Y$42</f>
        <v>0.66666666666666663</v>
      </c>
      <c r="Z52" s="43">
        <f t="shared" si="16"/>
        <v>0.2</v>
      </c>
      <c r="AA52" s="43">
        <f t="shared" si="16"/>
        <v>0.2857142857142857</v>
      </c>
      <c r="AB52" s="56">
        <f t="shared" si="16"/>
        <v>2</v>
      </c>
      <c r="AC52" s="118"/>
      <c r="AD52" s="118"/>
      <c r="AE52" s="118"/>
      <c r="AF52" s="118"/>
      <c r="AG52" s="118"/>
      <c r="AH52" s="118"/>
      <c r="AI52" s="118"/>
      <c r="AJ52" s="118"/>
      <c r="AK52" s="118"/>
    </row>
    <row r="53" spans="1:37" x14ac:dyDescent="0.3">
      <c r="A53" s="118"/>
      <c r="B53" s="150" t="s">
        <v>60</v>
      </c>
      <c r="C53" s="142">
        <v>1</v>
      </c>
      <c r="D53" s="143">
        <v>0.3</v>
      </c>
      <c r="E53" s="143">
        <v>1</v>
      </c>
      <c r="F53" s="144">
        <f>1/E54</f>
        <v>1.6666666666666667</v>
      </c>
      <c r="G53" s="137">
        <f>SUM(C53:F53)</f>
        <v>3.9666666666666668</v>
      </c>
      <c r="H53" s="137">
        <f>G53/SUM(G$51:G$54)</f>
        <v>0.20879608206077435</v>
      </c>
      <c r="I53" s="118"/>
      <c r="J53" s="91">
        <f>E55*H53</f>
        <v>1.2388567535605945</v>
      </c>
      <c r="K53" s="118"/>
      <c r="L53" s="118">
        <f>(J55-4)/3</f>
        <v>0.13146412840420249</v>
      </c>
      <c r="M53" s="118"/>
      <c r="N53" s="65" t="s">
        <v>60</v>
      </c>
      <c r="O53" s="42">
        <f>C53/C$55</f>
        <v>0.25</v>
      </c>
      <c r="P53" s="43">
        <f>D53/D$55</f>
        <v>9.5890410958904104E-2</v>
      </c>
      <c r="Q53" s="43">
        <f>E53/E$55</f>
        <v>0.16853932584269662</v>
      </c>
      <c r="R53" s="44">
        <f>F53/F$55</f>
        <v>0.28077753779697623</v>
      </c>
      <c r="S53" s="130">
        <f t="shared" si="13"/>
        <v>0.19880181864964425</v>
      </c>
      <c r="T53" s="118"/>
      <c r="U53" s="65" t="s">
        <v>60</v>
      </c>
      <c r="V53" s="109">
        <f t="shared" si="14"/>
        <v>0.19880181864964425</v>
      </c>
      <c r="W53" s="118"/>
      <c r="X53" s="118">
        <f>AA50</f>
        <v>3</v>
      </c>
      <c r="Y53" s="55">
        <f t="shared" si="16"/>
        <v>1</v>
      </c>
      <c r="Z53" s="43">
        <f t="shared" si="16"/>
        <v>0.3</v>
      </c>
      <c r="AA53" s="43">
        <f t="shared" si="16"/>
        <v>0.42857142857142855</v>
      </c>
      <c r="AB53" s="56">
        <f t="shared" si="16"/>
        <v>3</v>
      </c>
      <c r="AC53" s="118"/>
      <c r="AD53" s="118"/>
      <c r="AE53" s="118"/>
      <c r="AF53" s="118"/>
      <c r="AG53" s="118"/>
      <c r="AH53" s="118"/>
      <c r="AI53" s="118"/>
      <c r="AJ53" s="118"/>
      <c r="AK53" s="118"/>
    </row>
    <row r="54" spans="1:37" x14ac:dyDescent="0.3">
      <c r="A54" s="118"/>
      <c r="B54" s="151" t="s">
        <v>61</v>
      </c>
      <c r="C54" s="145">
        <v>1.3</v>
      </c>
      <c r="D54" s="146">
        <v>0.4</v>
      </c>
      <c r="E54" s="146">
        <v>0.6</v>
      </c>
      <c r="F54" s="147">
        <v>1</v>
      </c>
      <c r="G54" s="138">
        <f>SUM(C54:F54)</f>
        <v>3.3000000000000003</v>
      </c>
      <c r="H54" s="138">
        <f>G54/SUM(G$51:G$54)</f>
        <v>0.17370430356316521</v>
      </c>
      <c r="I54" s="118"/>
      <c r="J54" s="92">
        <f>F55*H54</f>
        <v>1.0310909301249422</v>
      </c>
      <c r="K54" s="118"/>
      <c r="L54" s="118"/>
      <c r="M54" s="118"/>
      <c r="N54" s="66" t="s">
        <v>61</v>
      </c>
      <c r="O54" s="45">
        <f>C54/C$55</f>
        <v>0.32500000000000001</v>
      </c>
      <c r="P54" s="46">
        <f>D54/D$55</f>
        <v>0.12785388127853883</v>
      </c>
      <c r="Q54" s="46">
        <f>E54/E$55</f>
        <v>0.10112359550561797</v>
      </c>
      <c r="R54" s="47">
        <f>F54/F$55</f>
        <v>0.16846652267818574</v>
      </c>
      <c r="S54" s="130">
        <f t="shared" si="13"/>
        <v>0.18061099986558565</v>
      </c>
      <c r="T54" s="118"/>
      <c r="U54" s="66" t="s">
        <v>61</v>
      </c>
      <c r="V54" s="110">
        <f t="shared" si="14"/>
        <v>0.18061099986558565</v>
      </c>
      <c r="W54" s="118"/>
      <c r="X54" s="118">
        <f>AB50</f>
        <v>4</v>
      </c>
      <c r="Y54" s="71">
        <f t="shared" si="16"/>
        <v>1.3333333333333333</v>
      </c>
      <c r="Z54" s="72">
        <f t="shared" si="16"/>
        <v>0.4</v>
      </c>
      <c r="AA54" s="72">
        <f t="shared" si="16"/>
        <v>0.5714285714285714</v>
      </c>
      <c r="AB54" s="73">
        <f t="shared" si="16"/>
        <v>4</v>
      </c>
      <c r="AC54" s="118"/>
      <c r="AD54" s="118"/>
      <c r="AE54" s="118"/>
      <c r="AF54" s="118"/>
      <c r="AG54" s="118"/>
      <c r="AH54" s="118"/>
      <c r="AI54" s="118"/>
      <c r="AJ54" s="118"/>
      <c r="AK54" s="118"/>
    </row>
    <row r="55" spans="1:37" x14ac:dyDescent="0.3">
      <c r="A55" s="118"/>
      <c r="B55" s="125" t="s">
        <v>25</v>
      </c>
      <c r="C55" s="154">
        <f>SUM(C51:C54)</f>
        <v>4</v>
      </c>
      <c r="D55" s="154">
        <f>SUM(D51:D54)</f>
        <v>3.1285714285714286</v>
      </c>
      <c r="E55" s="154">
        <f>SUM(E51:E54)</f>
        <v>5.9333333333333336</v>
      </c>
      <c r="F55" s="154">
        <f>SUM(F51:F54)</f>
        <v>5.9358974358974361</v>
      </c>
      <c r="G55" s="154"/>
      <c r="H55" s="155"/>
      <c r="I55" s="118"/>
      <c r="J55" s="127">
        <f>SUM(J51:J54)</f>
        <v>4.3943923852126074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</row>
    <row r="56" spans="1:37" x14ac:dyDescent="0.3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</row>
    <row r="57" spans="1:37" x14ac:dyDescent="0.3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</row>
    <row r="58" spans="1:37" x14ac:dyDescent="0.3">
      <c r="A58" s="118"/>
      <c r="B58" s="103"/>
      <c r="C58" s="104">
        <v>1</v>
      </c>
      <c r="D58" s="105">
        <v>2</v>
      </c>
      <c r="E58" s="105">
        <v>3</v>
      </c>
      <c r="F58" s="106">
        <v>4</v>
      </c>
      <c r="G58" s="118"/>
      <c r="H58" s="2"/>
      <c r="I58" s="118"/>
      <c r="J58" s="2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</row>
    <row r="59" spans="1:37" x14ac:dyDescent="0.3">
      <c r="A59" s="118"/>
      <c r="B59" s="65" t="s">
        <v>58</v>
      </c>
      <c r="C59" s="42">
        <f>$H19</f>
        <v>0.25034359568972075</v>
      </c>
      <c r="D59" s="43">
        <f>$H27</f>
        <v>0.21487002677764175</v>
      </c>
      <c r="E59" s="43">
        <f>$H35</f>
        <v>0.19565297341031956</v>
      </c>
      <c r="F59" s="44">
        <f>$H43</f>
        <v>0.15290305576201474</v>
      </c>
      <c r="G59" s="118"/>
      <c r="H59" s="87">
        <f>$H51</f>
        <v>0.22096251735307729</v>
      </c>
      <c r="I59" s="118"/>
      <c r="J59" s="90">
        <f t="array" ref="J59:J62">MMULT(C59:F62,H59:H62)</f>
        <v>0.20793198086791459</v>
      </c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</row>
    <row r="60" spans="1:37" x14ac:dyDescent="0.3">
      <c r="A60" s="118"/>
      <c r="B60" s="65" t="s">
        <v>59</v>
      </c>
      <c r="C60" s="42">
        <f>$H20</f>
        <v>0.31176999905986846</v>
      </c>
      <c r="D60" s="43">
        <f>$H28</f>
        <v>0.45141739811301979</v>
      </c>
      <c r="E60" s="43">
        <f>$H36</f>
        <v>9.3045492994005358E-2</v>
      </c>
      <c r="F60" s="44">
        <f>$H44</f>
        <v>0.47809665381561467</v>
      </c>
      <c r="G60" s="161" t="s">
        <v>34</v>
      </c>
      <c r="H60" s="88">
        <f>$H52</f>
        <v>0.39653709702298318</v>
      </c>
      <c r="I60" s="161" t="s">
        <v>35</v>
      </c>
      <c r="J60" s="91">
        <v>0.35036820909832278</v>
      </c>
      <c r="K60" s="122" t="s">
        <v>66</v>
      </c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</row>
    <row r="61" spans="1:37" x14ac:dyDescent="0.3">
      <c r="A61" s="118"/>
      <c r="B61" s="65" t="s">
        <v>60</v>
      </c>
      <c r="C61" s="42">
        <f>$H21</f>
        <v>0.1498032439014563</v>
      </c>
      <c r="D61" s="43">
        <f>$H29</f>
        <v>0.26774613584353896</v>
      </c>
      <c r="E61" s="43">
        <f>$H37</f>
        <v>0.39619727115589715</v>
      </c>
      <c r="F61" s="44">
        <f>$H45</f>
        <v>0.32218306394313384</v>
      </c>
      <c r="G61" s="118"/>
      <c r="H61" s="88">
        <f>$H53</f>
        <v>0.20879608206077435</v>
      </c>
      <c r="I61" s="118"/>
      <c r="J61" s="91">
        <v>0.2779612000092514</v>
      </c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</row>
    <row r="62" spans="1:37" x14ac:dyDescent="0.3">
      <c r="A62" s="118"/>
      <c r="B62" s="66" t="s">
        <v>61</v>
      </c>
      <c r="C62" s="45">
        <f>$H22</f>
        <v>0.2880831613489544</v>
      </c>
      <c r="D62" s="46">
        <f>$H30</f>
        <v>6.5966439265799454E-2</v>
      </c>
      <c r="E62" s="46">
        <f>$H38</f>
        <v>0.31510426243977785</v>
      </c>
      <c r="F62" s="47">
        <f>$H46</f>
        <v>4.6817226479236633E-2</v>
      </c>
      <c r="G62" s="118"/>
      <c r="H62" s="89">
        <f>$H54</f>
        <v>0.17370430356316521</v>
      </c>
      <c r="I62" s="118"/>
      <c r="J62" s="92">
        <v>0.16373861002451115</v>
      </c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</row>
    <row r="63" spans="1:37" x14ac:dyDescent="0.3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</row>
    <row r="64" spans="1:37" x14ac:dyDescent="0.3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</row>
    <row r="65" spans="1:37" x14ac:dyDescent="0.3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</row>
    <row r="66" spans="1:37" x14ac:dyDescent="0.3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</row>
    <row r="67" spans="1:37" x14ac:dyDescent="0.3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</row>
    <row r="68" spans="1:37" x14ac:dyDescent="0.3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</row>
    <row r="69" spans="1:37" x14ac:dyDescent="0.3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</row>
    <row r="70" spans="1:37" x14ac:dyDescent="0.3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</row>
    <row r="71" spans="1:37" x14ac:dyDescent="0.3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</row>
    <row r="72" spans="1:37" x14ac:dyDescent="0.3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</row>
    <row r="73" spans="1:37" x14ac:dyDescent="0.3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</row>
    <row r="74" spans="1:37" x14ac:dyDescent="0.3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</row>
    <row r="75" spans="1:37" x14ac:dyDescent="0.3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</row>
    <row r="76" spans="1:37" x14ac:dyDescent="0.3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</row>
    <row r="77" spans="1:37" x14ac:dyDescent="0.3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</row>
    <row r="78" spans="1:37" x14ac:dyDescent="0.3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</row>
    <row r="79" spans="1:37" x14ac:dyDescent="0.3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</row>
  </sheetData>
  <pageMargins left="0.7" right="0.7" top="0.75" bottom="0.75" header="0.3" footer="0.3"/>
  <pageSetup paperSize="9" orientation="portrait" r:id="rId1"/>
  <ignoredErrors>
    <ignoredError sqref="C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Черновик</vt:lpstr>
      <vt:lpstr>Замена критериев ограничениями</vt:lpstr>
      <vt:lpstr>Множество Парето</vt:lpstr>
      <vt:lpstr>Взвешивание и объединение</vt:lpstr>
      <vt:lpstr>Анализ иерархий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revision>1</cp:revision>
  <dcterms:modified xsi:type="dcterms:W3CDTF">2022-11-04T14:59:55Z</dcterms:modified>
</cp:coreProperties>
</file>