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<sst xmlns="http://schemas.openxmlformats.org/spreadsheetml/2006/main" count="913" uniqueCount="441">
  <si>
    <t>File opened</t>
  </si>
  <si>
    <t>2023-08-02 10:19:10</t>
  </si>
  <si>
    <t>Console s/n</t>
  </si>
  <si>
    <t>68C-831475</t>
  </si>
  <si>
    <t>Console ver</t>
  </si>
  <si>
    <t>Bluestem v.2.1.08</t>
  </si>
  <si>
    <t>Scripts ver</t>
  </si>
  <si>
    <t>2022.05  2.1.08, Aug 2022</t>
  </si>
  <si>
    <t>Head s/n</t>
  </si>
  <si>
    <t>68H-581475</t>
  </si>
  <si>
    <t>Head ver</t>
  </si>
  <si>
    <t>1.4.22</t>
  </si>
  <si>
    <t>Head cal</t>
  </si>
  <si>
    <t>{"h2obspan1": "1.02346", "h2obzero": "1.07388", "ssb_ref": "33011.8", "co2aspanconc1": "2500", "co2azero": "0.942071", "h2oaspan2a": "0.0714516", "h2obspan2b": "0.0726998", "flowmeterzero": "2.49761", "h2oaspan2": "0", "co2aspan2": "-0.0330502", "flowbzero": "0.27371", "h2obspanconc2": "0", "tbzero": "0.853567", "flowazero": "0.34111", "co2bspan1": "0.999707", "h2oazero": "1.07566", "co2bspanconc1": "2500", "chamberpressurezero": "2.56408", "h2oaspan2b": "0.0722207", "ssa_ref": "34658.2", "co2aspan2a": "0.288205", "tazero": "0.855284", "co2bspan2": "-0.031693", "h2oaspanconc2": "0", "co2aspan2b": "0.285521", "co2bspanconc2": "296.4", "h2oaspan1": "1.01076", "h2obspan2": "0", "co2aspan1": "1.00021", "co2bspan2b": "0.284619", "h2oaspanconc1": "12.29", "co2bzero": "0.94469", "h2obspanconc1": "12.29", "co2bspan2a": "0.28732", "h2obspan2a": "0.0710331", "co2aspanconc2": "296.4", "oxygen": "21"}</t>
  </si>
  <si>
    <t>CO2 rangematch</t>
  </si>
  <si>
    <t>Mon Nov 21 12:52</t>
  </si>
  <si>
    <t>H2O rangematch</t>
  </si>
  <si>
    <t>Mon Nov 21 12:46</t>
  </si>
  <si>
    <t>Chamber type</t>
  </si>
  <si>
    <t>6800-01A</t>
  </si>
  <si>
    <t>Chamber s/n</t>
  </si>
  <si>
    <t>MPF-651377</t>
  </si>
  <si>
    <t>Chamber rev</t>
  </si>
  <si>
    <t>0</t>
  </si>
  <si>
    <t>Chamber cal</t>
  </si>
  <si>
    <t>Fluorometer</t>
  </si>
  <si>
    <t>Flr. Version</t>
  </si>
  <si>
    <t>10:19:10</t>
  </si>
  <si>
    <t>Stability Definition:	none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</si>
  <si>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</si>
  <si>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</si>
  <si>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</si>
  <si>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</si>
  <si>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</si>
  <si>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</si>
  <si>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</si>
  <si>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</si>
  <si>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</si>
  <si>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</si>
  <si>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</si>
  <si>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</si>
  <si>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</si>
  <si>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</si>
  <si>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</si>
  <si>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</si>
  <si>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</si>
  <si>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</si>
  <si>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</si>
  <si>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</si>
  <si>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</si>
  <si>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</si>
  <si>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</si>
  <si>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</si>
  <si>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</si>
  <si>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</si>
  <si>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</si>
  <si>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</si>
  <si>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</si>
  <si>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</si>
  <si>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</si>
  <si>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</si>
  <si>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</si>
  <si>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</si>
  <si>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</si>
  <si>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</si>
  <si>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</si>
  <si>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</si>
  <si>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</si>
  <si>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</si>
  <si>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</si>
  <si>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</si>
  <si>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</si>
  <si>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</si>
  <si>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</si>
  <si>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</si>
  <si>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</si>
  <si>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</si>
  <si>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</si>
  <si>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</si>
  <si>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</si>
  <si>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1.30886 194.202 360.905 631.591 847.125 1027.23 1208.87 1300.48</t>
  </si>
  <si>
    <t>Fs_true</t>
  </si>
  <si>
    <t>0.267382 214.915 379.02 612.805 800.176 1005.33 1200.86 1400.86</t>
  </si>
  <si>
    <t>leak_wt</t>
  </si>
  <si>
    <t>SysObs</t>
  </si>
  <si>
    <t>UserDefCon</t>
  </si>
  <si>
    <t>GasEx</t>
  </si>
  <si>
    <t>Dynamic</t>
  </si>
  <si>
    <t>Leak</t>
  </si>
  <si>
    <t>FLR</t>
  </si>
  <si>
    <t>MPF</t>
  </si>
  <si>
    <t>FastKntcs</t>
  </si>
  <si>
    <t>LeafQ</t>
  </si>
  <si>
    <t>Const</t>
  </si>
  <si>
    <t>Meas</t>
  </si>
  <si>
    <t>Meas2</t>
  </si>
  <si>
    <t>FlrLS</t>
  </si>
  <si>
    <t>FlrStats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</si>
  <si>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</si>
  <si>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</si>
  <si>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</si>
  <si>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</si>
  <si>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</si>
  <si>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</si>
  <si>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</si>
  <si>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</si>
  <si>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</si>
  <si>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</si>
  <si>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</si>
  <si>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</si>
  <si>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</si>
  <si>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</si>
  <si>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 of day</t>
  </si>
  <si>
    <t>leaf direction</t>
  </si>
  <si>
    <t>leaf color</t>
  </si>
  <si>
    <t>leaf</t>
  </si>
  <si>
    <t>rainforest level</t>
  </si>
  <si>
    <t>test species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</si>
  <si>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</si>
  <si>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</si>
  <si>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</si>
  <si>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</si>
  <si>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</si>
  <si>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</si>
  <si>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</si>
  <si>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</si>
  <si>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</si>
  <si>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</si>
  <si>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</si>
  <si>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</si>
  <si>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</si>
  <si>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</si>
  <si>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</si>
  <si>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</si>
  <si>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</si>
  <si>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</si>
  <si>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</si>
  <si>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</si>
  <si>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</si>
  <si>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</si>
  <si>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</si>
  <si>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</si>
  <si>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</si>
  <si>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</si>
  <si>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</si>
  <si>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</si>
  <si>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</si>
  <si>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</si>
  <si>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</si>
  <si>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</si>
  <si>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</si>
  <si>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</si>
  <si>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</si>
  <si>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</si>
  <si>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</si>
  <si>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</si>
  <si>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</si>
  <si>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</si>
  <si>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</si>
  <si>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</si>
  <si>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</si>
  <si>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</si>
  <si>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</si>
  <si>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</si>
  <si>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</si>
  <si>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</si>
  <si>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</si>
  <si>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</si>
  <si>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</si>
  <si>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</si>
  <si>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</si>
  <si>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</si>
  <si>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</si>
  <si>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</si>
  <si>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</si>
  <si>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</si>
  <si>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</si>
  <si>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</si>
  <si>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</si>
  <si>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</si>
  <si>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</si>
  <si>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</si>
  <si>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</si>
  <si>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</si>
  <si>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</si>
  <si>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</si>
  <si>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</si>
  <si>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</si>
  <si>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</si>
  <si>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</si>
  <si>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</si>
  <si>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</si>
  <si>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</si>
  <si>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</si>
  <si>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</si>
  <si>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</si>
  <si>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</si>
  <si>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</si>
  <si>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</si>
  <si>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</si>
  <si>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</si>
  <si>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</si>
  <si>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</si>
  <si>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</si>
  <si>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</si>
  <si>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</si>
  <si>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</si>
  <si>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</si>
  <si>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</si>
  <si>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</si>
  <si>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</si>
  <si>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</si>
  <si>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</si>
  <si>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</si>
  <si>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</si>
  <si>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</si>
  <si>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</si>
  <si>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</si>
  <si>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</si>
  <si>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</si>
  <si>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</si>
  <si>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</si>
  <si>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</si>
  <si>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</si>
  <si>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</si>
  <si>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</si>
  <si>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</si>
  <si>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</si>
  <si>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</si>
  <si>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</si>
  <si>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</si>
  <si>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</si>
  <si>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</si>
  <si>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</si>
  <si>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</si>
  <si>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</si>
  <si>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</si>
  <si>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</si>
  <si>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</si>
  <si>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</si>
  <si>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</si>
  <si>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</si>
  <si>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</si>
  <si>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</si>
  <si>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</si>
  <si>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</si>
  <si>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</si>
  <si>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</si>
  <si>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</si>
  <si>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</si>
  <si>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</si>
  <si>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</si>
  <si>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</si>
  <si>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</si>
  <si>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</si>
  <si>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</si>
  <si>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</si>
  <si>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</si>
  <si>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</si>
  <si>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</si>
  <si>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</si>
  <si>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</si>
  <si>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</si>
  <si>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</si>
  <si>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</si>
  <si>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</si>
  <si>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</si>
  <si>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</si>
  <si>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</si>
  <si>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</si>
  <si>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</si>
  <si>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</si>
  <si>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</si>
  <si>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</si>
  <si>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</si>
  <si>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</si>
  <si>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</si>
  <si>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</si>
  <si>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</si>
  <si>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</si>
  <si>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</si>
  <si>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</si>
  <si>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</si>
  <si>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</si>
  <si>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</si>
  <si>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</si>
  <si>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</si>
  <si>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</si>
  <si>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</si>
  <si>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</si>
  <si>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</si>
  <si>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</si>
  <si>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</si>
  <si>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</si>
  <si>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</si>
  <si>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</si>
  <si>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</si>
  <si>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</si>
  <si>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</si>
  <si>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</si>
  <si>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</si>
  <si>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</si>
  <si>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</si>
  <si>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</si>
  <si>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</si>
  <si>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</si>
  <si>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</si>
  <si>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</si>
  <si>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</si>
  <si>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</si>
  <si>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</si>
  <si>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</si>
  <si>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</si>
  <si>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</si>
  <si>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</si>
  <si>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</si>
  <si>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</si>
  <si>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</si>
  <si>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</si>
  <si>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</si>
  <si>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</si>
  <si>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</si>
  <si>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</si>
  <si>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</si>
  <si>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</si>
  <si>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CO2_hrs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</si>
  <si>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</si>
  <si>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</si>
  <si>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</si>
  <si>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</si>
  <si>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</si>
  <si>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</si>
  <si>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</si>
  <si>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</si>
  <si>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</si>
  <si>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</si>
  <si>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</si>
  <si>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</si>
  <si>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</si>
  <si>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</si>
  <si>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</si>
  <si>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</si>
  <si>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</si>
  <si>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</si>
  <si>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</si>
  <si>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</si>
  <si>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</si>
  <si>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</si>
  <si>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</si>
  <si>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</si>
  <si>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</si>
  <si>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</si>
  <si>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</si>
  <si>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</si>
  <si>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</si>
  <si>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</si>
  <si>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</si>
  <si>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</si>
  <si>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</si>
  <si>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</si>
  <si>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</si>
  <si>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</si>
  <si>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</si>
  <si>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</si>
  <si>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</si>
  <si>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</si>
  <si>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</si>
  <si>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</si>
  <si>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</si>
  <si>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</si>
  <si>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</si>
  <si>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</si>
  <si>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</si>
  <si>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</si>
  <si>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</si>
  <si>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</si>
  <si>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</si>
  <si>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</si>
  <si>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</si>
  <si>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</si>
  <si>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</si>
  <si>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</si>
  <si>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</si>
  <si>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</si>
  <si>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</si>
  <si>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</si>
  <si>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</si>
  <si>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</si>
  <si>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</si>
  <si>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</si>
  <si>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</si>
  <si>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</si>
  <si>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</si>
  <si>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</si>
  <si>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</si>
  <si>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</si>
  <si>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</si>
  <si>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</si>
  <si>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</si>
  <si>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</si>
  <si>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</si>
  <si>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</si>
  <si>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</si>
  <si>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µmol µmol⁻¹</t>
  </si>
  <si>
    <t>ms</t>
  </si>
  <si>
    <t>centimol m⁻² s⁻¹</t>
  </si>
  <si>
    <t>mol m⁻² s⁻²</t>
  </si>
  <si>
    <t>s⁻¹</t>
  </si>
  <si>
    <t>J/µmol</t>
  </si>
  <si>
    <t>cm²</t>
  </si>
  <si>
    <t>rpm</t>
  </si>
  <si>
    <t>min⁻¹</t>
  </si>
  <si>
    <t>secs</t>
  </si>
  <si>
    <t>µmol/mol</t>
  </si>
  <si>
    <t>mmol/mol</t>
  </si>
  <si>
    <t>V</t>
  </si>
  <si>
    <t>mV</t>
  </si>
  <si>
    <t>mg</t>
  </si>
  <si>
    <t>hrs</t>
  </si>
  <si>
    <t>min</t>
  </si>
  <si>
    <t>20221115 13:21:05</t>
  </si>
  <si>
    <t>13:21:05</t>
  </si>
  <si>
    <t>pre-dawn (1AM-4AM)</t>
  </si>
  <si>
    <t>predominantly south</t>
  </si>
  <si>
    <t>light green</t>
  </si>
  <si>
    <t>leaf A</t>
  </si>
  <si>
    <t>level 1</t>
  </si>
  <si>
    <t>coffee</t>
  </si>
  <si>
    <t>RECT-34-20230609-12_13_38</t>
  </si>
  <si>
    <t>MPF-243-20230802-11_23_06</t>
  </si>
  <si>
    <t>-</t>
  </si>
  <si>
    <t>0: Broadleaf</t>
  </si>
  <si>
    <t>--:--:--</t>
  </si>
  <si>
    <t>0/0</t>
  </si>
  <si>
    <t>11111111</t>
  </si>
  <si>
    <t>oooooooo</t>
  </si>
  <si>
    <t>on</t>
  </si>
  <si>
    <t>20221115 13:22:40</t>
  </si>
  <si>
    <t>13:22:40</t>
  </si>
  <si>
    <t>MPF-244-20230802-11_24_41</t>
  </si>
  <si>
    <t>13:23:00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</si>
</sst>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KC18"/>
  <sheetViews>
    <sheetView tabSelected="1" workbookViewId="0"/>
  </sheetViews>
  <sheetFormatPr defaultRowHeight="15"/>
  <sheetData>
    <row r="2" spans="1:289">
      <c r="A2" t="s">
        <v>29</v>
      </c>
      <c r="B2" t="s">
        <v>30</v>
      </c>
      <c r="C2" t="s">
        <v>31</v>
      </c>
    </row>
    <row r="3" spans="1:289">
      <c r="B3">
        <v>0</v>
      </c>
      <c r="C3">
        <v>21</v>
      </c>
    </row>
    <row r="4" spans="1:289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89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89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89">
      <c r="B7">
        <v>0</v>
      </c>
      <c r="C7">
        <v>0</v>
      </c>
      <c r="D7">
        <v>0</v>
      </c>
      <c r="E7">
        <v>1</v>
      </c>
    </row>
    <row r="8" spans="1:289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89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89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89">
      <c r="B11">
        <v>0</v>
      </c>
      <c r="C11">
        <v>0</v>
      </c>
      <c r="D11">
        <v>0</v>
      </c>
      <c r="E11">
        <v>0</v>
      </c>
      <c r="F11">
        <v>3</v>
      </c>
    </row>
    <row r="12" spans="1:289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89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89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85</v>
      </c>
      <c r="J14" t="s">
        <v>85</v>
      </c>
      <c r="K14" t="s">
        <v>85</v>
      </c>
      <c r="L14" t="s">
        <v>85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86</v>
      </c>
      <c r="AJ14" t="s">
        <v>86</v>
      </c>
      <c r="AK14" t="s">
        <v>86</v>
      </c>
      <c r="AL14" t="s">
        <v>86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87</v>
      </c>
      <c r="AT14" t="s">
        <v>87</v>
      </c>
      <c r="AU14" t="s">
        <v>87</v>
      </c>
      <c r="AV14" t="s">
        <v>87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89</v>
      </c>
      <c r="BC14" t="s">
        <v>89</v>
      </c>
      <c r="BD14" t="s">
        <v>89</v>
      </c>
      <c r="BE14" t="s">
        <v>89</v>
      </c>
      <c r="BF14" t="s">
        <v>89</v>
      </c>
      <c r="BG14" t="s">
        <v>89</v>
      </c>
      <c r="BH14" t="s">
        <v>89</v>
      </c>
      <c r="BI14" t="s">
        <v>89</v>
      </c>
      <c r="BJ14" t="s">
        <v>89</v>
      </c>
      <c r="BK14" t="s">
        <v>89</v>
      </c>
      <c r="BL14" t="s">
        <v>89</v>
      </c>
      <c r="BM14" t="s">
        <v>89</v>
      </c>
      <c r="BN14" t="s">
        <v>89</v>
      </c>
      <c r="BO14" t="s">
        <v>89</v>
      </c>
      <c r="BP14" t="s">
        <v>89</v>
      </c>
      <c r="BQ14" t="s">
        <v>89</v>
      </c>
      <c r="BR14" t="s">
        <v>89</v>
      </c>
      <c r="BS14" t="s">
        <v>89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90</v>
      </c>
      <c r="CE14" t="s">
        <v>90</v>
      </c>
      <c r="CF14" t="s">
        <v>90</v>
      </c>
      <c r="CG14" t="s">
        <v>90</v>
      </c>
      <c r="CH14" t="s">
        <v>90</v>
      </c>
      <c r="CI14" t="s">
        <v>90</v>
      </c>
      <c r="CJ14" t="s">
        <v>90</v>
      </c>
      <c r="CK14" t="s">
        <v>90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91</v>
      </c>
      <c r="CZ14" t="s">
        <v>91</v>
      </c>
      <c r="DA14" t="s">
        <v>91</v>
      </c>
      <c r="DB14" t="s">
        <v>91</v>
      </c>
      <c r="DC14" t="s">
        <v>91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92</v>
      </c>
      <c r="DM14" t="s">
        <v>92</v>
      </c>
      <c r="DN14" t="s">
        <v>92</v>
      </c>
      <c r="DO14" t="s">
        <v>92</v>
      </c>
      <c r="DP14" t="s">
        <v>93</v>
      </c>
      <c r="DQ14" t="s">
        <v>93</v>
      </c>
      <c r="DR14" t="s">
        <v>93</v>
      </c>
      <c r="DS14" t="s">
        <v>93</v>
      </c>
      <c r="DT14" t="s">
        <v>93</v>
      </c>
      <c r="DU14" t="s">
        <v>94</v>
      </c>
      <c r="DV14" t="s">
        <v>94</v>
      </c>
      <c r="DW14" t="s">
        <v>94</v>
      </c>
      <c r="DX14" t="s">
        <v>94</v>
      </c>
      <c r="DY14" t="s">
        <v>94</v>
      </c>
      <c r="DZ14" t="s">
        <v>94</v>
      </c>
      <c r="EA14" t="s">
        <v>94</v>
      </c>
      <c r="EB14" t="s">
        <v>94</v>
      </c>
      <c r="EC14" t="s">
        <v>94</v>
      </c>
      <c r="ED14" t="s">
        <v>94</v>
      </c>
      <c r="EE14" t="s">
        <v>94</v>
      </c>
      <c r="EF14" t="s">
        <v>94</v>
      </c>
      <c r="EG14" t="s">
        <v>94</v>
      </c>
      <c r="EH14" t="s">
        <v>94</v>
      </c>
      <c r="EI14" t="s">
        <v>94</v>
      </c>
      <c r="EJ14" t="s">
        <v>94</v>
      </c>
      <c r="EK14" t="s">
        <v>94</v>
      </c>
      <c r="EL14" t="s">
        <v>94</v>
      </c>
      <c r="EM14" t="s">
        <v>95</v>
      </c>
      <c r="EN14" t="s">
        <v>95</v>
      </c>
      <c r="EO14" t="s">
        <v>95</v>
      </c>
      <c r="EP14" t="s">
        <v>95</v>
      </c>
      <c r="EQ14" t="s">
        <v>95</v>
      </c>
      <c r="ER14" t="s">
        <v>95</v>
      </c>
      <c r="ES14" t="s">
        <v>95</v>
      </c>
      <c r="ET14" t="s">
        <v>95</v>
      </c>
      <c r="EU14" t="s">
        <v>95</v>
      </c>
      <c r="EV14" t="s">
        <v>95</v>
      </c>
      <c r="EW14" t="s">
        <v>96</v>
      </c>
      <c r="EX14" t="s">
        <v>96</v>
      </c>
      <c r="EY14" t="s">
        <v>96</v>
      </c>
      <c r="EZ14" t="s">
        <v>96</v>
      </c>
      <c r="FA14" t="s">
        <v>96</v>
      </c>
      <c r="FB14" t="s">
        <v>96</v>
      </c>
      <c r="FC14" t="s">
        <v>96</v>
      </c>
      <c r="FD14" t="s">
        <v>96</v>
      </c>
      <c r="FE14" t="s">
        <v>96</v>
      </c>
      <c r="FF14" t="s">
        <v>96</v>
      </c>
      <c r="FG14" t="s">
        <v>96</v>
      </c>
      <c r="FH14" t="s">
        <v>96</v>
      </c>
      <c r="FI14" t="s">
        <v>96</v>
      </c>
      <c r="FJ14" t="s">
        <v>96</v>
      </c>
      <c r="FK14" t="s">
        <v>96</v>
      </c>
      <c r="FL14" t="s">
        <v>96</v>
      </c>
      <c r="FM14" t="s">
        <v>96</v>
      </c>
      <c r="FN14" t="s">
        <v>96</v>
      </c>
      <c r="FO14" t="s">
        <v>97</v>
      </c>
      <c r="FP14" t="s">
        <v>97</v>
      </c>
      <c r="FQ14" t="s">
        <v>97</v>
      </c>
      <c r="FR14" t="s">
        <v>97</v>
      </c>
      <c r="FS14" t="s">
        <v>97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98</v>
      </c>
      <c r="GD14" t="s">
        <v>98</v>
      </c>
      <c r="GE14" t="s">
        <v>98</v>
      </c>
      <c r="GF14" t="s">
        <v>98</v>
      </c>
      <c r="GG14" t="s">
        <v>99</v>
      </c>
      <c r="GH14" t="s">
        <v>99</v>
      </c>
      <c r="GI14" t="s">
        <v>99</v>
      </c>
      <c r="GJ14" t="s">
        <v>100</v>
      </c>
      <c r="GK14" t="s">
        <v>100</v>
      </c>
      <c r="GL14" t="s">
        <v>100</v>
      </c>
      <c r="GM14" t="s">
        <v>100</v>
      </c>
      <c r="GN14" t="s">
        <v>100</v>
      </c>
      <c r="GO14" t="s">
        <v>100</v>
      </c>
      <c r="GP14" t="s">
        <v>100</v>
      </c>
      <c r="GQ14" t="s">
        <v>100</v>
      </c>
      <c r="GR14" t="s">
        <v>100</v>
      </c>
      <c r="GS14" t="s">
        <v>100</v>
      </c>
      <c r="GT14" t="s">
        <v>100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101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  <c r="HS14" t="s">
        <v>101</v>
      </c>
      <c r="HT14" t="s">
        <v>101</v>
      </c>
      <c r="HU14" t="s">
        <v>102</v>
      </c>
      <c r="HV14" t="s">
        <v>102</v>
      </c>
      <c r="HW14" t="s">
        <v>102</v>
      </c>
      <c r="HX14" t="s">
        <v>102</v>
      </c>
      <c r="HY14" t="s">
        <v>102</v>
      </c>
      <c r="HZ14" t="s">
        <v>102</v>
      </c>
      <c r="IA14" t="s">
        <v>102</v>
      </c>
      <c r="IB14" t="s">
        <v>102</v>
      </c>
      <c r="IC14" t="s">
        <v>102</v>
      </c>
      <c r="ID14" t="s">
        <v>102</v>
      </c>
      <c r="IE14" t="s">
        <v>102</v>
      </c>
      <c r="IF14" t="s">
        <v>102</v>
      </c>
      <c r="IG14" t="s">
        <v>102</v>
      </c>
      <c r="IH14" t="s">
        <v>102</v>
      </c>
      <c r="II14" t="s">
        <v>102</v>
      </c>
      <c r="IJ14" t="s">
        <v>102</v>
      </c>
      <c r="IK14" t="s">
        <v>102</v>
      </c>
      <c r="IL14" t="s">
        <v>102</v>
      </c>
      <c r="IM14" t="s">
        <v>102</v>
      </c>
      <c r="IN14" t="s">
        <v>103</v>
      </c>
      <c r="IO14" t="s">
        <v>103</v>
      </c>
      <c r="IP14" t="s">
        <v>103</v>
      </c>
      <c r="IQ14" t="s">
        <v>103</v>
      </c>
      <c r="IR14" t="s">
        <v>103</v>
      </c>
      <c r="IS14" t="s">
        <v>103</v>
      </c>
      <c r="IT14" t="s">
        <v>103</v>
      </c>
      <c r="IU14" t="s">
        <v>103</v>
      </c>
      <c r="IV14" t="s">
        <v>103</v>
      </c>
      <c r="IW14" t="s">
        <v>103</v>
      </c>
      <c r="IX14" t="s">
        <v>103</v>
      </c>
      <c r="IY14" t="s">
        <v>103</v>
      </c>
      <c r="IZ14" t="s">
        <v>103</v>
      </c>
      <c r="JA14" t="s">
        <v>103</v>
      </c>
      <c r="JB14" t="s">
        <v>103</v>
      </c>
      <c r="JC14" t="s">
        <v>103</v>
      </c>
      <c r="JD14" t="s">
        <v>103</v>
      </c>
      <c r="JE14" t="s">
        <v>103</v>
      </c>
      <c r="JF14" t="s">
        <v>104</v>
      </c>
      <c r="JG14" t="s">
        <v>104</v>
      </c>
      <c r="JH14" t="s">
        <v>104</v>
      </c>
      <c r="JI14" t="s">
        <v>104</v>
      </c>
      <c r="JJ14" t="s">
        <v>104</v>
      </c>
      <c r="JK14" t="s">
        <v>104</v>
      </c>
      <c r="JL14" t="s">
        <v>104</v>
      </c>
      <c r="JM14" t="s">
        <v>104</v>
      </c>
      <c r="JN14" t="s">
        <v>105</v>
      </c>
      <c r="JO14" t="s">
        <v>105</v>
      </c>
      <c r="JP14" t="s">
        <v>105</v>
      </c>
      <c r="JQ14" t="s">
        <v>105</v>
      </c>
      <c r="JR14" t="s">
        <v>105</v>
      </c>
      <c r="JS14" t="s">
        <v>105</v>
      </c>
      <c r="JT14" t="s">
        <v>105</v>
      </c>
      <c r="JU14" t="s">
        <v>105</v>
      </c>
      <c r="JV14" t="s">
        <v>105</v>
      </c>
      <c r="JW14" t="s">
        <v>105</v>
      </c>
      <c r="JX14" t="s">
        <v>105</v>
      </c>
      <c r="JY14" t="s">
        <v>105</v>
      </c>
      <c r="JZ14" t="s">
        <v>105</v>
      </c>
      <c r="KA14" t="s">
        <v>105</v>
      </c>
      <c r="KB14" t="s">
        <v>105</v>
      </c>
      <c r="KC14" t="s">
        <v>105</v>
      </c>
    </row>
    <row r="15" spans="1:289">
      <c r="A15" t="s">
        <v>106</v>
      </c>
      <c r="B15" t="s">
        <v>107</v>
      </c>
      <c r="C15" t="s">
        <v>108</v>
      </c>
      <c r="D15" t="s">
        <v>109</v>
      </c>
      <c r="E15" t="s">
        <v>110</v>
      </c>
      <c r="F15" t="s">
        <v>111</v>
      </c>
      <c r="G15" t="s">
        <v>112</v>
      </c>
      <c r="H15" t="s">
        <v>113</v>
      </c>
      <c r="I15" t="s">
        <v>114</v>
      </c>
      <c r="J15" t="s">
        <v>115</v>
      </c>
      <c r="K15" t="s">
        <v>116</v>
      </c>
      <c r="L15" t="s">
        <v>117</v>
      </c>
      <c r="M15" t="s">
        <v>118</v>
      </c>
      <c r="N15" t="s">
        <v>119</v>
      </c>
      <c r="O15" t="s">
        <v>120</v>
      </c>
      <c r="P15" t="s">
        <v>121</v>
      </c>
      <c r="Q15" t="s">
        <v>122</v>
      </c>
      <c r="R15" t="s">
        <v>123</v>
      </c>
      <c r="S15" t="s">
        <v>124</v>
      </c>
      <c r="T15" t="s">
        <v>125</v>
      </c>
      <c r="U15" t="s">
        <v>126</v>
      </c>
      <c r="V15" t="s">
        <v>127</v>
      </c>
      <c r="W15" t="s">
        <v>128</v>
      </c>
      <c r="X15" t="s">
        <v>129</v>
      </c>
      <c r="Y15" t="s">
        <v>130</v>
      </c>
      <c r="Z15" t="s">
        <v>131</v>
      </c>
      <c r="AA15" t="s">
        <v>132</v>
      </c>
      <c r="AB15" t="s">
        <v>133</v>
      </c>
      <c r="AC15" t="s">
        <v>134</v>
      </c>
      <c r="AD15" t="s">
        <v>135</v>
      </c>
      <c r="AE15" t="s">
        <v>136</v>
      </c>
      <c r="AF15" t="s">
        <v>137</v>
      </c>
      <c r="AG15" t="s">
        <v>138</v>
      </c>
      <c r="AH15" t="s">
        <v>139</v>
      </c>
      <c r="AI15" t="s">
        <v>140</v>
      </c>
      <c r="AJ15" t="s">
        <v>141</v>
      </c>
      <c r="AK15" t="s">
        <v>142</v>
      </c>
      <c r="AL15" t="s">
        <v>143</v>
      </c>
      <c r="AM15" t="s">
        <v>144</v>
      </c>
      <c r="AN15" t="s">
        <v>145</v>
      </c>
      <c r="AO15" t="s">
        <v>146</v>
      </c>
      <c r="AP15" t="s">
        <v>147</v>
      </c>
      <c r="AQ15" t="s">
        <v>148</v>
      </c>
      <c r="AR15" t="s">
        <v>149</v>
      </c>
      <c r="AS15" t="s">
        <v>150</v>
      </c>
      <c r="AT15" t="s">
        <v>151</v>
      </c>
      <c r="AU15" t="s">
        <v>152</v>
      </c>
      <c r="AV15" t="s">
        <v>153</v>
      </c>
      <c r="AW15" t="s">
        <v>88</v>
      </c>
      <c r="AX15" t="s">
        <v>154</v>
      </c>
      <c r="AY15" t="s">
        <v>155</v>
      </c>
      <c r="AZ15" t="s">
        <v>156</v>
      </c>
      <c r="BA15" t="s">
        <v>157</v>
      </c>
      <c r="BB15" t="s">
        <v>158</v>
      </c>
      <c r="BC15" t="s">
        <v>159</v>
      </c>
      <c r="BD15" t="s">
        <v>160</v>
      </c>
      <c r="BE15" t="s">
        <v>161</v>
      </c>
      <c r="BF15" t="s">
        <v>162</v>
      </c>
      <c r="BG15" t="s">
        <v>163</v>
      </c>
      <c r="BH15" t="s">
        <v>164</v>
      </c>
      <c r="BI15" t="s">
        <v>165</v>
      </c>
      <c r="BJ15" t="s">
        <v>166</v>
      </c>
      <c r="BK15" t="s">
        <v>167</v>
      </c>
      <c r="BL15" t="s">
        <v>168</v>
      </c>
      <c r="BM15" t="s">
        <v>169</v>
      </c>
      <c r="BN15" t="s">
        <v>170</v>
      </c>
      <c r="BO15" t="s">
        <v>171</v>
      </c>
      <c r="BP15" t="s">
        <v>172</v>
      </c>
      <c r="BQ15" t="s">
        <v>173</v>
      </c>
      <c r="BR15" t="s">
        <v>174</v>
      </c>
      <c r="BS15" t="s">
        <v>175</v>
      </c>
      <c r="BT15" t="s">
        <v>176</v>
      </c>
      <c r="BU15" t="s">
        <v>177</v>
      </c>
      <c r="BV15" t="s">
        <v>178</v>
      </c>
      <c r="BW15" t="s">
        <v>179</v>
      </c>
      <c r="BX15" t="s">
        <v>180</v>
      </c>
      <c r="BY15" t="s">
        <v>181</v>
      </c>
      <c r="BZ15" t="s">
        <v>182</v>
      </c>
      <c r="CA15" t="s">
        <v>183</v>
      </c>
      <c r="CB15" t="s">
        <v>184</v>
      </c>
      <c r="CC15" t="s">
        <v>185</v>
      </c>
      <c r="CD15" t="s">
        <v>186</v>
      </c>
      <c r="CE15" t="s">
        <v>187</v>
      </c>
      <c r="CF15" t="s">
        <v>188</v>
      </c>
      <c r="CG15" t="s">
        <v>189</v>
      </c>
      <c r="CH15" t="s">
        <v>190</v>
      </c>
      <c r="CI15" t="s">
        <v>191</v>
      </c>
      <c r="CJ15" t="s">
        <v>192</v>
      </c>
      <c r="CK15" t="s">
        <v>193</v>
      </c>
      <c r="CL15" t="s">
        <v>194</v>
      </c>
      <c r="CM15" t="s">
        <v>195</v>
      </c>
      <c r="CN15" t="s">
        <v>196</v>
      </c>
      <c r="CO15" t="s">
        <v>197</v>
      </c>
      <c r="CP15" t="s">
        <v>198</v>
      </c>
      <c r="CQ15" t="s">
        <v>199</v>
      </c>
      <c r="CR15" t="s">
        <v>200</v>
      </c>
      <c r="CS15" t="s">
        <v>201</v>
      </c>
      <c r="CT15" t="s">
        <v>202</v>
      </c>
      <c r="CU15" t="s">
        <v>203</v>
      </c>
      <c r="CV15" t="s">
        <v>204</v>
      </c>
      <c r="CW15" t="s">
        <v>205</v>
      </c>
      <c r="CX15" t="s">
        <v>206</v>
      </c>
      <c r="CY15" t="s">
        <v>186</v>
      </c>
      <c r="CZ15" t="s">
        <v>207</v>
      </c>
      <c r="DA15" t="s">
        <v>208</v>
      </c>
      <c r="DB15" t="s">
        <v>209</v>
      </c>
      <c r="DC15" t="s">
        <v>160</v>
      </c>
      <c r="DD15" t="s">
        <v>210</v>
      </c>
      <c r="DE15" t="s">
        <v>211</v>
      </c>
      <c r="DF15" t="s">
        <v>212</v>
      </c>
      <c r="DG15" t="s">
        <v>213</v>
      </c>
      <c r="DH15" t="s">
        <v>214</v>
      </c>
      <c r="DI15" t="s">
        <v>215</v>
      </c>
      <c r="DJ15" t="s">
        <v>216</v>
      </c>
      <c r="DK15" t="s">
        <v>217</v>
      </c>
      <c r="DL15" t="s">
        <v>218</v>
      </c>
      <c r="DM15" t="s">
        <v>219</v>
      </c>
      <c r="DN15" t="s">
        <v>220</v>
      </c>
      <c r="DO15" t="s">
        <v>221</v>
      </c>
      <c r="DP15" t="s">
        <v>222</v>
      </c>
      <c r="DQ15" t="s">
        <v>223</v>
      </c>
      <c r="DR15" t="s">
        <v>224</v>
      </c>
      <c r="DS15" t="s">
        <v>225</v>
      </c>
      <c r="DT15" t="s">
        <v>226</v>
      </c>
      <c r="DU15" t="s">
        <v>118</v>
      </c>
      <c r="DV15" t="s">
        <v>227</v>
      </c>
      <c r="DW15" t="s">
        <v>228</v>
      </c>
      <c r="DX15" t="s">
        <v>229</v>
      </c>
      <c r="DY15" t="s">
        <v>230</v>
      </c>
      <c r="DZ15" t="s">
        <v>231</v>
      </c>
      <c r="EA15" t="s">
        <v>232</v>
      </c>
      <c r="EB15" t="s">
        <v>233</v>
      </c>
      <c r="EC15" t="s">
        <v>234</v>
      </c>
      <c r="ED15" t="s">
        <v>235</v>
      </c>
      <c r="EE15" t="s">
        <v>236</v>
      </c>
      <c r="EF15" t="s">
        <v>237</v>
      </c>
      <c r="EG15" t="s">
        <v>238</v>
      </c>
      <c r="EH15" t="s">
        <v>239</v>
      </c>
      <c r="EI15" t="s">
        <v>240</v>
      </c>
      <c r="EJ15" t="s">
        <v>241</v>
      </c>
      <c r="EK15" t="s">
        <v>242</v>
      </c>
      <c r="EL15" t="s">
        <v>243</v>
      </c>
      <c r="EM15" t="s">
        <v>244</v>
      </c>
      <c r="EN15" t="s">
        <v>245</v>
      </c>
      <c r="EO15" t="s">
        <v>246</v>
      </c>
      <c r="EP15" t="s">
        <v>247</v>
      </c>
      <c r="EQ15" t="s">
        <v>248</v>
      </c>
      <c r="ER15" t="s">
        <v>249</v>
      </c>
      <c r="ES15" t="s">
        <v>250</v>
      </c>
      <c r="ET15" t="s">
        <v>251</v>
      </c>
      <c r="EU15" t="s">
        <v>252</v>
      </c>
      <c r="EV15" t="s">
        <v>253</v>
      </c>
      <c r="EW15" t="s">
        <v>254</v>
      </c>
      <c r="EX15" t="s">
        <v>255</v>
      </c>
      <c r="EY15" t="s">
        <v>256</v>
      </c>
      <c r="EZ15" t="s">
        <v>257</v>
      </c>
      <c r="FA15" t="s">
        <v>258</v>
      </c>
      <c r="FB15" t="s">
        <v>259</v>
      </c>
      <c r="FC15" t="s">
        <v>260</v>
      </c>
      <c r="FD15" t="s">
        <v>261</v>
      </c>
      <c r="FE15" t="s">
        <v>262</v>
      </c>
      <c r="FF15" t="s">
        <v>263</v>
      </c>
      <c r="FG15" t="s">
        <v>264</v>
      </c>
      <c r="FH15" t="s">
        <v>265</v>
      </c>
      <c r="FI15" t="s">
        <v>266</v>
      </c>
      <c r="FJ15" t="s">
        <v>267</v>
      </c>
      <c r="FK15" t="s">
        <v>268</v>
      </c>
      <c r="FL15" t="s">
        <v>269</v>
      </c>
      <c r="FM15" t="s">
        <v>270</v>
      </c>
      <c r="FN15" t="s">
        <v>271</v>
      </c>
      <c r="FO15" t="s">
        <v>272</v>
      </c>
      <c r="FP15" t="s">
        <v>273</v>
      </c>
      <c r="FQ15" t="s">
        <v>274</v>
      </c>
      <c r="FR15" t="s">
        <v>275</v>
      </c>
      <c r="FS15" t="s">
        <v>276</v>
      </c>
      <c r="FT15" t="s">
        <v>107</v>
      </c>
      <c r="FU15" t="s">
        <v>110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  <c r="HR15" t="s">
        <v>325</v>
      </c>
      <c r="HS15" t="s">
        <v>326</v>
      </c>
      <c r="HT15" t="s">
        <v>327</v>
      </c>
      <c r="HU15" t="s">
        <v>328</v>
      </c>
      <c r="HV15" t="s">
        <v>329</v>
      </c>
      <c r="HW15" t="s">
        <v>330</v>
      </c>
      <c r="HX15" t="s">
        <v>331</v>
      </c>
      <c r="HY15" t="s">
        <v>332</v>
      </c>
      <c r="HZ15" t="s">
        <v>333</v>
      </c>
      <c r="IA15" t="s">
        <v>334</v>
      </c>
      <c r="IB15" t="s">
        <v>335</v>
      </c>
      <c r="IC15" t="s">
        <v>336</v>
      </c>
      <c r="ID15" t="s">
        <v>337</v>
      </c>
      <c r="IE15" t="s">
        <v>338</v>
      </c>
      <c r="IF15" t="s">
        <v>339</v>
      </c>
      <c r="IG15" t="s">
        <v>340</v>
      </c>
      <c r="IH15" t="s">
        <v>341</v>
      </c>
      <c r="II15" t="s">
        <v>342</v>
      </c>
      <c r="IJ15" t="s">
        <v>343</v>
      </c>
      <c r="IK15" t="s">
        <v>344</v>
      </c>
      <c r="IL15" t="s">
        <v>345</v>
      </c>
      <c r="IM15" t="s">
        <v>346</v>
      </c>
      <c r="IN15" t="s">
        <v>347</v>
      </c>
      <c r="IO15" t="s">
        <v>348</v>
      </c>
      <c r="IP15" t="s">
        <v>349</v>
      </c>
      <c r="IQ15" t="s">
        <v>350</v>
      </c>
      <c r="IR15" t="s">
        <v>351</v>
      </c>
      <c r="IS15" t="s">
        <v>352</v>
      </c>
      <c r="IT15" t="s">
        <v>353</v>
      </c>
      <c r="IU15" t="s">
        <v>354</v>
      </c>
      <c r="IV15" t="s">
        <v>355</v>
      </c>
      <c r="IW15" t="s">
        <v>356</v>
      </c>
      <c r="IX15" t="s">
        <v>357</v>
      </c>
      <c r="IY15" t="s">
        <v>358</v>
      </c>
      <c r="IZ15" t="s">
        <v>359</v>
      </c>
      <c r="JA15" t="s">
        <v>360</v>
      </c>
      <c r="JB15" t="s">
        <v>361</v>
      </c>
      <c r="JC15" t="s">
        <v>362</v>
      </c>
      <c r="JD15" t="s">
        <v>363</v>
      </c>
      <c r="JE15" t="s">
        <v>364</v>
      </c>
      <c r="JF15" t="s">
        <v>365</v>
      </c>
      <c r="JG15" t="s">
        <v>366</v>
      </c>
      <c r="JH15" t="s">
        <v>367</v>
      </c>
      <c r="JI15" t="s">
        <v>368</v>
      </c>
      <c r="JJ15" t="s">
        <v>369</v>
      </c>
      <c r="JK15" t="s">
        <v>370</v>
      </c>
      <c r="JL15" t="s">
        <v>371</v>
      </c>
      <c r="JM15" t="s">
        <v>372</v>
      </c>
      <c r="JN15" t="s">
        <v>373</v>
      </c>
      <c r="JO15" t="s">
        <v>374</v>
      </c>
      <c r="JP15" t="s">
        <v>375</v>
      </c>
      <c r="JQ15" t="s">
        <v>376</v>
      </c>
      <c r="JR15" t="s">
        <v>377</v>
      </c>
      <c r="JS15" t="s">
        <v>378</v>
      </c>
      <c r="JT15" t="s">
        <v>379</v>
      </c>
      <c r="JU15" t="s">
        <v>380</v>
      </c>
      <c r="JV15" t="s">
        <v>381</v>
      </c>
      <c r="JW15" t="s">
        <v>382</v>
      </c>
      <c r="JX15" t="s">
        <v>383</v>
      </c>
      <c r="JY15" t="s">
        <v>384</v>
      </c>
      <c r="JZ15" t="s">
        <v>385</v>
      </c>
      <c r="KA15" t="s">
        <v>386</v>
      </c>
      <c r="KB15" t="s">
        <v>387</v>
      </c>
      <c r="KC15" t="s">
        <v>388</v>
      </c>
    </row>
    <row r="16" spans="1:289">
      <c r="B16" t="s">
        <v>389</v>
      </c>
      <c r="C16" t="s">
        <v>389</v>
      </c>
      <c r="F16" t="s">
        <v>389</v>
      </c>
      <c r="M16" t="s">
        <v>389</v>
      </c>
      <c r="N16" t="s">
        <v>390</v>
      </c>
      <c r="O16" t="s">
        <v>391</v>
      </c>
      <c r="P16" t="s">
        <v>392</v>
      </c>
      <c r="Q16" t="s">
        <v>393</v>
      </c>
      <c r="R16" t="s">
        <v>393</v>
      </c>
      <c r="S16" t="s">
        <v>234</v>
      </c>
      <c r="T16" t="s">
        <v>234</v>
      </c>
      <c r="U16" t="s">
        <v>390</v>
      </c>
      <c r="V16" t="s">
        <v>390</v>
      </c>
      <c r="W16" t="s">
        <v>390</v>
      </c>
      <c r="X16" t="s">
        <v>390</v>
      </c>
      <c r="Y16" t="s">
        <v>394</v>
      </c>
      <c r="Z16" t="s">
        <v>395</v>
      </c>
      <c r="AA16" t="s">
        <v>395</v>
      </c>
      <c r="AB16" t="s">
        <v>396</v>
      </c>
      <c r="AC16" t="s">
        <v>397</v>
      </c>
      <c r="AD16" t="s">
        <v>396</v>
      </c>
      <c r="AE16" t="s">
        <v>396</v>
      </c>
      <c r="AF16" t="s">
        <v>396</v>
      </c>
      <c r="AG16" t="s">
        <v>394</v>
      </c>
      <c r="AH16" t="s">
        <v>394</v>
      </c>
      <c r="AI16" t="s">
        <v>394</v>
      </c>
      <c r="AJ16" t="s">
        <v>394</v>
      </c>
      <c r="AK16" t="s">
        <v>392</v>
      </c>
      <c r="AL16" t="s">
        <v>391</v>
      </c>
      <c r="AM16" t="s">
        <v>392</v>
      </c>
      <c r="AN16" t="s">
        <v>393</v>
      </c>
      <c r="AO16" t="s">
        <v>393</v>
      </c>
      <c r="AP16" t="s">
        <v>398</v>
      </c>
      <c r="AQ16" t="s">
        <v>399</v>
      </c>
      <c r="AR16" t="s">
        <v>391</v>
      </c>
      <c r="AS16" t="s">
        <v>400</v>
      </c>
      <c r="AT16" t="s">
        <v>400</v>
      </c>
      <c r="AU16" t="s">
        <v>401</v>
      </c>
      <c r="AV16" t="s">
        <v>399</v>
      </c>
      <c r="AW16" t="s">
        <v>402</v>
      </c>
      <c r="AX16" t="s">
        <v>397</v>
      </c>
      <c r="AZ16" t="s">
        <v>397</v>
      </c>
      <c r="BA16" t="s">
        <v>402</v>
      </c>
      <c r="BG16" t="s">
        <v>392</v>
      </c>
      <c r="BN16" t="s">
        <v>392</v>
      </c>
      <c r="BO16" t="s">
        <v>392</v>
      </c>
      <c r="BP16" t="s">
        <v>392</v>
      </c>
      <c r="BQ16" t="s">
        <v>403</v>
      </c>
      <c r="CE16" t="s">
        <v>404</v>
      </c>
      <c r="CG16" t="s">
        <v>404</v>
      </c>
      <c r="CH16" t="s">
        <v>392</v>
      </c>
      <c r="CK16" t="s">
        <v>404</v>
      </c>
      <c r="CL16" t="s">
        <v>397</v>
      </c>
      <c r="CO16" t="s">
        <v>405</v>
      </c>
      <c r="CP16" t="s">
        <v>405</v>
      </c>
      <c r="CR16" t="s">
        <v>406</v>
      </c>
      <c r="CS16" t="s">
        <v>404</v>
      </c>
      <c r="CU16" t="s">
        <v>404</v>
      </c>
      <c r="CV16" t="s">
        <v>392</v>
      </c>
      <c r="CZ16" t="s">
        <v>404</v>
      </c>
      <c r="DB16" t="s">
        <v>407</v>
      </c>
      <c r="DE16" t="s">
        <v>404</v>
      </c>
      <c r="DF16" t="s">
        <v>404</v>
      </c>
      <c r="DH16" t="s">
        <v>404</v>
      </c>
      <c r="DJ16" t="s">
        <v>404</v>
      </c>
      <c r="DL16" t="s">
        <v>392</v>
      </c>
      <c r="DM16" t="s">
        <v>392</v>
      </c>
      <c r="DO16" t="s">
        <v>408</v>
      </c>
      <c r="DP16" t="s">
        <v>409</v>
      </c>
      <c r="DS16" t="s">
        <v>390</v>
      </c>
      <c r="DU16" t="s">
        <v>389</v>
      </c>
      <c r="DV16" t="s">
        <v>393</v>
      </c>
      <c r="DW16" t="s">
        <v>393</v>
      </c>
      <c r="DX16" t="s">
        <v>400</v>
      </c>
      <c r="DY16" t="s">
        <v>400</v>
      </c>
      <c r="DZ16" t="s">
        <v>393</v>
      </c>
      <c r="EA16" t="s">
        <v>400</v>
      </c>
      <c r="EB16" t="s">
        <v>402</v>
      </c>
      <c r="EC16" t="s">
        <v>396</v>
      </c>
      <c r="ED16" t="s">
        <v>396</v>
      </c>
      <c r="EE16" t="s">
        <v>395</v>
      </c>
      <c r="EF16" t="s">
        <v>395</v>
      </c>
      <c r="EG16" t="s">
        <v>395</v>
      </c>
      <c r="EH16" t="s">
        <v>395</v>
      </c>
      <c r="EI16" t="s">
        <v>395</v>
      </c>
      <c r="EJ16" t="s">
        <v>410</v>
      </c>
      <c r="EK16" t="s">
        <v>392</v>
      </c>
      <c r="EL16" t="s">
        <v>392</v>
      </c>
      <c r="EM16" t="s">
        <v>393</v>
      </c>
      <c r="EN16" t="s">
        <v>393</v>
      </c>
      <c r="EO16" t="s">
        <v>393</v>
      </c>
      <c r="EP16" t="s">
        <v>400</v>
      </c>
      <c r="EQ16" t="s">
        <v>393</v>
      </c>
      <c r="ER16" t="s">
        <v>400</v>
      </c>
      <c r="ES16" t="s">
        <v>396</v>
      </c>
      <c r="ET16" t="s">
        <v>396</v>
      </c>
      <c r="EU16" t="s">
        <v>395</v>
      </c>
      <c r="EV16" t="s">
        <v>395</v>
      </c>
      <c r="EW16" t="s">
        <v>392</v>
      </c>
      <c r="FB16" t="s">
        <v>392</v>
      </c>
      <c r="FE16" t="s">
        <v>395</v>
      </c>
      <c r="FF16" t="s">
        <v>395</v>
      </c>
      <c r="FG16" t="s">
        <v>395</v>
      </c>
      <c r="FH16" t="s">
        <v>395</v>
      </c>
      <c r="FI16" t="s">
        <v>395</v>
      </c>
      <c r="FJ16" t="s">
        <v>392</v>
      </c>
      <c r="FK16" t="s">
        <v>392</v>
      </c>
      <c r="FL16" t="s">
        <v>392</v>
      </c>
      <c r="FM16" t="s">
        <v>389</v>
      </c>
      <c r="FP16" t="s">
        <v>411</v>
      </c>
      <c r="FQ16" t="s">
        <v>411</v>
      </c>
      <c r="FS16" t="s">
        <v>389</v>
      </c>
      <c r="FT16" t="s">
        <v>412</v>
      </c>
      <c r="FV16" t="s">
        <v>389</v>
      </c>
      <c r="FW16" t="s">
        <v>389</v>
      </c>
      <c r="FY16" t="s">
        <v>413</v>
      </c>
      <c r="FZ16" t="s">
        <v>414</v>
      </c>
      <c r="GA16" t="s">
        <v>413</v>
      </c>
      <c r="GB16" t="s">
        <v>414</v>
      </c>
      <c r="GC16" t="s">
        <v>413</v>
      </c>
      <c r="GD16" t="s">
        <v>414</v>
      </c>
      <c r="GE16" t="s">
        <v>397</v>
      </c>
      <c r="GF16" t="s">
        <v>397</v>
      </c>
      <c r="GJ16" t="s">
        <v>415</v>
      </c>
      <c r="GK16" t="s">
        <v>415</v>
      </c>
      <c r="GX16" t="s">
        <v>415</v>
      </c>
      <c r="GY16" t="s">
        <v>415</v>
      </c>
      <c r="GZ16" t="s">
        <v>416</v>
      </c>
      <c r="HA16" t="s">
        <v>416</v>
      </c>
      <c r="HB16" t="s">
        <v>395</v>
      </c>
      <c r="HC16" t="s">
        <v>395</v>
      </c>
      <c r="HD16" t="s">
        <v>397</v>
      </c>
      <c r="HE16" t="s">
        <v>395</v>
      </c>
      <c r="HF16" t="s">
        <v>400</v>
      </c>
      <c r="HG16" t="s">
        <v>397</v>
      </c>
      <c r="HH16" t="s">
        <v>397</v>
      </c>
      <c r="HJ16" t="s">
        <v>415</v>
      </c>
      <c r="HK16" t="s">
        <v>415</v>
      </c>
      <c r="HL16" t="s">
        <v>415</v>
      </c>
      <c r="HM16" t="s">
        <v>415</v>
      </c>
      <c r="HN16" t="s">
        <v>415</v>
      </c>
      <c r="HO16" t="s">
        <v>415</v>
      </c>
      <c r="HP16" t="s">
        <v>415</v>
      </c>
      <c r="HQ16" t="s">
        <v>417</v>
      </c>
      <c r="HR16" t="s">
        <v>418</v>
      </c>
      <c r="HS16" t="s">
        <v>417</v>
      </c>
      <c r="HT16" t="s">
        <v>417</v>
      </c>
      <c r="HU16" t="s">
        <v>415</v>
      </c>
      <c r="HV16" t="s">
        <v>415</v>
      </c>
      <c r="HW16" t="s">
        <v>415</v>
      </c>
      <c r="HX16" t="s">
        <v>415</v>
      </c>
      <c r="HY16" t="s">
        <v>415</v>
      </c>
      <c r="HZ16" t="s">
        <v>415</v>
      </c>
      <c r="IA16" t="s">
        <v>415</v>
      </c>
      <c r="IB16" t="s">
        <v>415</v>
      </c>
      <c r="IC16" t="s">
        <v>415</v>
      </c>
      <c r="ID16" t="s">
        <v>415</v>
      </c>
      <c r="IE16" t="s">
        <v>415</v>
      </c>
      <c r="IF16" t="s">
        <v>415</v>
      </c>
      <c r="IM16" t="s">
        <v>415</v>
      </c>
      <c r="IN16" t="s">
        <v>397</v>
      </c>
      <c r="IO16" t="s">
        <v>397</v>
      </c>
      <c r="IP16" t="s">
        <v>413</v>
      </c>
      <c r="IQ16" t="s">
        <v>414</v>
      </c>
      <c r="IR16" t="s">
        <v>414</v>
      </c>
      <c r="IV16" t="s">
        <v>414</v>
      </c>
      <c r="IZ16" t="s">
        <v>393</v>
      </c>
      <c r="JA16" t="s">
        <v>393</v>
      </c>
      <c r="JB16" t="s">
        <v>400</v>
      </c>
      <c r="JC16" t="s">
        <v>400</v>
      </c>
      <c r="JD16" t="s">
        <v>419</v>
      </c>
      <c r="JE16" t="s">
        <v>419</v>
      </c>
      <c r="JF16" t="s">
        <v>415</v>
      </c>
      <c r="JG16" t="s">
        <v>415</v>
      </c>
      <c r="JH16" t="s">
        <v>415</v>
      </c>
      <c r="JI16" t="s">
        <v>415</v>
      </c>
      <c r="JJ16" t="s">
        <v>415</v>
      </c>
      <c r="JK16" t="s">
        <v>415</v>
      </c>
      <c r="JL16" t="s">
        <v>395</v>
      </c>
      <c r="JM16" t="s">
        <v>415</v>
      </c>
      <c r="JO16" t="s">
        <v>402</v>
      </c>
      <c r="JP16" t="s">
        <v>402</v>
      </c>
      <c r="JQ16" t="s">
        <v>395</v>
      </c>
      <c r="JR16" t="s">
        <v>395</v>
      </c>
      <c r="JS16" t="s">
        <v>395</v>
      </c>
      <c r="JT16" t="s">
        <v>395</v>
      </c>
      <c r="JU16" t="s">
        <v>395</v>
      </c>
      <c r="JV16" t="s">
        <v>397</v>
      </c>
      <c r="JW16" t="s">
        <v>397</v>
      </c>
      <c r="JX16" t="s">
        <v>397</v>
      </c>
      <c r="JY16" t="s">
        <v>395</v>
      </c>
      <c r="JZ16" t="s">
        <v>393</v>
      </c>
      <c r="KA16" t="s">
        <v>400</v>
      </c>
      <c r="KB16" t="s">
        <v>397</v>
      </c>
      <c r="KC16" t="s">
        <v>397</v>
      </c>
    </row>
    <row r="17" spans="1:289">
      <c r="A17">
        <v>1</v>
      </c>
      <c r="B17">
        <v>1668543665</v>
      </c>
      <c r="C17">
        <v>0</v>
      </c>
      <c r="D17" t="s">
        <v>420</v>
      </c>
      <c r="E17" t="s">
        <v>421</v>
      </c>
      <c r="F17">
        <v>15</v>
      </c>
      <c r="G17" t="s">
        <v>422</v>
      </c>
      <c r="H17" t="s">
        <v>423</v>
      </c>
      <c r="I17" t="s">
        <v>424</v>
      </c>
      <c r="J17" t="s">
        <v>425</v>
      </c>
      <c r="K17" t="s">
        <v>426</v>
      </c>
      <c r="L17" t="s">
        <v>427</v>
      </c>
      <c r="M17">
        <v>1668543656.5</v>
      </c>
      <c r="N17">
        <f>(O17)/1000</f>
        <v>0</v>
      </c>
      <c r="O17">
        <f>IF(DT17, AR17, AL17)</f>
        <v>0</v>
      </c>
      <c r="P17">
        <f>IF(DT17, AM17, AK17)</f>
        <v>0</v>
      </c>
      <c r="Q17">
        <f>DV17 - IF(AY17&gt;1, P17*DP17*100.0/(BA17*EJ17), 0)</f>
        <v>0</v>
      </c>
      <c r="R17">
        <f>((X17-N17/2)*Q17-P17)/(X17+N17/2)</f>
        <v>0</v>
      </c>
      <c r="S17">
        <f>R17*(EC17+ED17)/1000.0</f>
        <v>0</v>
      </c>
      <c r="T17">
        <f>(DV17 - IF(AY17&gt;1, P17*DP17*100.0/(BA17*EJ17), 0))*(EC17+ED17)/1000.0</f>
        <v>0</v>
      </c>
      <c r="U17">
        <f>2.0/((1/W17-1/V17)+SIGN(W17)*SQRT((1/W17-1/V17)*(1/W17-1/V17) + 4*DQ17/((DQ17+1)*(DQ17+1))*(2*1/W17*1/V17-1/V17*1/V17)))</f>
        <v>0</v>
      </c>
      <c r="V17">
        <f>IF(LEFT(DR17,1)&lt;&gt;"0",IF(LEFT(DR17,1)="1",3.0,DS17),$D$5+$E$5*(EJ17*EC17/($K$5*1000))+$F$5*(EJ17*EC17/($K$5*1000))*MAX(MIN(DP17,$J$5),$I$5)*MAX(MIN(DP17,$J$5),$I$5)+$G$5*MAX(MIN(DP17,$J$5),$I$5)*(EJ17*EC17/($K$5*1000))+$H$5*(EJ17*EC17/($K$5*1000))*(EJ17*EC17/($K$5*1000)))</f>
        <v>0</v>
      </c>
      <c r="W17">
        <f>N17*(1000-(1000*0.61365*exp(17.502*AA17/(240.97+AA17))/(EC17+ED17)+DX17)/2)/(1000*0.61365*exp(17.502*AA17/(240.97+AA17))/(EC17+ED17)-DX17)</f>
        <v>0</v>
      </c>
      <c r="X17">
        <f>1/((DQ17+1)/(U17/1.6)+1/(V17/1.37)) + DQ17/((DQ17+1)/(U17/1.6) + DQ17/(V17/1.37))</f>
        <v>0</v>
      </c>
      <c r="Y17">
        <f>(DL17*DO17)</f>
        <v>0</v>
      </c>
      <c r="Z17">
        <f>(EE17+(Y17+2*0.95*5.67E-8*(((EE17+$B$7)+273)^4-(EE17+273)^4)-44100*N17)/(1.84*29.3*V17+8*0.95*5.67E-8*(EE17+273)^3))</f>
        <v>0</v>
      </c>
      <c r="AA17">
        <f>($C$7*EF17+$D$7*EG17+$E$7*Z17)</f>
        <v>0</v>
      </c>
      <c r="AB17">
        <f>0.61365*exp(17.502*AA17/(240.97+AA17))</f>
        <v>0</v>
      </c>
      <c r="AC17">
        <f>(AD17/AE17*100)</f>
        <v>0</v>
      </c>
      <c r="AD17">
        <f>DX17*(EC17+ED17)/1000</f>
        <v>0</v>
      </c>
      <c r="AE17">
        <f>0.61365*exp(17.502*EE17/(240.97+EE17))</f>
        <v>0</v>
      </c>
      <c r="AF17">
        <f>(AB17-DX17*(EC17+ED17)/1000)</f>
        <v>0</v>
      </c>
      <c r="AG17">
        <f>(-N17*44100)</f>
        <v>0</v>
      </c>
      <c r="AH17">
        <f>2*29.3*V17*0.92*(EE17-AA17)</f>
        <v>0</v>
      </c>
      <c r="AI17">
        <f>2*0.95*5.67E-8*(((EE17+$B$7)+273)^4-(AA17+273)^4)</f>
        <v>0</v>
      </c>
      <c r="AJ17">
        <f>Y17+AI17+AG17+AH17</f>
        <v>0</v>
      </c>
      <c r="AK17">
        <f>EB17*AY17*(DW17-DV17*(1000-AY17*DY17)/(1000-AY17*DX17))/(100*DP17)</f>
        <v>0</v>
      </c>
      <c r="AL17">
        <f>1000*EB17*AY17*(DX17-DY17)/(100*DP17*(1000-AY17*DX17))</f>
        <v>0</v>
      </c>
      <c r="AM17">
        <f>(AN17 - AO17 - EC17*1E3/(8.314*(EE17+273.15)) * AQ17/EB17 * AP17) * EB17/(100*DP17) * (1000 - DY17)/1000</f>
        <v>0</v>
      </c>
      <c r="AN17">
        <v>341.439809190123</v>
      </c>
      <c r="AO17">
        <v>335.53703030303</v>
      </c>
      <c r="AP17">
        <v>0.0625193373083417</v>
      </c>
      <c r="AQ17">
        <v>66.9438212814291</v>
      </c>
      <c r="AR17">
        <f>(AT17 - AS17 + EC17*1E3/(8.314*(EE17+273.15)) * AV17/EB17 * AU17) * EB17/(100*DP17) * 1000/(1000 - AT17)</f>
        <v>0</v>
      </c>
      <c r="AS17">
        <v>33.7072859542267</v>
      </c>
      <c r="AT17">
        <v>31.1808945454545</v>
      </c>
      <c r="AU17">
        <v>0.0791004098830182</v>
      </c>
      <c r="AV17">
        <v>78.3417333922449</v>
      </c>
      <c r="AW17">
        <v>0</v>
      </c>
      <c r="AX17">
        <v>0</v>
      </c>
      <c r="AY17">
        <f>IF(AW17*$H$13&gt;=BA17,1.0,(BA17/(BA17-AW17*$H$13)))</f>
        <v>0</v>
      </c>
      <c r="AZ17">
        <f>(AY17-1)*100</f>
        <v>0</v>
      </c>
      <c r="BA17">
        <f>MAX(0,($B$13+$C$13*EJ17)/(1+$D$13*EJ17)*EC17/(EE17+273)*$E$13)</f>
        <v>0</v>
      </c>
      <c r="BB17" t="s">
        <v>428</v>
      </c>
      <c r="BC17">
        <v>10122.8</v>
      </c>
      <c r="BD17">
        <v>849.1036</v>
      </c>
      <c r="BE17">
        <v>4302.4</v>
      </c>
      <c r="BF17">
        <f>1-BD17/BE17</f>
        <v>0</v>
      </c>
      <c r="BG17">
        <v>-0.412705842622216</v>
      </c>
      <c r="BH17" t="s">
        <v>429</v>
      </c>
      <c r="BI17">
        <v>10133.1</v>
      </c>
      <c r="BJ17">
        <v>1718.16269230769</v>
      </c>
      <c r="BK17">
        <v>2015.26822192062</v>
      </c>
      <c r="BL17">
        <f>1-BJ17/BK17</f>
        <v>0</v>
      </c>
      <c r="BM17">
        <v>0.5</v>
      </c>
      <c r="BN17">
        <f>DM17</f>
        <v>0</v>
      </c>
      <c r="BO17">
        <f>P17</f>
        <v>0</v>
      </c>
      <c r="BP17">
        <f>BL17*BM17*BN17</f>
        <v>0</v>
      </c>
      <c r="BQ17">
        <f>(BO17-BG17)/BN17</f>
        <v>0</v>
      </c>
      <c r="BR17">
        <f>(BE17-BK17)/BK17</f>
        <v>0</v>
      </c>
      <c r="BS17">
        <f>BD17/(BF17+BD17/BK17)</f>
        <v>0</v>
      </c>
      <c r="BT17" t="s">
        <v>430</v>
      </c>
      <c r="BU17">
        <v>0</v>
      </c>
      <c r="BV17">
        <f>IF(BU17&lt;&gt;0, BU17, BS17)</f>
        <v>0</v>
      </c>
      <c r="BW17">
        <f>1-BV17/BK17</f>
        <v>0</v>
      </c>
      <c r="BX17">
        <f>(BK17-BJ17)/(BK17-BV17)</f>
        <v>0</v>
      </c>
      <c r="BY17">
        <f>(BE17-BK17)/(BE17-BV17)</f>
        <v>0</v>
      </c>
      <c r="BZ17">
        <f>(BK17-BJ17)/(BK17-BD17)</f>
        <v>0</v>
      </c>
      <c r="CA17">
        <f>(BE17-BK17)/(BE17-BD17)</f>
        <v>0</v>
      </c>
      <c r="CB17">
        <f>(BX17*BV17/BJ17)</f>
        <v>0</v>
      </c>
      <c r="CC17">
        <f>(1-CB17)</f>
        <v>0</v>
      </c>
      <c r="CD17">
        <v>243</v>
      </c>
      <c r="CE17">
        <v>290</v>
      </c>
      <c r="CF17">
        <v>1981.01</v>
      </c>
      <c r="CG17">
        <v>85</v>
      </c>
      <c r="CH17">
        <v>10133.1</v>
      </c>
      <c r="CI17">
        <v>1966.73</v>
      </c>
      <c r="CJ17">
        <v>14.28</v>
      </c>
      <c r="CK17">
        <v>300</v>
      </c>
      <c r="CL17">
        <v>24.1</v>
      </c>
      <c r="CM17">
        <v>2015.26822192062</v>
      </c>
      <c r="CN17">
        <v>1.96105463232916</v>
      </c>
      <c r="CO17">
        <v>-49.1817199942328</v>
      </c>
      <c r="CP17">
        <v>1.73139369910012</v>
      </c>
      <c r="CQ17">
        <v>0.966462754290476</v>
      </c>
      <c r="CR17">
        <v>-0.00798191835372637</v>
      </c>
      <c r="CS17">
        <v>290</v>
      </c>
      <c r="CT17">
        <v>1956.76</v>
      </c>
      <c r="CU17">
        <v>625</v>
      </c>
      <c r="CV17">
        <v>10107.7</v>
      </c>
      <c r="CW17">
        <v>1966.61</v>
      </c>
      <c r="CX17">
        <v>-9.85</v>
      </c>
      <c r="DL17">
        <f>$B$11*EK17+$C$11*EL17+$F$11*EW17*(1-EZ17)</f>
        <v>0</v>
      </c>
      <c r="DM17">
        <f>DL17*DN17</f>
        <v>0</v>
      </c>
      <c r="DN17">
        <f>($B$11*$D$9+$C$11*$D$9+$F$11*((FJ17+FB17)/MAX(FJ17+FB17+FK17, 0.1)*$I$9+FK17/MAX(FJ17+FB17+FK17, 0.1)*$J$9))/($B$11+$C$11+$F$11)</f>
        <v>0</v>
      </c>
      <c r="DO17">
        <f>($B$11*$K$9+$C$11*$K$9+$F$11*((FJ17+FB17)/MAX(FJ17+FB17+FK17, 0.1)*$P$9+FK17/MAX(FJ17+FB17+FK17, 0.1)*$Q$9))/($B$11+$C$11+$F$11)</f>
        <v>0</v>
      </c>
      <c r="DP17">
        <v>6</v>
      </c>
      <c r="DQ17">
        <v>0.5</v>
      </c>
      <c r="DR17" t="s">
        <v>431</v>
      </c>
      <c r="DS17">
        <v>2</v>
      </c>
      <c r="DT17" t="b">
        <v>1</v>
      </c>
      <c r="DU17">
        <v>1668543656.5</v>
      </c>
      <c r="DV17">
        <v>325.309</v>
      </c>
      <c r="DW17">
        <v>329.763125</v>
      </c>
      <c r="DX17">
        <v>30.55999375</v>
      </c>
      <c r="DY17">
        <v>33.6107875</v>
      </c>
      <c r="DZ17">
        <v>328.923</v>
      </c>
      <c r="EA17">
        <v>29.84399375</v>
      </c>
      <c r="EB17">
        <v>600.108</v>
      </c>
      <c r="EC17">
        <v>88.798675</v>
      </c>
      <c r="ED17">
        <v>0.10010923125</v>
      </c>
      <c r="EE17">
        <v>25.4494375</v>
      </c>
      <c r="EF17">
        <v>25.59190625</v>
      </c>
      <c r="EG17">
        <v>999.9</v>
      </c>
      <c r="EH17">
        <v>0</v>
      </c>
      <c r="EI17">
        <v>0</v>
      </c>
      <c r="EJ17">
        <v>5012.1875</v>
      </c>
      <c r="EK17">
        <v>0</v>
      </c>
      <c r="EL17">
        <v>-1784.401875</v>
      </c>
      <c r="EM17">
        <v>-4.454055</v>
      </c>
      <c r="EN17">
        <v>335.563875</v>
      </c>
      <c r="EO17">
        <v>341.2321875</v>
      </c>
      <c r="EP17">
        <v>-3.05080875</v>
      </c>
      <c r="EQ17">
        <v>329.763125</v>
      </c>
      <c r="ER17">
        <v>33.6107875</v>
      </c>
      <c r="ES17">
        <v>2.713686875</v>
      </c>
      <c r="ET17">
        <v>2.984593125</v>
      </c>
      <c r="EU17">
        <v>22.3670125</v>
      </c>
      <c r="EV17">
        <v>23.94216875</v>
      </c>
      <c r="EW17">
        <v>499.95775</v>
      </c>
      <c r="EX17">
        <v>0.9200058125</v>
      </c>
      <c r="EY17">
        <v>0.07999436875</v>
      </c>
      <c r="EZ17">
        <v>0</v>
      </c>
      <c r="FA17">
        <v>1731.896875</v>
      </c>
      <c r="FB17">
        <v>5.00072</v>
      </c>
      <c r="FC17">
        <v>8617.085</v>
      </c>
      <c r="FD17">
        <v>4268.503125</v>
      </c>
      <c r="FE17">
        <v>39.9409375</v>
      </c>
      <c r="FF17">
        <v>42.9960625</v>
      </c>
      <c r="FG17">
        <v>41.812</v>
      </c>
      <c r="FH17">
        <v>43.125</v>
      </c>
      <c r="FI17">
        <v>42.492125</v>
      </c>
      <c r="FJ17">
        <v>455.364375</v>
      </c>
      <c r="FK17">
        <v>39.593125</v>
      </c>
      <c r="FL17">
        <v>0</v>
      </c>
      <c r="FM17">
        <v>1668538606.7</v>
      </c>
      <c r="FN17">
        <v>0</v>
      </c>
      <c r="FO17">
        <v>1718.16269230769</v>
      </c>
      <c r="FP17">
        <v>-665.607179899217</v>
      </c>
      <c r="FQ17">
        <v>-3172.60444662636</v>
      </c>
      <c r="FR17">
        <v>8552.20769230769</v>
      </c>
      <c r="FS17">
        <v>15</v>
      </c>
      <c r="FT17">
        <v>0</v>
      </c>
      <c r="FU17" t="s">
        <v>432</v>
      </c>
      <c r="FV17">
        <v>1668552507</v>
      </c>
      <c r="FW17">
        <v>1668551251</v>
      </c>
      <c r="FX17">
        <v>0</v>
      </c>
      <c r="FY17">
        <v>-0.007</v>
      </c>
      <c r="FZ17">
        <v>-0.002</v>
      </c>
      <c r="GA17">
        <v>-3.614</v>
      </c>
      <c r="GB17">
        <v>0.716</v>
      </c>
      <c r="GC17">
        <v>1003</v>
      </c>
      <c r="GD17">
        <v>40</v>
      </c>
      <c r="GE17">
        <v>1.49</v>
      </c>
      <c r="GF17">
        <v>0.34</v>
      </c>
      <c r="GG17">
        <v>0</v>
      </c>
      <c r="GH17">
        <v>0</v>
      </c>
      <c r="GI17" t="s">
        <v>433</v>
      </c>
      <c r="GJ17">
        <v>3.23934</v>
      </c>
      <c r="GK17">
        <v>2.68134</v>
      </c>
      <c r="GL17">
        <v>0.0708338</v>
      </c>
      <c r="GM17">
        <v>0.0706489</v>
      </c>
      <c r="GN17">
        <v>0.126006</v>
      </c>
      <c r="GO17">
        <v>0.13232</v>
      </c>
      <c r="GP17">
        <v>28119.5</v>
      </c>
      <c r="GQ17">
        <v>25949.5</v>
      </c>
      <c r="GR17">
        <v>28644.2</v>
      </c>
      <c r="GS17">
        <v>26503.2</v>
      </c>
      <c r="GT17">
        <v>34895.3</v>
      </c>
      <c r="GU17">
        <v>32339.8</v>
      </c>
      <c r="GV17">
        <v>43038.9</v>
      </c>
      <c r="GW17">
        <v>40118.2</v>
      </c>
      <c r="GX17">
        <v>2.0675</v>
      </c>
      <c r="GY17">
        <v>2.485</v>
      </c>
      <c r="GZ17">
        <v>0.0498742</v>
      </c>
      <c r="HA17">
        <v>0</v>
      </c>
      <c r="HB17">
        <v>24.8806</v>
      </c>
      <c r="HC17">
        <v>999.9</v>
      </c>
      <c r="HD17">
        <v>68.545</v>
      </c>
      <c r="HE17">
        <v>29.658</v>
      </c>
      <c r="HF17">
        <v>32.2459</v>
      </c>
      <c r="HG17">
        <v>30.2801</v>
      </c>
      <c r="HH17">
        <v>8.10096</v>
      </c>
      <c r="HI17">
        <v>3</v>
      </c>
      <c r="HJ17">
        <v>0.165</v>
      </c>
      <c r="HK17">
        <v>0</v>
      </c>
      <c r="HL17">
        <v>20.3125</v>
      </c>
      <c r="HM17">
        <v>5.24844</v>
      </c>
      <c r="HN17">
        <v>11.968</v>
      </c>
      <c r="HO17">
        <v>4.9854</v>
      </c>
      <c r="HP17">
        <v>3.2923</v>
      </c>
      <c r="HQ17">
        <v>9999</v>
      </c>
      <c r="HR17">
        <v>999.9</v>
      </c>
      <c r="HS17">
        <v>9999</v>
      </c>
      <c r="HT17">
        <v>9999</v>
      </c>
      <c r="HU17">
        <v>4.97118</v>
      </c>
      <c r="HV17">
        <v>1.88293</v>
      </c>
      <c r="HW17">
        <v>1.8777</v>
      </c>
      <c r="HX17">
        <v>1.87927</v>
      </c>
      <c r="HY17">
        <v>1.87493</v>
      </c>
      <c r="HZ17">
        <v>1.87512</v>
      </c>
      <c r="IA17">
        <v>1.87836</v>
      </c>
      <c r="IB17">
        <v>1.87881</v>
      </c>
      <c r="IC17">
        <v>0</v>
      </c>
      <c r="ID17">
        <v>0</v>
      </c>
      <c r="IE17">
        <v>0</v>
      </c>
      <c r="IF17">
        <v>0</v>
      </c>
      <c r="IG17" t="s">
        <v>434</v>
      </c>
      <c r="IH17" t="s">
        <v>435</v>
      </c>
      <c r="II17" t="s">
        <v>436</v>
      </c>
      <c r="IJ17" t="s">
        <v>436</v>
      </c>
      <c r="IK17" t="s">
        <v>436</v>
      </c>
      <c r="IL17" t="s">
        <v>436</v>
      </c>
      <c r="IM17">
        <v>0</v>
      </c>
      <c r="IN17">
        <v>100</v>
      </c>
      <c r="IO17">
        <v>100</v>
      </c>
      <c r="IP17">
        <v>-3.614</v>
      </c>
      <c r="IQ17">
        <v>0.716</v>
      </c>
      <c r="IR17">
        <v>-3.614</v>
      </c>
      <c r="IS17">
        <v>0</v>
      </c>
      <c r="IT17">
        <v>0</v>
      </c>
      <c r="IU17">
        <v>0</v>
      </c>
      <c r="IV17">
        <v>0.716</v>
      </c>
      <c r="IW17">
        <v>0</v>
      </c>
      <c r="IX17">
        <v>0</v>
      </c>
      <c r="IY17">
        <v>0</v>
      </c>
      <c r="IZ17">
        <v>-1</v>
      </c>
      <c r="JA17">
        <v>-1</v>
      </c>
      <c r="JB17">
        <v>1</v>
      </c>
      <c r="JC17">
        <v>23</v>
      </c>
      <c r="JD17">
        <v>-147.4</v>
      </c>
      <c r="JE17">
        <v>-126.4</v>
      </c>
      <c r="JF17">
        <v>4.99756</v>
      </c>
      <c r="JG17">
        <v>4.99756</v>
      </c>
      <c r="JH17">
        <v>3.34595</v>
      </c>
      <c r="JI17">
        <v>3.12134</v>
      </c>
      <c r="JJ17">
        <v>3.05054</v>
      </c>
      <c r="JK17">
        <v>2.39258</v>
      </c>
      <c r="JL17">
        <v>34.3042</v>
      </c>
      <c r="JM17">
        <v>15.6293</v>
      </c>
      <c r="JN17">
        <v>2</v>
      </c>
      <c r="JO17">
        <v>618.448</v>
      </c>
      <c r="JP17">
        <v>1058.88</v>
      </c>
      <c r="JQ17">
        <v>23.4314</v>
      </c>
      <c r="JR17">
        <v>28.9915</v>
      </c>
      <c r="JS17">
        <v>30.0003</v>
      </c>
      <c r="JT17">
        <v>29.0936</v>
      </c>
      <c r="JU17">
        <v>29.0738</v>
      </c>
      <c r="JV17">
        <v>-1</v>
      </c>
      <c r="JW17">
        <v>-30</v>
      </c>
      <c r="JX17">
        <v>-30</v>
      </c>
      <c r="JY17">
        <v>-999.9</v>
      </c>
      <c r="JZ17">
        <v>1010.34</v>
      </c>
      <c r="KA17">
        <v>16.6112</v>
      </c>
      <c r="KB17">
        <v>103.414</v>
      </c>
      <c r="KC17">
        <v>100.905</v>
      </c>
    </row>
    <row r="18" spans="1:289">
      <c r="A18">
        <v>2</v>
      </c>
      <c r="B18">
        <v>1668543760</v>
      </c>
      <c r="C18">
        <v>95</v>
      </c>
      <c r="D18" t="s">
        <v>437</v>
      </c>
      <c r="E18" t="s">
        <v>438</v>
      </c>
      <c r="F18">
        <v>15</v>
      </c>
      <c r="G18" t="s">
        <v>422</v>
      </c>
      <c r="H18" t="s">
        <v>423</v>
      </c>
      <c r="I18" t="s">
        <v>424</v>
      </c>
      <c r="J18" t="s">
        <v>425</v>
      </c>
      <c r="K18" t="s">
        <v>426</v>
      </c>
      <c r="L18" t="s">
        <v>427</v>
      </c>
      <c r="M18">
        <v>1668543751.5</v>
      </c>
      <c r="N18">
        <f>(O18)/1000</f>
        <v>0</v>
      </c>
      <c r="O18">
        <f>IF(DT18, AR18, AL18)</f>
        <v>0</v>
      </c>
      <c r="P18">
        <f>IF(DT18, AM18, AK18)</f>
        <v>0</v>
      </c>
      <c r="Q18">
        <f>DV18 - IF(AY18&gt;1, P18*DP18*100.0/(BA18*EJ18), 0)</f>
        <v>0</v>
      </c>
      <c r="R18">
        <f>((X18-N18/2)*Q18-P18)/(X18+N18/2)</f>
        <v>0</v>
      </c>
      <c r="S18">
        <f>R18*(EC18+ED18)/1000.0</f>
        <v>0</v>
      </c>
      <c r="T18">
        <f>(DV18 - IF(AY18&gt;1, P18*DP18*100.0/(BA18*EJ18), 0))*(EC18+ED18)/1000.0</f>
        <v>0</v>
      </c>
      <c r="U18">
        <f>2.0/((1/W18-1/V18)+SIGN(W18)*SQRT((1/W18-1/V18)*(1/W18-1/V18) + 4*DQ18/((DQ18+1)*(DQ18+1))*(2*1/W18*1/V18-1/V18*1/V18)))</f>
        <v>0</v>
      </c>
      <c r="V18">
        <f>IF(LEFT(DR18,1)&lt;&gt;"0",IF(LEFT(DR18,1)="1",3.0,DS18),$D$5+$E$5*(EJ18*EC18/($K$5*1000))+$F$5*(EJ18*EC18/($K$5*1000))*MAX(MIN(DP18,$J$5),$I$5)*MAX(MIN(DP18,$J$5),$I$5)+$G$5*MAX(MIN(DP18,$J$5),$I$5)*(EJ18*EC18/($K$5*1000))+$H$5*(EJ18*EC18/($K$5*1000))*(EJ18*EC18/($K$5*1000)))</f>
        <v>0</v>
      </c>
      <c r="W18">
        <f>N18*(1000-(1000*0.61365*exp(17.502*AA18/(240.97+AA18))/(EC18+ED18)+DX18)/2)/(1000*0.61365*exp(17.502*AA18/(240.97+AA18))/(EC18+ED18)-DX18)</f>
        <v>0</v>
      </c>
      <c r="X18">
        <f>1/((DQ18+1)/(U18/1.6)+1/(V18/1.37)) + DQ18/((DQ18+1)/(U18/1.6) + DQ18/(V18/1.37))</f>
        <v>0</v>
      </c>
      <c r="Y18">
        <f>(DL18*DO18)</f>
        <v>0</v>
      </c>
      <c r="Z18">
        <f>(EE18+(Y18+2*0.95*5.67E-8*(((EE18+$B$7)+273)^4-(EE18+273)^4)-44100*N18)/(1.84*29.3*V18+8*0.95*5.67E-8*(EE18+273)^3))</f>
        <v>0</v>
      </c>
      <c r="AA18">
        <f>($C$7*EF18+$D$7*EG18+$E$7*Z18)</f>
        <v>0</v>
      </c>
      <c r="AB18">
        <f>0.61365*exp(17.502*AA18/(240.97+AA18))</f>
        <v>0</v>
      </c>
      <c r="AC18">
        <f>(AD18/AE18*100)</f>
        <v>0</v>
      </c>
      <c r="AD18">
        <f>DX18*(EC18+ED18)/1000</f>
        <v>0</v>
      </c>
      <c r="AE18">
        <f>0.61365*exp(17.502*EE18/(240.97+EE18))</f>
        <v>0</v>
      </c>
      <c r="AF18">
        <f>(AB18-DX18*(EC18+ED18)/1000)</f>
        <v>0</v>
      </c>
      <c r="AG18">
        <f>(-N18*44100)</f>
        <v>0</v>
      </c>
      <c r="AH18">
        <f>2*29.3*V18*0.92*(EE18-AA18)</f>
        <v>0</v>
      </c>
      <c r="AI18">
        <f>2*0.95*5.67E-8*(((EE18+$B$7)+273)^4-(AA18+273)^4)</f>
        <v>0</v>
      </c>
      <c r="AJ18">
        <f>Y18+AI18+AG18+AH18</f>
        <v>0</v>
      </c>
      <c r="AK18">
        <f>EB18*AY18*(DW18-DV18*(1000-AY18*DY18)/(1000-AY18*DX18))/(100*DP18)</f>
        <v>0</v>
      </c>
      <c r="AL18">
        <f>1000*EB18*AY18*(DX18-DY18)/(100*DP18*(1000-AY18*DX18))</f>
        <v>0</v>
      </c>
      <c r="AM18">
        <f>(AN18 - AO18 - EC18*1E3/(8.314*(EE18+273.15)) * AQ18/EB18 * AP18) * EB18/(100*DP18) * (1000 - DY18)/1000</f>
        <v>0</v>
      </c>
      <c r="AN18">
        <v>341.073774521532</v>
      </c>
      <c r="AO18">
        <v>335.836945454545</v>
      </c>
      <c r="AP18">
        <v>0.0254115494310165</v>
      </c>
      <c r="AQ18">
        <v>66.9483942395242</v>
      </c>
      <c r="AR18">
        <f>(AT18 - AS18 + EC18*1E3/(8.314*(EE18+273.15)) * AV18/EB18 * AU18) * EB18/(100*DP18) * 1000/(1000 - AT18)</f>
        <v>0</v>
      </c>
      <c r="AS18">
        <v>34.4137103619048</v>
      </c>
      <c r="AT18">
        <v>34.9137509090909</v>
      </c>
      <c r="AU18">
        <v>0.0225160432900403</v>
      </c>
      <c r="AV18">
        <v>78.43</v>
      </c>
      <c r="AW18">
        <v>0</v>
      </c>
      <c r="AX18">
        <v>0</v>
      </c>
      <c r="AY18">
        <f>IF(AW18*$H$13&gt;=BA18,1.0,(BA18/(BA18-AW18*$H$13)))</f>
        <v>0</v>
      </c>
      <c r="AZ18">
        <f>(AY18-1)*100</f>
        <v>0</v>
      </c>
      <c r="BA18">
        <f>MAX(0,($B$13+$C$13*EJ18)/(1+$D$13*EJ18)*EC18/(EE18+273)*$E$13)</f>
        <v>0</v>
      </c>
      <c r="BB18" t="s">
        <v>428</v>
      </c>
      <c r="BC18">
        <v>10122.8</v>
      </c>
      <c r="BD18">
        <v>849.1036</v>
      </c>
      <c r="BE18">
        <v>4302.4</v>
      </c>
      <c r="BF18">
        <f>1-BD18/BE18</f>
        <v>0</v>
      </c>
      <c r="BG18">
        <v>-0.412705842622216</v>
      </c>
      <c r="BH18" t="s">
        <v>439</v>
      </c>
      <c r="BI18">
        <v>10131.7</v>
      </c>
      <c r="BJ18">
        <v>1326.6964</v>
      </c>
      <c r="BK18">
        <v>1648.96492209302</v>
      </c>
      <c r="BL18">
        <f>1-BJ18/BK18</f>
        <v>0</v>
      </c>
      <c r="BM18">
        <v>0.5</v>
      </c>
      <c r="BN18">
        <f>DM18</f>
        <v>0</v>
      </c>
      <c r="BO18">
        <f>P18</f>
        <v>0</v>
      </c>
      <c r="BP18">
        <f>BL18*BM18*BN18</f>
        <v>0</v>
      </c>
      <c r="BQ18">
        <f>(BO18-BG18)/BN18</f>
        <v>0</v>
      </c>
      <c r="BR18">
        <f>(BE18-BK18)/BK18</f>
        <v>0</v>
      </c>
      <c r="BS18">
        <f>BD18/(BF18+BD18/BK18)</f>
        <v>0</v>
      </c>
      <c r="BT18" t="s">
        <v>430</v>
      </c>
      <c r="BU18">
        <v>0</v>
      </c>
      <c r="BV18">
        <f>IF(BU18&lt;&gt;0, BU18, BS18)</f>
        <v>0</v>
      </c>
      <c r="BW18">
        <f>1-BV18/BK18</f>
        <v>0</v>
      </c>
      <c r="BX18">
        <f>(BK18-BJ18)/(BK18-BV18)</f>
        <v>0</v>
      </c>
      <c r="BY18">
        <f>(BE18-BK18)/(BE18-BV18)</f>
        <v>0</v>
      </c>
      <c r="BZ18">
        <f>(BK18-BJ18)/(BK18-BD18)</f>
        <v>0</v>
      </c>
      <c r="CA18">
        <f>(BE18-BK18)/(BE18-BD18)</f>
        <v>0</v>
      </c>
      <c r="CB18">
        <f>(BX18*BV18/BJ18)</f>
        <v>0</v>
      </c>
      <c r="CC18">
        <f>(1-CB18)</f>
        <v>0</v>
      </c>
      <c r="CD18">
        <v>244</v>
      </c>
      <c r="CE18">
        <v>290</v>
      </c>
      <c r="CF18">
        <v>1628.72</v>
      </c>
      <c r="CG18">
        <v>55</v>
      </c>
      <c r="CH18">
        <v>10131.7</v>
      </c>
      <c r="CI18">
        <v>1619.39</v>
      </c>
      <c r="CJ18">
        <v>9.33</v>
      </c>
      <c r="CK18">
        <v>300</v>
      </c>
      <c r="CL18">
        <v>24.1</v>
      </c>
      <c r="CM18">
        <v>1648.96492209302</v>
      </c>
      <c r="CN18">
        <v>2.39926257633381</v>
      </c>
      <c r="CO18">
        <v>-29.966228141959</v>
      </c>
      <c r="CP18">
        <v>2.11727048725323</v>
      </c>
      <c r="CQ18">
        <v>0.877361921464869</v>
      </c>
      <c r="CR18">
        <v>-0.00797793036707454</v>
      </c>
      <c r="CS18">
        <v>290</v>
      </c>
      <c r="CT18">
        <v>1616.89</v>
      </c>
      <c r="CU18">
        <v>775</v>
      </c>
      <c r="CV18">
        <v>10097.6</v>
      </c>
      <c r="CW18">
        <v>1619.29</v>
      </c>
      <c r="CX18">
        <v>-2.4</v>
      </c>
      <c r="DL18">
        <f>$B$11*EK18+$C$11*EL18+$F$11*EW18*(1-EZ18)</f>
        <v>0</v>
      </c>
      <c r="DM18">
        <f>DL18*DN18</f>
        <v>0</v>
      </c>
      <c r="DN18">
        <f>($B$11*$D$9+$C$11*$D$9+$F$11*((FJ18+FB18)/MAX(FJ18+FB18+FK18, 0.1)*$I$9+FK18/MAX(FJ18+FB18+FK18, 0.1)*$J$9))/($B$11+$C$11+$F$11)</f>
        <v>0</v>
      </c>
      <c r="DO18">
        <f>($B$11*$K$9+$C$11*$K$9+$F$11*((FJ18+FB18)/MAX(FJ18+FB18+FK18, 0.1)*$P$9+FK18/MAX(FJ18+FB18+FK18, 0.1)*$Q$9))/($B$11+$C$11+$F$11)</f>
        <v>0</v>
      </c>
      <c r="DP18">
        <v>6</v>
      </c>
      <c r="DQ18">
        <v>0.5</v>
      </c>
      <c r="DR18" t="s">
        <v>431</v>
      </c>
      <c r="DS18">
        <v>2</v>
      </c>
      <c r="DT18" t="b">
        <v>1</v>
      </c>
      <c r="DU18">
        <v>1668543751.5</v>
      </c>
      <c r="DV18">
        <v>324.3369375</v>
      </c>
      <c r="DW18">
        <v>329.344375</v>
      </c>
      <c r="DX18">
        <v>34.73649375</v>
      </c>
      <c r="DY18">
        <v>34.39191875</v>
      </c>
      <c r="DZ18">
        <v>326.8899375</v>
      </c>
      <c r="EA18">
        <v>34.18629375</v>
      </c>
      <c r="EB18">
        <v>601.0083125</v>
      </c>
      <c r="EC18">
        <v>88.7993875</v>
      </c>
      <c r="ED18">
        <v>0.0976240375</v>
      </c>
      <c r="EE18">
        <v>26.37975</v>
      </c>
      <c r="EF18">
        <v>26.4838875</v>
      </c>
      <c r="EG18">
        <v>999.9</v>
      </c>
      <c r="EH18">
        <v>0</v>
      </c>
      <c r="EI18">
        <v>0</v>
      </c>
      <c r="EJ18">
        <v>5007.96875</v>
      </c>
      <c r="EK18">
        <v>0</v>
      </c>
      <c r="EL18">
        <v>-1224.200625</v>
      </c>
      <c r="EM18">
        <v>-5.034468125</v>
      </c>
      <c r="EN18">
        <v>335.9805</v>
      </c>
      <c r="EO18">
        <v>341.0745625</v>
      </c>
      <c r="EP18">
        <v>0.34459021875</v>
      </c>
      <c r="EQ18">
        <v>329.344375</v>
      </c>
      <c r="ER18">
        <v>34.39191875</v>
      </c>
      <c r="ES18">
        <v>3.08458125</v>
      </c>
      <c r="ET18">
        <v>3.053981875</v>
      </c>
      <c r="EU18">
        <v>24.49158125</v>
      </c>
      <c r="EV18">
        <v>24.32519375</v>
      </c>
      <c r="EW18">
        <v>499.9845</v>
      </c>
      <c r="EX18">
        <v>0.919988</v>
      </c>
      <c r="EY18">
        <v>0.0800117</v>
      </c>
      <c r="EZ18">
        <v>0</v>
      </c>
      <c r="FA18">
        <v>1327.90875</v>
      </c>
      <c r="FB18">
        <v>5.00072</v>
      </c>
      <c r="FC18">
        <v>6727.5875</v>
      </c>
      <c r="FD18">
        <v>4268.711875</v>
      </c>
      <c r="FE18">
        <v>40.062</v>
      </c>
      <c r="FF18">
        <v>43.069875</v>
      </c>
      <c r="FG18">
        <v>41.894375</v>
      </c>
      <c r="FH18">
        <v>43.187</v>
      </c>
      <c r="FI18">
        <v>42.57775</v>
      </c>
      <c r="FJ18">
        <v>455.379375</v>
      </c>
      <c r="FK18">
        <v>39.603125</v>
      </c>
      <c r="FL18">
        <v>0</v>
      </c>
      <c r="FM18">
        <v>93.5</v>
      </c>
      <c r="FN18">
        <v>0</v>
      </c>
      <c r="FO18">
        <v>1326.6964</v>
      </c>
      <c r="FP18">
        <v>-66.124615482995</v>
      </c>
      <c r="FQ18">
        <v>-306.930000447473</v>
      </c>
      <c r="FR18">
        <v>6722.1432</v>
      </c>
      <c r="FS18">
        <v>15</v>
      </c>
      <c r="FT18">
        <v>1668543780</v>
      </c>
      <c r="FU18" t="s">
        <v>440</v>
      </c>
      <c r="FV18">
        <v>1668543780</v>
      </c>
      <c r="FW18">
        <v>1668543731</v>
      </c>
      <c r="FX18">
        <v>2</v>
      </c>
      <c r="FY18">
        <v>0.026</v>
      </c>
      <c r="FZ18">
        <v>-0.166</v>
      </c>
      <c r="GA18">
        <v>-2.553</v>
      </c>
      <c r="GB18">
        <v>0.55</v>
      </c>
      <c r="GC18">
        <v>330</v>
      </c>
      <c r="GD18">
        <v>34</v>
      </c>
      <c r="GE18">
        <v>1.03</v>
      </c>
      <c r="GF18">
        <v>0.45</v>
      </c>
      <c r="GG18">
        <v>0</v>
      </c>
      <c r="GH18">
        <v>0</v>
      </c>
      <c r="GI18" t="s">
        <v>433</v>
      </c>
      <c r="GJ18">
        <v>3.23945</v>
      </c>
      <c r="GK18">
        <v>2.68159</v>
      </c>
      <c r="GL18">
        <v>0.0705016</v>
      </c>
      <c r="GM18">
        <v>0.0707326</v>
      </c>
      <c r="GN18">
        <v>0.136557</v>
      </c>
      <c r="GO18">
        <v>0.134022</v>
      </c>
      <c r="GP18">
        <v>28125.2</v>
      </c>
      <c r="GQ18">
        <v>25944.9</v>
      </c>
      <c r="GR18">
        <v>28639.9</v>
      </c>
      <c r="GS18">
        <v>26501.1</v>
      </c>
      <c r="GT18">
        <v>34460.2</v>
      </c>
      <c r="GU18">
        <v>32273.8</v>
      </c>
      <c r="GV18">
        <v>43032.8</v>
      </c>
      <c r="GW18">
        <v>40116.4</v>
      </c>
      <c r="GX18">
        <v>2.0683</v>
      </c>
      <c r="GY18">
        <v>2.483</v>
      </c>
      <c r="GZ18">
        <v>0.0773221</v>
      </c>
      <c r="HA18">
        <v>0</v>
      </c>
      <c r="HB18">
        <v>25.2799</v>
      </c>
      <c r="HC18">
        <v>999.9</v>
      </c>
      <c r="HD18">
        <v>71.383</v>
      </c>
      <c r="HE18">
        <v>29.779</v>
      </c>
      <c r="HF18">
        <v>33.8155</v>
      </c>
      <c r="HG18">
        <v>29.5201</v>
      </c>
      <c r="HH18">
        <v>8.64584</v>
      </c>
      <c r="HI18">
        <v>3</v>
      </c>
      <c r="HJ18">
        <v>0.167337</v>
      </c>
      <c r="HK18">
        <v>0</v>
      </c>
      <c r="HL18">
        <v>20.3117</v>
      </c>
      <c r="HM18">
        <v>5.24724</v>
      </c>
      <c r="HN18">
        <v>11.9662</v>
      </c>
      <c r="HO18">
        <v>4.986</v>
      </c>
      <c r="HP18">
        <v>3.2928</v>
      </c>
      <c r="HQ18">
        <v>9999</v>
      </c>
      <c r="HR18">
        <v>999.9</v>
      </c>
      <c r="HS18">
        <v>9999</v>
      </c>
      <c r="HT18">
        <v>9999</v>
      </c>
      <c r="HU18">
        <v>4.97118</v>
      </c>
      <c r="HV18">
        <v>1.88293</v>
      </c>
      <c r="HW18">
        <v>1.87775</v>
      </c>
      <c r="HX18">
        <v>1.87927</v>
      </c>
      <c r="HY18">
        <v>1.87498</v>
      </c>
      <c r="HZ18">
        <v>1.87514</v>
      </c>
      <c r="IA18">
        <v>1.87836</v>
      </c>
      <c r="IB18">
        <v>1.87881</v>
      </c>
      <c r="IC18">
        <v>0</v>
      </c>
      <c r="ID18">
        <v>0</v>
      </c>
      <c r="IE18">
        <v>0</v>
      </c>
      <c r="IF18">
        <v>0</v>
      </c>
      <c r="IG18" t="s">
        <v>434</v>
      </c>
      <c r="IH18" t="s">
        <v>435</v>
      </c>
      <c r="II18" t="s">
        <v>436</v>
      </c>
      <c r="IJ18" t="s">
        <v>436</v>
      </c>
      <c r="IK18" t="s">
        <v>436</v>
      </c>
      <c r="IL18" t="s">
        <v>436</v>
      </c>
      <c r="IM18">
        <v>0</v>
      </c>
      <c r="IN18">
        <v>100</v>
      </c>
      <c r="IO18">
        <v>100</v>
      </c>
      <c r="IP18">
        <v>-2.553</v>
      </c>
      <c r="IQ18">
        <v>0.5502</v>
      </c>
      <c r="IR18">
        <v>-2.57999999999998</v>
      </c>
      <c r="IS18">
        <v>0</v>
      </c>
      <c r="IT18">
        <v>0</v>
      </c>
      <c r="IU18">
        <v>0</v>
      </c>
      <c r="IV18">
        <v>0.550200000000004</v>
      </c>
      <c r="IW18">
        <v>0</v>
      </c>
      <c r="IX18">
        <v>0</v>
      </c>
      <c r="IY18">
        <v>0</v>
      </c>
      <c r="IZ18">
        <v>-1</v>
      </c>
      <c r="JA18">
        <v>-1</v>
      </c>
      <c r="JB18">
        <v>1</v>
      </c>
      <c r="JC18">
        <v>23</v>
      </c>
      <c r="JD18">
        <v>0.3</v>
      </c>
      <c r="JE18">
        <v>0.5</v>
      </c>
      <c r="JF18">
        <v>4.99756</v>
      </c>
      <c r="JG18">
        <v>4.99756</v>
      </c>
      <c r="JH18">
        <v>3.34595</v>
      </c>
      <c r="JI18">
        <v>3.1189</v>
      </c>
      <c r="JJ18">
        <v>3.05054</v>
      </c>
      <c r="JK18">
        <v>2.38525</v>
      </c>
      <c r="JL18">
        <v>34.3497</v>
      </c>
      <c r="JM18">
        <v>15.6293</v>
      </c>
      <c r="JN18">
        <v>2</v>
      </c>
      <c r="JO18">
        <v>620.043</v>
      </c>
      <c r="JP18">
        <v>1058.26</v>
      </c>
      <c r="JQ18">
        <v>25.5157</v>
      </c>
      <c r="JR18">
        <v>29.0214</v>
      </c>
      <c r="JS18">
        <v>30.0002</v>
      </c>
      <c r="JT18">
        <v>29.1821</v>
      </c>
      <c r="JU18">
        <v>29.1715</v>
      </c>
      <c r="JV18">
        <v>-1</v>
      </c>
      <c r="JW18">
        <v>-30</v>
      </c>
      <c r="JX18">
        <v>-30</v>
      </c>
      <c r="JY18">
        <v>-999.9</v>
      </c>
      <c r="JZ18">
        <v>1010.34</v>
      </c>
      <c r="KA18">
        <v>16.6112</v>
      </c>
      <c r="KB18">
        <v>103.399</v>
      </c>
      <c r="KC18">
        <v>100.9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2023-08-02T11:25:46Z</dcterms:created>
  <dcterms:modified xsi:type="dcterms:W3CDTF">2023-08-02T11:25:46Z</dcterms:modified>
</cp:coreProperties>
</file>