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<sst xmlns="http://schemas.openxmlformats.org/spreadsheetml/2006/main" count="965" uniqueCount="448">
  <si>
    <t>File opened</t>
  </si>
  <si>
    <t>2023-08-02 11:31:10</t>
  </si>
  <si>
    <t>Console s/n</t>
  </si>
  <si>
    <t>68C-831475</t>
  </si>
  <si>
    <t>Console ver</t>
  </si>
  <si>
    <t>Bluestem v.2.1.08</t>
  </si>
  <si>
    <t>Scripts ver</t>
  </si>
  <si>
    <t>2022.05  2.1.08, Aug 2022</t>
  </si>
  <si>
    <t>Head s/n</t>
  </si>
  <si>
    <t>68H-581475</t>
  </si>
  <si>
    <t>Head ver</t>
  </si>
  <si>
    <t>1.4.22</t>
  </si>
  <si>
    <t>Head cal</t>
  </si>
  <si>
    <t>{"h2obspan1": "1.02346", "h2obzero": "1.07388", "ssb_ref": "33011.8", "co2aspanconc1": "2500", "co2azero": "0.942071", "h2oaspan2a": "0.0714516", "h2obspan2b": "0.0726998", "flowmeterzero": "2.49761", "h2oaspan2": "0", "co2aspan2": "-0.0330502", "flowbzero": "0.27371", "h2obspanconc2": "0", "tbzero": "0.853567", "flowazero": "0.34111", "co2bspan1": "0.999707", "h2oazero": "1.07566", "co2bspanconc1": "2500", "chamberpressurezero": "2.56408", "h2oaspan2b": "0.0722207", "ssa_ref": "34658.2", "co2aspan2a": "0.288205", "tazero": "0.855284", "co2bspan2": "-0.031693", "h2oaspanconc2": "0", "co2aspan2b": "0.285521", "co2bspanconc2": "296.4", "h2oaspan1": "1.01076", "h2obspan2": "0", "co2aspan1": "1.00021", "co2bspan2b": "0.284619", "h2oaspanconc1": "12.29", "co2bzero": "0.94469", "h2obspanconc1": "12.29", "co2bspan2a": "0.28732", "h2obspan2a": "0.0710331", "co2aspanconc2": "296.4", "oxygen": "21"}</t>
  </si>
  <si>
    <t>CO2 rangematch</t>
  </si>
  <si>
    <t>Mon Nov 21 12:52</t>
  </si>
  <si>
    <t>H2O rangematch</t>
  </si>
  <si>
    <t>Mon Nov 21 12:46</t>
  </si>
  <si>
    <t>Chamber type</t>
  </si>
  <si>
    <t>6800-01A</t>
  </si>
  <si>
    <t>Chamber s/n</t>
  </si>
  <si>
    <t>MPF-651377</t>
  </si>
  <si>
    <t>Chamber rev</t>
  </si>
  <si>
    <t>0</t>
  </si>
  <si>
    <t>Chamber cal</t>
  </si>
  <si>
    <t>Fluorometer</t>
  </si>
  <si>
    <t>Flr. Version</t>
  </si>
  <si>
    <t>11:31:10</t>
  </si>
  <si>
    <t>Stability Definition:	none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</si>
  <si>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</si>
  <si>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</si>
  <si>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</si>
  <si>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</si>
  <si>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</si>
  <si>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</si>
  <si>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</si>
  <si>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</si>
  <si>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</si>
  <si>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</si>
  <si>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</si>
  <si>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</si>
  <si>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</si>
  <si>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</si>
  <si>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</si>
  <si>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</si>
  <si>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</si>
  <si>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</si>
  <si>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</si>
  <si>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</si>
  <si>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</si>
  <si>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</si>
  <si>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</si>
  <si>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</si>
  <si>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Fluorescent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</si>
  <si>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</si>
  <si>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</si>
  <si>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</si>
  <si>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</si>
  <si>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</si>
  <si>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</si>
  <si>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</si>
  <si>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</si>
  <si>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</si>
  <si>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</si>
  <si>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</si>
  <si>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</si>
  <si>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</si>
  <si>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</si>
  <si>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</si>
  <si>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</si>
  <si>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</si>
  <si>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</si>
  <si>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</si>
  <si>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</si>
  <si>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</si>
  <si>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</si>
  <si>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</si>
  <si>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</si>
  <si>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</si>
  <si>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</si>
  <si>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1.30886 194.202 360.905 631.591 847.125 1027.23 1208.87 1300.48</t>
  </si>
  <si>
    <t>Fs_true</t>
  </si>
  <si>
    <t>0.267382 214.915 379.02 612.805 800.176 1005.33 1200.86 1400.86</t>
  </si>
  <si>
    <t>leak_wt</t>
  </si>
  <si>
    <t>SysObs</t>
  </si>
  <si>
    <t>UserDefCon</t>
  </si>
  <si>
    <t>GasEx</t>
  </si>
  <si>
    <t>Dynamic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</si>
  <si>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</si>
  <si>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</si>
  <si>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</si>
  <si>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</si>
  <si>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</si>
  <si>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</si>
  <si>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</si>
  <si>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</si>
  <si>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</si>
  <si>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</si>
  <si>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</si>
  <si>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</si>
  <si>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</si>
  <si>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</si>
  <si>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</si>
  <si>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</si>
  <si>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</si>
  <si>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</si>
  <si>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</si>
  <si>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</si>
  <si>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</si>
  <si>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</si>
  <si>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</si>
  <si>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</si>
  <si>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time of day</t>
  </si>
  <si>
    <t>leaf direction</t>
  </si>
  <si>
    <t>leaf color</t>
  </si>
  <si>
    <t>leaf</t>
  </si>
  <si>
    <t>rainforest level</t>
  </si>
  <si>
    <t>test species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</si>
  <si>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</si>
  <si>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</si>
  <si>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</si>
  <si>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</si>
  <si>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</si>
  <si>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</si>
  <si>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</si>
  <si>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</si>
  <si>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</si>
  <si>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</si>
  <si>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</si>
  <si>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</si>
  <si>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</si>
  <si>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</si>
  <si>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</si>
  <si>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</si>
  <si>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</si>
  <si>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</si>
  <si>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</si>
  <si>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</si>
  <si>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</si>
  <si>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</si>
  <si>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</si>
  <si>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</si>
  <si>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</si>
  <si>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</si>
  <si>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</si>
  <si>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</si>
  <si>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</si>
  <si>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</si>
  <si>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</si>
  <si>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</si>
  <si>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</si>
  <si>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</si>
  <si>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</si>
  <si>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</si>
  <si>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</si>
  <si>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</si>
  <si>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</si>
  <si>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</si>
  <si>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</si>
  <si>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</si>
  <si>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</si>
  <si>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</si>
  <si>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</si>
  <si>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</si>
  <si>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</si>
  <si>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</si>
  <si>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</si>
  <si>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</si>
  <si>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</si>
  <si>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</si>
  <si>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</si>
  <si>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</si>
  <si>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</si>
  <si>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</si>
  <si>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</si>
  <si>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alt._Fo'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</si>
  <si>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</si>
  <si>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</si>
  <si>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</si>
  <si>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</si>
  <si>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</si>
  <si>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</si>
  <si>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</si>
  <si>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</si>
  <si>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</si>
  <si>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</si>
  <si>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</si>
  <si>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</si>
  <si>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P1_Fmax</t>
  </si>
  <si>
    <t>T@P1_Fmax</t>
  </si>
  <si>
    <t>Q@P1_Fmax</t>
  </si>
  <si>
    <t>P1_PredF</t>
  </si>
  <si>
    <t>P1_ΔF</t>
  </si>
  <si>
    <t>P2_dur</t>
  </si>
  <si>
    <t>P2_ramp</t>
  </si>
  <si>
    <t>P2_int</t>
  </si>
  <si>
    <t>P2_int_se</t>
  </si>
  <si>
    <t>P2_slp</t>
  </si>
  <si>
    <t>P2_slp_se</t>
  </si>
  <si>
    <t>P2_R2</t>
  </si>
  <si>
    <t>P2_dQdt</t>
  </si>
  <si>
    <t>P3_dur</t>
  </si>
  <si>
    <t>P3_Fmax</t>
  </si>
  <si>
    <t>T@P3_Fmax</t>
  </si>
  <si>
    <t>Q@P3_Fmax</t>
  </si>
  <si>
    <t>P3_PredF</t>
  </si>
  <si>
    <t>P3_ΔF</t>
  </si>
  <si>
    <t>Dur</t>
  </si>
  <si>
    <t>DCo</t>
  </si>
  <si>
    <t>InitSlope</t>
  </si>
  <si>
    <t>F1</t>
  </si>
  <si>
    <t>T@F1</t>
  </si>
  <si>
    <t>T@HIR</t>
  </si>
  <si>
    <t>F2</t>
  </si>
  <si>
    <t>T@F2</t>
  </si>
  <si>
    <t>DCmax</t>
  </si>
  <si>
    <t>T@DCmax</t>
  </si>
  <si>
    <t>PhiPS2_dc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</si>
  <si>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</si>
  <si>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</si>
  <si>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</si>
  <si>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</si>
  <si>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</si>
  <si>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</si>
  <si>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</si>
  <si>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</si>
  <si>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</si>
  <si>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</si>
  <si>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</si>
  <si>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</si>
  <si>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</si>
  <si>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</si>
  <si>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</si>
  <si>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</si>
  <si>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</si>
  <si>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</si>
  <si>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</si>
  <si>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</si>
  <si>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</si>
  <si>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</si>
  <si>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</si>
  <si>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</si>
  <si>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</si>
  <si>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</si>
  <si>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</si>
  <si>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</si>
  <si>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</si>
  <si>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</si>
  <si>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</si>
  <si>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</si>
  <si>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</si>
  <si>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</si>
  <si>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</si>
  <si>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</si>
  <si>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</si>
  <si>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</si>
  <si>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</si>
  <si>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</si>
  <si>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</si>
  <si>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</si>
  <si>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</si>
  <si>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</si>
  <si>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</si>
  <si>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</si>
  <si>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</si>
  <si>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</si>
  <si>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</si>
  <si>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</si>
  <si>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</si>
  <si>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</si>
  <si>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</si>
  <si>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</si>
  <si>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</si>
  <si>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</si>
  <si>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</si>
  <si>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</si>
  <si>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</si>
  <si>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</si>
  <si>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</si>
  <si>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</si>
  <si>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</si>
  <si>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</si>
  <si>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</si>
  <si>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</si>
  <si>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</si>
  <si>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</si>
  <si>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</si>
  <si>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</si>
  <si>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</si>
  <si>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</si>
  <si>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</si>
  <si>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</si>
  <si>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</si>
  <si>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</si>
  <si>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</si>
  <si>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</si>
  <si>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</si>
  <si>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</si>
  <si>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</si>
  <si>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</si>
  <si>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</si>
  <si>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</si>
  <si>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</si>
  <si>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</si>
  <si>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</si>
  <si>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</si>
  <si>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</si>
  <si>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</si>
  <si>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</si>
  <si>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</si>
  <si>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</si>
  <si>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</si>
  <si>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</si>
  <si>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</si>
  <si>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</si>
  <si>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</si>
  <si>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</si>
  <si>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</si>
  <si>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</si>
  <si>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</si>
  <si>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</si>
  <si>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</si>
  <si>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</si>
  <si>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</si>
  <si>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</si>
  <si>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CO2_hrs</t>
  </si>
  <si>
    <t>AccH2O_des</t>
  </si>
  <si>
    <t>AccH2O_hum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</si>
  <si>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</si>
  <si>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</si>
  <si>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</si>
  <si>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</si>
  <si>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</si>
  <si>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</si>
  <si>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</si>
  <si>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</si>
  <si>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</si>
  <si>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</si>
  <si>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</si>
  <si>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</si>
  <si>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</si>
  <si>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</si>
  <si>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</si>
  <si>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</si>
  <si>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</si>
  <si>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</si>
  <si>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</si>
  <si>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</si>
  <si>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</si>
  <si>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</si>
  <si>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</si>
  <si>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</si>
  <si>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</si>
  <si>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</si>
  <si>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</si>
  <si>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</si>
  <si>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</si>
  <si>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</si>
  <si>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</si>
  <si>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</si>
  <si>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</si>
  <si>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</si>
  <si>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</si>
  <si>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</si>
  <si>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</si>
  <si>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</si>
  <si>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</si>
  <si>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</si>
  <si>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</si>
  <si>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</si>
  <si>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</si>
  <si>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</si>
  <si>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</si>
  <si>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</si>
  <si>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</si>
  <si>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</si>
  <si>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</si>
  <si>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</si>
  <si>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</si>
  <si>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</si>
  <si>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</si>
  <si>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</si>
  <si>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</si>
  <si>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</si>
  <si>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</si>
  <si>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</si>
  <si>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</si>
  <si>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</si>
  <si>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</si>
  <si>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</si>
  <si>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</si>
  <si>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</si>
  <si>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</si>
  <si>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</si>
  <si>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</si>
  <si>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</si>
  <si>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</si>
  <si>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</si>
  <si>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</si>
  <si>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</si>
  <si>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</si>
  <si>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</si>
  <si>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</si>
  <si>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µmol µmol⁻¹</t>
  </si>
  <si>
    <t>ms</t>
  </si>
  <si>
    <t>centimol m⁻² s⁻¹</t>
  </si>
  <si>
    <t>mol m⁻² s⁻²</t>
  </si>
  <si>
    <t>s⁻¹</t>
  </si>
  <si>
    <t>J/µmol</t>
  </si>
  <si>
    <t>cm²</t>
  </si>
  <si>
    <t>rpm</t>
  </si>
  <si>
    <t>min⁻¹</t>
  </si>
  <si>
    <t>secs</t>
  </si>
  <si>
    <t>µmol/mol</t>
  </si>
  <si>
    <t>mmol/mol</t>
  </si>
  <si>
    <t>V</t>
  </si>
  <si>
    <t>mV</t>
  </si>
  <si>
    <t>mg</t>
  </si>
  <si>
    <t>hrs</t>
  </si>
  <si>
    <t>min</t>
  </si>
  <si>
    <t>20221115 13:31:01</t>
  </si>
  <si>
    <t>13:31:01</t>
  </si>
  <si>
    <t>pre-dawn (1AM-4AM)</t>
  </si>
  <si>
    <t>predominantly south</t>
  </si>
  <si>
    <t>light green</t>
  </si>
  <si>
    <t>leaf A</t>
  </si>
  <si>
    <t>level 1</t>
  </si>
  <si>
    <t>coffee</t>
  </si>
  <si>
    <t>RECT-34-20230609-12_13_38</t>
  </si>
  <si>
    <t>MPF-248-20230802-11_33_02</t>
  </si>
  <si>
    <t>-</t>
  </si>
  <si>
    <t>0: Broadleaf</t>
  </si>
  <si>
    <t>13:31:19</t>
  </si>
  <si>
    <t>0/0</t>
  </si>
  <si>
    <t>11111111</t>
  </si>
  <si>
    <t>oooooooo</t>
  </si>
  <si>
    <t>on</t>
  </si>
  <si>
    <t>20221115 13:31:49</t>
  </si>
  <si>
    <t>13:31:49</t>
  </si>
  <si>
    <t>MPF-249-20230802-11_33_50</t>
  </si>
  <si>
    <t>13:32:06</t>
  </si>
  <si>
    <t>20221115 13:32:34</t>
  </si>
  <si>
    <t>13:32:34</t>
  </si>
  <si>
    <t>MPF-250-20230802-11_34_35</t>
  </si>
  <si>
    <t>13:32:48</t>
  </si>
  <si>
    <t>20221115 13:42:12</t>
  </si>
  <si>
    <t>13:42:12</t>
  </si>
  <si>
    <t>MPF-251-20230802-11_44_13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</si>
</sst>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KC20"/>
  <sheetViews>
    <sheetView tabSelected="1" workbookViewId="0"/>
  </sheetViews>
  <sheetFormatPr defaultRowHeight="15"/>
  <sheetData>
    <row r="2" spans="1:289">
      <c r="A2" t="s">
        <v>29</v>
      </c>
      <c r="B2" t="s">
        <v>30</v>
      </c>
      <c r="C2" t="s">
        <v>31</v>
      </c>
    </row>
    <row r="3" spans="1:289">
      <c r="B3">
        <v>0</v>
      </c>
      <c r="C3">
        <v>21</v>
      </c>
    </row>
    <row r="4" spans="1:289">
      <c r="A4" t="s">
        <v>32</v>
      </c>
      <c r="B4" t="s">
        <v>33</v>
      </c>
      <c r="C4" t="s">
        <v>34</v>
      </c>
      <c r="D4" t="s">
        <v>36</v>
      </c>
      <c r="E4" t="s">
        <v>37</v>
      </c>
      <c r="F4" t="s">
        <v>38</v>
      </c>
      <c r="G4" t="s">
        <v>39</v>
      </c>
      <c r="H4" t="s">
        <v>40</v>
      </c>
      <c r="I4" t="s">
        <v>41</v>
      </c>
      <c r="J4" t="s">
        <v>42</v>
      </c>
      <c r="K4" t="s">
        <v>43</v>
      </c>
    </row>
    <row r="5" spans="1:289">
      <c r="B5" t="s">
        <v>19</v>
      </c>
      <c r="C5" t="s">
        <v>35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289">
      <c r="A6" t="s">
        <v>44</v>
      </c>
      <c r="B6" t="s">
        <v>45</v>
      </c>
      <c r="C6" t="s">
        <v>46</v>
      </c>
      <c r="D6" t="s">
        <v>47</v>
      </c>
      <c r="E6" t="s">
        <v>48</v>
      </c>
    </row>
    <row r="7" spans="1:289">
      <c r="B7">
        <v>0</v>
      </c>
      <c r="C7">
        <v>0</v>
      </c>
      <c r="D7">
        <v>0</v>
      </c>
      <c r="E7">
        <v>1</v>
      </c>
    </row>
    <row r="8" spans="1:289">
      <c r="A8" t="s">
        <v>49</v>
      </c>
      <c r="B8" t="s">
        <v>50</v>
      </c>
      <c r="C8" t="s">
        <v>52</v>
      </c>
      <c r="D8" t="s">
        <v>54</v>
      </c>
      <c r="E8" t="s">
        <v>55</v>
      </c>
      <c r="F8" t="s">
        <v>56</v>
      </c>
      <c r="G8" t="s">
        <v>57</v>
      </c>
      <c r="H8" t="s">
        <v>58</v>
      </c>
      <c r="I8" t="s">
        <v>59</v>
      </c>
      <c r="J8" t="s">
        <v>60</v>
      </c>
      <c r="K8" t="s">
        <v>61</v>
      </c>
      <c r="L8" t="s">
        <v>62</v>
      </c>
      <c r="M8" t="s">
        <v>63</v>
      </c>
      <c r="N8" t="s">
        <v>64</v>
      </c>
      <c r="O8" t="s">
        <v>65</v>
      </c>
      <c r="P8" t="s">
        <v>66</v>
      </c>
      <c r="Q8" t="s">
        <v>67</v>
      </c>
    </row>
    <row r="9" spans="1:289">
      <c r="B9" t="s">
        <v>51</v>
      </c>
      <c r="C9" t="s">
        <v>53</v>
      </c>
      <c r="D9">
        <v>0.76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0.1725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89">
      <c r="A10" t="s">
        <v>68</v>
      </c>
      <c r="B10" t="s">
        <v>69</v>
      </c>
      <c r="C10" t="s">
        <v>70</v>
      </c>
      <c r="D10" t="s">
        <v>71</v>
      </c>
      <c r="E10" t="s">
        <v>72</v>
      </c>
      <c r="F10" t="s">
        <v>73</v>
      </c>
    </row>
    <row r="11" spans="1:289">
      <c r="B11">
        <v>0</v>
      </c>
      <c r="C11">
        <v>0</v>
      </c>
      <c r="D11">
        <v>0</v>
      </c>
      <c r="E11">
        <v>0</v>
      </c>
      <c r="F11">
        <v>3</v>
      </c>
    </row>
    <row r="12" spans="1:289">
      <c r="A12" t="s">
        <v>74</v>
      </c>
      <c r="B12" t="s">
        <v>75</v>
      </c>
      <c r="C12" t="s">
        <v>76</v>
      </c>
      <c r="D12" t="s">
        <v>77</v>
      </c>
      <c r="E12" t="s">
        <v>78</v>
      </c>
      <c r="F12" t="s">
        <v>79</v>
      </c>
      <c r="G12" t="s">
        <v>81</v>
      </c>
      <c r="H12" t="s">
        <v>83</v>
      </c>
    </row>
    <row r="13" spans="1:289">
      <c r="B13">
        <v>-6276</v>
      </c>
      <c r="C13">
        <v>6.6</v>
      </c>
      <c r="D13">
        <v>1.709e-05</v>
      </c>
      <c r="E13">
        <v>3.11</v>
      </c>
      <c r="F13" t="s">
        <v>80</v>
      </c>
      <c r="G13" t="s">
        <v>82</v>
      </c>
      <c r="H13">
        <v>0</v>
      </c>
    </row>
    <row r="14" spans="1:289">
      <c r="A14" t="s">
        <v>84</v>
      </c>
      <c r="B14" t="s">
        <v>84</v>
      </c>
      <c r="C14" t="s">
        <v>84</v>
      </c>
      <c r="D14" t="s">
        <v>84</v>
      </c>
      <c r="E14" t="s">
        <v>84</v>
      </c>
      <c r="F14" t="s">
        <v>84</v>
      </c>
      <c r="G14" t="s">
        <v>85</v>
      </c>
      <c r="H14" t="s">
        <v>85</v>
      </c>
      <c r="I14" t="s">
        <v>85</v>
      </c>
      <c r="J14" t="s">
        <v>85</v>
      </c>
      <c r="K14" t="s">
        <v>85</v>
      </c>
      <c r="L14" t="s">
        <v>85</v>
      </c>
      <c r="M14" t="s">
        <v>86</v>
      </c>
      <c r="N14" t="s">
        <v>86</v>
      </c>
      <c r="O14" t="s">
        <v>86</v>
      </c>
      <c r="P14" t="s">
        <v>86</v>
      </c>
      <c r="Q14" t="s">
        <v>86</v>
      </c>
      <c r="R14" t="s">
        <v>86</v>
      </c>
      <c r="S14" t="s">
        <v>86</v>
      </c>
      <c r="T14" t="s">
        <v>86</v>
      </c>
      <c r="U14" t="s">
        <v>86</v>
      </c>
      <c r="V14" t="s">
        <v>86</v>
      </c>
      <c r="W14" t="s">
        <v>86</v>
      </c>
      <c r="X14" t="s">
        <v>86</v>
      </c>
      <c r="Y14" t="s">
        <v>86</v>
      </c>
      <c r="Z14" t="s">
        <v>86</v>
      </c>
      <c r="AA14" t="s">
        <v>86</v>
      </c>
      <c r="AB14" t="s">
        <v>86</v>
      </c>
      <c r="AC14" t="s">
        <v>86</v>
      </c>
      <c r="AD14" t="s">
        <v>86</v>
      </c>
      <c r="AE14" t="s">
        <v>86</v>
      </c>
      <c r="AF14" t="s">
        <v>86</v>
      </c>
      <c r="AG14" t="s">
        <v>86</v>
      </c>
      <c r="AH14" t="s">
        <v>86</v>
      </c>
      <c r="AI14" t="s">
        <v>86</v>
      </c>
      <c r="AJ14" t="s">
        <v>86</v>
      </c>
      <c r="AK14" t="s">
        <v>86</v>
      </c>
      <c r="AL14" t="s">
        <v>86</v>
      </c>
      <c r="AM14" t="s">
        <v>87</v>
      </c>
      <c r="AN14" t="s">
        <v>87</v>
      </c>
      <c r="AO14" t="s">
        <v>87</v>
      </c>
      <c r="AP14" t="s">
        <v>87</v>
      </c>
      <c r="AQ14" t="s">
        <v>87</v>
      </c>
      <c r="AR14" t="s">
        <v>87</v>
      </c>
      <c r="AS14" t="s">
        <v>87</v>
      </c>
      <c r="AT14" t="s">
        <v>87</v>
      </c>
      <c r="AU14" t="s">
        <v>87</v>
      </c>
      <c r="AV14" t="s">
        <v>87</v>
      </c>
      <c r="AW14" t="s">
        <v>88</v>
      </c>
      <c r="AX14" t="s">
        <v>88</v>
      </c>
      <c r="AY14" t="s">
        <v>88</v>
      </c>
      <c r="AZ14" t="s">
        <v>88</v>
      </c>
      <c r="BA14" t="s">
        <v>88</v>
      </c>
      <c r="BB14" t="s">
        <v>89</v>
      </c>
      <c r="BC14" t="s">
        <v>89</v>
      </c>
      <c r="BD14" t="s">
        <v>89</v>
      </c>
      <c r="BE14" t="s">
        <v>89</v>
      </c>
      <c r="BF14" t="s">
        <v>89</v>
      </c>
      <c r="BG14" t="s">
        <v>89</v>
      </c>
      <c r="BH14" t="s">
        <v>89</v>
      </c>
      <c r="BI14" t="s">
        <v>89</v>
      </c>
      <c r="BJ14" t="s">
        <v>89</v>
      </c>
      <c r="BK14" t="s">
        <v>89</v>
      </c>
      <c r="BL14" t="s">
        <v>89</v>
      </c>
      <c r="BM14" t="s">
        <v>89</v>
      </c>
      <c r="BN14" t="s">
        <v>89</v>
      </c>
      <c r="BO14" t="s">
        <v>89</v>
      </c>
      <c r="BP14" t="s">
        <v>89</v>
      </c>
      <c r="BQ14" t="s">
        <v>89</v>
      </c>
      <c r="BR14" t="s">
        <v>89</v>
      </c>
      <c r="BS14" t="s">
        <v>89</v>
      </c>
      <c r="BT14" t="s">
        <v>89</v>
      </c>
      <c r="BU14" t="s">
        <v>89</v>
      </c>
      <c r="BV14" t="s">
        <v>89</v>
      </c>
      <c r="BW14" t="s">
        <v>89</v>
      </c>
      <c r="BX14" t="s">
        <v>89</v>
      </c>
      <c r="BY14" t="s">
        <v>89</v>
      </c>
      <c r="BZ14" t="s">
        <v>89</v>
      </c>
      <c r="CA14" t="s">
        <v>89</v>
      </c>
      <c r="CB14" t="s">
        <v>89</v>
      </c>
      <c r="CC14" t="s">
        <v>89</v>
      </c>
      <c r="CD14" t="s">
        <v>90</v>
      </c>
      <c r="CE14" t="s">
        <v>90</v>
      </c>
      <c r="CF14" t="s">
        <v>90</v>
      </c>
      <c r="CG14" t="s">
        <v>90</v>
      </c>
      <c r="CH14" t="s">
        <v>90</v>
      </c>
      <c r="CI14" t="s">
        <v>90</v>
      </c>
      <c r="CJ14" t="s">
        <v>90</v>
      </c>
      <c r="CK14" t="s">
        <v>90</v>
      </c>
      <c r="CL14" t="s">
        <v>90</v>
      </c>
      <c r="CM14" t="s">
        <v>90</v>
      </c>
      <c r="CN14" t="s">
        <v>90</v>
      </c>
      <c r="CO14" t="s">
        <v>90</v>
      </c>
      <c r="CP14" t="s">
        <v>90</v>
      </c>
      <c r="CQ14" t="s">
        <v>90</v>
      </c>
      <c r="CR14" t="s">
        <v>90</v>
      </c>
      <c r="CS14" t="s">
        <v>90</v>
      </c>
      <c r="CT14" t="s">
        <v>90</v>
      </c>
      <c r="CU14" t="s">
        <v>90</v>
      </c>
      <c r="CV14" t="s">
        <v>90</v>
      </c>
      <c r="CW14" t="s">
        <v>90</v>
      </c>
      <c r="CX14" t="s">
        <v>90</v>
      </c>
      <c r="CY14" t="s">
        <v>91</v>
      </c>
      <c r="CZ14" t="s">
        <v>91</v>
      </c>
      <c r="DA14" t="s">
        <v>91</v>
      </c>
      <c r="DB14" t="s">
        <v>91</v>
      </c>
      <c r="DC14" t="s">
        <v>91</v>
      </c>
      <c r="DD14" t="s">
        <v>91</v>
      </c>
      <c r="DE14" t="s">
        <v>91</v>
      </c>
      <c r="DF14" t="s">
        <v>91</v>
      </c>
      <c r="DG14" t="s">
        <v>91</v>
      </c>
      <c r="DH14" t="s">
        <v>91</v>
      </c>
      <c r="DI14" t="s">
        <v>91</v>
      </c>
      <c r="DJ14" t="s">
        <v>91</v>
      </c>
      <c r="DK14" t="s">
        <v>91</v>
      </c>
      <c r="DL14" t="s">
        <v>92</v>
      </c>
      <c r="DM14" t="s">
        <v>92</v>
      </c>
      <c r="DN14" t="s">
        <v>92</v>
      </c>
      <c r="DO14" t="s">
        <v>92</v>
      </c>
      <c r="DP14" t="s">
        <v>93</v>
      </c>
      <c r="DQ14" t="s">
        <v>93</v>
      </c>
      <c r="DR14" t="s">
        <v>93</v>
      </c>
      <c r="DS14" t="s">
        <v>93</v>
      </c>
      <c r="DT14" t="s">
        <v>93</v>
      </c>
      <c r="DU14" t="s">
        <v>94</v>
      </c>
      <c r="DV14" t="s">
        <v>94</v>
      </c>
      <c r="DW14" t="s">
        <v>94</v>
      </c>
      <c r="DX14" t="s">
        <v>94</v>
      </c>
      <c r="DY14" t="s">
        <v>94</v>
      </c>
      <c r="DZ14" t="s">
        <v>94</v>
      </c>
      <c r="EA14" t="s">
        <v>94</v>
      </c>
      <c r="EB14" t="s">
        <v>94</v>
      </c>
      <c r="EC14" t="s">
        <v>94</v>
      </c>
      <c r="ED14" t="s">
        <v>94</v>
      </c>
      <c r="EE14" t="s">
        <v>94</v>
      </c>
      <c r="EF14" t="s">
        <v>94</v>
      </c>
      <c r="EG14" t="s">
        <v>94</v>
      </c>
      <c r="EH14" t="s">
        <v>94</v>
      </c>
      <c r="EI14" t="s">
        <v>94</v>
      </c>
      <c r="EJ14" t="s">
        <v>94</v>
      </c>
      <c r="EK14" t="s">
        <v>94</v>
      </c>
      <c r="EL14" t="s">
        <v>94</v>
      </c>
      <c r="EM14" t="s">
        <v>95</v>
      </c>
      <c r="EN14" t="s">
        <v>95</v>
      </c>
      <c r="EO14" t="s">
        <v>95</v>
      </c>
      <c r="EP14" t="s">
        <v>95</v>
      </c>
      <c r="EQ14" t="s">
        <v>95</v>
      </c>
      <c r="ER14" t="s">
        <v>95</v>
      </c>
      <c r="ES14" t="s">
        <v>95</v>
      </c>
      <c r="ET14" t="s">
        <v>95</v>
      </c>
      <c r="EU14" t="s">
        <v>95</v>
      </c>
      <c r="EV14" t="s">
        <v>95</v>
      </c>
      <c r="EW14" t="s">
        <v>96</v>
      </c>
      <c r="EX14" t="s">
        <v>96</v>
      </c>
      <c r="EY14" t="s">
        <v>96</v>
      </c>
      <c r="EZ14" t="s">
        <v>96</v>
      </c>
      <c r="FA14" t="s">
        <v>96</v>
      </c>
      <c r="FB14" t="s">
        <v>96</v>
      </c>
      <c r="FC14" t="s">
        <v>96</v>
      </c>
      <c r="FD14" t="s">
        <v>96</v>
      </c>
      <c r="FE14" t="s">
        <v>96</v>
      </c>
      <c r="FF14" t="s">
        <v>96</v>
      </c>
      <c r="FG14" t="s">
        <v>96</v>
      </c>
      <c r="FH14" t="s">
        <v>96</v>
      </c>
      <c r="FI14" t="s">
        <v>96</v>
      </c>
      <c r="FJ14" t="s">
        <v>96</v>
      </c>
      <c r="FK14" t="s">
        <v>96</v>
      </c>
      <c r="FL14" t="s">
        <v>96</v>
      </c>
      <c r="FM14" t="s">
        <v>96</v>
      </c>
      <c r="FN14" t="s">
        <v>96</v>
      </c>
      <c r="FO14" t="s">
        <v>97</v>
      </c>
      <c r="FP14" t="s">
        <v>97</v>
      </c>
      <c r="FQ14" t="s">
        <v>97</v>
      </c>
      <c r="FR14" t="s">
        <v>97</v>
      </c>
      <c r="FS14" t="s">
        <v>97</v>
      </c>
      <c r="FT14" t="s">
        <v>98</v>
      </c>
      <c r="FU14" t="s">
        <v>98</v>
      </c>
      <c r="FV14" t="s">
        <v>98</v>
      </c>
      <c r="FW14" t="s">
        <v>98</v>
      </c>
      <c r="FX14" t="s">
        <v>98</v>
      </c>
      <c r="FY14" t="s">
        <v>98</v>
      </c>
      <c r="FZ14" t="s">
        <v>98</v>
      </c>
      <c r="GA14" t="s">
        <v>98</v>
      </c>
      <c r="GB14" t="s">
        <v>98</v>
      </c>
      <c r="GC14" t="s">
        <v>98</v>
      </c>
      <c r="GD14" t="s">
        <v>98</v>
      </c>
      <c r="GE14" t="s">
        <v>98</v>
      </c>
      <c r="GF14" t="s">
        <v>98</v>
      </c>
      <c r="GG14" t="s">
        <v>99</v>
      </c>
      <c r="GH14" t="s">
        <v>99</v>
      </c>
      <c r="GI14" t="s">
        <v>99</v>
      </c>
      <c r="GJ14" t="s">
        <v>100</v>
      </c>
      <c r="GK14" t="s">
        <v>100</v>
      </c>
      <c r="GL14" t="s">
        <v>100</v>
      </c>
      <c r="GM14" t="s">
        <v>100</v>
      </c>
      <c r="GN14" t="s">
        <v>100</v>
      </c>
      <c r="GO14" t="s">
        <v>100</v>
      </c>
      <c r="GP14" t="s">
        <v>100</v>
      </c>
      <c r="GQ14" t="s">
        <v>100</v>
      </c>
      <c r="GR14" t="s">
        <v>100</v>
      </c>
      <c r="GS14" t="s">
        <v>100</v>
      </c>
      <c r="GT14" t="s">
        <v>100</v>
      </c>
      <c r="GU14" t="s">
        <v>100</v>
      </c>
      <c r="GV14" t="s">
        <v>100</v>
      </c>
      <c r="GW14" t="s">
        <v>100</v>
      </c>
      <c r="GX14" t="s">
        <v>100</v>
      </c>
      <c r="GY14" t="s">
        <v>100</v>
      </c>
      <c r="GZ14" t="s">
        <v>100</v>
      </c>
      <c r="HA14" t="s">
        <v>100</v>
      </c>
      <c r="HB14" t="s">
        <v>101</v>
      </c>
      <c r="HC14" t="s">
        <v>101</v>
      </c>
      <c r="HD14" t="s">
        <v>101</v>
      </c>
      <c r="HE14" t="s">
        <v>101</v>
      </c>
      <c r="HF14" t="s">
        <v>101</v>
      </c>
      <c r="HG14" t="s">
        <v>101</v>
      </c>
      <c r="HH14" t="s">
        <v>101</v>
      </c>
      <c r="HI14" t="s">
        <v>101</v>
      </c>
      <c r="HJ14" t="s">
        <v>101</v>
      </c>
      <c r="HK14" t="s">
        <v>101</v>
      </c>
      <c r="HL14" t="s">
        <v>101</v>
      </c>
      <c r="HM14" t="s">
        <v>101</v>
      </c>
      <c r="HN14" t="s">
        <v>101</v>
      </c>
      <c r="HO14" t="s">
        <v>101</v>
      </c>
      <c r="HP14" t="s">
        <v>101</v>
      </c>
      <c r="HQ14" t="s">
        <v>101</v>
      </c>
      <c r="HR14" t="s">
        <v>101</v>
      </c>
      <c r="HS14" t="s">
        <v>101</v>
      </c>
      <c r="HT14" t="s">
        <v>101</v>
      </c>
      <c r="HU14" t="s">
        <v>102</v>
      </c>
      <c r="HV14" t="s">
        <v>102</v>
      </c>
      <c r="HW14" t="s">
        <v>102</v>
      </c>
      <c r="HX14" t="s">
        <v>102</v>
      </c>
      <c r="HY14" t="s">
        <v>102</v>
      </c>
      <c r="HZ14" t="s">
        <v>102</v>
      </c>
      <c r="IA14" t="s">
        <v>102</v>
      </c>
      <c r="IB14" t="s">
        <v>102</v>
      </c>
      <c r="IC14" t="s">
        <v>102</v>
      </c>
      <c r="ID14" t="s">
        <v>102</v>
      </c>
      <c r="IE14" t="s">
        <v>102</v>
      </c>
      <c r="IF14" t="s">
        <v>102</v>
      </c>
      <c r="IG14" t="s">
        <v>102</v>
      </c>
      <c r="IH14" t="s">
        <v>102</v>
      </c>
      <c r="II14" t="s">
        <v>102</v>
      </c>
      <c r="IJ14" t="s">
        <v>102</v>
      </c>
      <c r="IK14" t="s">
        <v>102</v>
      </c>
      <c r="IL14" t="s">
        <v>102</v>
      </c>
      <c r="IM14" t="s">
        <v>102</v>
      </c>
      <c r="IN14" t="s">
        <v>103</v>
      </c>
      <c r="IO14" t="s">
        <v>103</v>
      </c>
      <c r="IP14" t="s">
        <v>103</v>
      </c>
      <c r="IQ14" t="s">
        <v>103</v>
      </c>
      <c r="IR14" t="s">
        <v>103</v>
      </c>
      <c r="IS14" t="s">
        <v>103</v>
      </c>
      <c r="IT14" t="s">
        <v>103</v>
      </c>
      <c r="IU14" t="s">
        <v>103</v>
      </c>
      <c r="IV14" t="s">
        <v>103</v>
      </c>
      <c r="IW14" t="s">
        <v>103</v>
      </c>
      <c r="IX14" t="s">
        <v>103</v>
      </c>
      <c r="IY14" t="s">
        <v>103</v>
      </c>
      <c r="IZ14" t="s">
        <v>103</v>
      </c>
      <c r="JA14" t="s">
        <v>103</v>
      </c>
      <c r="JB14" t="s">
        <v>103</v>
      </c>
      <c r="JC14" t="s">
        <v>103</v>
      </c>
      <c r="JD14" t="s">
        <v>103</v>
      </c>
      <c r="JE14" t="s">
        <v>103</v>
      </c>
      <c r="JF14" t="s">
        <v>104</v>
      </c>
      <c r="JG14" t="s">
        <v>104</v>
      </c>
      <c r="JH14" t="s">
        <v>104</v>
      </c>
      <c r="JI14" t="s">
        <v>104</v>
      </c>
      <c r="JJ14" t="s">
        <v>104</v>
      </c>
      <c r="JK14" t="s">
        <v>104</v>
      </c>
      <c r="JL14" t="s">
        <v>104</v>
      </c>
      <c r="JM14" t="s">
        <v>104</v>
      </c>
      <c r="JN14" t="s">
        <v>105</v>
      </c>
      <c r="JO14" t="s">
        <v>105</v>
      </c>
      <c r="JP14" t="s">
        <v>105</v>
      </c>
      <c r="JQ14" t="s">
        <v>105</v>
      </c>
      <c r="JR14" t="s">
        <v>105</v>
      </c>
      <c r="JS14" t="s">
        <v>105</v>
      </c>
      <c r="JT14" t="s">
        <v>105</v>
      </c>
      <c r="JU14" t="s">
        <v>105</v>
      </c>
      <c r="JV14" t="s">
        <v>105</v>
      </c>
      <c r="JW14" t="s">
        <v>105</v>
      </c>
      <c r="JX14" t="s">
        <v>105</v>
      </c>
      <c r="JY14" t="s">
        <v>105</v>
      </c>
      <c r="JZ14" t="s">
        <v>105</v>
      </c>
      <c r="KA14" t="s">
        <v>105</v>
      </c>
      <c r="KB14" t="s">
        <v>105</v>
      </c>
      <c r="KC14" t="s">
        <v>105</v>
      </c>
    </row>
    <row r="15" spans="1:289">
      <c r="A15" t="s">
        <v>106</v>
      </c>
      <c r="B15" t="s">
        <v>107</v>
      </c>
      <c r="C15" t="s">
        <v>108</v>
      </c>
      <c r="D15" t="s">
        <v>109</v>
      </c>
      <c r="E15" t="s">
        <v>110</v>
      </c>
      <c r="F15" t="s">
        <v>111</v>
      </c>
      <c r="G15" t="s">
        <v>112</v>
      </c>
      <c r="H15" t="s">
        <v>113</v>
      </c>
      <c r="I15" t="s">
        <v>114</v>
      </c>
      <c r="J15" t="s">
        <v>115</v>
      </c>
      <c r="K15" t="s">
        <v>116</v>
      </c>
      <c r="L15" t="s">
        <v>117</v>
      </c>
      <c r="M15" t="s">
        <v>118</v>
      </c>
      <c r="N15" t="s">
        <v>119</v>
      </c>
      <c r="O15" t="s">
        <v>120</v>
      </c>
      <c r="P15" t="s">
        <v>121</v>
      </c>
      <c r="Q15" t="s">
        <v>122</v>
      </c>
      <c r="R15" t="s">
        <v>123</v>
      </c>
      <c r="S15" t="s">
        <v>124</v>
      </c>
      <c r="T15" t="s">
        <v>125</v>
      </c>
      <c r="U15" t="s">
        <v>126</v>
      </c>
      <c r="V15" t="s">
        <v>127</v>
      </c>
      <c r="W15" t="s">
        <v>128</v>
      </c>
      <c r="X15" t="s">
        <v>129</v>
      </c>
      <c r="Y15" t="s">
        <v>130</v>
      </c>
      <c r="Z15" t="s">
        <v>131</v>
      </c>
      <c r="AA15" t="s">
        <v>132</v>
      </c>
      <c r="AB15" t="s">
        <v>133</v>
      </c>
      <c r="AC15" t="s">
        <v>134</v>
      </c>
      <c r="AD15" t="s">
        <v>135</v>
      </c>
      <c r="AE15" t="s">
        <v>136</v>
      </c>
      <c r="AF15" t="s">
        <v>137</v>
      </c>
      <c r="AG15" t="s">
        <v>138</v>
      </c>
      <c r="AH15" t="s">
        <v>139</v>
      </c>
      <c r="AI15" t="s">
        <v>140</v>
      </c>
      <c r="AJ15" t="s">
        <v>141</v>
      </c>
      <c r="AK15" t="s">
        <v>142</v>
      </c>
      <c r="AL15" t="s">
        <v>143</v>
      </c>
      <c r="AM15" t="s">
        <v>144</v>
      </c>
      <c r="AN15" t="s">
        <v>145</v>
      </c>
      <c r="AO15" t="s">
        <v>146</v>
      </c>
      <c r="AP15" t="s">
        <v>147</v>
      </c>
      <c r="AQ15" t="s">
        <v>148</v>
      </c>
      <c r="AR15" t="s">
        <v>149</v>
      </c>
      <c r="AS15" t="s">
        <v>150</v>
      </c>
      <c r="AT15" t="s">
        <v>151</v>
      </c>
      <c r="AU15" t="s">
        <v>152</v>
      </c>
      <c r="AV15" t="s">
        <v>153</v>
      </c>
      <c r="AW15" t="s">
        <v>88</v>
      </c>
      <c r="AX15" t="s">
        <v>154</v>
      </c>
      <c r="AY15" t="s">
        <v>155</v>
      </c>
      <c r="AZ15" t="s">
        <v>156</v>
      </c>
      <c r="BA15" t="s">
        <v>157</v>
      </c>
      <c r="BB15" t="s">
        <v>158</v>
      </c>
      <c r="BC15" t="s">
        <v>159</v>
      </c>
      <c r="BD15" t="s">
        <v>160</v>
      </c>
      <c r="BE15" t="s">
        <v>161</v>
      </c>
      <c r="BF15" t="s">
        <v>162</v>
      </c>
      <c r="BG15" t="s">
        <v>163</v>
      </c>
      <c r="BH15" t="s">
        <v>164</v>
      </c>
      <c r="BI15" t="s">
        <v>165</v>
      </c>
      <c r="BJ15" t="s">
        <v>166</v>
      </c>
      <c r="BK15" t="s">
        <v>167</v>
      </c>
      <c r="BL15" t="s">
        <v>168</v>
      </c>
      <c r="BM15" t="s">
        <v>169</v>
      </c>
      <c r="BN15" t="s">
        <v>170</v>
      </c>
      <c r="BO15" t="s">
        <v>171</v>
      </c>
      <c r="BP15" t="s">
        <v>172</v>
      </c>
      <c r="BQ15" t="s">
        <v>173</v>
      </c>
      <c r="BR15" t="s">
        <v>174</v>
      </c>
      <c r="BS15" t="s">
        <v>175</v>
      </c>
      <c r="BT15" t="s">
        <v>176</v>
      </c>
      <c r="BU15" t="s">
        <v>177</v>
      </c>
      <c r="BV15" t="s">
        <v>178</v>
      </c>
      <c r="BW15" t="s">
        <v>179</v>
      </c>
      <c r="BX15" t="s">
        <v>180</v>
      </c>
      <c r="BY15" t="s">
        <v>181</v>
      </c>
      <c r="BZ15" t="s">
        <v>182</v>
      </c>
      <c r="CA15" t="s">
        <v>183</v>
      </c>
      <c r="CB15" t="s">
        <v>184</v>
      </c>
      <c r="CC15" t="s">
        <v>185</v>
      </c>
      <c r="CD15" t="s">
        <v>186</v>
      </c>
      <c r="CE15" t="s">
        <v>187</v>
      </c>
      <c r="CF15" t="s">
        <v>188</v>
      </c>
      <c r="CG15" t="s">
        <v>189</v>
      </c>
      <c r="CH15" t="s">
        <v>190</v>
      </c>
      <c r="CI15" t="s">
        <v>191</v>
      </c>
      <c r="CJ15" t="s">
        <v>192</v>
      </c>
      <c r="CK15" t="s">
        <v>193</v>
      </c>
      <c r="CL15" t="s">
        <v>194</v>
      </c>
      <c r="CM15" t="s">
        <v>195</v>
      </c>
      <c r="CN15" t="s">
        <v>196</v>
      </c>
      <c r="CO15" t="s">
        <v>197</v>
      </c>
      <c r="CP15" t="s">
        <v>198</v>
      </c>
      <c r="CQ15" t="s">
        <v>199</v>
      </c>
      <c r="CR15" t="s">
        <v>200</v>
      </c>
      <c r="CS15" t="s">
        <v>201</v>
      </c>
      <c r="CT15" t="s">
        <v>202</v>
      </c>
      <c r="CU15" t="s">
        <v>203</v>
      </c>
      <c r="CV15" t="s">
        <v>204</v>
      </c>
      <c r="CW15" t="s">
        <v>205</v>
      </c>
      <c r="CX15" t="s">
        <v>206</v>
      </c>
      <c r="CY15" t="s">
        <v>186</v>
      </c>
      <c r="CZ15" t="s">
        <v>207</v>
      </c>
      <c r="DA15" t="s">
        <v>208</v>
      </c>
      <c r="DB15" t="s">
        <v>209</v>
      </c>
      <c r="DC15" t="s">
        <v>160</v>
      </c>
      <c r="DD15" t="s">
        <v>210</v>
      </c>
      <c r="DE15" t="s">
        <v>211</v>
      </c>
      <c r="DF15" t="s">
        <v>212</v>
      </c>
      <c r="DG15" t="s">
        <v>213</v>
      </c>
      <c r="DH15" t="s">
        <v>214</v>
      </c>
      <c r="DI15" t="s">
        <v>215</v>
      </c>
      <c r="DJ15" t="s">
        <v>216</v>
      </c>
      <c r="DK15" t="s">
        <v>217</v>
      </c>
      <c r="DL15" t="s">
        <v>218</v>
      </c>
      <c r="DM15" t="s">
        <v>219</v>
      </c>
      <c r="DN15" t="s">
        <v>220</v>
      </c>
      <c r="DO15" t="s">
        <v>221</v>
      </c>
      <c r="DP15" t="s">
        <v>222</v>
      </c>
      <c r="DQ15" t="s">
        <v>223</v>
      </c>
      <c r="DR15" t="s">
        <v>224</v>
      </c>
      <c r="DS15" t="s">
        <v>225</v>
      </c>
      <c r="DT15" t="s">
        <v>226</v>
      </c>
      <c r="DU15" t="s">
        <v>118</v>
      </c>
      <c r="DV15" t="s">
        <v>227</v>
      </c>
      <c r="DW15" t="s">
        <v>228</v>
      </c>
      <c r="DX15" t="s">
        <v>229</v>
      </c>
      <c r="DY15" t="s">
        <v>230</v>
      </c>
      <c r="DZ15" t="s">
        <v>231</v>
      </c>
      <c r="EA15" t="s">
        <v>232</v>
      </c>
      <c r="EB15" t="s">
        <v>233</v>
      </c>
      <c r="EC15" t="s">
        <v>234</v>
      </c>
      <c r="ED15" t="s">
        <v>235</v>
      </c>
      <c r="EE15" t="s">
        <v>236</v>
      </c>
      <c r="EF15" t="s">
        <v>237</v>
      </c>
      <c r="EG15" t="s">
        <v>238</v>
      </c>
      <c r="EH15" t="s">
        <v>239</v>
      </c>
      <c r="EI15" t="s">
        <v>240</v>
      </c>
      <c r="EJ15" t="s">
        <v>241</v>
      </c>
      <c r="EK15" t="s">
        <v>242</v>
      </c>
      <c r="EL15" t="s">
        <v>243</v>
      </c>
      <c r="EM15" t="s">
        <v>244</v>
      </c>
      <c r="EN15" t="s">
        <v>245</v>
      </c>
      <c r="EO15" t="s">
        <v>246</v>
      </c>
      <c r="EP15" t="s">
        <v>247</v>
      </c>
      <c r="EQ15" t="s">
        <v>248</v>
      </c>
      <c r="ER15" t="s">
        <v>249</v>
      </c>
      <c r="ES15" t="s">
        <v>250</v>
      </c>
      <c r="ET15" t="s">
        <v>251</v>
      </c>
      <c r="EU15" t="s">
        <v>252</v>
      </c>
      <c r="EV15" t="s">
        <v>253</v>
      </c>
      <c r="EW15" t="s">
        <v>254</v>
      </c>
      <c r="EX15" t="s">
        <v>255</v>
      </c>
      <c r="EY15" t="s">
        <v>256</v>
      </c>
      <c r="EZ15" t="s">
        <v>257</v>
      </c>
      <c r="FA15" t="s">
        <v>258</v>
      </c>
      <c r="FB15" t="s">
        <v>259</v>
      </c>
      <c r="FC15" t="s">
        <v>260</v>
      </c>
      <c r="FD15" t="s">
        <v>261</v>
      </c>
      <c r="FE15" t="s">
        <v>262</v>
      </c>
      <c r="FF15" t="s">
        <v>263</v>
      </c>
      <c r="FG15" t="s">
        <v>264</v>
      </c>
      <c r="FH15" t="s">
        <v>265</v>
      </c>
      <c r="FI15" t="s">
        <v>266</v>
      </c>
      <c r="FJ15" t="s">
        <v>267</v>
      </c>
      <c r="FK15" t="s">
        <v>268</v>
      </c>
      <c r="FL15" t="s">
        <v>269</v>
      </c>
      <c r="FM15" t="s">
        <v>270</v>
      </c>
      <c r="FN15" t="s">
        <v>271</v>
      </c>
      <c r="FO15" t="s">
        <v>272</v>
      </c>
      <c r="FP15" t="s">
        <v>273</v>
      </c>
      <c r="FQ15" t="s">
        <v>274</v>
      </c>
      <c r="FR15" t="s">
        <v>275</v>
      </c>
      <c r="FS15" t="s">
        <v>276</v>
      </c>
      <c r="FT15" t="s">
        <v>107</v>
      </c>
      <c r="FU15" t="s">
        <v>110</v>
      </c>
      <c r="FV15" t="s">
        <v>277</v>
      </c>
      <c r="FW15" t="s">
        <v>278</v>
      </c>
      <c r="FX15" t="s">
        <v>279</v>
      </c>
      <c r="FY15" t="s">
        <v>280</v>
      </c>
      <c r="FZ15" t="s">
        <v>281</v>
      </c>
      <c r="GA15" t="s">
        <v>282</v>
      </c>
      <c r="GB15" t="s">
        <v>283</v>
      </c>
      <c r="GC15" t="s">
        <v>284</v>
      </c>
      <c r="GD15" t="s">
        <v>285</v>
      </c>
      <c r="GE15" t="s">
        <v>286</v>
      </c>
      <c r="GF15" t="s">
        <v>287</v>
      </c>
      <c r="GG15" t="s">
        <v>288</v>
      </c>
      <c r="GH15" t="s">
        <v>289</v>
      </c>
      <c r="GI15" t="s">
        <v>290</v>
      </c>
      <c r="GJ15" t="s">
        <v>291</v>
      </c>
      <c r="GK15" t="s">
        <v>292</v>
      </c>
      <c r="GL15" t="s">
        <v>293</v>
      </c>
      <c r="GM15" t="s">
        <v>294</v>
      </c>
      <c r="GN15" t="s">
        <v>295</v>
      </c>
      <c r="GO15" t="s">
        <v>296</v>
      </c>
      <c r="GP15" t="s">
        <v>297</v>
      </c>
      <c r="GQ15" t="s">
        <v>298</v>
      </c>
      <c r="GR15" t="s">
        <v>299</v>
      </c>
      <c r="GS15" t="s">
        <v>300</v>
      </c>
      <c r="GT15" t="s">
        <v>301</v>
      </c>
      <c r="GU15" t="s">
        <v>302</v>
      </c>
      <c r="GV15" t="s">
        <v>303</v>
      </c>
      <c r="GW15" t="s">
        <v>304</v>
      </c>
      <c r="GX15" t="s">
        <v>305</v>
      </c>
      <c r="GY15" t="s">
        <v>306</v>
      </c>
      <c r="GZ15" t="s">
        <v>307</v>
      </c>
      <c r="HA15" t="s">
        <v>308</v>
      </c>
      <c r="HB15" t="s">
        <v>309</v>
      </c>
      <c r="HC15" t="s">
        <v>310</v>
      </c>
      <c r="HD15" t="s">
        <v>311</v>
      </c>
      <c r="HE15" t="s">
        <v>312</v>
      </c>
      <c r="HF15" t="s">
        <v>313</v>
      </c>
      <c r="HG15" t="s">
        <v>314</v>
      </c>
      <c r="HH15" t="s">
        <v>315</v>
      </c>
      <c r="HI15" t="s">
        <v>316</v>
      </c>
      <c r="HJ15" t="s">
        <v>317</v>
      </c>
      <c r="HK15" t="s">
        <v>318</v>
      </c>
      <c r="HL15" t="s">
        <v>319</v>
      </c>
      <c r="HM15" t="s">
        <v>320</v>
      </c>
      <c r="HN15" t="s">
        <v>321</v>
      </c>
      <c r="HO15" t="s">
        <v>322</v>
      </c>
      <c r="HP15" t="s">
        <v>323</v>
      </c>
      <c r="HQ15" t="s">
        <v>324</v>
      </c>
      <c r="HR15" t="s">
        <v>325</v>
      </c>
      <c r="HS15" t="s">
        <v>326</v>
      </c>
      <c r="HT15" t="s">
        <v>327</v>
      </c>
      <c r="HU15" t="s">
        <v>328</v>
      </c>
      <c r="HV15" t="s">
        <v>329</v>
      </c>
      <c r="HW15" t="s">
        <v>330</v>
      </c>
      <c r="HX15" t="s">
        <v>331</v>
      </c>
      <c r="HY15" t="s">
        <v>332</v>
      </c>
      <c r="HZ15" t="s">
        <v>333</v>
      </c>
      <c r="IA15" t="s">
        <v>334</v>
      </c>
      <c r="IB15" t="s">
        <v>335</v>
      </c>
      <c r="IC15" t="s">
        <v>336</v>
      </c>
      <c r="ID15" t="s">
        <v>337</v>
      </c>
      <c r="IE15" t="s">
        <v>338</v>
      </c>
      <c r="IF15" t="s">
        <v>339</v>
      </c>
      <c r="IG15" t="s">
        <v>340</v>
      </c>
      <c r="IH15" t="s">
        <v>341</v>
      </c>
      <c r="II15" t="s">
        <v>342</v>
      </c>
      <c r="IJ15" t="s">
        <v>343</v>
      </c>
      <c r="IK15" t="s">
        <v>344</v>
      </c>
      <c r="IL15" t="s">
        <v>345</v>
      </c>
      <c r="IM15" t="s">
        <v>346</v>
      </c>
      <c r="IN15" t="s">
        <v>347</v>
      </c>
      <c r="IO15" t="s">
        <v>348</v>
      </c>
      <c r="IP15" t="s">
        <v>349</v>
      </c>
      <c r="IQ15" t="s">
        <v>350</v>
      </c>
      <c r="IR15" t="s">
        <v>351</v>
      </c>
      <c r="IS15" t="s">
        <v>352</v>
      </c>
      <c r="IT15" t="s">
        <v>353</v>
      </c>
      <c r="IU15" t="s">
        <v>354</v>
      </c>
      <c r="IV15" t="s">
        <v>355</v>
      </c>
      <c r="IW15" t="s">
        <v>356</v>
      </c>
      <c r="IX15" t="s">
        <v>357</v>
      </c>
      <c r="IY15" t="s">
        <v>358</v>
      </c>
      <c r="IZ15" t="s">
        <v>359</v>
      </c>
      <c r="JA15" t="s">
        <v>360</v>
      </c>
      <c r="JB15" t="s">
        <v>361</v>
      </c>
      <c r="JC15" t="s">
        <v>362</v>
      </c>
      <c r="JD15" t="s">
        <v>363</v>
      </c>
      <c r="JE15" t="s">
        <v>364</v>
      </c>
      <c r="JF15" t="s">
        <v>365</v>
      </c>
      <c r="JG15" t="s">
        <v>366</v>
      </c>
      <c r="JH15" t="s">
        <v>367</v>
      </c>
      <c r="JI15" t="s">
        <v>368</v>
      </c>
      <c r="JJ15" t="s">
        <v>369</v>
      </c>
      <c r="JK15" t="s">
        <v>370</v>
      </c>
      <c r="JL15" t="s">
        <v>371</v>
      </c>
      <c r="JM15" t="s">
        <v>372</v>
      </c>
      <c r="JN15" t="s">
        <v>373</v>
      </c>
      <c r="JO15" t="s">
        <v>374</v>
      </c>
      <c r="JP15" t="s">
        <v>375</v>
      </c>
      <c r="JQ15" t="s">
        <v>376</v>
      </c>
      <c r="JR15" t="s">
        <v>377</v>
      </c>
      <c r="JS15" t="s">
        <v>378</v>
      </c>
      <c r="JT15" t="s">
        <v>379</v>
      </c>
      <c r="JU15" t="s">
        <v>380</v>
      </c>
      <c r="JV15" t="s">
        <v>381</v>
      </c>
      <c r="JW15" t="s">
        <v>382</v>
      </c>
      <c r="JX15" t="s">
        <v>383</v>
      </c>
      <c r="JY15" t="s">
        <v>384</v>
      </c>
      <c r="JZ15" t="s">
        <v>385</v>
      </c>
      <c r="KA15" t="s">
        <v>386</v>
      </c>
      <c r="KB15" t="s">
        <v>387</v>
      </c>
      <c r="KC15" t="s">
        <v>388</v>
      </c>
    </row>
    <row r="16" spans="1:289">
      <c r="B16" t="s">
        <v>389</v>
      </c>
      <c r="C16" t="s">
        <v>389</v>
      </c>
      <c r="F16" t="s">
        <v>389</v>
      </c>
      <c r="M16" t="s">
        <v>389</v>
      </c>
      <c r="N16" t="s">
        <v>390</v>
      </c>
      <c r="O16" t="s">
        <v>391</v>
      </c>
      <c r="P16" t="s">
        <v>392</v>
      </c>
      <c r="Q16" t="s">
        <v>393</v>
      </c>
      <c r="R16" t="s">
        <v>393</v>
      </c>
      <c r="S16" t="s">
        <v>234</v>
      </c>
      <c r="T16" t="s">
        <v>234</v>
      </c>
      <c r="U16" t="s">
        <v>390</v>
      </c>
      <c r="V16" t="s">
        <v>390</v>
      </c>
      <c r="W16" t="s">
        <v>390</v>
      </c>
      <c r="X16" t="s">
        <v>390</v>
      </c>
      <c r="Y16" t="s">
        <v>394</v>
      </c>
      <c r="Z16" t="s">
        <v>395</v>
      </c>
      <c r="AA16" t="s">
        <v>395</v>
      </c>
      <c r="AB16" t="s">
        <v>396</v>
      </c>
      <c r="AC16" t="s">
        <v>397</v>
      </c>
      <c r="AD16" t="s">
        <v>396</v>
      </c>
      <c r="AE16" t="s">
        <v>396</v>
      </c>
      <c r="AF16" t="s">
        <v>396</v>
      </c>
      <c r="AG16" t="s">
        <v>394</v>
      </c>
      <c r="AH16" t="s">
        <v>394</v>
      </c>
      <c r="AI16" t="s">
        <v>394</v>
      </c>
      <c r="AJ16" t="s">
        <v>394</v>
      </c>
      <c r="AK16" t="s">
        <v>392</v>
      </c>
      <c r="AL16" t="s">
        <v>391</v>
      </c>
      <c r="AM16" t="s">
        <v>392</v>
      </c>
      <c r="AN16" t="s">
        <v>393</v>
      </c>
      <c r="AO16" t="s">
        <v>393</v>
      </c>
      <c r="AP16" t="s">
        <v>398</v>
      </c>
      <c r="AQ16" t="s">
        <v>399</v>
      </c>
      <c r="AR16" t="s">
        <v>391</v>
      </c>
      <c r="AS16" t="s">
        <v>400</v>
      </c>
      <c r="AT16" t="s">
        <v>400</v>
      </c>
      <c r="AU16" t="s">
        <v>401</v>
      </c>
      <c r="AV16" t="s">
        <v>399</v>
      </c>
      <c r="AW16" t="s">
        <v>402</v>
      </c>
      <c r="AX16" t="s">
        <v>397</v>
      </c>
      <c r="AZ16" t="s">
        <v>397</v>
      </c>
      <c r="BA16" t="s">
        <v>402</v>
      </c>
      <c r="BG16" t="s">
        <v>392</v>
      </c>
      <c r="BN16" t="s">
        <v>392</v>
      </c>
      <c r="BO16" t="s">
        <v>392</v>
      </c>
      <c r="BP16" t="s">
        <v>392</v>
      </c>
      <c r="BQ16" t="s">
        <v>403</v>
      </c>
      <c r="CE16" t="s">
        <v>404</v>
      </c>
      <c r="CG16" t="s">
        <v>404</v>
      </c>
      <c r="CH16" t="s">
        <v>392</v>
      </c>
      <c r="CK16" t="s">
        <v>404</v>
      </c>
      <c r="CL16" t="s">
        <v>397</v>
      </c>
      <c r="CO16" t="s">
        <v>405</v>
      </c>
      <c r="CP16" t="s">
        <v>405</v>
      </c>
      <c r="CR16" t="s">
        <v>406</v>
      </c>
      <c r="CS16" t="s">
        <v>404</v>
      </c>
      <c r="CU16" t="s">
        <v>404</v>
      </c>
      <c r="CV16" t="s">
        <v>392</v>
      </c>
      <c r="CZ16" t="s">
        <v>404</v>
      </c>
      <c r="DB16" t="s">
        <v>407</v>
      </c>
      <c r="DE16" t="s">
        <v>404</v>
      </c>
      <c r="DF16" t="s">
        <v>404</v>
      </c>
      <c r="DH16" t="s">
        <v>404</v>
      </c>
      <c r="DJ16" t="s">
        <v>404</v>
      </c>
      <c r="DL16" t="s">
        <v>392</v>
      </c>
      <c r="DM16" t="s">
        <v>392</v>
      </c>
      <c r="DO16" t="s">
        <v>408</v>
      </c>
      <c r="DP16" t="s">
        <v>409</v>
      </c>
      <c r="DS16" t="s">
        <v>390</v>
      </c>
      <c r="DU16" t="s">
        <v>389</v>
      </c>
      <c r="DV16" t="s">
        <v>393</v>
      </c>
      <c r="DW16" t="s">
        <v>393</v>
      </c>
      <c r="DX16" t="s">
        <v>400</v>
      </c>
      <c r="DY16" t="s">
        <v>400</v>
      </c>
      <c r="DZ16" t="s">
        <v>393</v>
      </c>
      <c r="EA16" t="s">
        <v>400</v>
      </c>
      <c r="EB16" t="s">
        <v>402</v>
      </c>
      <c r="EC16" t="s">
        <v>396</v>
      </c>
      <c r="ED16" t="s">
        <v>396</v>
      </c>
      <c r="EE16" t="s">
        <v>395</v>
      </c>
      <c r="EF16" t="s">
        <v>395</v>
      </c>
      <c r="EG16" t="s">
        <v>395</v>
      </c>
      <c r="EH16" t="s">
        <v>395</v>
      </c>
      <c r="EI16" t="s">
        <v>395</v>
      </c>
      <c r="EJ16" t="s">
        <v>410</v>
      </c>
      <c r="EK16" t="s">
        <v>392</v>
      </c>
      <c r="EL16" t="s">
        <v>392</v>
      </c>
      <c r="EM16" t="s">
        <v>393</v>
      </c>
      <c r="EN16" t="s">
        <v>393</v>
      </c>
      <c r="EO16" t="s">
        <v>393</v>
      </c>
      <c r="EP16" t="s">
        <v>400</v>
      </c>
      <c r="EQ16" t="s">
        <v>393</v>
      </c>
      <c r="ER16" t="s">
        <v>400</v>
      </c>
      <c r="ES16" t="s">
        <v>396</v>
      </c>
      <c r="ET16" t="s">
        <v>396</v>
      </c>
      <c r="EU16" t="s">
        <v>395</v>
      </c>
      <c r="EV16" t="s">
        <v>395</v>
      </c>
      <c r="EW16" t="s">
        <v>392</v>
      </c>
      <c r="FB16" t="s">
        <v>392</v>
      </c>
      <c r="FE16" t="s">
        <v>395</v>
      </c>
      <c r="FF16" t="s">
        <v>395</v>
      </c>
      <c r="FG16" t="s">
        <v>395</v>
      </c>
      <c r="FH16" t="s">
        <v>395</v>
      </c>
      <c r="FI16" t="s">
        <v>395</v>
      </c>
      <c r="FJ16" t="s">
        <v>392</v>
      </c>
      <c r="FK16" t="s">
        <v>392</v>
      </c>
      <c r="FL16" t="s">
        <v>392</v>
      </c>
      <c r="FM16" t="s">
        <v>389</v>
      </c>
      <c r="FP16" t="s">
        <v>411</v>
      </c>
      <c r="FQ16" t="s">
        <v>411</v>
      </c>
      <c r="FS16" t="s">
        <v>389</v>
      </c>
      <c r="FT16" t="s">
        <v>412</v>
      </c>
      <c r="FV16" t="s">
        <v>389</v>
      </c>
      <c r="FW16" t="s">
        <v>389</v>
      </c>
      <c r="FY16" t="s">
        <v>413</v>
      </c>
      <c r="FZ16" t="s">
        <v>414</v>
      </c>
      <c r="GA16" t="s">
        <v>413</v>
      </c>
      <c r="GB16" t="s">
        <v>414</v>
      </c>
      <c r="GC16" t="s">
        <v>413</v>
      </c>
      <c r="GD16" t="s">
        <v>414</v>
      </c>
      <c r="GE16" t="s">
        <v>397</v>
      </c>
      <c r="GF16" t="s">
        <v>397</v>
      </c>
      <c r="GJ16" t="s">
        <v>415</v>
      </c>
      <c r="GK16" t="s">
        <v>415</v>
      </c>
      <c r="GX16" t="s">
        <v>415</v>
      </c>
      <c r="GY16" t="s">
        <v>415</v>
      </c>
      <c r="GZ16" t="s">
        <v>416</v>
      </c>
      <c r="HA16" t="s">
        <v>416</v>
      </c>
      <c r="HB16" t="s">
        <v>395</v>
      </c>
      <c r="HC16" t="s">
        <v>395</v>
      </c>
      <c r="HD16" t="s">
        <v>397</v>
      </c>
      <c r="HE16" t="s">
        <v>395</v>
      </c>
      <c r="HF16" t="s">
        <v>400</v>
      </c>
      <c r="HG16" t="s">
        <v>397</v>
      </c>
      <c r="HH16" t="s">
        <v>397</v>
      </c>
      <c r="HJ16" t="s">
        <v>415</v>
      </c>
      <c r="HK16" t="s">
        <v>415</v>
      </c>
      <c r="HL16" t="s">
        <v>415</v>
      </c>
      <c r="HM16" t="s">
        <v>415</v>
      </c>
      <c r="HN16" t="s">
        <v>415</v>
      </c>
      <c r="HO16" t="s">
        <v>415</v>
      </c>
      <c r="HP16" t="s">
        <v>415</v>
      </c>
      <c r="HQ16" t="s">
        <v>417</v>
      </c>
      <c r="HR16" t="s">
        <v>418</v>
      </c>
      <c r="HS16" t="s">
        <v>417</v>
      </c>
      <c r="HT16" t="s">
        <v>417</v>
      </c>
      <c r="HU16" t="s">
        <v>415</v>
      </c>
      <c r="HV16" t="s">
        <v>415</v>
      </c>
      <c r="HW16" t="s">
        <v>415</v>
      </c>
      <c r="HX16" t="s">
        <v>415</v>
      </c>
      <c r="HY16" t="s">
        <v>415</v>
      </c>
      <c r="HZ16" t="s">
        <v>415</v>
      </c>
      <c r="IA16" t="s">
        <v>415</v>
      </c>
      <c r="IB16" t="s">
        <v>415</v>
      </c>
      <c r="IC16" t="s">
        <v>415</v>
      </c>
      <c r="ID16" t="s">
        <v>415</v>
      </c>
      <c r="IE16" t="s">
        <v>415</v>
      </c>
      <c r="IF16" t="s">
        <v>415</v>
      </c>
      <c r="IM16" t="s">
        <v>415</v>
      </c>
      <c r="IN16" t="s">
        <v>397</v>
      </c>
      <c r="IO16" t="s">
        <v>397</v>
      </c>
      <c r="IP16" t="s">
        <v>413</v>
      </c>
      <c r="IQ16" t="s">
        <v>414</v>
      </c>
      <c r="IR16" t="s">
        <v>414</v>
      </c>
      <c r="IV16" t="s">
        <v>414</v>
      </c>
      <c r="IZ16" t="s">
        <v>393</v>
      </c>
      <c r="JA16" t="s">
        <v>393</v>
      </c>
      <c r="JB16" t="s">
        <v>400</v>
      </c>
      <c r="JC16" t="s">
        <v>400</v>
      </c>
      <c r="JD16" t="s">
        <v>419</v>
      </c>
      <c r="JE16" t="s">
        <v>419</v>
      </c>
      <c r="JF16" t="s">
        <v>415</v>
      </c>
      <c r="JG16" t="s">
        <v>415</v>
      </c>
      <c r="JH16" t="s">
        <v>415</v>
      </c>
      <c r="JI16" t="s">
        <v>415</v>
      </c>
      <c r="JJ16" t="s">
        <v>415</v>
      </c>
      <c r="JK16" t="s">
        <v>415</v>
      </c>
      <c r="JL16" t="s">
        <v>395</v>
      </c>
      <c r="JM16" t="s">
        <v>415</v>
      </c>
      <c r="JO16" t="s">
        <v>402</v>
      </c>
      <c r="JP16" t="s">
        <v>402</v>
      </c>
      <c r="JQ16" t="s">
        <v>395</v>
      </c>
      <c r="JR16" t="s">
        <v>395</v>
      </c>
      <c r="JS16" t="s">
        <v>395</v>
      </c>
      <c r="JT16" t="s">
        <v>395</v>
      </c>
      <c r="JU16" t="s">
        <v>395</v>
      </c>
      <c r="JV16" t="s">
        <v>397</v>
      </c>
      <c r="JW16" t="s">
        <v>397</v>
      </c>
      <c r="JX16" t="s">
        <v>397</v>
      </c>
      <c r="JY16" t="s">
        <v>395</v>
      </c>
      <c r="JZ16" t="s">
        <v>393</v>
      </c>
      <c r="KA16" t="s">
        <v>400</v>
      </c>
      <c r="KB16" t="s">
        <v>397</v>
      </c>
      <c r="KC16" t="s">
        <v>397</v>
      </c>
    </row>
    <row r="17" spans="1:289">
      <c r="A17">
        <v>1</v>
      </c>
      <c r="B17">
        <v>1668544261</v>
      </c>
      <c r="C17">
        <v>0</v>
      </c>
      <c r="D17" t="s">
        <v>420</v>
      </c>
      <c r="E17" t="s">
        <v>421</v>
      </c>
      <c r="F17">
        <v>15</v>
      </c>
      <c r="G17" t="s">
        <v>422</v>
      </c>
      <c r="H17" t="s">
        <v>423</v>
      </c>
      <c r="I17" t="s">
        <v>424</v>
      </c>
      <c r="J17" t="s">
        <v>425</v>
      </c>
      <c r="K17" t="s">
        <v>426</v>
      </c>
      <c r="L17" t="s">
        <v>427</v>
      </c>
      <c r="M17">
        <v>1668544255.5</v>
      </c>
      <c r="N17">
        <f>(O17)/1000</f>
        <v>0</v>
      </c>
      <c r="O17">
        <f>IF(DT17, AR17, AL17)</f>
        <v>0</v>
      </c>
      <c r="P17">
        <f>IF(DT17, AM17, AK17)</f>
        <v>0</v>
      </c>
      <c r="Q17">
        <f>DV17 - IF(AY17&gt;1, P17*DP17*100.0/(BA17*EJ17), 0)</f>
        <v>0</v>
      </c>
      <c r="R17">
        <f>((X17-N17/2)*Q17-P17)/(X17+N17/2)</f>
        <v>0</v>
      </c>
      <c r="S17">
        <f>R17*(EC17+ED17)/1000.0</f>
        <v>0</v>
      </c>
      <c r="T17">
        <f>(DV17 - IF(AY17&gt;1, P17*DP17*100.0/(BA17*EJ17), 0))*(EC17+ED17)/1000.0</f>
        <v>0</v>
      </c>
      <c r="U17">
        <f>2.0/((1/W17-1/V17)+SIGN(W17)*SQRT((1/W17-1/V17)*(1/W17-1/V17) + 4*DQ17/((DQ17+1)*(DQ17+1))*(2*1/W17*1/V17-1/V17*1/V17)))</f>
        <v>0</v>
      </c>
      <c r="V17">
        <f>IF(LEFT(DR17,1)&lt;&gt;"0",IF(LEFT(DR17,1)="1",3.0,DS17),$D$5+$E$5*(EJ17*EC17/($K$5*1000))+$F$5*(EJ17*EC17/($K$5*1000))*MAX(MIN(DP17,$J$5),$I$5)*MAX(MIN(DP17,$J$5),$I$5)+$G$5*MAX(MIN(DP17,$J$5),$I$5)*(EJ17*EC17/($K$5*1000))+$H$5*(EJ17*EC17/($K$5*1000))*(EJ17*EC17/($K$5*1000)))</f>
        <v>0</v>
      </c>
      <c r="W17">
        <f>N17*(1000-(1000*0.61365*exp(17.502*AA17/(240.97+AA17))/(EC17+ED17)+DX17)/2)/(1000*0.61365*exp(17.502*AA17/(240.97+AA17))/(EC17+ED17)-DX17)</f>
        <v>0</v>
      </c>
      <c r="X17">
        <f>1/((DQ17+1)/(U17/1.6)+1/(V17/1.37)) + DQ17/((DQ17+1)/(U17/1.6) + DQ17/(V17/1.37))</f>
        <v>0</v>
      </c>
      <c r="Y17">
        <f>(DL17*DO17)</f>
        <v>0</v>
      </c>
      <c r="Z17">
        <f>(EE17+(Y17+2*0.95*5.67E-8*(((EE17+$B$7)+273)^4-(EE17+273)^4)-44100*N17)/(1.84*29.3*V17+8*0.95*5.67E-8*(EE17+273)^3))</f>
        <v>0</v>
      </c>
      <c r="AA17">
        <f>($C$7*EF17+$D$7*EG17+$E$7*Z17)</f>
        <v>0</v>
      </c>
      <c r="AB17">
        <f>0.61365*exp(17.502*AA17/(240.97+AA17))</f>
        <v>0</v>
      </c>
      <c r="AC17">
        <f>(AD17/AE17*100)</f>
        <v>0</v>
      </c>
      <c r="AD17">
        <f>DX17*(EC17+ED17)/1000</f>
        <v>0</v>
      </c>
      <c r="AE17">
        <f>0.61365*exp(17.502*EE17/(240.97+EE17))</f>
        <v>0</v>
      </c>
      <c r="AF17">
        <f>(AB17-DX17*(EC17+ED17)/1000)</f>
        <v>0</v>
      </c>
      <c r="AG17">
        <f>(-N17*44100)</f>
        <v>0</v>
      </c>
      <c r="AH17">
        <f>2*29.3*V17*0.92*(EE17-AA17)</f>
        <v>0</v>
      </c>
      <c r="AI17">
        <f>2*0.95*5.67E-8*(((EE17+$B$7)+273)^4-(AA17+273)^4)</f>
        <v>0</v>
      </c>
      <c r="AJ17">
        <f>Y17+AI17+AG17+AH17</f>
        <v>0</v>
      </c>
      <c r="AK17">
        <f>EB17*AY17*(DW17-DV17*(1000-AY17*DY17)/(1000-AY17*DX17))/(100*DP17)</f>
        <v>0</v>
      </c>
      <c r="AL17">
        <f>1000*EB17*AY17*(DX17-DY17)/(100*DP17*(1000-AY17*DX17))</f>
        <v>0</v>
      </c>
      <c r="AM17">
        <f>(AN17 - AO17 - EC17*1E3/(8.314*(EE17+273.15)) * AQ17/EB17 * AP17) * EB17/(100*DP17) * (1000 - DY17)/1000</f>
        <v>0</v>
      </c>
      <c r="AN17">
        <v>339.643192939349</v>
      </c>
      <c r="AO17">
        <v>340.120066666667</v>
      </c>
      <c r="AP17">
        <v>-0.0652930171174182</v>
      </c>
      <c r="AQ17">
        <v>66.8291430538152</v>
      </c>
      <c r="AR17">
        <f>(AT17 - AS17 + EC17*1E3/(8.314*(EE17+273.15)) * AV17/EB17 * AU17) * EB17/(100*DP17) * 1000/(1000 - AT17)</f>
        <v>0</v>
      </c>
      <c r="AS17">
        <v>35.0613358336735</v>
      </c>
      <c r="AT17">
        <v>35.4256084848485</v>
      </c>
      <c r="AU17">
        <v>0.00542778331141709</v>
      </c>
      <c r="AV17">
        <v>78.5204422523286</v>
      </c>
      <c r="AW17">
        <v>5</v>
      </c>
      <c r="AX17">
        <v>1</v>
      </c>
      <c r="AY17">
        <f>IF(AW17*$H$13&gt;=BA17,1.0,(BA17/(BA17-AW17*$H$13)))</f>
        <v>0</v>
      </c>
      <c r="AZ17">
        <f>(AY17-1)*100</f>
        <v>0</v>
      </c>
      <c r="BA17">
        <f>MAX(0,($B$13+$C$13*EJ17)/(1+$D$13*EJ17)*EC17/(EE17+273)*$E$13)</f>
        <v>0</v>
      </c>
      <c r="BB17" t="s">
        <v>428</v>
      </c>
      <c r="BC17">
        <v>10122.8</v>
      </c>
      <c r="BD17">
        <v>849.1036</v>
      </c>
      <c r="BE17">
        <v>4302.4</v>
      </c>
      <c r="BF17">
        <f>1-BD17/BE17</f>
        <v>0</v>
      </c>
      <c r="BG17">
        <v>-0.412705842622216</v>
      </c>
      <c r="BH17" t="s">
        <v>429</v>
      </c>
      <c r="BI17">
        <v>10273.9</v>
      </c>
      <c r="BJ17">
        <v>1467.1624</v>
      </c>
      <c r="BK17">
        <v>1480.95</v>
      </c>
      <c r="BL17">
        <f>1-BJ17/BK17</f>
        <v>0</v>
      </c>
      <c r="BM17">
        <v>0.5</v>
      </c>
      <c r="BN17">
        <f>DM17</f>
        <v>0</v>
      </c>
      <c r="BO17">
        <f>P17</f>
        <v>0</v>
      </c>
      <c r="BP17">
        <f>BL17*BM17*BN17</f>
        <v>0</v>
      </c>
      <c r="BQ17">
        <f>(BO17-BG17)/BN17</f>
        <v>0</v>
      </c>
      <c r="BR17">
        <f>(BE17-BK17)/BK17</f>
        <v>0</v>
      </c>
      <c r="BS17">
        <f>BD17/(BF17+BD17/BK17)</f>
        <v>0</v>
      </c>
      <c r="BT17" t="s">
        <v>430</v>
      </c>
      <c r="BU17">
        <v>0</v>
      </c>
      <c r="BV17">
        <f>IF(BU17&lt;&gt;0, BU17, BS17)</f>
        <v>0</v>
      </c>
      <c r="BW17">
        <f>1-BV17/BK17</f>
        <v>0</v>
      </c>
      <c r="BX17">
        <f>(BK17-BJ17)/(BK17-BV17)</f>
        <v>0</v>
      </c>
      <c r="BY17">
        <f>(BE17-BK17)/(BE17-BV17)</f>
        <v>0</v>
      </c>
      <c r="BZ17">
        <f>(BK17-BJ17)/(BK17-BD17)</f>
        <v>0</v>
      </c>
      <c r="CA17">
        <f>(BE17-BK17)/(BE17-BD17)</f>
        <v>0</v>
      </c>
      <c r="CB17">
        <f>(BX17*BV17/BJ17)</f>
        <v>0</v>
      </c>
      <c r="CC17">
        <f>(1-CB17)</f>
        <v>0</v>
      </c>
      <c r="CD17">
        <v>248</v>
      </c>
      <c r="CE17">
        <v>290</v>
      </c>
      <c r="CF17">
        <v>1480.95</v>
      </c>
      <c r="CG17">
        <v>75</v>
      </c>
      <c r="CH17">
        <v>10273.9</v>
      </c>
      <c r="CI17">
        <v>1472.94</v>
      </c>
      <c r="CJ17">
        <v>8.01</v>
      </c>
      <c r="CK17">
        <v>300</v>
      </c>
      <c r="CL17">
        <v>24.1</v>
      </c>
      <c r="CM17">
        <v>1473.31832412528</v>
      </c>
      <c r="CN17">
        <v>2.219032102014</v>
      </c>
      <c r="CO17">
        <v>-0.392250993691345</v>
      </c>
      <c r="CP17">
        <v>1.98581560500116</v>
      </c>
      <c r="CQ17">
        <v>0.00139151307685359</v>
      </c>
      <c r="CR17">
        <v>-0.00809186051167964</v>
      </c>
      <c r="CS17">
        <v>290</v>
      </c>
      <c r="CT17">
        <v>1467.94</v>
      </c>
      <c r="CU17">
        <v>675</v>
      </c>
      <c r="CV17">
        <v>10242.9</v>
      </c>
      <c r="CW17">
        <v>1472.94</v>
      </c>
      <c r="CX17">
        <v>-5</v>
      </c>
      <c r="DL17">
        <f>$B$11*EK17+$C$11*EL17+$F$11*EW17*(1-EZ17)</f>
        <v>0</v>
      </c>
      <c r="DM17">
        <f>DL17*DN17</f>
        <v>0</v>
      </c>
      <c r="DN17">
        <f>($B$11*$D$9+$C$11*$D$9+$F$11*((FJ17+FB17)/MAX(FJ17+FB17+FK17, 0.1)*$I$9+FK17/MAX(FJ17+FB17+FK17, 0.1)*$J$9))/($B$11+$C$11+$F$11)</f>
        <v>0</v>
      </c>
      <c r="DO17">
        <f>($B$11*$K$9+$C$11*$K$9+$F$11*((FJ17+FB17)/MAX(FJ17+FB17+FK17, 0.1)*$P$9+FK17/MAX(FJ17+FB17+FK17, 0.1)*$Q$9))/($B$11+$C$11+$F$11)</f>
        <v>0</v>
      </c>
      <c r="DP17">
        <v>6</v>
      </c>
      <c r="DQ17">
        <v>0.5</v>
      </c>
      <c r="DR17" t="s">
        <v>431</v>
      </c>
      <c r="DS17">
        <v>2</v>
      </c>
      <c r="DT17" t="b">
        <v>1</v>
      </c>
      <c r="DU17">
        <v>1668544255.5</v>
      </c>
      <c r="DV17">
        <v>328.1622</v>
      </c>
      <c r="DW17">
        <v>327.8758</v>
      </c>
      <c r="DX17">
        <v>35.35634</v>
      </c>
      <c r="DY17">
        <v>35.05581</v>
      </c>
      <c r="DZ17">
        <v>330.7462</v>
      </c>
      <c r="EA17">
        <v>34.76348</v>
      </c>
      <c r="EB17">
        <v>601.547</v>
      </c>
      <c r="EC17">
        <v>88.78957</v>
      </c>
      <c r="ED17">
        <v>0.0965995</v>
      </c>
      <c r="EE17">
        <v>28.81166</v>
      </c>
      <c r="EF17">
        <v>28.2414</v>
      </c>
      <c r="EG17">
        <v>999.9</v>
      </c>
      <c r="EH17">
        <v>0</v>
      </c>
      <c r="EI17">
        <v>0</v>
      </c>
      <c r="EJ17">
        <v>4988</v>
      </c>
      <c r="EK17">
        <v>0</v>
      </c>
      <c r="EL17">
        <v>-1025.518</v>
      </c>
      <c r="EM17">
        <v>0.29071041</v>
      </c>
      <c r="EN17">
        <v>340.1942</v>
      </c>
      <c r="EO17">
        <v>339.787</v>
      </c>
      <c r="EP17">
        <v>0.300533689</v>
      </c>
      <c r="EQ17">
        <v>327.8758</v>
      </c>
      <c r="ER17">
        <v>35.05581</v>
      </c>
      <c r="ES17">
        <v>3.139274</v>
      </c>
      <c r="ET17">
        <v>3.112588</v>
      </c>
      <c r="EU17">
        <v>24.78554</v>
      </c>
      <c r="EV17">
        <v>24.64279</v>
      </c>
      <c r="EW17">
        <v>500.0052</v>
      </c>
      <c r="EX17">
        <v>0.9200043</v>
      </c>
      <c r="EY17">
        <v>0.07999606</v>
      </c>
      <c r="EZ17">
        <v>0</v>
      </c>
      <c r="FA17">
        <v>1461.651</v>
      </c>
      <c r="FB17">
        <v>5.00072</v>
      </c>
      <c r="FC17">
        <v>7598.231</v>
      </c>
      <c r="FD17">
        <v>4268.91</v>
      </c>
      <c r="FE17">
        <v>40.5</v>
      </c>
      <c r="FF17">
        <v>43.312</v>
      </c>
      <c r="FG17">
        <v>42.25</v>
      </c>
      <c r="FH17">
        <v>43.625</v>
      </c>
      <c r="FI17">
        <v>43.2437</v>
      </c>
      <c r="FJ17">
        <v>455.407</v>
      </c>
      <c r="FK17">
        <v>39.6</v>
      </c>
      <c r="FL17">
        <v>0</v>
      </c>
      <c r="FM17">
        <v>187.099999904633</v>
      </c>
      <c r="FN17">
        <v>0</v>
      </c>
      <c r="FO17">
        <v>1467.1624</v>
      </c>
      <c r="FP17">
        <v>-210.349231088434</v>
      </c>
      <c r="FQ17">
        <v>-1036.2530784748</v>
      </c>
      <c r="FR17">
        <v>7625.8476</v>
      </c>
      <c r="FS17">
        <v>15</v>
      </c>
      <c r="FT17">
        <v>1668544279</v>
      </c>
      <c r="FU17" t="s">
        <v>432</v>
      </c>
      <c r="FV17">
        <v>1668544279</v>
      </c>
      <c r="FW17">
        <v>1668544251</v>
      </c>
      <c r="FX17">
        <v>8</v>
      </c>
      <c r="FY17">
        <v>-0.005</v>
      </c>
      <c r="FZ17">
        <v>-0.003</v>
      </c>
      <c r="GA17">
        <v>-2.584</v>
      </c>
      <c r="GB17">
        <v>0.566</v>
      </c>
      <c r="GC17">
        <v>327</v>
      </c>
      <c r="GD17">
        <v>35</v>
      </c>
      <c r="GE17">
        <v>0.79</v>
      </c>
      <c r="GF17">
        <v>0.44</v>
      </c>
      <c r="GG17">
        <v>0</v>
      </c>
      <c r="GH17">
        <v>0</v>
      </c>
      <c r="GI17" t="s">
        <v>433</v>
      </c>
      <c r="GJ17">
        <v>3.23831</v>
      </c>
      <c r="GK17">
        <v>2.68077</v>
      </c>
      <c r="GL17">
        <v>0.0711683</v>
      </c>
      <c r="GM17">
        <v>0.0703906</v>
      </c>
      <c r="GN17">
        <v>0.137789</v>
      </c>
      <c r="GO17">
        <v>0.1356</v>
      </c>
      <c r="GP17">
        <v>28099.4</v>
      </c>
      <c r="GQ17">
        <v>25954.9</v>
      </c>
      <c r="GR17">
        <v>28634.5</v>
      </c>
      <c r="GS17">
        <v>26501.9</v>
      </c>
      <c r="GT17">
        <v>34405.4</v>
      </c>
      <c r="GU17">
        <v>32216.8</v>
      </c>
      <c r="GV17">
        <v>43026</v>
      </c>
      <c r="GW17">
        <v>40119.6</v>
      </c>
      <c r="GX17">
        <v>2.0526</v>
      </c>
      <c r="GY17">
        <v>2.4788</v>
      </c>
      <c r="GZ17">
        <v>0.0787824</v>
      </c>
      <c r="HA17">
        <v>0</v>
      </c>
      <c r="HB17">
        <v>26.9642</v>
      </c>
      <c r="HC17">
        <v>999.9</v>
      </c>
      <c r="HD17">
        <v>72.567</v>
      </c>
      <c r="HE17">
        <v>30.293</v>
      </c>
      <c r="HF17">
        <v>35.4127</v>
      </c>
      <c r="HG17">
        <v>30.4501</v>
      </c>
      <c r="HH17">
        <v>8.94631</v>
      </c>
      <c r="HI17">
        <v>3</v>
      </c>
      <c r="HJ17">
        <v>0.172073</v>
      </c>
      <c r="HK17">
        <v>0</v>
      </c>
      <c r="HL17">
        <v>20.3113</v>
      </c>
      <c r="HM17">
        <v>5.24724</v>
      </c>
      <c r="HN17">
        <v>11.9662</v>
      </c>
      <c r="HO17">
        <v>4.9856</v>
      </c>
      <c r="HP17">
        <v>3.2929</v>
      </c>
      <c r="HQ17">
        <v>9999</v>
      </c>
      <c r="HR17">
        <v>999.9</v>
      </c>
      <c r="HS17">
        <v>9999</v>
      </c>
      <c r="HT17">
        <v>9999</v>
      </c>
      <c r="HU17">
        <v>4.97116</v>
      </c>
      <c r="HV17">
        <v>1.88293</v>
      </c>
      <c r="HW17">
        <v>1.8777</v>
      </c>
      <c r="HX17">
        <v>1.87927</v>
      </c>
      <c r="HY17">
        <v>1.87497</v>
      </c>
      <c r="HZ17">
        <v>1.87512</v>
      </c>
      <c r="IA17">
        <v>1.87836</v>
      </c>
      <c r="IB17">
        <v>1.87881</v>
      </c>
      <c r="IC17">
        <v>0</v>
      </c>
      <c r="ID17">
        <v>0</v>
      </c>
      <c r="IE17">
        <v>0</v>
      </c>
      <c r="IF17">
        <v>0</v>
      </c>
      <c r="IG17" t="s">
        <v>434</v>
      </c>
      <c r="IH17" t="s">
        <v>435</v>
      </c>
      <c r="II17" t="s">
        <v>436</v>
      </c>
      <c r="IJ17" t="s">
        <v>436</v>
      </c>
      <c r="IK17" t="s">
        <v>436</v>
      </c>
      <c r="IL17" t="s">
        <v>436</v>
      </c>
      <c r="IM17">
        <v>0</v>
      </c>
      <c r="IN17">
        <v>100</v>
      </c>
      <c r="IO17">
        <v>100</v>
      </c>
      <c r="IP17">
        <v>-2.584</v>
      </c>
      <c r="IQ17">
        <v>0.5662</v>
      </c>
      <c r="IR17">
        <v>-2.57990000000012</v>
      </c>
      <c r="IS17">
        <v>0</v>
      </c>
      <c r="IT17">
        <v>0</v>
      </c>
      <c r="IU17">
        <v>0</v>
      </c>
      <c r="IV17">
        <v>0.566189999999999</v>
      </c>
      <c r="IW17">
        <v>0</v>
      </c>
      <c r="IX17">
        <v>0</v>
      </c>
      <c r="IY17">
        <v>0</v>
      </c>
      <c r="IZ17">
        <v>-1</v>
      </c>
      <c r="JA17">
        <v>-1</v>
      </c>
      <c r="JB17">
        <v>1</v>
      </c>
      <c r="JC17">
        <v>23</v>
      </c>
      <c r="JD17">
        <v>0.2</v>
      </c>
      <c r="JE17">
        <v>0.2</v>
      </c>
      <c r="JF17">
        <v>4.99756</v>
      </c>
      <c r="JG17">
        <v>4.99756</v>
      </c>
      <c r="JH17">
        <v>3.34595</v>
      </c>
      <c r="JI17">
        <v>3.1189</v>
      </c>
      <c r="JJ17">
        <v>3.05054</v>
      </c>
      <c r="JK17">
        <v>2.34009</v>
      </c>
      <c r="JL17">
        <v>34.5777</v>
      </c>
      <c r="JM17">
        <v>15.533</v>
      </c>
      <c r="JN17">
        <v>2</v>
      </c>
      <c r="JO17">
        <v>609.589</v>
      </c>
      <c r="JP17">
        <v>1057.02</v>
      </c>
      <c r="JQ17">
        <v>27.5363</v>
      </c>
      <c r="JR17">
        <v>29.1203</v>
      </c>
      <c r="JS17">
        <v>30.0001</v>
      </c>
      <c r="JT17">
        <v>29.3647</v>
      </c>
      <c r="JU17">
        <v>29.3813</v>
      </c>
      <c r="JV17">
        <v>-1</v>
      </c>
      <c r="JW17">
        <v>-30</v>
      </c>
      <c r="JX17">
        <v>-30</v>
      </c>
      <c r="JY17">
        <v>-999.9</v>
      </c>
      <c r="JZ17">
        <v>1010.34</v>
      </c>
      <c r="KA17">
        <v>16.6112</v>
      </c>
      <c r="KB17">
        <v>103.382</v>
      </c>
      <c r="KC17">
        <v>100.906</v>
      </c>
    </row>
    <row r="18" spans="1:289">
      <c r="A18">
        <v>2</v>
      </c>
      <c r="B18">
        <v>1668544309</v>
      </c>
      <c r="C18">
        <v>48</v>
      </c>
      <c r="D18" t="s">
        <v>437</v>
      </c>
      <c r="E18" t="s">
        <v>438</v>
      </c>
      <c r="F18">
        <v>15</v>
      </c>
      <c r="G18" t="s">
        <v>422</v>
      </c>
      <c r="H18" t="s">
        <v>423</v>
      </c>
      <c r="I18" t="s">
        <v>424</v>
      </c>
      <c r="J18" t="s">
        <v>425</v>
      </c>
      <c r="K18" t="s">
        <v>426</v>
      </c>
      <c r="L18" t="s">
        <v>427</v>
      </c>
      <c r="M18">
        <v>1668544301</v>
      </c>
      <c r="N18">
        <f>(O18)/1000</f>
        <v>0</v>
      </c>
      <c r="O18">
        <f>IF(DT18, AR18, AL18)</f>
        <v>0</v>
      </c>
      <c r="P18">
        <f>IF(DT18, AM18, AK18)</f>
        <v>0</v>
      </c>
      <c r="Q18">
        <f>DV18 - IF(AY18&gt;1, P18*DP18*100.0/(BA18*EJ18), 0)</f>
        <v>0</v>
      </c>
      <c r="R18">
        <f>((X18-N18/2)*Q18-P18)/(X18+N18/2)</f>
        <v>0</v>
      </c>
      <c r="S18">
        <f>R18*(EC18+ED18)/1000.0</f>
        <v>0</v>
      </c>
      <c r="T18">
        <f>(DV18 - IF(AY18&gt;1, P18*DP18*100.0/(BA18*EJ18), 0))*(EC18+ED18)/1000.0</f>
        <v>0</v>
      </c>
      <c r="U18">
        <f>2.0/((1/W18-1/V18)+SIGN(W18)*SQRT((1/W18-1/V18)*(1/W18-1/V18) + 4*DQ18/((DQ18+1)*(DQ18+1))*(2*1/W18*1/V18-1/V18*1/V18)))</f>
        <v>0</v>
      </c>
      <c r="V18">
        <f>IF(LEFT(DR18,1)&lt;&gt;"0",IF(LEFT(DR18,1)="1",3.0,DS18),$D$5+$E$5*(EJ18*EC18/($K$5*1000))+$F$5*(EJ18*EC18/($K$5*1000))*MAX(MIN(DP18,$J$5),$I$5)*MAX(MIN(DP18,$J$5),$I$5)+$G$5*MAX(MIN(DP18,$J$5),$I$5)*(EJ18*EC18/($K$5*1000))+$H$5*(EJ18*EC18/($K$5*1000))*(EJ18*EC18/($K$5*1000)))</f>
        <v>0</v>
      </c>
      <c r="W18">
        <f>N18*(1000-(1000*0.61365*exp(17.502*AA18/(240.97+AA18))/(EC18+ED18)+DX18)/2)/(1000*0.61365*exp(17.502*AA18/(240.97+AA18))/(EC18+ED18)-DX18)</f>
        <v>0</v>
      </c>
      <c r="X18">
        <f>1/((DQ18+1)/(U18/1.6)+1/(V18/1.37)) + DQ18/((DQ18+1)/(U18/1.6) + DQ18/(V18/1.37))</f>
        <v>0</v>
      </c>
      <c r="Y18">
        <f>(DL18*DO18)</f>
        <v>0</v>
      </c>
      <c r="Z18">
        <f>(EE18+(Y18+2*0.95*5.67E-8*(((EE18+$B$7)+273)^4-(EE18+273)^4)-44100*N18)/(1.84*29.3*V18+8*0.95*5.67E-8*(EE18+273)^3))</f>
        <v>0</v>
      </c>
      <c r="AA18">
        <f>($C$7*EF18+$D$7*EG18+$E$7*Z18)</f>
        <v>0</v>
      </c>
      <c r="AB18">
        <f>0.61365*exp(17.502*AA18/(240.97+AA18))</f>
        <v>0</v>
      </c>
      <c r="AC18">
        <f>(AD18/AE18*100)</f>
        <v>0</v>
      </c>
      <c r="AD18">
        <f>DX18*(EC18+ED18)/1000</f>
        <v>0</v>
      </c>
      <c r="AE18">
        <f>0.61365*exp(17.502*EE18/(240.97+EE18))</f>
        <v>0</v>
      </c>
      <c r="AF18">
        <f>(AB18-DX18*(EC18+ED18)/1000)</f>
        <v>0</v>
      </c>
      <c r="AG18">
        <f>(-N18*44100)</f>
        <v>0</v>
      </c>
      <c r="AH18">
        <f>2*29.3*V18*0.92*(EE18-AA18)</f>
        <v>0</v>
      </c>
      <c r="AI18">
        <f>2*0.95*5.67E-8*(((EE18+$B$7)+273)^4-(AA18+273)^4)</f>
        <v>0</v>
      </c>
      <c r="AJ18">
        <f>Y18+AI18+AG18+AH18</f>
        <v>0</v>
      </c>
      <c r="AK18">
        <f>EB18*AY18*(DW18-DV18*(1000-AY18*DY18)/(1000-AY18*DX18))/(100*DP18)</f>
        <v>0</v>
      </c>
      <c r="AL18">
        <f>1000*EB18*AY18*(DX18-DY18)/(100*DP18*(1000-AY18*DX18))</f>
        <v>0</v>
      </c>
      <c r="AM18">
        <f>(AN18 - AO18 - EC18*1E3/(8.314*(EE18+273.15)) * AQ18/EB18 * AP18) * EB18/(100*DP18) * (1000 - DY18)/1000</f>
        <v>0</v>
      </c>
      <c r="AN18">
        <v>339.326318998775</v>
      </c>
      <c r="AO18">
        <v>339.718533333333</v>
      </c>
      <c r="AP18">
        <v>-0.00199462208682886</v>
      </c>
      <c r="AQ18">
        <v>66.9479310216611</v>
      </c>
      <c r="AR18">
        <f>(AT18 - AS18 + EC18*1E3/(8.314*(EE18+273.15)) * AV18/EB18 * AU18) * EB18/(100*DP18) * 1000/(1000 - AT18)</f>
        <v>0</v>
      </c>
      <c r="AS18">
        <v>35.0817955938095</v>
      </c>
      <c r="AT18">
        <v>35.3770490909091</v>
      </c>
      <c r="AU18">
        <v>-7.09640504421216e-05</v>
      </c>
      <c r="AV18">
        <v>78.43</v>
      </c>
      <c r="AW18">
        <v>3</v>
      </c>
      <c r="AX18">
        <v>0</v>
      </c>
      <c r="AY18">
        <f>IF(AW18*$H$13&gt;=BA18,1.0,(BA18/(BA18-AW18*$H$13)))</f>
        <v>0</v>
      </c>
      <c r="AZ18">
        <f>(AY18-1)*100</f>
        <v>0</v>
      </c>
      <c r="BA18">
        <f>MAX(0,($B$13+$C$13*EJ18)/(1+$D$13*EJ18)*EC18/(EE18+273)*$E$13)</f>
        <v>0</v>
      </c>
      <c r="BB18" t="s">
        <v>428</v>
      </c>
      <c r="BC18">
        <v>10122.8</v>
      </c>
      <c r="BD18">
        <v>849.1036</v>
      </c>
      <c r="BE18">
        <v>4302.4</v>
      </c>
      <c r="BF18">
        <f>1-BD18/BE18</f>
        <v>0</v>
      </c>
      <c r="BG18">
        <v>-0.412705842622216</v>
      </c>
      <c r="BH18" t="s">
        <v>439</v>
      </c>
      <c r="BI18">
        <v>10277.7</v>
      </c>
      <c r="BJ18">
        <v>1352.3068</v>
      </c>
      <c r="BK18">
        <v>1381.87</v>
      </c>
      <c r="BL18">
        <f>1-BJ18/BK18</f>
        <v>0</v>
      </c>
      <c r="BM18">
        <v>0.5</v>
      </c>
      <c r="BN18">
        <f>DM18</f>
        <v>0</v>
      </c>
      <c r="BO18">
        <f>P18</f>
        <v>0</v>
      </c>
      <c r="BP18">
        <f>BL18*BM18*BN18</f>
        <v>0</v>
      </c>
      <c r="BQ18">
        <f>(BO18-BG18)/BN18</f>
        <v>0</v>
      </c>
      <c r="BR18">
        <f>(BE18-BK18)/BK18</f>
        <v>0</v>
      </c>
      <c r="BS18">
        <f>BD18/(BF18+BD18/BK18)</f>
        <v>0</v>
      </c>
      <c r="BT18" t="s">
        <v>430</v>
      </c>
      <c r="BU18">
        <v>0</v>
      </c>
      <c r="BV18">
        <f>IF(BU18&lt;&gt;0, BU18, BS18)</f>
        <v>0</v>
      </c>
      <c r="BW18">
        <f>1-BV18/BK18</f>
        <v>0</v>
      </c>
      <c r="BX18">
        <f>(BK18-BJ18)/(BK18-BV18)</f>
        <v>0</v>
      </c>
      <c r="BY18">
        <f>(BE18-BK18)/(BE18-BV18)</f>
        <v>0</v>
      </c>
      <c r="BZ18">
        <f>(BK18-BJ18)/(BK18-BD18)</f>
        <v>0</v>
      </c>
      <c r="CA18">
        <f>(BE18-BK18)/(BE18-BD18)</f>
        <v>0</v>
      </c>
      <c r="CB18">
        <f>(BX18*BV18/BJ18)</f>
        <v>0</v>
      </c>
      <c r="CC18">
        <f>(1-CB18)</f>
        <v>0</v>
      </c>
      <c r="CD18">
        <v>249</v>
      </c>
      <c r="CE18">
        <v>290</v>
      </c>
      <c r="CF18">
        <v>1381.87</v>
      </c>
      <c r="CG18">
        <v>35</v>
      </c>
      <c r="CH18">
        <v>10277.7</v>
      </c>
      <c r="CI18">
        <v>1375.27</v>
      </c>
      <c r="CJ18">
        <v>6.6</v>
      </c>
      <c r="CK18">
        <v>300</v>
      </c>
      <c r="CL18">
        <v>24.1</v>
      </c>
      <c r="CM18">
        <v>1375.54685187118</v>
      </c>
      <c r="CN18">
        <v>1.62216506939955</v>
      </c>
      <c r="CO18">
        <v>-0.285265711035373</v>
      </c>
      <c r="CP18">
        <v>1.45145448778419</v>
      </c>
      <c r="CQ18">
        <v>0.0013776380515339</v>
      </c>
      <c r="CR18">
        <v>-0.00809060088987765</v>
      </c>
      <c r="CS18">
        <v>290</v>
      </c>
      <c r="CT18">
        <v>1372.41</v>
      </c>
      <c r="CU18">
        <v>615</v>
      </c>
      <c r="CV18">
        <v>10244</v>
      </c>
      <c r="CW18">
        <v>1375.27</v>
      </c>
      <c r="CX18">
        <v>-2.86</v>
      </c>
      <c r="DL18">
        <f>$B$11*EK18+$C$11*EL18+$F$11*EW18*(1-EZ18)</f>
        <v>0</v>
      </c>
      <c r="DM18">
        <f>DL18*DN18</f>
        <v>0</v>
      </c>
      <c r="DN18">
        <f>($B$11*$D$9+$C$11*$D$9+$F$11*((FJ18+FB18)/MAX(FJ18+FB18+FK18, 0.1)*$I$9+FK18/MAX(FJ18+FB18+FK18, 0.1)*$J$9))/($B$11+$C$11+$F$11)</f>
        <v>0</v>
      </c>
      <c r="DO18">
        <f>($B$11*$K$9+$C$11*$K$9+$F$11*((FJ18+FB18)/MAX(FJ18+FB18+FK18, 0.1)*$P$9+FK18/MAX(FJ18+FB18+FK18, 0.1)*$Q$9))/($B$11+$C$11+$F$11)</f>
        <v>0</v>
      </c>
      <c r="DP18">
        <v>6</v>
      </c>
      <c r="DQ18">
        <v>0.5</v>
      </c>
      <c r="DR18" t="s">
        <v>431</v>
      </c>
      <c r="DS18">
        <v>2</v>
      </c>
      <c r="DT18" t="b">
        <v>1</v>
      </c>
      <c r="DU18">
        <v>1668544301</v>
      </c>
      <c r="DV18">
        <v>327.958</v>
      </c>
      <c r="DW18">
        <v>327.546733333333</v>
      </c>
      <c r="DX18">
        <v>35.38082</v>
      </c>
      <c r="DY18">
        <v>35.0779333333333</v>
      </c>
      <c r="DZ18">
        <v>330.546</v>
      </c>
      <c r="EA18">
        <v>34.8146266666667</v>
      </c>
      <c r="EB18">
        <v>600.0174</v>
      </c>
      <c r="EC18">
        <v>88.7844866666667</v>
      </c>
      <c r="ED18">
        <v>0.09999578</v>
      </c>
      <c r="EE18">
        <v>28.9477333333333</v>
      </c>
      <c r="EF18">
        <v>28.46086</v>
      </c>
      <c r="EG18">
        <v>999.9</v>
      </c>
      <c r="EH18">
        <v>0</v>
      </c>
      <c r="EI18">
        <v>0</v>
      </c>
      <c r="EJ18">
        <v>5007.33333333333</v>
      </c>
      <c r="EK18">
        <v>0</v>
      </c>
      <c r="EL18">
        <v>-1074.728</v>
      </c>
      <c r="EM18">
        <v>0.414729933333333</v>
      </c>
      <c r="EN18">
        <v>339.990733333333</v>
      </c>
      <c r="EO18">
        <v>339.454133333333</v>
      </c>
      <c r="EP18">
        <v>0.302906466666667</v>
      </c>
      <c r="EQ18">
        <v>327.546733333333</v>
      </c>
      <c r="ER18">
        <v>35.0779333333333</v>
      </c>
      <c r="ES18">
        <v>3.14126733333333</v>
      </c>
      <c r="ET18">
        <v>3.11437533333333</v>
      </c>
      <c r="EU18">
        <v>24.7963133333333</v>
      </c>
      <c r="EV18">
        <v>24.6523933333333</v>
      </c>
      <c r="EW18">
        <v>500.052066666667</v>
      </c>
      <c r="EX18">
        <v>0.920002666666667</v>
      </c>
      <c r="EY18">
        <v>0.07999762</v>
      </c>
      <c r="EZ18">
        <v>0</v>
      </c>
      <c r="FA18">
        <v>1353.34333333333</v>
      </c>
      <c r="FB18">
        <v>5.00072</v>
      </c>
      <c r="FC18">
        <v>7071.94466666667</v>
      </c>
      <c r="FD18">
        <v>4269.312</v>
      </c>
      <c r="FE18">
        <v>40.5704</v>
      </c>
      <c r="FF18">
        <v>43.3414</v>
      </c>
      <c r="FG18">
        <v>42.312</v>
      </c>
      <c r="FH18">
        <v>43.6291333333333</v>
      </c>
      <c r="FI18">
        <v>43.312</v>
      </c>
      <c r="FJ18">
        <v>455.448666666667</v>
      </c>
      <c r="FK18">
        <v>39.6033333333333</v>
      </c>
      <c r="FL18">
        <v>0</v>
      </c>
      <c r="FM18">
        <v>46.6999998092651</v>
      </c>
      <c r="FN18">
        <v>0</v>
      </c>
      <c r="FO18">
        <v>1352.3068</v>
      </c>
      <c r="FP18">
        <v>-79.5461539725959</v>
      </c>
      <c r="FQ18">
        <v>-390.872308323504</v>
      </c>
      <c r="FR18">
        <v>7066.2472</v>
      </c>
      <c r="FS18">
        <v>15</v>
      </c>
      <c r="FT18">
        <v>1668544326</v>
      </c>
      <c r="FU18" t="s">
        <v>440</v>
      </c>
      <c r="FV18">
        <v>1668544326</v>
      </c>
      <c r="FW18">
        <v>1668544251</v>
      </c>
      <c r="FX18">
        <v>9</v>
      </c>
      <c r="FY18">
        <v>-0.003</v>
      </c>
      <c r="FZ18">
        <v>-0.003</v>
      </c>
      <c r="GA18">
        <v>-2.588</v>
      </c>
      <c r="GB18">
        <v>0.566</v>
      </c>
      <c r="GC18">
        <v>328</v>
      </c>
      <c r="GD18">
        <v>35</v>
      </c>
      <c r="GE18">
        <v>0.78</v>
      </c>
      <c r="GF18">
        <v>0.44</v>
      </c>
      <c r="GG18">
        <v>0</v>
      </c>
      <c r="GH18">
        <v>0</v>
      </c>
      <c r="GI18" t="s">
        <v>433</v>
      </c>
      <c r="GJ18">
        <v>3.2398</v>
      </c>
      <c r="GK18">
        <v>2.68135</v>
      </c>
      <c r="GL18">
        <v>0.0710917</v>
      </c>
      <c r="GM18">
        <v>0.0702939</v>
      </c>
      <c r="GN18">
        <v>0.137617</v>
      </c>
      <c r="GO18">
        <v>0.135632</v>
      </c>
      <c r="GP18">
        <v>28100.2</v>
      </c>
      <c r="GQ18">
        <v>25956.3</v>
      </c>
      <c r="GR18">
        <v>28633.2</v>
      </c>
      <c r="GS18">
        <v>26500.7</v>
      </c>
      <c r="GT18">
        <v>34411</v>
      </c>
      <c r="GU18">
        <v>32214.4</v>
      </c>
      <c r="GV18">
        <v>43023.9</v>
      </c>
      <c r="GW18">
        <v>40118.1</v>
      </c>
      <c r="GX18">
        <v>2.0566</v>
      </c>
      <c r="GY18">
        <v>2.4791</v>
      </c>
      <c r="GZ18">
        <v>0.0833869</v>
      </c>
      <c r="HA18">
        <v>0</v>
      </c>
      <c r="HB18">
        <v>27.0856</v>
      </c>
      <c r="HC18">
        <v>999.9</v>
      </c>
      <c r="HD18">
        <v>72.519</v>
      </c>
      <c r="HE18">
        <v>30.343</v>
      </c>
      <c r="HF18">
        <v>35.4922</v>
      </c>
      <c r="HG18">
        <v>30.0601</v>
      </c>
      <c r="HH18">
        <v>9.09455</v>
      </c>
      <c r="HI18">
        <v>3</v>
      </c>
      <c r="HJ18">
        <v>0.174004</v>
      </c>
      <c r="HK18">
        <v>0</v>
      </c>
      <c r="HL18">
        <v>20.3112</v>
      </c>
      <c r="HM18">
        <v>5.24784</v>
      </c>
      <c r="HN18">
        <v>11.968</v>
      </c>
      <c r="HO18">
        <v>4.9852</v>
      </c>
      <c r="HP18">
        <v>3.2924</v>
      </c>
      <c r="HQ18">
        <v>9999</v>
      </c>
      <c r="HR18">
        <v>999.9</v>
      </c>
      <c r="HS18">
        <v>9999</v>
      </c>
      <c r="HT18">
        <v>9999</v>
      </c>
      <c r="HU18">
        <v>4.97116</v>
      </c>
      <c r="HV18">
        <v>1.88293</v>
      </c>
      <c r="HW18">
        <v>1.87773</v>
      </c>
      <c r="HX18">
        <v>1.87927</v>
      </c>
      <c r="HY18">
        <v>1.87498</v>
      </c>
      <c r="HZ18">
        <v>1.87512</v>
      </c>
      <c r="IA18">
        <v>1.87836</v>
      </c>
      <c r="IB18">
        <v>1.87881</v>
      </c>
      <c r="IC18">
        <v>0</v>
      </c>
      <c r="ID18">
        <v>0</v>
      </c>
      <c r="IE18">
        <v>0</v>
      </c>
      <c r="IF18">
        <v>0</v>
      </c>
      <c r="IG18" t="s">
        <v>434</v>
      </c>
      <c r="IH18" t="s">
        <v>435</v>
      </c>
      <c r="II18" t="s">
        <v>436</v>
      </c>
      <c r="IJ18" t="s">
        <v>436</v>
      </c>
      <c r="IK18" t="s">
        <v>436</v>
      </c>
      <c r="IL18" t="s">
        <v>436</v>
      </c>
      <c r="IM18">
        <v>0</v>
      </c>
      <c r="IN18">
        <v>100</v>
      </c>
      <c r="IO18">
        <v>100</v>
      </c>
      <c r="IP18">
        <v>-2.588</v>
      </c>
      <c r="IQ18">
        <v>0.5662</v>
      </c>
      <c r="IR18">
        <v>-2.58449999999999</v>
      </c>
      <c r="IS18">
        <v>0</v>
      </c>
      <c r="IT18">
        <v>0</v>
      </c>
      <c r="IU18">
        <v>0</v>
      </c>
      <c r="IV18">
        <v>0.566189999999999</v>
      </c>
      <c r="IW18">
        <v>0</v>
      </c>
      <c r="IX18">
        <v>0</v>
      </c>
      <c r="IY18">
        <v>0</v>
      </c>
      <c r="IZ18">
        <v>-1</v>
      </c>
      <c r="JA18">
        <v>-1</v>
      </c>
      <c r="JB18">
        <v>1</v>
      </c>
      <c r="JC18">
        <v>23</v>
      </c>
      <c r="JD18">
        <v>0.5</v>
      </c>
      <c r="JE18">
        <v>1</v>
      </c>
      <c r="JF18">
        <v>4.99756</v>
      </c>
      <c r="JG18">
        <v>4.99756</v>
      </c>
      <c r="JH18">
        <v>3.34595</v>
      </c>
      <c r="JI18">
        <v>3.1189</v>
      </c>
      <c r="JJ18">
        <v>3.05054</v>
      </c>
      <c r="JK18">
        <v>2.36206</v>
      </c>
      <c r="JL18">
        <v>34.6006</v>
      </c>
      <c r="JM18">
        <v>15.5417</v>
      </c>
      <c r="JN18">
        <v>2</v>
      </c>
      <c r="JO18">
        <v>612.923</v>
      </c>
      <c r="JP18">
        <v>1057.7</v>
      </c>
      <c r="JQ18">
        <v>27.643</v>
      </c>
      <c r="JR18">
        <v>29.1436</v>
      </c>
      <c r="JS18">
        <v>30.0004</v>
      </c>
      <c r="JT18">
        <v>29.3818</v>
      </c>
      <c r="JU18">
        <v>29.3971</v>
      </c>
      <c r="JV18">
        <v>-1</v>
      </c>
      <c r="JW18">
        <v>-30</v>
      </c>
      <c r="JX18">
        <v>-30</v>
      </c>
      <c r="JY18">
        <v>-999.9</v>
      </c>
      <c r="JZ18">
        <v>1010.34</v>
      </c>
      <c r="KA18">
        <v>16.6112</v>
      </c>
      <c r="KB18">
        <v>103.377</v>
      </c>
      <c r="KC18">
        <v>100.901</v>
      </c>
    </row>
    <row r="19" spans="1:289">
      <c r="A19">
        <v>3</v>
      </c>
      <c r="B19">
        <v>1668544354</v>
      </c>
      <c r="C19">
        <v>93</v>
      </c>
      <c r="D19" t="s">
        <v>441</v>
      </c>
      <c r="E19" t="s">
        <v>442</v>
      </c>
      <c r="F19">
        <v>15</v>
      </c>
      <c r="G19" t="s">
        <v>422</v>
      </c>
      <c r="H19" t="s">
        <v>423</v>
      </c>
      <c r="I19" t="s">
        <v>424</v>
      </c>
      <c r="J19" t="s">
        <v>425</v>
      </c>
      <c r="K19" t="s">
        <v>426</v>
      </c>
      <c r="L19" t="s">
        <v>427</v>
      </c>
      <c r="M19">
        <v>1668544346</v>
      </c>
      <c r="N19">
        <f>(O19)/1000</f>
        <v>0</v>
      </c>
      <c r="O19">
        <f>IF(DT19, AR19, AL19)</f>
        <v>0</v>
      </c>
      <c r="P19">
        <f>IF(DT19, AM19, AK19)</f>
        <v>0</v>
      </c>
      <c r="Q19">
        <f>DV19 - IF(AY19&gt;1, P19*DP19*100.0/(BA19*EJ19), 0)</f>
        <v>0</v>
      </c>
      <c r="R19">
        <f>((X19-N19/2)*Q19-P19)/(X19+N19/2)</f>
        <v>0</v>
      </c>
      <c r="S19">
        <f>R19*(EC19+ED19)/1000.0</f>
        <v>0</v>
      </c>
      <c r="T19">
        <f>(DV19 - IF(AY19&gt;1, P19*DP19*100.0/(BA19*EJ19), 0))*(EC19+ED19)/1000.0</f>
        <v>0</v>
      </c>
      <c r="U19">
        <f>2.0/((1/W19-1/V19)+SIGN(W19)*SQRT((1/W19-1/V19)*(1/W19-1/V19) + 4*DQ19/((DQ19+1)*(DQ19+1))*(2*1/W19*1/V19-1/V19*1/V19)))</f>
        <v>0</v>
      </c>
      <c r="V19">
        <f>IF(LEFT(DR19,1)&lt;&gt;"0",IF(LEFT(DR19,1)="1",3.0,DS19),$D$5+$E$5*(EJ19*EC19/($K$5*1000))+$F$5*(EJ19*EC19/($K$5*1000))*MAX(MIN(DP19,$J$5),$I$5)*MAX(MIN(DP19,$J$5),$I$5)+$G$5*MAX(MIN(DP19,$J$5),$I$5)*(EJ19*EC19/($K$5*1000))+$H$5*(EJ19*EC19/($K$5*1000))*(EJ19*EC19/($K$5*1000)))</f>
        <v>0</v>
      </c>
      <c r="W19">
        <f>N19*(1000-(1000*0.61365*exp(17.502*AA19/(240.97+AA19))/(EC19+ED19)+DX19)/2)/(1000*0.61365*exp(17.502*AA19/(240.97+AA19))/(EC19+ED19)-DX19)</f>
        <v>0</v>
      </c>
      <c r="X19">
        <f>1/((DQ19+1)/(U19/1.6)+1/(V19/1.37)) + DQ19/((DQ19+1)/(U19/1.6) + DQ19/(V19/1.37))</f>
        <v>0</v>
      </c>
      <c r="Y19">
        <f>(DL19*DO19)</f>
        <v>0</v>
      </c>
      <c r="Z19">
        <f>(EE19+(Y19+2*0.95*5.67E-8*(((EE19+$B$7)+273)^4-(EE19+273)^4)-44100*N19)/(1.84*29.3*V19+8*0.95*5.67E-8*(EE19+273)^3))</f>
        <v>0</v>
      </c>
      <c r="AA19">
        <f>($C$7*EF19+$D$7*EG19+$E$7*Z19)</f>
        <v>0</v>
      </c>
      <c r="AB19">
        <f>0.61365*exp(17.502*AA19/(240.97+AA19))</f>
        <v>0</v>
      </c>
      <c r="AC19">
        <f>(AD19/AE19*100)</f>
        <v>0</v>
      </c>
      <c r="AD19">
        <f>DX19*(EC19+ED19)/1000</f>
        <v>0</v>
      </c>
      <c r="AE19">
        <f>0.61365*exp(17.502*EE19/(240.97+EE19))</f>
        <v>0</v>
      </c>
      <c r="AF19">
        <f>(AB19-DX19*(EC19+ED19)/1000)</f>
        <v>0</v>
      </c>
      <c r="AG19">
        <f>(-N19*44100)</f>
        <v>0</v>
      </c>
      <c r="AH19">
        <f>2*29.3*V19*0.92*(EE19-AA19)</f>
        <v>0</v>
      </c>
      <c r="AI19">
        <f>2*0.95*5.67E-8*(((EE19+$B$7)+273)^4-(AA19+273)^4)</f>
        <v>0</v>
      </c>
      <c r="AJ19">
        <f>Y19+AI19+AG19+AH19</f>
        <v>0</v>
      </c>
      <c r="AK19">
        <f>EB19*AY19*(DW19-DV19*(1000-AY19*DY19)/(1000-AY19*DX19))/(100*DP19)</f>
        <v>0</v>
      </c>
      <c r="AL19">
        <f>1000*EB19*AY19*(DX19-DY19)/(100*DP19*(1000-AY19*DX19))</f>
        <v>0</v>
      </c>
      <c r="AM19">
        <f>(AN19 - AO19 - EC19*1E3/(8.314*(EE19+273.15)) * AQ19/EB19 * AP19) * EB19/(100*DP19) * (1000 - DY19)/1000</f>
        <v>0</v>
      </c>
      <c r="AN19">
        <v>339.150646827367</v>
      </c>
      <c r="AO19">
        <v>339.576521212121</v>
      </c>
      <c r="AP19">
        <v>-0.0394539353143357</v>
      </c>
      <c r="AQ19">
        <v>66.94940249423</v>
      </c>
      <c r="AR19">
        <f>(AT19 - AS19 + EC19*1E3/(8.314*(EE19+273.15)) * AV19/EB19 * AU19) * EB19/(100*DP19) * 1000/(1000 - AT19)</f>
        <v>0</v>
      </c>
      <c r="AS19">
        <v>35.1064723557143</v>
      </c>
      <c r="AT19">
        <v>35.3587006060606</v>
      </c>
      <c r="AU19">
        <v>-9.24615095056491e-05</v>
      </c>
      <c r="AV19">
        <v>78.43</v>
      </c>
      <c r="AW19">
        <v>3</v>
      </c>
      <c r="AX19">
        <v>0</v>
      </c>
      <c r="AY19">
        <f>IF(AW19*$H$13&gt;=BA19,1.0,(BA19/(BA19-AW19*$H$13)))</f>
        <v>0</v>
      </c>
      <c r="AZ19">
        <f>(AY19-1)*100</f>
        <v>0</v>
      </c>
      <c r="BA19">
        <f>MAX(0,($B$13+$C$13*EJ19)/(1+$D$13*EJ19)*EC19/(EE19+273)*$E$13)</f>
        <v>0</v>
      </c>
      <c r="BB19" t="s">
        <v>428</v>
      </c>
      <c r="BC19">
        <v>10122.8</v>
      </c>
      <c r="BD19">
        <v>849.1036</v>
      </c>
      <c r="BE19">
        <v>4302.4</v>
      </c>
      <c r="BF19">
        <f>1-BD19/BE19</f>
        <v>0</v>
      </c>
      <c r="BG19">
        <v>-0.412705842622216</v>
      </c>
      <c r="BH19" t="s">
        <v>443</v>
      </c>
      <c r="BI19">
        <v>10274.2</v>
      </c>
      <c r="BJ19">
        <v>1304.0068</v>
      </c>
      <c r="BK19">
        <v>1338.69</v>
      </c>
      <c r="BL19">
        <f>1-BJ19/BK19</f>
        <v>0</v>
      </c>
      <c r="BM19">
        <v>0.5</v>
      </c>
      <c r="BN19">
        <f>DM19</f>
        <v>0</v>
      </c>
      <c r="BO19">
        <f>P19</f>
        <v>0</v>
      </c>
      <c r="BP19">
        <f>BL19*BM19*BN19</f>
        <v>0</v>
      </c>
      <c r="BQ19">
        <f>(BO19-BG19)/BN19</f>
        <v>0</v>
      </c>
      <c r="BR19">
        <f>(BE19-BK19)/BK19</f>
        <v>0</v>
      </c>
      <c r="BS19">
        <f>BD19/(BF19+BD19/BK19)</f>
        <v>0</v>
      </c>
      <c r="BT19" t="s">
        <v>430</v>
      </c>
      <c r="BU19">
        <v>0</v>
      </c>
      <c r="BV19">
        <f>IF(BU19&lt;&gt;0, BU19, BS19)</f>
        <v>0</v>
      </c>
      <c r="BW19">
        <f>1-BV19/BK19</f>
        <v>0</v>
      </c>
      <c r="BX19">
        <f>(BK19-BJ19)/(BK19-BV19)</f>
        <v>0</v>
      </c>
      <c r="BY19">
        <f>(BE19-BK19)/(BE19-BV19)</f>
        <v>0</v>
      </c>
      <c r="BZ19">
        <f>(BK19-BJ19)/(BK19-BD19)</f>
        <v>0</v>
      </c>
      <c r="CA19">
        <f>(BE19-BK19)/(BE19-BD19)</f>
        <v>0</v>
      </c>
      <c r="CB19">
        <f>(BX19*BV19/BJ19)</f>
        <v>0</v>
      </c>
      <c r="CC19">
        <f>(1-CB19)</f>
        <v>0</v>
      </c>
      <c r="CD19">
        <v>250</v>
      </c>
      <c r="CE19">
        <v>290</v>
      </c>
      <c r="CF19">
        <v>1338.69</v>
      </c>
      <c r="CG19">
        <v>55</v>
      </c>
      <c r="CH19">
        <v>10274.2</v>
      </c>
      <c r="CI19">
        <v>1332.15</v>
      </c>
      <c r="CJ19">
        <v>6.54</v>
      </c>
      <c r="CK19">
        <v>300</v>
      </c>
      <c r="CL19">
        <v>24.1</v>
      </c>
      <c r="CM19">
        <v>1332.29052498624</v>
      </c>
      <c r="CN19">
        <v>2.09906399389138</v>
      </c>
      <c r="CO19">
        <v>-0.146449471372781</v>
      </c>
      <c r="CP19">
        <v>1.8780151238503</v>
      </c>
      <c r="CQ19">
        <v>0.000217132825736543</v>
      </c>
      <c r="CR19">
        <v>-0.00809006963292548</v>
      </c>
      <c r="CS19">
        <v>290</v>
      </c>
      <c r="CT19">
        <v>1329.13</v>
      </c>
      <c r="CU19">
        <v>655</v>
      </c>
      <c r="CV19">
        <v>10241.3</v>
      </c>
      <c r="CW19">
        <v>1332.15</v>
      </c>
      <c r="CX19">
        <v>-3.02</v>
      </c>
      <c r="DL19">
        <f>$B$11*EK19+$C$11*EL19+$F$11*EW19*(1-EZ19)</f>
        <v>0</v>
      </c>
      <c r="DM19">
        <f>DL19*DN19</f>
        <v>0</v>
      </c>
      <c r="DN19">
        <f>($B$11*$D$9+$C$11*$D$9+$F$11*((FJ19+FB19)/MAX(FJ19+FB19+FK19, 0.1)*$I$9+FK19/MAX(FJ19+FB19+FK19, 0.1)*$J$9))/($B$11+$C$11+$F$11)</f>
        <v>0</v>
      </c>
      <c r="DO19">
        <f>($B$11*$K$9+$C$11*$K$9+$F$11*((FJ19+FB19)/MAX(FJ19+FB19+FK19, 0.1)*$P$9+FK19/MAX(FJ19+FB19+FK19, 0.1)*$Q$9))/($B$11+$C$11+$F$11)</f>
        <v>0</v>
      </c>
      <c r="DP19">
        <v>6</v>
      </c>
      <c r="DQ19">
        <v>0.5</v>
      </c>
      <c r="DR19" t="s">
        <v>431</v>
      </c>
      <c r="DS19">
        <v>2</v>
      </c>
      <c r="DT19" t="b">
        <v>1</v>
      </c>
      <c r="DU19">
        <v>1668544346</v>
      </c>
      <c r="DV19">
        <v>327.839733333333</v>
      </c>
      <c r="DW19">
        <v>327.628666666667</v>
      </c>
      <c r="DX19">
        <v>35.3647</v>
      </c>
      <c r="DY19">
        <v>35.1024266666667</v>
      </c>
      <c r="DZ19">
        <v>330.435733333333</v>
      </c>
      <c r="EA19">
        <v>34.7985133333333</v>
      </c>
      <c r="EB19">
        <v>599.987866666667</v>
      </c>
      <c r="EC19">
        <v>88.7826333333333</v>
      </c>
      <c r="ED19">
        <v>0.10006582</v>
      </c>
      <c r="EE19">
        <v>29.0630266666667</v>
      </c>
      <c r="EF19">
        <v>28.70012</v>
      </c>
      <c r="EG19">
        <v>999.9</v>
      </c>
      <c r="EH19">
        <v>0</v>
      </c>
      <c r="EI19">
        <v>0</v>
      </c>
      <c r="EJ19">
        <v>4999.33333333333</v>
      </c>
      <c r="EK19">
        <v>0</v>
      </c>
      <c r="EL19">
        <v>-1275.006</v>
      </c>
      <c r="EM19">
        <v>0.2193808</v>
      </c>
      <c r="EN19">
        <v>339.867466666667</v>
      </c>
      <c r="EO19">
        <v>339.5476</v>
      </c>
      <c r="EP19">
        <v>0.262283866666667</v>
      </c>
      <c r="EQ19">
        <v>327.628666666667</v>
      </c>
      <c r="ER19">
        <v>35.1024266666667</v>
      </c>
      <c r="ES19">
        <v>3.139772</v>
      </c>
      <c r="ET19">
        <v>3.11648466666667</v>
      </c>
      <c r="EU19">
        <v>24.78834</v>
      </c>
      <c r="EV19">
        <v>24.66372</v>
      </c>
      <c r="EW19">
        <v>500.030133333333</v>
      </c>
      <c r="EX19">
        <v>0.920009866666667</v>
      </c>
      <c r="EY19">
        <v>0.0799902933333333</v>
      </c>
      <c r="EZ19">
        <v>0</v>
      </c>
      <c r="FA19">
        <v>1304.54933333333</v>
      </c>
      <c r="FB19">
        <v>5.00072</v>
      </c>
      <c r="FC19">
        <v>6835.986</v>
      </c>
      <c r="FD19">
        <v>4269.136</v>
      </c>
      <c r="FE19">
        <v>40.6663333333333</v>
      </c>
      <c r="FF19">
        <v>43.375</v>
      </c>
      <c r="FG19">
        <v>42.3708</v>
      </c>
      <c r="FH19">
        <v>43.625</v>
      </c>
      <c r="FI19">
        <v>43.375</v>
      </c>
      <c r="FJ19">
        <v>455.431333333333</v>
      </c>
      <c r="FK19">
        <v>39.598</v>
      </c>
      <c r="FL19">
        <v>0</v>
      </c>
      <c r="FM19">
        <v>43.6000001430511</v>
      </c>
      <c r="FN19">
        <v>0</v>
      </c>
      <c r="FO19">
        <v>1304.0068</v>
      </c>
      <c r="FP19">
        <v>-42.1153845449112</v>
      </c>
      <c r="FQ19">
        <v>-218.009230384108</v>
      </c>
      <c r="FR19">
        <v>6832.842</v>
      </c>
      <c r="FS19">
        <v>15</v>
      </c>
      <c r="FT19">
        <v>1668544368</v>
      </c>
      <c r="FU19" t="s">
        <v>444</v>
      </c>
      <c r="FV19">
        <v>1668544368</v>
      </c>
      <c r="FW19">
        <v>1668544251</v>
      </c>
      <c r="FX19">
        <v>10</v>
      </c>
      <c r="FY19">
        <v>-0.008</v>
      </c>
      <c r="FZ19">
        <v>-0.003</v>
      </c>
      <c r="GA19">
        <v>-2.596</v>
      </c>
      <c r="GB19">
        <v>0.566</v>
      </c>
      <c r="GC19">
        <v>327</v>
      </c>
      <c r="GD19">
        <v>35</v>
      </c>
      <c r="GE19">
        <v>1.04</v>
      </c>
      <c r="GF19">
        <v>0.44</v>
      </c>
      <c r="GG19">
        <v>0</v>
      </c>
      <c r="GH19">
        <v>0</v>
      </c>
      <c r="GI19" t="s">
        <v>433</v>
      </c>
      <c r="GJ19">
        <v>3.23979</v>
      </c>
      <c r="GK19">
        <v>2.68069</v>
      </c>
      <c r="GL19">
        <v>0.0710508</v>
      </c>
      <c r="GM19">
        <v>0.0702377</v>
      </c>
      <c r="GN19">
        <v>0.137571</v>
      </c>
      <c r="GO19">
        <v>0.135695</v>
      </c>
      <c r="GP19">
        <v>28101.1</v>
      </c>
      <c r="GQ19">
        <v>25957.4</v>
      </c>
      <c r="GR19">
        <v>28632.8</v>
      </c>
      <c r="GS19">
        <v>26500.2</v>
      </c>
      <c r="GT19">
        <v>34413</v>
      </c>
      <c r="GU19">
        <v>32211.6</v>
      </c>
      <c r="GV19">
        <v>43023.9</v>
      </c>
      <c r="GW19">
        <v>40117.4</v>
      </c>
      <c r="GX19">
        <v>2.0572</v>
      </c>
      <c r="GY19">
        <v>2.4806</v>
      </c>
      <c r="GZ19">
        <v>0.0929832</v>
      </c>
      <c r="HA19">
        <v>0</v>
      </c>
      <c r="HB19">
        <v>27.1659</v>
      </c>
      <c r="HC19">
        <v>999.9</v>
      </c>
      <c r="HD19">
        <v>72.5</v>
      </c>
      <c r="HE19">
        <v>30.393</v>
      </c>
      <c r="HF19">
        <v>35.5815</v>
      </c>
      <c r="HG19">
        <v>29.7901</v>
      </c>
      <c r="HH19">
        <v>9.03445</v>
      </c>
      <c r="HI19">
        <v>3</v>
      </c>
      <c r="HJ19">
        <v>0.175579</v>
      </c>
      <c r="HK19">
        <v>0</v>
      </c>
      <c r="HL19">
        <v>20.3112</v>
      </c>
      <c r="HM19">
        <v>5.24784</v>
      </c>
      <c r="HN19">
        <v>11.9668</v>
      </c>
      <c r="HO19">
        <v>4.9858</v>
      </c>
      <c r="HP19">
        <v>3.2927</v>
      </c>
      <c r="HQ19">
        <v>9999</v>
      </c>
      <c r="HR19">
        <v>999.9</v>
      </c>
      <c r="HS19">
        <v>9999</v>
      </c>
      <c r="HT19">
        <v>9999</v>
      </c>
      <c r="HU19">
        <v>4.97122</v>
      </c>
      <c r="HV19">
        <v>1.88293</v>
      </c>
      <c r="HW19">
        <v>1.87773</v>
      </c>
      <c r="HX19">
        <v>1.87927</v>
      </c>
      <c r="HY19">
        <v>1.875</v>
      </c>
      <c r="HZ19">
        <v>1.87515</v>
      </c>
      <c r="IA19">
        <v>1.87836</v>
      </c>
      <c r="IB19">
        <v>1.87881</v>
      </c>
      <c r="IC19">
        <v>0</v>
      </c>
      <c r="ID19">
        <v>0</v>
      </c>
      <c r="IE19">
        <v>0</v>
      </c>
      <c r="IF19">
        <v>0</v>
      </c>
      <c r="IG19" t="s">
        <v>434</v>
      </c>
      <c r="IH19" t="s">
        <v>435</v>
      </c>
      <c r="II19" t="s">
        <v>436</v>
      </c>
      <c r="IJ19" t="s">
        <v>436</v>
      </c>
      <c r="IK19" t="s">
        <v>436</v>
      </c>
      <c r="IL19" t="s">
        <v>436</v>
      </c>
      <c r="IM19">
        <v>0</v>
      </c>
      <c r="IN19">
        <v>100</v>
      </c>
      <c r="IO19">
        <v>100</v>
      </c>
      <c r="IP19">
        <v>-2.596</v>
      </c>
      <c r="IQ19">
        <v>0.5662</v>
      </c>
      <c r="IR19">
        <v>-2.58763636363636</v>
      </c>
      <c r="IS19">
        <v>0</v>
      </c>
      <c r="IT19">
        <v>0</v>
      </c>
      <c r="IU19">
        <v>0</v>
      </c>
      <c r="IV19">
        <v>0.566189999999999</v>
      </c>
      <c r="IW19">
        <v>0</v>
      </c>
      <c r="IX19">
        <v>0</v>
      </c>
      <c r="IY19">
        <v>0</v>
      </c>
      <c r="IZ19">
        <v>-1</v>
      </c>
      <c r="JA19">
        <v>-1</v>
      </c>
      <c r="JB19">
        <v>1</v>
      </c>
      <c r="JC19">
        <v>23</v>
      </c>
      <c r="JD19">
        <v>0.5</v>
      </c>
      <c r="JE19">
        <v>1.7</v>
      </c>
      <c r="JF19">
        <v>4.99756</v>
      </c>
      <c r="JG19">
        <v>4.99756</v>
      </c>
      <c r="JH19">
        <v>3.34595</v>
      </c>
      <c r="JI19">
        <v>3.1189</v>
      </c>
      <c r="JJ19">
        <v>3.05054</v>
      </c>
      <c r="JK19">
        <v>2.34619</v>
      </c>
      <c r="JL19">
        <v>34.6235</v>
      </c>
      <c r="JM19">
        <v>15.5155</v>
      </c>
      <c r="JN19">
        <v>2</v>
      </c>
      <c r="JO19">
        <v>613.58</v>
      </c>
      <c r="JP19">
        <v>1059.85</v>
      </c>
      <c r="JQ19">
        <v>27.7347</v>
      </c>
      <c r="JR19">
        <v>29.1635</v>
      </c>
      <c r="JS19">
        <v>30.0004</v>
      </c>
      <c r="JT19">
        <v>29.3988</v>
      </c>
      <c r="JU19">
        <v>29.4118</v>
      </c>
      <c r="JV19">
        <v>-1</v>
      </c>
      <c r="JW19">
        <v>-30</v>
      </c>
      <c r="JX19">
        <v>-30</v>
      </c>
      <c r="JY19">
        <v>-999.9</v>
      </c>
      <c r="JZ19">
        <v>1010.34</v>
      </c>
      <c r="KA19">
        <v>16.6112</v>
      </c>
      <c r="KB19">
        <v>103.376</v>
      </c>
      <c r="KC19">
        <v>100.9</v>
      </c>
    </row>
    <row r="20" spans="1:289">
      <c r="A20">
        <v>4</v>
      </c>
      <c r="B20">
        <v>1668544932.1</v>
      </c>
      <c r="C20">
        <v>671.099999904633</v>
      </c>
      <c r="D20" t="s">
        <v>445</v>
      </c>
      <c r="E20" t="s">
        <v>446</v>
      </c>
      <c r="F20">
        <v>15</v>
      </c>
      <c r="G20" t="s">
        <v>422</v>
      </c>
      <c r="H20" t="s">
        <v>423</v>
      </c>
      <c r="I20" t="s">
        <v>424</v>
      </c>
      <c r="J20" t="s">
        <v>425</v>
      </c>
      <c r="K20" t="s">
        <v>426</v>
      </c>
      <c r="L20" t="s">
        <v>427</v>
      </c>
      <c r="M20">
        <v>1668544924.1</v>
      </c>
      <c r="N20">
        <f>(O20)/1000</f>
        <v>0</v>
      </c>
      <c r="O20">
        <f>IF(DT20, AR20, AL20)</f>
        <v>0</v>
      </c>
      <c r="P20">
        <f>IF(DT20, AM20, AK20)</f>
        <v>0</v>
      </c>
      <c r="Q20">
        <f>DV20 - IF(AY20&gt;1, P20*DP20*100.0/(BA20*EJ20), 0)</f>
        <v>0</v>
      </c>
      <c r="R20">
        <f>((X20-N20/2)*Q20-P20)/(X20+N20/2)</f>
        <v>0</v>
      </c>
      <c r="S20">
        <f>R20*(EC20+ED20)/1000.0</f>
        <v>0</v>
      </c>
      <c r="T20">
        <f>(DV20 - IF(AY20&gt;1, P20*DP20*100.0/(BA20*EJ20), 0))*(EC20+ED20)/1000.0</f>
        <v>0</v>
      </c>
      <c r="U20">
        <f>2.0/((1/W20-1/V20)+SIGN(W20)*SQRT((1/W20-1/V20)*(1/W20-1/V20) + 4*DQ20/((DQ20+1)*(DQ20+1))*(2*1/W20*1/V20-1/V20*1/V20)))</f>
        <v>0</v>
      </c>
      <c r="V20">
        <f>IF(LEFT(DR20,1)&lt;&gt;"0",IF(LEFT(DR20,1)="1",3.0,DS20),$D$5+$E$5*(EJ20*EC20/($K$5*1000))+$F$5*(EJ20*EC20/($K$5*1000))*MAX(MIN(DP20,$J$5),$I$5)*MAX(MIN(DP20,$J$5),$I$5)+$G$5*MAX(MIN(DP20,$J$5),$I$5)*(EJ20*EC20/($K$5*1000))+$H$5*(EJ20*EC20/($K$5*1000))*(EJ20*EC20/($K$5*1000)))</f>
        <v>0</v>
      </c>
      <c r="W20">
        <f>N20*(1000-(1000*0.61365*exp(17.502*AA20/(240.97+AA20))/(EC20+ED20)+DX20)/2)/(1000*0.61365*exp(17.502*AA20/(240.97+AA20))/(EC20+ED20)-DX20)</f>
        <v>0</v>
      </c>
      <c r="X20">
        <f>1/((DQ20+1)/(U20/1.6)+1/(V20/1.37)) + DQ20/((DQ20+1)/(U20/1.6) + DQ20/(V20/1.37))</f>
        <v>0</v>
      </c>
      <c r="Y20">
        <f>(DL20*DO20)</f>
        <v>0</v>
      </c>
      <c r="Z20">
        <f>(EE20+(Y20+2*0.95*5.67E-8*(((EE20+$B$7)+273)^4-(EE20+273)^4)-44100*N20)/(1.84*29.3*V20+8*0.95*5.67E-8*(EE20+273)^3))</f>
        <v>0</v>
      </c>
      <c r="AA20">
        <f>($C$7*EF20+$D$7*EG20+$E$7*Z20)</f>
        <v>0</v>
      </c>
      <c r="AB20">
        <f>0.61365*exp(17.502*AA20/(240.97+AA20))</f>
        <v>0</v>
      </c>
      <c r="AC20">
        <f>(AD20/AE20*100)</f>
        <v>0</v>
      </c>
      <c r="AD20">
        <f>DX20*(EC20+ED20)/1000</f>
        <v>0</v>
      </c>
      <c r="AE20">
        <f>0.61365*exp(17.502*EE20/(240.97+EE20))</f>
        <v>0</v>
      </c>
      <c r="AF20">
        <f>(AB20-DX20*(EC20+ED20)/1000)</f>
        <v>0</v>
      </c>
      <c r="AG20">
        <f>(-N20*44100)</f>
        <v>0</v>
      </c>
      <c r="AH20">
        <f>2*29.3*V20*0.92*(EE20-AA20)</f>
        <v>0</v>
      </c>
      <c r="AI20">
        <f>2*0.95*5.67E-8*(((EE20+$B$7)+273)^4-(AA20+273)^4)</f>
        <v>0</v>
      </c>
      <c r="AJ20">
        <f>Y20+AI20+AG20+AH20</f>
        <v>0</v>
      </c>
      <c r="AK20">
        <f>EB20*AY20*(DW20-DV20*(1000-AY20*DY20)/(1000-AY20*DX20))/(100*DP20)</f>
        <v>0</v>
      </c>
      <c r="AL20">
        <f>1000*EB20*AY20*(DX20-DY20)/(100*DP20*(1000-AY20*DX20))</f>
        <v>0</v>
      </c>
      <c r="AM20">
        <f>(AN20 - AO20 - EC20*1E3/(8.314*(EE20+273.15)) * AQ20/EB20 * AP20) * EB20/(100*DP20) * (1000 - DY20)/1000</f>
        <v>0</v>
      </c>
      <c r="AN20">
        <v>370.687349509246</v>
      </c>
      <c r="AO20">
        <v>469.880327272727</v>
      </c>
      <c r="AP20">
        <v>-0.0332471857955043</v>
      </c>
      <c r="AQ20">
        <v>66.9590802377808</v>
      </c>
      <c r="AR20">
        <f>(AT20 - AS20 + EC20*1E3/(8.314*(EE20+273.15)) * AV20/EB20 * AU20) * EB20/(100*DP20) * 1000/(1000 - AT20)</f>
        <v>0</v>
      </c>
      <c r="AS20">
        <v>35.6025498699405</v>
      </c>
      <c r="AT20">
        <v>34.6565642424242</v>
      </c>
      <c r="AU20">
        <v>-6.60918490123347e-05</v>
      </c>
      <c r="AV20">
        <v>78.3406625902958</v>
      </c>
      <c r="AW20">
        <v>601</v>
      </c>
      <c r="AX20">
        <v>100</v>
      </c>
      <c r="AY20">
        <f>IF(AW20*$H$13&gt;=BA20,1.0,(BA20/(BA20-AW20*$H$13)))</f>
        <v>0</v>
      </c>
      <c r="AZ20">
        <f>(AY20-1)*100</f>
        <v>0</v>
      </c>
      <c r="BA20">
        <f>MAX(0,($B$13+$C$13*EJ20)/(1+$D$13*EJ20)*EC20/(EE20+273)*$E$13)</f>
        <v>0</v>
      </c>
      <c r="BB20" t="s">
        <v>428</v>
      </c>
      <c r="BC20">
        <v>10122.8</v>
      </c>
      <c r="BD20">
        <v>849.1036</v>
      </c>
      <c r="BE20">
        <v>4302.4</v>
      </c>
      <c r="BF20">
        <f>1-BD20/BE20</f>
        <v>0</v>
      </c>
      <c r="BG20">
        <v>-0.412705842622216</v>
      </c>
      <c r="BH20" t="s">
        <v>447</v>
      </c>
      <c r="BI20">
        <v>10011.7</v>
      </c>
      <c r="BJ20">
        <v>2.47008846153846</v>
      </c>
      <c r="BK20">
        <v>0.23</v>
      </c>
      <c r="BL20">
        <f>1-BJ20/BK20</f>
        <v>0</v>
      </c>
      <c r="BM20">
        <v>0.5</v>
      </c>
      <c r="BN20">
        <f>DM20</f>
        <v>0</v>
      </c>
      <c r="BO20">
        <f>P20</f>
        <v>0</v>
      </c>
      <c r="BP20">
        <f>BL20*BM20*BN20</f>
        <v>0</v>
      </c>
      <c r="BQ20">
        <f>(BO20-BG20)/BN20</f>
        <v>0</v>
      </c>
      <c r="BR20">
        <f>(BE20-BK20)/BK20</f>
        <v>0</v>
      </c>
      <c r="BS20">
        <f>BD20/(BF20+BD20/BK20)</f>
        <v>0</v>
      </c>
      <c r="BT20" t="s">
        <v>430</v>
      </c>
      <c r="BU20">
        <v>0</v>
      </c>
      <c r="BV20">
        <f>IF(BU20&lt;&gt;0, BU20, BS20)</f>
        <v>0</v>
      </c>
      <c r="BW20">
        <f>1-BV20/BK20</f>
        <v>0</v>
      </c>
      <c r="BX20">
        <f>(BK20-BJ20)/(BK20-BV20)</f>
        <v>0</v>
      </c>
      <c r="BY20">
        <f>(BE20-BK20)/(BE20-BV20)</f>
        <v>0</v>
      </c>
      <c r="BZ20">
        <f>(BK20-BJ20)/(BK20-BD20)</f>
        <v>0</v>
      </c>
      <c r="CA20">
        <f>(BE20-BK20)/(BE20-BD20)</f>
        <v>0</v>
      </c>
      <c r="CB20">
        <f>(BX20*BV20/BJ20)</f>
        <v>0</v>
      </c>
      <c r="CC20">
        <f>(1-CB20)</f>
        <v>0</v>
      </c>
      <c r="CD20">
        <v>251</v>
      </c>
      <c r="CE20">
        <v>290</v>
      </c>
      <c r="CF20">
        <v>0.23</v>
      </c>
      <c r="CG20">
        <v>95</v>
      </c>
      <c r="CH20">
        <v>10011.7</v>
      </c>
      <c r="CI20">
        <v>-0.13</v>
      </c>
      <c r="CJ20">
        <v>0.36</v>
      </c>
      <c r="CK20">
        <v>300</v>
      </c>
      <c r="CL20">
        <v>24.1</v>
      </c>
      <c r="CM20">
        <v>-0.42901072284749</v>
      </c>
      <c r="CN20">
        <v>0.879835309631903</v>
      </c>
      <c r="CO20">
        <v>0.301193246604393</v>
      </c>
      <c r="CP20">
        <v>0.767549253935693</v>
      </c>
      <c r="CQ20">
        <v>0.00546937976479334</v>
      </c>
      <c r="CR20">
        <v>-0.00788675595105673</v>
      </c>
      <c r="CS20">
        <v>290</v>
      </c>
      <c r="CT20">
        <v>0.05</v>
      </c>
      <c r="CU20">
        <v>675</v>
      </c>
      <c r="CV20">
        <v>9984.97</v>
      </c>
      <c r="CW20">
        <v>-0.13</v>
      </c>
      <c r="CX20">
        <v>0.18</v>
      </c>
      <c r="DL20">
        <f>$B$11*EK20+$C$11*EL20+$F$11*EW20*(1-EZ20)</f>
        <v>0</v>
      </c>
      <c r="DM20">
        <f>DL20*DN20</f>
        <v>0</v>
      </c>
      <c r="DN20">
        <f>($B$11*$D$9+$C$11*$D$9+$F$11*((FJ20+FB20)/MAX(FJ20+FB20+FK20, 0.1)*$I$9+FK20/MAX(FJ20+FB20+FK20, 0.1)*$J$9))/($B$11+$C$11+$F$11)</f>
        <v>0</v>
      </c>
      <c r="DO20">
        <f>($B$11*$K$9+$C$11*$K$9+$F$11*((FJ20+FB20)/MAX(FJ20+FB20+FK20, 0.1)*$P$9+FK20/MAX(FJ20+FB20+FK20, 0.1)*$Q$9))/($B$11+$C$11+$F$11)</f>
        <v>0</v>
      </c>
      <c r="DP20">
        <v>6</v>
      </c>
      <c r="DQ20">
        <v>0.5</v>
      </c>
      <c r="DR20" t="s">
        <v>431</v>
      </c>
      <c r="DS20">
        <v>2</v>
      </c>
      <c r="DT20" t="b">
        <v>1</v>
      </c>
      <c r="DU20">
        <v>1668544924.1</v>
      </c>
      <c r="DV20">
        <v>453.869066666667</v>
      </c>
      <c r="DW20">
        <v>409.485666666667</v>
      </c>
      <c r="DX20">
        <v>34.67406</v>
      </c>
      <c r="DY20">
        <v>35.59468</v>
      </c>
      <c r="DZ20">
        <v>456.464933333333</v>
      </c>
      <c r="EA20">
        <v>34.1078733333333</v>
      </c>
      <c r="EB20">
        <v>600.016533333333</v>
      </c>
      <c r="EC20">
        <v>88.7561666666667</v>
      </c>
      <c r="ED20">
        <v>0.0168103</v>
      </c>
      <c r="EE20">
        <v>29.5995066666667</v>
      </c>
      <c r="EF20">
        <v>29.8752266666667</v>
      </c>
      <c r="EG20">
        <v>999.9</v>
      </c>
      <c r="EH20">
        <v>0</v>
      </c>
      <c r="EI20">
        <v>0</v>
      </c>
      <c r="EJ20">
        <v>4997</v>
      </c>
      <c r="EK20">
        <v>0</v>
      </c>
      <c r="EL20">
        <v>-47.09124</v>
      </c>
      <c r="EM20">
        <v>44.3833866666667</v>
      </c>
      <c r="EN20">
        <v>470.171933333333</v>
      </c>
      <c r="EO20">
        <v>424.599266666667</v>
      </c>
      <c r="EP20">
        <v>-0.9206274</v>
      </c>
      <c r="EQ20">
        <v>409.485666666667</v>
      </c>
      <c r="ER20">
        <v>35.59468</v>
      </c>
      <c r="ES20">
        <v>3.077538</v>
      </c>
      <c r="ET20">
        <v>3.159248</v>
      </c>
      <c r="EU20">
        <v>24.4534733333333</v>
      </c>
      <c r="EV20">
        <v>24.8919266666667</v>
      </c>
      <c r="EW20">
        <v>500.007</v>
      </c>
      <c r="EX20">
        <v>0.919986066666666</v>
      </c>
      <c r="EY20">
        <v>0.0800138866666667</v>
      </c>
      <c r="EZ20">
        <v>0</v>
      </c>
      <c r="FA20">
        <v>2.50683333333333</v>
      </c>
      <c r="FB20">
        <v>5.00072</v>
      </c>
      <c r="FC20">
        <v>1932.18</v>
      </c>
      <c r="FD20">
        <v>4268.904</v>
      </c>
      <c r="FE20">
        <v>41</v>
      </c>
      <c r="FF20">
        <v>43.687</v>
      </c>
      <c r="FG20">
        <v>42.687</v>
      </c>
      <c r="FH20">
        <v>44.062</v>
      </c>
      <c r="FI20">
        <v>43.7458</v>
      </c>
      <c r="FJ20">
        <v>455.398666666667</v>
      </c>
      <c r="FK20">
        <v>39.606</v>
      </c>
      <c r="FL20">
        <v>0</v>
      </c>
      <c r="FM20">
        <v>577</v>
      </c>
      <c r="FN20">
        <v>0</v>
      </c>
      <c r="FO20">
        <v>2.47008846153846</v>
      </c>
      <c r="FP20">
        <v>-0.49674872340177</v>
      </c>
      <c r="FQ20">
        <v>1.27179487194723</v>
      </c>
      <c r="FR20">
        <v>1932.08153846154</v>
      </c>
      <c r="FS20">
        <v>15</v>
      </c>
      <c r="FT20">
        <v>1668544368</v>
      </c>
      <c r="FU20" t="s">
        <v>444</v>
      </c>
      <c r="FV20">
        <v>1668544368</v>
      </c>
      <c r="FW20">
        <v>1668544251</v>
      </c>
      <c r="FX20">
        <v>10</v>
      </c>
      <c r="FY20">
        <v>-0.008</v>
      </c>
      <c r="FZ20">
        <v>-0.003</v>
      </c>
      <c r="GA20">
        <v>-2.596</v>
      </c>
      <c r="GB20">
        <v>0.566</v>
      </c>
      <c r="GC20">
        <v>327</v>
      </c>
      <c r="GD20">
        <v>35</v>
      </c>
      <c r="GE20">
        <v>1.04</v>
      </c>
      <c r="GF20">
        <v>0.44</v>
      </c>
      <c r="GG20">
        <v>0</v>
      </c>
      <c r="GH20">
        <v>0</v>
      </c>
      <c r="GI20" t="s">
        <v>433</v>
      </c>
      <c r="GJ20">
        <v>3.23956</v>
      </c>
      <c r="GK20">
        <v>2.59773</v>
      </c>
      <c r="GL20">
        <v>0.0910299</v>
      </c>
      <c r="GM20">
        <v>0.077875</v>
      </c>
      <c r="GN20">
        <v>0.135534</v>
      </c>
      <c r="GO20">
        <v>0.136882</v>
      </c>
      <c r="GP20">
        <v>27484.6</v>
      </c>
      <c r="GQ20">
        <v>25735</v>
      </c>
      <c r="GR20">
        <v>28621.3</v>
      </c>
      <c r="GS20">
        <v>26491.8</v>
      </c>
      <c r="GT20">
        <v>34485.4</v>
      </c>
      <c r="GU20">
        <v>32160</v>
      </c>
      <c r="GV20">
        <v>43007.6</v>
      </c>
      <c r="GW20">
        <v>40107.5</v>
      </c>
      <c r="GX20">
        <v>0.306</v>
      </c>
      <c r="GY20">
        <v>2.4761</v>
      </c>
      <c r="GZ20">
        <v>0.107616</v>
      </c>
      <c r="HA20">
        <v>0</v>
      </c>
      <c r="HB20">
        <v>28.1521</v>
      </c>
      <c r="HC20">
        <v>999.9</v>
      </c>
      <c r="HD20">
        <v>72</v>
      </c>
      <c r="HE20">
        <v>30.847</v>
      </c>
      <c r="HF20">
        <v>36.2819</v>
      </c>
      <c r="HG20">
        <v>29.751</v>
      </c>
      <c r="HH20">
        <v>-6.14584</v>
      </c>
      <c r="HI20">
        <v>3</v>
      </c>
      <c r="HJ20">
        <v>0.195549</v>
      </c>
      <c r="HK20">
        <v>0</v>
      </c>
      <c r="HL20">
        <v>20.3111</v>
      </c>
      <c r="HM20">
        <v>5.24784</v>
      </c>
      <c r="HN20">
        <v>11.9668</v>
      </c>
      <c r="HO20">
        <v>4.9858</v>
      </c>
      <c r="HP20">
        <v>3.2927</v>
      </c>
      <c r="HQ20">
        <v>9999</v>
      </c>
      <c r="HR20">
        <v>999.9</v>
      </c>
      <c r="HS20">
        <v>9999</v>
      </c>
      <c r="HT20">
        <v>9999</v>
      </c>
      <c r="HU20">
        <v>4.97114</v>
      </c>
      <c r="HV20">
        <v>1.88293</v>
      </c>
      <c r="HW20">
        <v>1.87775</v>
      </c>
      <c r="HX20">
        <v>1.87927</v>
      </c>
      <c r="HY20">
        <v>1.87494</v>
      </c>
      <c r="HZ20">
        <v>1.87514</v>
      </c>
      <c r="IA20">
        <v>1.87836</v>
      </c>
      <c r="IB20">
        <v>1.87881</v>
      </c>
      <c r="IC20">
        <v>0</v>
      </c>
      <c r="ID20">
        <v>0</v>
      </c>
      <c r="IE20">
        <v>0</v>
      </c>
      <c r="IF20">
        <v>0</v>
      </c>
      <c r="IG20" t="s">
        <v>434</v>
      </c>
      <c r="IH20" t="s">
        <v>435</v>
      </c>
      <c r="II20" t="s">
        <v>436</v>
      </c>
      <c r="IJ20" t="s">
        <v>436</v>
      </c>
      <c r="IK20" t="s">
        <v>436</v>
      </c>
      <c r="IL20" t="s">
        <v>436</v>
      </c>
      <c r="IM20">
        <v>0</v>
      </c>
      <c r="IN20">
        <v>100</v>
      </c>
      <c r="IO20">
        <v>100</v>
      </c>
      <c r="IP20">
        <v>-2.596</v>
      </c>
      <c r="IQ20">
        <v>0.5662</v>
      </c>
      <c r="IR20">
        <v>-2.59569999999997</v>
      </c>
      <c r="IS20">
        <v>0</v>
      </c>
      <c r="IT20">
        <v>0</v>
      </c>
      <c r="IU20">
        <v>0</v>
      </c>
      <c r="IV20">
        <v>0.566189999999999</v>
      </c>
      <c r="IW20">
        <v>0</v>
      </c>
      <c r="IX20">
        <v>0</v>
      </c>
      <c r="IY20">
        <v>0</v>
      </c>
      <c r="IZ20">
        <v>-1</v>
      </c>
      <c r="JA20">
        <v>-1</v>
      </c>
      <c r="JB20">
        <v>1</v>
      </c>
      <c r="JC20">
        <v>23</v>
      </c>
      <c r="JD20">
        <v>9.4</v>
      </c>
      <c r="JE20">
        <v>11.4</v>
      </c>
      <c r="JF20">
        <v>4.99756</v>
      </c>
      <c r="JG20">
        <v>4.99756</v>
      </c>
      <c r="JH20">
        <v>3.34595</v>
      </c>
      <c r="JI20">
        <v>3.14087</v>
      </c>
      <c r="JJ20">
        <v>3.05054</v>
      </c>
      <c r="JK20">
        <v>2.36328</v>
      </c>
      <c r="JL20">
        <v>34.8755</v>
      </c>
      <c r="JM20">
        <v>15.3754</v>
      </c>
      <c r="JN20">
        <v>2</v>
      </c>
      <c r="JO20">
        <v>-4.02755</v>
      </c>
      <c r="JP20">
        <v>1058.47</v>
      </c>
      <c r="JQ20">
        <v>28.6334</v>
      </c>
      <c r="JR20">
        <v>29.4379</v>
      </c>
      <c r="JS20">
        <v>30.0004</v>
      </c>
      <c r="JT20">
        <v>29.7617</v>
      </c>
      <c r="JU20">
        <v>29.6348</v>
      </c>
      <c r="JV20">
        <v>-1</v>
      </c>
      <c r="JW20">
        <v>-30</v>
      </c>
      <c r="JX20">
        <v>-30</v>
      </c>
      <c r="JY20">
        <v>-999.9</v>
      </c>
      <c r="JZ20">
        <v>1010.34</v>
      </c>
      <c r="KA20">
        <v>16.6112</v>
      </c>
      <c r="KB20">
        <v>103.336</v>
      </c>
      <c r="KC20">
        <v>100.872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6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11</v>
      </c>
    </row>
    <row r="16" spans="1: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2023-08-02T11:44:42Z</dcterms:created>
  <dcterms:modified xsi:type="dcterms:W3CDTF">2023-08-02T11:44:42Z</dcterms:modified>
</cp:coreProperties>
</file>