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<sst xmlns="http://schemas.openxmlformats.org/spreadsheetml/2006/main" count="1057" uniqueCount="468">
  <si>
    <t>File opened</t>
  </si>
  <si>
    <t>2023-09-21 17:02:53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</si>
  <si>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</si>
  <si>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</si>
  <si>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</si>
  <si>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</si>
  <si>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</si>
  <si>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</si>
  <si>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</si>
  <si>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</si>
  <si>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</si>
  <si>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</si>
  <si>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</si>
  <si>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{"oxygen": "21", "co2aspan2a": "0.290097", "chamberpressurezero": "2.6056", "flowmeterzero": "0.997628", "h2oaspan2b": "0.0719718", "ssb_ref": "32265.3", "flowbzero": "0.30416", "co2bspan2a": "0.289663", "co2aspanconc1": "2500", "co2bspan2": "-0.0309672", "tbzero": "0.366196", "h2obspanconc2": "0", "h2oaspan2": "0", "co2bspan2b": "0.286892", "h2obspan2a": "0.071569", "co2bspanconc2": "296.4", "h2oaspanconc2": "0", "co2aspanconc2": "296.4", "co2bzero": "0.94951", "flowazero": "0.33299", "co2aspan2b": "0.287444", "co2azero": "0.94155", "co2aspan1": "0.999978", "h2oazero": "1.06986", "co2aspan2": "-0.0314519", "co2bspanconc1": "2500", "co2bspan1": "0.999404", "h2obzero": "1.06311", "h2oaspanconc1": "12.27", "tazero": "0.206974", "h2obspanconc1": "12.27", "h2obspan2": "0", "h2oaspan2a": "0.0710612", "h2obspan1": "1.01222", "h2oaspan1": "1.01282", "ssa_ref": "32045.5", "h2obspan2b": "0.0724435"}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</si>
  <si>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</si>
  <si>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</si>
  <si>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</si>
  <si>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</si>
  <si>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</si>
  <si>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</si>
  <si>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</si>
  <si>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</si>
  <si>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</si>
  <si>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</si>
  <si>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</si>
  <si>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</si>
  <si>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</si>
  <si>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17:02:53</t>
  </si>
  <si>
    <t>Stability Definition:	A (GasEx): Slp&lt;0.3 Per=15	gsw (GasEx): Slp&lt;0.05 Per=15	F (FlrLS):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</si>
  <si>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</si>
  <si>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</si>
  <si>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</si>
  <si>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</si>
  <si>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</si>
  <si>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</si>
  <si>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</si>
  <si>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</si>
  <si>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</si>
  <si>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</si>
  <si>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</si>
  <si>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</si>
  <si>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</si>
  <si>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</si>
  <si>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</si>
  <si>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</si>
  <si>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</si>
  <si>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</si>
  <si>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</si>
  <si>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</si>
  <si>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</si>
  <si>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</si>
  <si>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</si>
  <si>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</si>
  <si>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</si>
  <si>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</si>
  <si>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</si>
  <si>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</si>
  <si>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</si>
  <si>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</si>
  <si>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</si>
  <si>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</si>
  <si>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</si>
  <si>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</si>
  <si>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</si>
  <si>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</si>
  <si>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</si>
  <si>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</si>
  <si>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</si>
  <si>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</si>
  <si>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</si>
  <si>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</si>
  <si>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</si>
  <si>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</si>
  <si>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</si>
  <si>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</si>
  <si>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</si>
  <si>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</si>
  <si>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</si>
  <si>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</si>
  <si>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</si>
  <si>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</si>
  <si>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4.75442 101.358 377.357 621.241 846.233 1052.58 1228.43 1363.56</t>
  </si>
  <si>
    <t>Fs_true</t>
  </si>
  <si>
    <t>0.199598 113.397 401.052 605.283 801.545 1003.93 1201.16 1402.1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</si>
  <si>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</si>
  <si>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</si>
  <si>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</si>
  <si>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</si>
  <si>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</si>
  <si>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</si>
  <si>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</si>
  <si>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</si>
  <si>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</si>
  <si>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</si>
  <si>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</si>
  <si>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</si>
  <si>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</si>
  <si>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</si>
  <si>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</si>
  <si>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</si>
  <si>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</si>
  <si>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</si>
  <si>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</si>
  <si>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</si>
  <si>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</si>
  <si>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</si>
  <si>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</si>
  <si>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</si>
  <si>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</si>
  <si>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</si>
  <si>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</si>
  <si>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</si>
  <si>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</si>
  <si>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</si>
  <si>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</si>
  <si>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</si>
  <si>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</si>
  <si>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</si>
  <si>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</si>
  <si>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</si>
  <si>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</si>
  <si>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</si>
  <si>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</si>
  <si>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</si>
  <si>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</si>
  <si>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</si>
  <si>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</si>
  <si>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</si>
  <si>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</si>
  <si>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</si>
  <si>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</si>
  <si>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</si>
  <si>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</si>
  <si>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</si>
  <si>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</si>
  <si>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</si>
  <si>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</si>
  <si>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</si>
  <si>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</si>
  <si>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</si>
  <si>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</si>
  <si>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</si>
  <si>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</si>
  <si>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</si>
  <si>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</si>
  <si>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</si>
  <si>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</si>
  <si>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</si>
  <si>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</si>
  <si>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</si>
  <si>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</si>
  <si>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</si>
  <si>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</si>
  <si>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</si>
  <si>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</si>
  <si>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</si>
  <si>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</si>
  <si>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</si>
  <si>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</si>
  <si>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</si>
  <si>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</si>
  <si>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</si>
  <si>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</si>
  <si>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</si>
  <si>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</si>
  <si>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</si>
  <si>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</si>
  <si>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</si>
  <si>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</si>
  <si>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</si>
  <si>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</si>
  <si>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</si>
  <si>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</si>
  <si>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</si>
  <si>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</si>
  <si>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</si>
  <si>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</si>
  <si>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</si>
  <si>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</si>
  <si>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</si>
  <si>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</si>
  <si>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</si>
  <si>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</si>
  <si>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</si>
  <si>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</si>
  <si>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</si>
  <si>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</si>
  <si>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</si>
  <si>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</si>
  <si>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</si>
  <si>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</si>
  <si>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</si>
  <si>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</si>
  <si>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</si>
  <si>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</si>
  <si>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</si>
  <si>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</si>
  <si>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</si>
  <si>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</si>
  <si>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</si>
  <si>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</si>
  <si>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</si>
  <si>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</si>
  <si>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</si>
  <si>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</si>
  <si>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</si>
  <si>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</si>
  <si>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</si>
  <si>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</si>
  <si>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</si>
  <si>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</si>
  <si>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</si>
  <si>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</si>
  <si>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</si>
  <si>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</si>
  <si>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</si>
  <si>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</si>
  <si>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</si>
  <si>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</si>
  <si>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</si>
  <si>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</si>
  <si>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</si>
  <si>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</si>
  <si>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</si>
  <si>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</si>
  <si>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</si>
  <si>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</si>
  <si>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</si>
  <si>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</si>
  <si>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</si>
  <si>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</si>
  <si>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</si>
  <si>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</si>
  <si>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</si>
  <si>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</si>
  <si>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</si>
  <si>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</si>
  <si>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</si>
  <si>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</si>
  <si>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</si>
  <si>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</si>
  <si>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</si>
  <si>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</si>
  <si>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</si>
  <si>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</si>
  <si>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</si>
  <si>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</si>
  <si>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</si>
  <si>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</si>
  <si>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</si>
  <si>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</si>
  <si>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</si>
  <si>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</si>
  <si>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</si>
  <si>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</si>
  <si>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</si>
  <si>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</si>
  <si>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</si>
  <si>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</si>
  <si>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</si>
  <si>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</si>
  <si>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</si>
  <si>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</si>
  <si>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</si>
  <si>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</si>
  <si>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</si>
  <si>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</si>
  <si>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</si>
  <si>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</si>
  <si>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</si>
  <si>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</si>
  <si>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</si>
  <si>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</si>
  <si>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</si>
  <si>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</si>
  <si>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</si>
  <si>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</si>
  <si>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</si>
  <si>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</si>
  <si>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</si>
  <si>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</si>
  <si>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</si>
  <si>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</si>
  <si>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</si>
  <si>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</si>
  <si>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</si>
  <si>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</si>
  <si>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</si>
  <si>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</si>
  <si>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</si>
  <si>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</si>
  <si>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</si>
  <si>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</si>
  <si>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</si>
  <si>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</si>
  <si>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</si>
  <si>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</si>
  <si>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</si>
  <si>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</si>
  <si>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</si>
  <si>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</si>
  <si>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</si>
  <si>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</si>
  <si>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</si>
  <si>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</si>
  <si>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</si>
  <si>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</si>
  <si>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</si>
  <si>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</si>
  <si>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</si>
  <si>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</si>
  <si>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</si>
  <si>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</si>
  <si>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</si>
  <si>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</si>
  <si>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</si>
  <si>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</si>
  <si>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</si>
  <si>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</si>
  <si>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</si>
  <si>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</si>
  <si>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</si>
  <si>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</si>
  <si>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</si>
  <si>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</si>
  <si>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</si>
  <si>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</si>
  <si>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</si>
  <si>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</si>
  <si>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</si>
  <si>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</si>
  <si>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</si>
  <si>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</si>
  <si>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</si>
  <si>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</si>
  <si>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</si>
  <si>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</si>
  <si>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</si>
  <si>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</si>
  <si>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</si>
  <si>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</si>
  <si>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</si>
  <si>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</si>
  <si>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</si>
  <si>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</si>
  <si>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</si>
  <si>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</si>
  <si>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</si>
  <si>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</si>
  <si>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</si>
  <si>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</si>
  <si>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</si>
  <si>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</si>
  <si>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</si>
  <si>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</si>
  <si>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</si>
  <si>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</si>
  <si>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</si>
  <si>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</si>
  <si>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</si>
  <si>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</si>
  <si>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</si>
  <si>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</si>
  <si>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</si>
  <si>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</si>
  <si>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</si>
  <si>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</si>
  <si>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</si>
  <si>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</si>
  <si>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</si>
  <si>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</si>
  <si>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</si>
  <si>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</si>
  <si>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</si>
  <si>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</si>
  <si>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</si>
  <si>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</si>
  <si>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</si>
  <si>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</si>
  <si>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</si>
  <si>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</si>
  <si>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</si>
  <si>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</si>
  <si>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</si>
  <si>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</si>
  <si>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</si>
  <si>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</si>
  <si>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</si>
  <si>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</si>
  <si>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</si>
  <si>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</si>
  <si>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</si>
  <si>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</si>
  <si>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</si>
  <si>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</si>
  <si>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</si>
  <si>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</si>
  <si>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</si>
  <si>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</si>
  <si>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</si>
  <si>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</si>
  <si>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</si>
  <si>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</si>
  <si>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</si>
  <si>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</si>
  <si>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</si>
  <si>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</si>
  <si>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</si>
  <si>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</si>
  <si>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</si>
  <si>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</si>
  <si>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</si>
  <si>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</si>
  <si>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</si>
  <si>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</si>
  <si>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</si>
  <si>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</si>
  <si>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</si>
  <si>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</si>
  <si>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</si>
  <si>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</si>
  <si>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</si>
  <si>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</si>
  <si>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</si>
  <si>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</si>
  <si>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</si>
  <si>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</si>
  <si>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</si>
  <si>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</si>
  <si>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20230921 17:14:48</t>
  </si>
  <si>
    <t>17:14:48</t>
  </si>
  <si>
    <t>RECT-1550-20230921-17_09_34</t>
  </si>
  <si>
    <t>-</t>
  </si>
  <si>
    <t>0: Broadleaf</t>
  </si>
  <si>
    <t>17:15:23</t>
  </si>
  <si>
    <t>3/3</t>
  </si>
  <si>
    <t>10111111</t>
  </si>
  <si>
    <t>oioooooo</t>
  </si>
  <si>
    <t>off</t>
  </si>
  <si>
    <t>on</t>
  </si>
  <si>
    <t>20230921 17:19:57</t>
  </si>
  <si>
    <t>17:19:57</t>
  </si>
  <si>
    <t>RECT-1551-20230921-17_14_43</t>
  </si>
  <si>
    <t>17:20:23</t>
  </si>
  <si>
    <t>20230921 17:24:38</t>
  </si>
  <si>
    <t>17:24:38</t>
  </si>
  <si>
    <t>RECT-1552-20230921-17_19_24</t>
  </si>
  <si>
    <t>17:25:06</t>
  </si>
  <si>
    <t>20230921 17:29:18</t>
  </si>
  <si>
    <t>17:29:18</t>
  </si>
  <si>
    <t>RECT-1553-20230921-17_24_04</t>
  </si>
  <si>
    <t>17:29:46</t>
  </si>
  <si>
    <t>20230921 17:33:51</t>
  </si>
  <si>
    <t>17:33:51</t>
  </si>
  <si>
    <t>RECT-1554-20230921-17_28_37</t>
  </si>
  <si>
    <t>17:34:25</t>
  </si>
  <si>
    <t>20230921 17:38:28</t>
  </si>
  <si>
    <t>17:38:28</t>
  </si>
  <si>
    <t>RECT-1555-20230921-17_33_14</t>
  </si>
  <si>
    <t>17:39:02</t>
  </si>
  <si>
    <t>20230921 17:43:29</t>
  </si>
  <si>
    <t>17:43:29</t>
  </si>
  <si>
    <t>RECT-1556-20230921-17_38_15</t>
  </si>
  <si>
    <t>17:44:03</t>
  </si>
  <si>
    <t>20230921 17:48:07</t>
  </si>
  <si>
    <t>17:48:07</t>
  </si>
  <si>
    <t>RECT-1557-20230921-17_42_53</t>
  </si>
  <si>
    <t>17:48:35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</si>
</sst>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4"/>
  <sheetViews>
    <sheetView tabSelected="1" workbookViewId="0"/>
  </sheetViews>
  <sheetFormatPr defaultRowHeight="15"/>
  <sheetData>
    <row r="2" spans="1:295">
      <c r="A2" t="s">
        <v>29</v>
      </c>
      <c r="B2" t="s">
        <v>30</v>
      </c>
      <c r="C2" t="s">
        <v>32</v>
      </c>
    </row>
    <row r="3" spans="1:295">
      <c r="B3" t="s">
        <v>31</v>
      </c>
      <c r="C3">
        <v>21</v>
      </c>
    </row>
    <row r="4" spans="1:29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5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9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103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  <c r="KD14" t="s">
        <v>105</v>
      </c>
      <c r="KE14" t="s">
        <v>105</v>
      </c>
      <c r="KF14" t="s">
        <v>105</v>
      </c>
      <c r="KG14" t="s">
        <v>105</v>
      </c>
      <c r="KH14" t="s">
        <v>105</v>
      </c>
      <c r="KI14" t="s">
        <v>105</v>
      </c>
    </row>
    <row r="15" spans="1:29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88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180</v>
      </c>
      <c r="CT15" t="s">
        <v>201</v>
      </c>
      <c r="CU15" t="s">
        <v>202</v>
      </c>
      <c r="CV15" t="s">
        <v>203</v>
      </c>
      <c r="CW15" t="s">
        <v>154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112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107</v>
      </c>
      <c r="FO15" t="s">
        <v>110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  <c r="KD15" t="s">
        <v>389</v>
      </c>
      <c r="KE15" t="s">
        <v>390</v>
      </c>
      <c r="KF15" t="s">
        <v>391</v>
      </c>
      <c r="KG15" t="s">
        <v>392</v>
      </c>
      <c r="KH15" t="s">
        <v>393</v>
      </c>
      <c r="KI15" t="s">
        <v>394</v>
      </c>
    </row>
    <row r="16" spans="1:295">
      <c r="B16" t="s">
        <v>395</v>
      </c>
      <c r="C16" t="s">
        <v>395</v>
      </c>
      <c r="F16" t="s">
        <v>395</v>
      </c>
      <c r="G16" t="s">
        <v>395</v>
      </c>
      <c r="H16" t="s">
        <v>396</v>
      </c>
      <c r="I16" t="s">
        <v>397</v>
      </c>
      <c r="J16" t="s">
        <v>398</v>
      </c>
      <c r="K16" t="s">
        <v>399</v>
      </c>
      <c r="L16" t="s">
        <v>399</v>
      </c>
      <c r="M16" t="s">
        <v>228</v>
      </c>
      <c r="N16" t="s">
        <v>228</v>
      </c>
      <c r="O16" t="s">
        <v>396</v>
      </c>
      <c r="P16" t="s">
        <v>396</v>
      </c>
      <c r="Q16" t="s">
        <v>396</v>
      </c>
      <c r="R16" t="s">
        <v>396</v>
      </c>
      <c r="S16" t="s">
        <v>400</v>
      </c>
      <c r="T16" t="s">
        <v>401</v>
      </c>
      <c r="U16" t="s">
        <v>401</v>
      </c>
      <c r="V16" t="s">
        <v>402</v>
      </c>
      <c r="W16" t="s">
        <v>403</v>
      </c>
      <c r="X16" t="s">
        <v>402</v>
      </c>
      <c r="Y16" t="s">
        <v>402</v>
      </c>
      <c r="Z16" t="s">
        <v>402</v>
      </c>
      <c r="AA16" t="s">
        <v>400</v>
      </c>
      <c r="AB16" t="s">
        <v>400</v>
      </c>
      <c r="AC16" t="s">
        <v>400</v>
      </c>
      <c r="AD16" t="s">
        <v>400</v>
      </c>
      <c r="AE16" t="s">
        <v>398</v>
      </c>
      <c r="AF16" t="s">
        <v>397</v>
      </c>
      <c r="AG16" t="s">
        <v>398</v>
      </c>
      <c r="AH16" t="s">
        <v>399</v>
      </c>
      <c r="AI16" t="s">
        <v>399</v>
      </c>
      <c r="AJ16" t="s">
        <v>404</v>
      </c>
      <c r="AK16" t="s">
        <v>405</v>
      </c>
      <c r="AL16" t="s">
        <v>397</v>
      </c>
      <c r="AM16" t="s">
        <v>406</v>
      </c>
      <c r="AN16" t="s">
        <v>406</v>
      </c>
      <c r="AO16" t="s">
        <v>407</v>
      </c>
      <c r="AP16" t="s">
        <v>405</v>
      </c>
      <c r="AQ16" t="s">
        <v>408</v>
      </c>
      <c r="AR16" t="s">
        <v>403</v>
      </c>
      <c r="AT16" t="s">
        <v>403</v>
      </c>
      <c r="AU16" t="s">
        <v>408</v>
      </c>
      <c r="BA16" t="s">
        <v>398</v>
      </c>
      <c r="BH16" t="s">
        <v>398</v>
      </c>
      <c r="BI16" t="s">
        <v>398</v>
      </c>
      <c r="BJ16" t="s">
        <v>398</v>
      </c>
      <c r="BK16" t="s">
        <v>409</v>
      </c>
      <c r="BY16" t="s">
        <v>410</v>
      </c>
      <c r="CA16" t="s">
        <v>410</v>
      </c>
      <c r="CB16" t="s">
        <v>398</v>
      </c>
      <c r="CE16" t="s">
        <v>410</v>
      </c>
      <c r="CF16" t="s">
        <v>403</v>
      </c>
      <c r="CI16" t="s">
        <v>411</v>
      </c>
      <c r="CJ16" t="s">
        <v>411</v>
      </c>
      <c r="CL16" t="s">
        <v>412</v>
      </c>
      <c r="CM16" t="s">
        <v>410</v>
      </c>
      <c r="CO16" t="s">
        <v>410</v>
      </c>
      <c r="CP16" t="s">
        <v>398</v>
      </c>
      <c r="CT16" t="s">
        <v>410</v>
      </c>
      <c r="CV16" t="s">
        <v>413</v>
      </c>
      <c r="CY16" t="s">
        <v>410</v>
      </c>
      <c r="CZ16" t="s">
        <v>410</v>
      </c>
      <c r="DB16" t="s">
        <v>410</v>
      </c>
      <c r="DD16" t="s">
        <v>410</v>
      </c>
      <c r="DF16" t="s">
        <v>398</v>
      </c>
      <c r="DG16" t="s">
        <v>398</v>
      </c>
      <c r="DI16" t="s">
        <v>414</v>
      </c>
      <c r="DJ16" t="s">
        <v>415</v>
      </c>
      <c r="DM16" t="s">
        <v>396</v>
      </c>
      <c r="DO16" t="s">
        <v>395</v>
      </c>
      <c r="DP16" t="s">
        <v>399</v>
      </c>
      <c r="DQ16" t="s">
        <v>399</v>
      </c>
      <c r="DR16" t="s">
        <v>406</v>
      </c>
      <c r="DS16" t="s">
        <v>406</v>
      </c>
      <c r="DT16" t="s">
        <v>399</v>
      </c>
      <c r="DU16" t="s">
        <v>406</v>
      </c>
      <c r="DV16" t="s">
        <v>408</v>
      </c>
      <c r="DW16" t="s">
        <v>402</v>
      </c>
      <c r="DX16" t="s">
        <v>402</v>
      </c>
      <c r="DY16" t="s">
        <v>401</v>
      </c>
      <c r="DZ16" t="s">
        <v>401</v>
      </c>
      <c r="EA16" t="s">
        <v>401</v>
      </c>
      <c r="EB16" t="s">
        <v>401</v>
      </c>
      <c r="EC16" t="s">
        <v>401</v>
      </c>
      <c r="ED16" t="s">
        <v>416</v>
      </c>
      <c r="EE16" t="s">
        <v>398</v>
      </c>
      <c r="EF16" t="s">
        <v>398</v>
      </c>
      <c r="EG16" t="s">
        <v>399</v>
      </c>
      <c r="EH16" t="s">
        <v>399</v>
      </c>
      <c r="EI16" t="s">
        <v>399</v>
      </c>
      <c r="EJ16" t="s">
        <v>406</v>
      </c>
      <c r="EK16" t="s">
        <v>399</v>
      </c>
      <c r="EL16" t="s">
        <v>406</v>
      </c>
      <c r="EM16" t="s">
        <v>402</v>
      </c>
      <c r="EN16" t="s">
        <v>402</v>
      </c>
      <c r="EO16" t="s">
        <v>401</v>
      </c>
      <c r="EP16" t="s">
        <v>401</v>
      </c>
      <c r="EQ16" t="s">
        <v>398</v>
      </c>
      <c r="EV16" t="s">
        <v>398</v>
      </c>
      <c r="EY16" t="s">
        <v>401</v>
      </c>
      <c r="EZ16" t="s">
        <v>401</v>
      </c>
      <c r="FA16" t="s">
        <v>401</v>
      </c>
      <c r="FB16" t="s">
        <v>401</v>
      </c>
      <c r="FC16" t="s">
        <v>401</v>
      </c>
      <c r="FD16" t="s">
        <v>398</v>
      </c>
      <c r="FE16" t="s">
        <v>398</v>
      </c>
      <c r="FF16" t="s">
        <v>398</v>
      </c>
      <c r="FG16" t="s">
        <v>395</v>
      </c>
      <c r="FJ16" t="s">
        <v>417</v>
      </c>
      <c r="FK16" t="s">
        <v>417</v>
      </c>
      <c r="FM16" t="s">
        <v>395</v>
      </c>
      <c r="FN16" t="s">
        <v>418</v>
      </c>
      <c r="FP16" t="s">
        <v>395</v>
      </c>
      <c r="FQ16" t="s">
        <v>395</v>
      </c>
      <c r="FS16" t="s">
        <v>419</v>
      </c>
      <c r="FT16" t="s">
        <v>420</v>
      </c>
      <c r="FU16" t="s">
        <v>419</v>
      </c>
      <c r="FV16" t="s">
        <v>420</v>
      </c>
      <c r="FW16" t="s">
        <v>419</v>
      </c>
      <c r="FX16" t="s">
        <v>420</v>
      </c>
      <c r="FY16" t="s">
        <v>403</v>
      </c>
      <c r="FZ16" t="s">
        <v>403</v>
      </c>
      <c r="GA16" t="s">
        <v>398</v>
      </c>
      <c r="GB16" t="s">
        <v>421</v>
      </c>
      <c r="GC16" t="s">
        <v>398</v>
      </c>
      <c r="GF16" t="s">
        <v>422</v>
      </c>
      <c r="GI16" t="s">
        <v>396</v>
      </c>
      <c r="GJ16" t="s">
        <v>423</v>
      </c>
      <c r="GK16" t="s">
        <v>396</v>
      </c>
      <c r="GP16" t="s">
        <v>424</v>
      </c>
      <c r="GQ16" t="s">
        <v>424</v>
      </c>
      <c r="HD16" t="s">
        <v>424</v>
      </c>
      <c r="HE16" t="s">
        <v>424</v>
      </c>
      <c r="HF16" t="s">
        <v>425</v>
      </c>
      <c r="HG16" t="s">
        <v>425</v>
      </c>
      <c r="HH16" t="s">
        <v>401</v>
      </c>
      <c r="HI16" t="s">
        <v>401</v>
      </c>
      <c r="HJ16" t="s">
        <v>403</v>
      </c>
      <c r="HK16" t="s">
        <v>401</v>
      </c>
      <c r="HL16" t="s">
        <v>406</v>
      </c>
      <c r="HM16" t="s">
        <v>403</v>
      </c>
      <c r="HN16" t="s">
        <v>403</v>
      </c>
      <c r="HP16" t="s">
        <v>424</v>
      </c>
      <c r="HQ16" t="s">
        <v>424</v>
      </c>
      <c r="HR16" t="s">
        <v>424</v>
      </c>
      <c r="HS16" t="s">
        <v>424</v>
      </c>
      <c r="HT16" t="s">
        <v>424</v>
      </c>
      <c r="HU16" t="s">
        <v>424</v>
      </c>
      <c r="HV16" t="s">
        <v>424</v>
      </c>
      <c r="HW16" t="s">
        <v>426</v>
      </c>
      <c r="HX16" t="s">
        <v>426</v>
      </c>
      <c r="HY16" t="s">
        <v>426</v>
      </c>
      <c r="HZ16" t="s">
        <v>427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G16" t="s">
        <v>424</v>
      </c>
      <c r="IH16" t="s">
        <v>424</v>
      </c>
      <c r="II16" t="s">
        <v>424</v>
      </c>
      <c r="IJ16" t="s">
        <v>424</v>
      </c>
      <c r="IK16" t="s">
        <v>424</v>
      </c>
      <c r="IL16" t="s">
        <v>424</v>
      </c>
      <c r="IS16" t="s">
        <v>424</v>
      </c>
      <c r="IT16" t="s">
        <v>403</v>
      </c>
      <c r="IU16" t="s">
        <v>403</v>
      </c>
      <c r="IV16" t="s">
        <v>419</v>
      </c>
      <c r="IW16" t="s">
        <v>420</v>
      </c>
      <c r="IX16" t="s">
        <v>420</v>
      </c>
      <c r="JB16" t="s">
        <v>420</v>
      </c>
      <c r="JF16" t="s">
        <v>399</v>
      </c>
      <c r="JG16" t="s">
        <v>399</v>
      </c>
      <c r="JH16" t="s">
        <v>406</v>
      </c>
      <c r="JI16" t="s">
        <v>406</v>
      </c>
      <c r="JJ16" t="s">
        <v>428</v>
      </c>
      <c r="JK16" t="s">
        <v>428</v>
      </c>
      <c r="JL16" t="s">
        <v>424</v>
      </c>
      <c r="JM16" t="s">
        <v>424</v>
      </c>
      <c r="JN16" t="s">
        <v>424</v>
      </c>
      <c r="JO16" t="s">
        <v>424</v>
      </c>
      <c r="JP16" t="s">
        <v>424</v>
      </c>
      <c r="JQ16" t="s">
        <v>424</v>
      </c>
      <c r="JR16" t="s">
        <v>401</v>
      </c>
      <c r="JS16" t="s">
        <v>424</v>
      </c>
      <c r="JU16" t="s">
        <v>408</v>
      </c>
      <c r="JV16" t="s">
        <v>408</v>
      </c>
      <c r="JW16" t="s">
        <v>401</v>
      </c>
      <c r="JX16" t="s">
        <v>401</v>
      </c>
      <c r="JY16" t="s">
        <v>401</v>
      </c>
      <c r="JZ16" t="s">
        <v>401</v>
      </c>
      <c r="KA16" t="s">
        <v>401</v>
      </c>
      <c r="KB16" t="s">
        <v>403</v>
      </c>
      <c r="KC16" t="s">
        <v>403</v>
      </c>
      <c r="KD16" t="s">
        <v>403</v>
      </c>
      <c r="KE16" t="s">
        <v>401</v>
      </c>
      <c r="KF16" t="s">
        <v>399</v>
      </c>
      <c r="KG16" t="s">
        <v>406</v>
      </c>
      <c r="KH16" t="s">
        <v>403</v>
      </c>
      <c r="KI16" t="s">
        <v>403</v>
      </c>
    </row>
    <row r="17" spans="1:295">
      <c r="A17">
        <v>1</v>
      </c>
      <c r="B17">
        <v>1695334488</v>
      </c>
      <c r="C17">
        <v>0</v>
      </c>
      <c r="D17" t="s">
        <v>429</v>
      </c>
      <c r="E17" t="s">
        <v>430</v>
      </c>
      <c r="F17">
        <v>15</v>
      </c>
      <c r="G17">
        <v>1695334479.5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414.109771853173</v>
      </c>
      <c r="AI17">
        <v>414.78206060606</v>
      </c>
      <c r="AJ17">
        <v>0.0344174092368369</v>
      </c>
      <c r="AK17">
        <v>65.8245786965722</v>
      </c>
      <c r="AL17">
        <f>(AN17 - AM17 + DW17*1E3/(8.314*(DY17+273.15)) * AP17/DV17 * AO17) * DV17/(100*DJ17) * 1000/(1000 - AN17)</f>
        <v>0</v>
      </c>
      <c r="AM17">
        <v>34.5103687058531</v>
      </c>
      <c r="AN17">
        <v>35.9173593939394</v>
      </c>
      <c r="AO17">
        <v>0.0378797783848563</v>
      </c>
      <c r="AP17">
        <v>78.1334067806157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431</v>
      </c>
      <c r="AW17">
        <v>10189.8</v>
      </c>
      <c r="AX17">
        <v>870.892</v>
      </c>
      <c r="AY17">
        <v>4507.61</v>
      </c>
      <c r="AZ17">
        <f>1-AX17/AY17</f>
        <v>0</v>
      </c>
      <c r="BA17">
        <v>-0.776858667871689</v>
      </c>
      <c r="BB17" t="s">
        <v>432</v>
      </c>
      <c r="BC17" t="s">
        <v>432</v>
      </c>
      <c r="BD17">
        <v>0</v>
      </c>
      <c r="BE17">
        <v>0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432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1549</v>
      </c>
      <c r="BY17">
        <v>290</v>
      </c>
      <c r="BZ17">
        <v>1825.04</v>
      </c>
      <c r="CA17">
        <v>75</v>
      </c>
      <c r="CB17">
        <v>10189</v>
      </c>
      <c r="CC17">
        <v>1819.81</v>
      </c>
      <c r="CD17">
        <v>5.23</v>
      </c>
      <c r="CE17">
        <v>300</v>
      </c>
      <c r="CF17">
        <v>24.1</v>
      </c>
      <c r="CG17">
        <v>1850.03643123159</v>
      </c>
      <c r="CH17">
        <v>1.97047875905984</v>
      </c>
      <c r="CI17">
        <v>-30.7929496656597</v>
      </c>
      <c r="CJ17">
        <v>1.77609817411122</v>
      </c>
      <c r="CK17">
        <v>0.914786369673622</v>
      </c>
      <c r="CL17">
        <v>-0.00717171657397109</v>
      </c>
      <c r="CM17">
        <v>290</v>
      </c>
      <c r="CN17">
        <v>1816.17</v>
      </c>
      <c r="CO17">
        <v>655</v>
      </c>
      <c r="CP17">
        <v>10148.8</v>
      </c>
      <c r="CQ17">
        <v>1819.69</v>
      </c>
      <c r="CR17">
        <v>-3.52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433</v>
      </c>
      <c r="DM17">
        <v>2</v>
      </c>
      <c r="DN17" t="b">
        <v>1</v>
      </c>
      <c r="DO17">
        <v>1695334479.5</v>
      </c>
      <c r="DP17">
        <v>399.4376875</v>
      </c>
      <c r="DQ17">
        <v>399.8379375</v>
      </c>
      <c r="DR17">
        <v>35.7215875</v>
      </c>
      <c r="DS17">
        <v>34.27724375</v>
      </c>
      <c r="DT17">
        <v>395.8736875</v>
      </c>
      <c r="DU17">
        <v>34.8965875</v>
      </c>
      <c r="DV17">
        <v>600.0151875</v>
      </c>
      <c r="DW17">
        <v>88.16235</v>
      </c>
      <c r="DX17">
        <v>0.10001241875</v>
      </c>
      <c r="DY17">
        <v>29.88850625</v>
      </c>
      <c r="DZ17">
        <v>27.5412125</v>
      </c>
      <c r="EA17">
        <v>999.9</v>
      </c>
      <c r="EB17">
        <v>0</v>
      </c>
      <c r="EC17">
        <v>0</v>
      </c>
      <c r="ED17">
        <v>4962.499375</v>
      </c>
      <c r="EE17">
        <v>0</v>
      </c>
      <c r="EF17">
        <v>4.280488125</v>
      </c>
      <c r="EG17">
        <v>-0.012115455</v>
      </c>
      <c r="EH17">
        <v>414.5981875</v>
      </c>
      <c r="EI17">
        <v>414.0296875</v>
      </c>
      <c r="EJ17">
        <v>1.352918125</v>
      </c>
      <c r="EK17">
        <v>399.8379375</v>
      </c>
      <c r="EL17">
        <v>34.27724375</v>
      </c>
      <c r="EM17">
        <v>3.141239375</v>
      </c>
      <c r="EN17">
        <v>3.021961875</v>
      </c>
      <c r="EO17">
        <v>24.7959625</v>
      </c>
      <c r="EP17">
        <v>24.14913125</v>
      </c>
      <c r="EQ17">
        <v>0.0100001</v>
      </c>
      <c r="ER17">
        <v>0</v>
      </c>
      <c r="ES17">
        <v>0</v>
      </c>
      <c r="ET17">
        <v>0</v>
      </c>
      <c r="EU17">
        <v>870.81875</v>
      </c>
      <c r="EV17">
        <v>0.0100001</v>
      </c>
      <c r="EW17">
        <v>134.034375</v>
      </c>
      <c r="EX17">
        <v>-6.1</v>
      </c>
      <c r="EY17">
        <v>45.6870625</v>
      </c>
      <c r="EZ17">
        <v>49.8631875</v>
      </c>
      <c r="FA17">
        <v>47.9685</v>
      </c>
      <c r="FB17">
        <v>49.3631875</v>
      </c>
      <c r="FC17">
        <v>48.3238125</v>
      </c>
      <c r="FD17">
        <v>0</v>
      </c>
      <c r="FE17">
        <v>0</v>
      </c>
      <c r="FF17">
        <v>0</v>
      </c>
      <c r="FG17">
        <v>941.899999856949</v>
      </c>
      <c r="FH17">
        <v>0</v>
      </c>
      <c r="FI17">
        <v>870.892</v>
      </c>
      <c r="FJ17">
        <v>-1.9961538705968</v>
      </c>
      <c r="FK17">
        <v>83.9423079250477</v>
      </c>
      <c r="FL17">
        <v>136.322</v>
      </c>
      <c r="FM17">
        <v>15</v>
      </c>
      <c r="FN17">
        <v>1695334523</v>
      </c>
      <c r="FO17" t="s">
        <v>434</v>
      </c>
      <c r="FP17">
        <v>1695334509</v>
      </c>
      <c r="FQ17">
        <v>1695334523</v>
      </c>
      <c r="FR17">
        <v>17</v>
      </c>
      <c r="FS17">
        <v>-0.39</v>
      </c>
      <c r="FT17">
        <v>0.091</v>
      </c>
      <c r="FU17">
        <v>3.564</v>
      </c>
      <c r="FV17">
        <v>0.825</v>
      </c>
      <c r="FW17">
        <v>400</v>
      </c>
      <c r="FX17">
        <v>35</v>
      </c>
      <c r="FY17">
        <v>0.67</v>
      </c>
      <c r="FZ17">
        <v>0.2</v>
      </c>
      <c r="GA17">
        <v>-0.616702135537042</v>
      </c>
      <c r="GB17">
        <v>-0.20929515820301</v>
      </c>
      <c r="GC17">
        <v>0.0456930177141599</v>
      </c>
      <c r="GD17">
        <v>1</v>
      </c>
      <c r="GE17">
        <v>871.378</v>
      </c>
      <c r="GF17">
        <v>-4.30384620426642</v>
      </c>
      <c r="GG17">
        <v>2.8924411834988</v>
      </c>
      <c r="GH17">
        <v>1</v>
      </c>
      <c r="GI17">
        <v>0.291580706853762</v>
      </c>
      <c r="GJ17">
        <v>-0.0205268588085431</v>
      </c>
      <c r="GK17">
        <v>0.00166913544592025</v>
      </c>
      <c r="GL17">
        <v>1</v>
      </c>
      <c r="GM17">
        <v>3</v>
      </c>
      <c r="GN17">
        <v>3</v>
      </c>
      <c r="GO17" t="s">
        <v>435</v>
      </c>
      <c r="GP17">
        <v>3.19528</v>
      </c>
      <c r="GQ17">
        <v>2.72247</v>
      </c>
      <c r="GR17">
        <v>0.0808141</v>
      </c>
      <c r="GS17">
        <v>0.0814843</v>
      </c>
      <c r="GT17">
        <v>0.136666</v>
      </c>
      <c r="GU17">
        <v>0.134085</v>
      </c>
      <c r="GV17">
        <v>25102.4</v>
      </c>
      <c r="GW17">
        <v>25393.4</v>
      </c>
      <c r="GX17">
        <v>25847.3</v>
      </c>
      <c r="GY17">
        <v>26398.8</v>
      </c>
      <c r="GZ17">
        <v>31636.9</v>
      </c>
      <c r="HA17">
        <v>31830.2</v>
      </c>
      <c r="HB17">
        <v>39330.2</v>
      </c>
      <c r="HC17">
        <v>39164.8</v>
      </c>
      <c r="HD17">
        <v>2.22575</v>
      </c>
      <c r="HE17">
        <v>2.1285</v>
      </c>
      <c r="HF17">
        <v>-0.0228658</v>
      </c>
      <c r="HG17">
        <v>0</v>
      </c>
      <c r="HH17">
        <v>27.9506</v>
      </c>
      <c r="HI17">
        <v>999.9</v>
      </c>
      <c r="HJ17">
        <v>68.191</v>
      </c>
      <c r="HK17">
        <v>33.385</v>
      </c>
      <c r="HL17">
        <v>39.9269</v>
      </c>
      <c r="HM17">
        <v>29.6036</v>
      </c>
      <c r="HN17">
        <v>34.1026</v>
      </c>
      <c r="HO17">
        <v>2</v>
      </c>
      <c r="HP17">
        <v>0.441992</v>
      </c>
      <c r="HQ17">
        <v>1.90883</v>
      </c>
      <c r="HR17">
        <v>20.2451</v>
      </c>
      <c r="HS17">
        <v>5.25009</v>
      </c>
      <c r="HT17">
        <v>11.9201</v>
      </c>
      <c r="HU17">
        <v>4.97405</v>
      </c>
      <c r="HV17">
        <v>3.2856</v>
      </c>
      <c r="HW17">
        <v>9999</v>
      </c>
      <c r="HX17">
        <v>9999</v>
      </c>
      <c r="HY17">
        <v>9999</v>
      </c>
      <c r="HZ17">
        <v>968.5</v>
      </c>
      <c r="IA17">
        <v>1.86674</v>
      </c>
      <c r="IB17">
        <v>1.86679</v>
      </c>
      <c r="IC17">
        <v>1.86474</v>
      </c>
      <c r="ID17">
        <v>1.86515</v>
      </c>
      <c r="IE17">
        <v>1.86308</v>
      </c>
      <c r="IF17">
        <v>1.86584</v>
      </c>
      <c r="IG17">
        <v>1.86525</v>
      </c>
      <c r="IH17">
        <v>1.87054</v>
      </c>
      <c r="II17">
        <v>5</v>
      </c>
      <c r="IJ17">
        <v>0</v>
      </c>
      <c r="IK17">
        <v>0</v>
      </c>
      <c r="IL17">
        <v>0</v>
      </c>
      <c r="IM17" t="s">
        <v>436</v>
      </c>
      <c r="IN17" t="s">
        <v>437</v>
      </c>
      <c r="IO17" t="s">
        <v>438</v>
      </c>
      <c r="IP17" t="s">
        <v>439</v>
      </c>
      <c r="IQ17" t="s">
        <v>439</v>
      </c>
      <c r="IR17" t="s">
        <v>438</v>
      </c>
      <c r="IS17">
        <v>0</v>
      </c>
      <c r="IT17">
        <v>100</v>
      </c>
      <c r="IU17">
        <v>100</v>
      </c>
      <c r="IV17">
        <v>3.564</v>
      </c>
      <c r="IW17">
        <v>0.825</v>
      </c>
      <c r="IX17">
        <v>2.49699754900333</v>
      </c>
      <c r="IY17">
        <v>0.00418538200283587</v>
      </c>
      <c r="IZ17">
        <v>-1.41063378290963e-06</v>
      </c>
      <c r="JA17">
        <v>3.10169211340598e-10</v>
      </c>
      <c r="JB17">
        <v>0.733570000000007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16.8</v>
      </c>
      <c r="JK17">
        <v>7.4</v>
      </c>
      <c r="JL17">
        <v>1.28784</v>
      </c>
      <c r="JM17">
        <v>2.66357</v>
      </c>
      <c r="JN17">
        <v>2.09595</v>
      </c>
      <c r="JO17">
        <v>2.79175</v>
      </c>
      <c r="JP17">
        <v>2.09717</v>
      </c>
      <c r="JQ17">
        <v>2.36206</v>
      </c>
      <c r="JR17">
        <v>38.0377</v>
      </c>
      <c r="JS17">
        <v>15.2966</v>
      </c>
      <c r="JT17">
        <v>18</v>
      </c>
      <c r="JU17">
        <v>640.319</v>
      </c>
      <c r="JV17">
        <v>692.024</v>
      </c>
      <c r="JW17">
        <v>26.1959</v>
      </c>
      <c r="JX17">
        <v>32.7258</v>
      </c>
      <c r="JY17">
        <v>29.9998</v>
      </c>
      <c r="JZ17">
        <v>32.4665</v>
      </c>
      <c r="KA17">
        <v>32.8548</v>
      </c>
      <c r="KB17">
        <v>25.8321</v>
      </c>
      <c r="KC17">
        <v>17.6246</v>
      </c>
      <c r="KD17">
        <v>85.6421</v>
      </c>
      <c r="KE17">
        <v>26.2512</v>
      </c>
      <c r="KF17">
        <v>400</v>
      </c>
      <c r="KG17">
        <v>35.0961</v>
      </c>
      <c r="KH17">
        <v>101.695</v>
      </c>
      <c r="KI17">
        <v>101.601</v>
      </c>
    </row>
    <row r="18" spans="1:295">
      <c r="A18">
        <v>2</v>
      </c>
      <c r="B18">
        <v>1695334797.1</v>
      </c>
      <c r="C18">
        <v>309.099999904633</v>
      </c>
      <c r="D18" t="s">
        <v>440</v>
      </c>
      <c r="E18" t="s">
        <v>441</v>
      </c>
      <c r="F18">
        <v>15</v>
      </c>
      <c r="G18">
        <v>1695334789.33125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415.996357228917</v>
      </c>
      <c r="AI18">
        <v>416.356333148031</v>
      </c>
      <c r="AJ18">
        <v>0.00792542692934637</v>
      </c>
      <c r="AK18">
        <v>65.815227422339</v>
      </c>
      <c r="AL18">
        <f>(AN18 - AM18 + DW18*1E3/(8.314*(DY18+273.15)) * AP18/DV18 * AO18) * DV18/(100*DJ18) * 1000/(1000 - AN18)</f>
        <v>0</v>
      </c>
      <c r="AM18">
        <v>38.4343181633424</v>
      </c>
      <c r="AN18">
        <v>40.1306919291553</v>
      </c>
      <c r="AO18">
        <v>-0.000227484976743807</v>
      </c>
      <c r="AP18">
        <v>78.1067917978644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442</v>
      </c>
      <c r="AW18">
        <v>10202.6</v>
      </c>
      <c r="AX18">
        <v>899.798</v>
      </c>
      <c r="AY18">
        <v>4533.32</v>
      </c>
      <c r="AZ18">
        <f>1-AX18/AY18</f>
        <v>0</v>
      </c>
      <c r="BA18">
        <v>-0.37519600349688</v>
      </c>
      <c r="BB18" t="s">
        <v>432</v>
      </c>
      <c r="BC18" t="s">
        <v>432</v>
      </c>
      <c r="BD18">
        <v>0</v>
      </c>
      <c r="BE18">
        <v>0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432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1549</v>
      </c>
      <c r="BY18">
        <v>290</v>
      </c>
      <c r="BZ18">
        <v>1825.04</v>
      </c>
      <c r="CA18">
        <v>75</v>
      </c>
      <c r="CB18">
        <v>10189</v>
      </c>
      <c r="CC18">
        <v>1819.81</v>
      </c>
      <c r="CD18">
        <v>5.23</v>
      </c>
      <c r="CE18">
        <v>300</v>
      </c>
      <c r="CF18">
        <v>24.1</v>
      </c>
      <c r="CG18">
        <v>1850.03643123159</v>
      </c>
      <c r="CH18">
        <v>1.97047875905984</v>
      </c>
      <c r="CI18">
        <v>-30.7929496656597</v>
      </c>
      <c r="CJ18">
        <v>1.77609817411122</v>
      </c>
      <c r="CK18">
        <v>0.914786369673622</v>
      </c>
      <c r="CL18">
        <v>-0.00717171657397109</v>
      </c>
      <c r="CM18">
        <v>290</v>
      </c>
      <c r="CN18">
        <v>1816.17</v>
      </c>
      <c r="CO18">
        <v>655</v>
      </c>
      <c r="CP18">
        <v>10148.8</v>
      </c>
      <c r="CQ18">
        <v>1819.69</v>
      </c>
      <c r="CR18">
        <v>-3.52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433</v>
      </c>
      <c r="DM18">
        <v>2</v>
      </c>
      <c r="DN18" t="b">
        <v>1</v>
      </c>
      <c r="DO18">
        <v>1695334789.33125</v>
      </c>
      <c r="DP18">
        <v>399.5521875</v>
      </c>
      <c r="DQ18">
        <v>399.989875</v>
      </c>
      <c r="DR18">
        <v>40.2912875</v>
      </c>
      <c r="DS18">
        <v>38.42874375</v>
      </c>
      <c r="DT18">
        <v>396.0541875</v>
      </c>
      <c r="DU18">
        <v>39.3172875</v>
      </c>
      <c r="DV18">
        <v>600.0294375</v>
      </c>
      <c r="DW18">
        <v>88.15704375</v>
      </c>
      <c r="DX18">
        <v>0.1000387625</v>
      </c>
      <c r="DY18">
        <v>32.11825625</v>
      </c>
      <c r="DZ18">
        <v>29.44649375</v>
      </c>
      <c r="EA18">
        <v>999.9</v>
      </c>
      <c r="EB18">
        <v>0</v>
      </c>
      <c r="EC18">
        <v>0</v>
      </c>
      <c r="ED18">
        <v>4968.828125</v>
      </c>
      <c r="EE18">
        <v>0</v>
      </c>
      <c r="EF18">
        <v>4.971138125</v>
      </c>
      <c r="EG18">
        <v>-0.3734281875</v>
      </c>
      <c r="EH18">
        <v>416.3289375</v>
      </c>
      <c r="EI18">
        <v>415.9754375</v>
      </c>
      <c r="EJ18">
        <v>1.71326375</v>
      </c>
      <c r="EK18">
        <v>399.989875</v>
      </c>
      <c r="EL18">
        <v>38.42874375</v>
      </c>
      <c r="EM18">
        <v>3.53880125</v>
      </c>
      <c r="EN18">
        <v>3.387765625</v>
      </c>
      <c r="EO18">
        <v>26.80705</v>
      </c>
      <c r="EP18">
        <v>26.06751875</v>
      </c>
      <c r="EQ18">
        <v>0.0100001</v>
      </c>
      <c r="ER18">
        <v>0</v>
      </c>
      <c r="ES18">
        <v>0</v>
      </c>
      <c r="ET18">
        <v>0</v>
      </c>
      <c r="EU18">
        <v>899.925</v>
      </c>
      <c r="EV18">
        <v>0.0100001</v>
      </c>
      <c r="EW18">
        <v>158.971875</v>
      </c>
      <c r="EX18">
        <v>-5.4625</v>
      </c>
      <c r="EY18">
        <v>44.8710625</v>
      </c>
      <c r="EZ18">
        <v>49.027125</v>
      </c>
      <c r="FA18">
        <v>47.062</v>
      </c>
      <c r="FB18">
        <v>48.656</v>
      </c>
      <c r="FC18">
        <v>47.694875</v>
      </c>
      <c r="FD18">
        <v>0</v>
      </c>
      <c r="FE18">
        <v>0</v>
      </c>
      <c r="FF18">
        <v>0</v>
      </c>
      <c r="FG18">
        <v>307.600000143051</v>
      </c>
      <c r="FH18">
        <v>0</v>
      </c>
      <c r="FI18">
        <v>899.798</v>
      </c>
      <c r="FJ18">
        <v>-5.75384584709921</v>
      </c>
      <c r="FK18">
        <v>36.7692306039603</v>
      </c>
      <c r="FL18">
        <v>160.054</v>
      </c>
      <c r="FM18">
        <v>15</v>
      </c>
      <c r="FN18">
        <v>1695334823.1</v>
      </c>
      <c r="FO18" t="s">
        <v>443</v>
      </c>
      <c r="FP18">
        <v>1695334817.1</v>
      </c>
      <c r="FQ18">
        <v>1695334823.1</v>
      </c>
      <c r="FR18">
        <v>18</v>
      </c>
      <c r="FS18">
        <v>-0.065</v>
      </c>
      <c r="FT18">
        <v>0.149</v>
      </c>
      <c r="FU18">
        <v>3.498</v>
      </c>
      <c r="FV18">
        <v>0.974</v>
      </c>
      <c r="FW18">
        <v>400</v>
      </c>
      <c r="FX18">
        <v>38</v>
      </c>
      <c r="FY18">
        <v>0.67</v>
      </c>
      <c r="FZ18">
        <v>0.06</v>
      </c>
      <c r="GA18">
        <v>-0.341427746628063</v>
      </c>
      <c r="GB18">
        <v>-0.0905617313792839</v>
      </c>
      <c r="GC18">
        <v>0.056436914099306</v>
      </c>
      <c r="GD18">
        <v>1</v>
      </c>
      <c r="GE18">
        <v>899.961538461538</v>
      </c>
      <c r="GF18">
        <v>-1.31623902208284</v>
      </c>
      <c r="GG18">
        <v>3.60726584325377</v>
      </c>
      <c r="GH18">
        <v>1</v>
      </c>
      <c r="GI18">
        <v>0.282241858349977</v>
      </c>
      <c r="GJ18">
        <v>-0.0449114690524748</v>
      </c>
      <c r="GK18">
        <v>0.00340233653230587</v>
      </c>
      <c r="GL18">
        <v>1</v>
      </c>
      <c r="GM18">
        <v>3</v>
      </c>
      <c r="GN18">
        <v>3</v>
      </c>
      <c r="GO18" t="s">
        <v>435</v>
      </c>
      <c r="GP18">
        <v>3.19506</v>
      </c>
      <c r="GQ18">
        <v>2.7224</v>
      </c>
      <c r="GR18">
        <v>0.0808567</v>
      </c>
      <c r="GS18">
        <v>0.0815364</v>
      </c>
      <c r="GT18">
        <v>0.147176</v>
      </c>
      <c r="GU18">
        <v>0.143674</v>
      </c>
      <c r="GV18">
        <v>25098.1</v>
      </c>
      <c r="GW18">
        <v>25390.6</v>
      </c>
      <c r="GX18">
        <v>25844.6</v>
      </c>
      <c r="GY18">
        <v>26398</v>
      </c>
      <c r="GZ18">
        <v>31243.9</v>
      </c>
      <c r="HA18">
        <v>31475.2</v>
      </c>
      <c r="HB18">
        <v>39327</v>
      </c>
      <c r="HC18">
        <v>39164.4</v>
      </c>
      <c r="HD18">
        <v>2.22528</v>
      </c>
      <c r="HE18">
        <v>2.13257</v>
      </c>
      <c r="HF18">
        <v>0.0232197</v>
      </c>
      <c r="HG18">
        <v>0</v>
      </c>
      <c r="HH18">
        <v>29.0645</v>
      </c>
      <c r="HI18">
        <v>999.9</v>
      </c>
      <c r="HJ18">
        <v>68.24</v>
      </c>
      <c r="HK18">
        <v>33.627</v>
      </c>
      <c r="HL18">
        <v>40.5102</v>
      </c>
      <c r="HM18">
        <v>29.4427</v>
      </c>
      <c r="HN18">
        <v>33.77</v>
      </c>
      <c r="HO18">
        <v>2</v>
      </c>
      <c r="HP18">
        <v>0.450193</v>
      </c>
      <c r="HQ18">
        <v>1.81574</v>
      </c>
      <c r="HR18">
        <v>20.2428</v>
      </c>
      <c r="HS18">
        <v>5.25098</v>
      </c>
      <c r="HT18">
        <v>11.9201</v>
      </c>
      <c r="HU18">
        <v>4.9735</v>
      </c>
      <c r="HV18">
        <v>3.286</v>
      </c>
      <c r="HW18">
        <v>9999</v>
      </c>
      <c r="HX18">
        <v>9999</v>
      </c>
      <c r="HY18">
        <v>9999</v>
      </c>
      <c r="HZ18">
        <v>968.6</v>
      </c>
      <c r="IA18">
        <v>1.8667</v>
      </c>
      <c r="IB18">
        <v>1.86684</v>
      </c>
      <c r="IC18">
        <v>1.86477</v>
      </c>
      <c r="ID18">
        <v>1.86518</v>
      </c>
      <c r="IE18">
        <v>1.8631</v>
      </c>
      <c r="IF18">
        <v>1.86584</v>
      </c>
      <c r="IG18">
        <v>1.86523</v>
      </c>
      <c r="IH18">
        <v>1.87053</v>
      </c>
      <c r="II18">
        <v>5</v>
      </c>
      <c r="IJ18">
        <v>0</v>
      </c>
      <c r="IK18">
        <v>0</v>
      </c>
      <c r="IL18">
        <v>0</v>
      </c>
      <c r="IM18" t="s">
        <v>436</v>
      </c>
      <c r="IN18" t="s">
        <v>437</v>
      </c>
      <c r="IO18" t="s">
        <v>438</v>
      </c>
      <c r="IP18" t="s">
        <v>439</v>
      </c>
      <c r="IQ18" t="s">
        <v>439</v>
      </c>
      <c r="IR18" t="s">
        <v>438</v>
      </c>
      <c r="IS18">
        <v>0</v>
      </c>
      <c r="IT18">
        <v>100</v>
      </c>
      <c r="IU18">
        <v>100</v>
      </c>
      <c r="IV18">
        <v>3.498</v>
      </c>
      <c r="IW18">
        <v>0.974</v>
      </c>
      <c r="IX18">
        <v>2.10667830816363</v>
      </c>
      <c r="IY18">
        <v>0.00418538200283587</v>
      </c>
      <c r="IZ18">
        <v>-1.41063378290963e-06</v>
      </c>
      <c r="JA18">
        <v>3.10169211340598e-10</v>
      </c>
      <c r="JB18">
        <v>0.824727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4.8</v>
      </c>
      <c r="JK18">
        <v>4.6</v>
      </c>
      <c r="JL18">
        <v>1.29395</v>
      </c>
      <c r="JM18">
        <v>2.67212</v>
      </c>
      <c r="JN18">
        <v>2.09595</v>
      </c>
      <c r="JO18">
        <v>2.79541</v>
      </c>
      <c r="JP18">
        <v>2.09717</v>
      </c>
      <c r="JQ18">
        <v>2.32422</v>
      </c>
      <c r="JR18">
        <v>38.2568</v>
      </c>
      <c r="JS18">
        <v>15.2353</v>
      </c>
      <c r="JT18">
        <v>18</v>
      </c>
      <c r="JU18">
        <v>640.353</v>
      </c>
      <c r="JV18">
        <v>695.842</v>
      </c>
      <c r="JW18">
        <v>29.8251</v>
      </c>
      <c r="JX18">
        <v>32.8862</v>
      </c>
      <c r="JY18">
        <v>30.0001</v>
      </c>
      <c r="JZ18">
        <v>32.5038</v>
      </c>
      <c r="KA18">
        <v>32.8634</v>
      </c>
      <c r="KB18">
        <v>25.9413</v>
      </c>
      <c r="KC18">
        <v>0</v>
      </c>
      <c r="KD18">
        <v>100</v>
      </c>
      <c r="KE18">
        <v>29.7452</v>
      </c>
      <c r="KF18">
        <v>400</v>
      </c>
      <c r="KG18">
        <v>40.2809</v>
      </c>
      <c r="KH18">
        <v>101.686</v>
      </c>
      <c r="KI18">
        <v>101.599</v>
      </c>
    </row>
    <row r="19" spans="1:295">
      <c r="A19">
        <v>3</v>
      </c>
      <c r="B19">
        <v>1695335078.1</v>
      </c>
      <c r="C19">
        <v>590.099999904633</v>
      </c>
      <c r="D19" t="s">
        <v>444</v>
      </c>
      <c r="E19" t="s">
        <v>445</v>
      </c>
      <c r="F19">
        <v>15</v>
      </c>
      <c r="G19">
        <v>1695335069.6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416.149497821232</v>
      </c>
      <c r="AI19">
        <v>416.553036363636</v>
      </c>
      <c r="AJ19">
        <v>-0.00122556971951592</v>
      </c>
      <c r="AK19">
        <v>65.8205725241152</v>
      </c>
      <c r="AL19">
        <f>(AN19 - AM19 + DW19*1E3/(8.314*(DY19+273.15)) * AP19/DV19 * AO19) * DV19/(100*DJ19) * 1000/(1000 - AN19)</f>
        <v>0</v>
      </c>
      <c r="AM19">
        <v>38.772271622943</v>
      </c>
      <c r="AN19">
        <v>41.5571</v>
      </c>
      <c r="AO19">
        <v>0.00691466800655457</v>
      </c>
      <c r="AP19">
        <v>78.1239095232506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446</v>
      </c>
      <c r="AW19">
        <v>10212.1</v>
      </c>
      <c r="AX19">
        <v>913.84</v>
      </c>
      <c r="AY19">
        <v>4652.9</v>
      </c>
      <c r="AZ19">
        <f>1-AX19/AY19</f>
        <v>0</v>
      </c>
      <c r="BA19">
        <v>-0.383463767313646</v>
      </c>
      <c r="BB19" t="s">
        <v>432</v>
      </c>
      <c r="BC19" t="s">
        <v>432</v>
      </c>
      <c r="BD19">
        <v>0</v>
      </c>
      <c r="BE19">
        <v>0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432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1549</v>
      </c>
      <c r="BY19">
        <v>290</v>
      </c>
      <c r="BZ19">
        <v>1825.04</v>
      </c>
      <c r="CA19">
        <v>75</v>
      </c>
      <c r="CB19">
        <v>10189</v>
      </c>
      <c r="CC19">
        <v>1819.81</v>
      </c>
      <c r="CD19">
        <v>5.23</v>
      </c>
      <c r="CE19">
        <v>300</v>
      </c>
      <c r="CF19">
        <v>24.1</v>
      </c>
      <c r="CG19">
        <v>1850.03643123159</v>
      </c>
      <c r="CH19">
        <v>1.97047875905984</v>
      </c>
      <c r="CI19">
        <v>-30.7929496656597</v>
      </c>
      <c r="CJ19">
        <v>1.77609817411122</v>
      </c>
      <c r="CK19">
        <v>0.914786369673622</v>
      </c>
      <c r="CL19">
        <v>-0.00717171657397109</v>
      </c>
      <c r="CM19">
        <v>290</v>
      </c>
      <c r="CN19">
        <v>1816.17</v>
      </c>
      <c r="CO19">
        <v>655</v>
      </c>
      <c r="CP19">
        <v>10148.8</v>
      </c>
      <c r="CQ19">
        <v>1819.69</v>
      </c>
      <c r="CR19">
        <v>-3.52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433</v>
      </c>
      <c r="DM19">
        <v>2</v>
      </c>
      <c r="DN19" t="b">
        <v>1</v>
      </c>
      <c r="DO19">
        <v>1695335069.6</v>
      </c>
      <c r="DP19">
        <v>399.3120625</v>
      </c>
      <c r="DQ19">
        <v>400.0136875</v>
      </c>
      <c r="DR19">
        <v>41.5259625</v>
      </c>
      <c r="DS19">
        <v>38.766875</v>
      </c>
      <c r="DT19">
        <v>395.7740625</v>
      </c>
      <c r="DU19">
        <v>40.5509625</v>
      </c>
      <c r="DV19">
        <v>600.0251875</v>
      </c>
      <c r="DW19">
        <v>88.154325</v>
      </c>
      <c r="DX19">
        <v>0.10005415</v>
      </c>
      <c r="DY19">
        <v>34.9778125</v>
      </c>
      <c r="DZ19">
        <v>31.52536875</v>
      </c>
      <c r="EA19">
        <v>999.9</v>
      </c>
      <c r="EB19">
        <v>0</v>
      </c>
      <c r="EC19">
        <v>0</v>
      </c>
      <c r="ED19">
        <v>4962.96875</v>
      </c>
      <c r="EE19">
        <v>0</v>
      </c>
      <c r="EF19">
        <v>4.95635</v>
      </c>
      <c r="EG19">
        <v>-0.74349025</v>
      </c>
      <c r="EH19">
        <v>416.56825</v>
      </c>
      <c r="EI19">
        <v>416.1465625</v>
      </c>
      <c r="EJ19">
        <v>2.75819375</v>
      </c>
      <c r="EK19">
        <v>400.0136875</v>
      </c>
      <c r="EL19">
        <v>38.766875</v>
      </c>
      <c r="EM19">
        <v>3.66061375</v>
      </c>
      <c r="EN19">
        <v>3.417468125</v>
      </c>
      <c r="EO19">
        <v>27.3836875</v>
      </c>
      <c r="EP19">
        <v>26.2152</v>
      </c>
      <c r="EQ19">
        <v>0.0100001</v>
      </c>
      <c r="ER19">
        <v>0</v>
      </c>
      <c r="ES19">
        <v>0</v>
      </c>
      <c r="ET19">
        <v>0</v>
      </c>
      <c r="EU19">
        <v>913.64375</v>
      </c>
      <c r="EV19">
        <v>0.0100001</v>
      </c>
      <c r="EW19">
        <v>151.5375</v>
      </c>
      <c r="EX19">
        <v>-5.046875</v>
      </c>
      <c r="EY19">
        <v>44.5</v>
      </c>
      <c r="EZ19">
        <v>48.562</v>
      </c>
      <c r="FA19">
        <v>46.625</v>
      </c>
      <c r="FB19">
        <v>48.312</v>
      </c>
      <c r="FC19">
        <v>47.625</v>
      </c>
      <c r="FD19">
        <v>0</v>
      </c>
      <c r="FE19">
        <v>0</v>
      </c>
      <c r="FF19">
        <v>0</v>
      </c>
      <c r="FG19">
        <v>279.799999952316</v>
      </c>
      <c r="FH19">
        <v>0</v>
      </c>
      <c r="FI19">
        <v>913.84</v>
      </c>
      <c r="FJ19">
        <v>-7.7884614109653</v>
      </c>
      <c r="FK19">
        <v>-12.9500002608849</v>
      </c>
      <c r="FL19">
        <v>150.792</v>
      </c>
      <c r="FM19">
        <v>15</v>
      </c>
      <c r="FN19">
        <v>1695335106.1</v>
      </c>
      <c r="FO19" t="s">
        <v>447</v>
      </c>
      <c r="FP19">
        <v>1695335106.1</v>
      </c>
      <c r="FQ19">
        <v>1695335099.1</v>
      </c>
      <c r="FR19">
        <v>19</v>
      </c>
      <c r="FS19">
        <v>0.04</v>
      </c>
      <c r="FT19">
        <v>0.001</v>
      </c>
      <c r="FU19">
        <v>3.538</v>
      </c>
      <c r="FV19">
        <v>0.975</v>
      </c>
      <c r="FW19">
        <v>400</v>
      </c>
      <c r="FX19">
        <v>39</v>
      </c>
      <c r="FY19">
        <v>0.47</v>
      </c>
      <c r="FZ19">
        <v>0.06</v>
      </c>
      <c r="GA19">
        <v>-0.413438116120624</v>
      </c>
      <c r="GB19">
        <v>0.141009367496143</v>
      </c>
      <c r="GC19">
        <v>0.0659604537461195</v>
      </c>
      <c r="GD19">
        <v>1</v>
      </c>
      <c r="GE19">
        <v>914.363461538462</v>
      </c>
      <c r="GF19">
        <v>-0.179487044352209</v>
      </c>
      <c r="GG19">
        <v>3.96548953453677</v>
      </c>
      <c r="GH19">
        <v>1</v>
      </c>
      <c r="GI19">
        <v>0.266766847493947</v>
      </c>
      <c r="GJ19">
        <v>-0.00518354161514984</v>
      </c>
      <c r="GK19">
        <v>0.000524301287333559</v>
      </c>
      <c r="GL19">
        <v>1</v>
      </c>
      <c r="GM19">
        <v>3</v>
      </c>
      <c r="GN19">
        <v>3</v>
      </c>
      <c r="GO19" t="s">
        <v>435</v>
      </c>
      <c r="GP19">
        <v>3.19485</v>
      </c>
      <c r="GQ19">
        <v>2.72236</v>
      </c>
      <c r="GR19">
        <v>0.0807846</v>
      </c>
      <c r="GS19">
        <v>0.081532</v>
      </c>
      <c r="GT19">
        <v>0.150403</v>
      </c>
      <c r="GU19">
        <v>0.14446</v>
      </c>
      <c r="GV19">
        <v>25093.8</v>
      </c>
      <c r="GW19">
        <v>25383.7</v>
      </c>
      <c r="GX19">
        <v>25838.9</v>
      </c>
      <c r="GY19">
        <v>26391.5</v>
      </c>
      <c r="GZ19">
        <v>31118.8</v>
      </c>
      <c r="HA19">
        <v>31439.7</v>
      </c>
      <c r="HB19">
        <v>39318.7</v>
      </c>
      <c r="HC19">
        <v>39155.4</v>
      </c>
      <c r="HD19">
        <v>2.2249</v>
      </c>
      <c r="HE19">
        <v>2.1289</v>
      </c>
      <c r="HF19">
        <v>0.0458881</v>
      </c>
      <c r="HG19">
        <v>0</v>
      </c>
      <c r="HH19">
        <v>30.7867</v>
      </c>
      <c r="HI19">
        <v>999.9</v>
      </c>
      <c r="HJ19">
        <v>68.191</v>
      </c>
      <c r="HK19">
        <v>33.788</v>
      </c>
      <c r="HL19">
        <v>40.8438</v>
      </c>
      <c r="HM19">
        <v>29.5927</v>
      </c>
      <c r="HN19">
        <v>33.7941</v>
      </c>
      <c r="HO19">
        <v>2</v>
      </c>
      <c r="HP19">
        <v>0.477548</v>
      </c>
      <c r="HQ19">
        <v>-5.89763</v>
      </c>
      <c r="HR19">
        <v>20.1317</v>
      </c>
      <c r="HS19">
        <v>5.25293</v>
      </c>
      <c r="HT19">
        <v>11.9211</v>
      </c>
      <c r="HU19">
        <v>4.97535</v>
      </c>
      <c r="HV19">
        <v>3.286</v>
      </c>
      <c r="HW19">
        <v>9999</v>
      </c>
      <c r="HX19">
        <v>9999</v>
      </c>
      <c r="HY19">
        <v>9999</v>
      </c>
      <c r="HZ19">
        <v>968.7</v>
      </c>
      <c r="IA19">
        <v>1.86665</v>
      </c>
      <c r="IB19">
        <v>1.86677</v>
      </c>
      <c r="IC19">
        <v>1.86464</v>
      </c>
      <c r="ID19">
        <v>1.86508</v>
      </c>
      <c r="IE19">
        <v>1.86297</v>
      </c>
      <c r="IF19">
        <v>1.86584</v>
      </c>
      <c r="IG19">
        <v>1.86523</v>
      </c>
      <c r="IH19">
        <v>1.87046</v>
      </c>
      <c r="II19">
        <v>5</v>
      </c>
      <c r="IJ19">
        <v>0</v>
      </c>
      <c r="IK19">
        <v>0</v>
      </c>
      <c r="IL19">
        <v>0</v>
      </c>
      <c r="IM19" t="s">
        <v>436</v>
      </c>
      <c r="IN19" t="s">
        <v>437</v>
      </c>
      <c r="IO19" t="s">
        <v>438</v>
      </c>
      <c r="IP19" t="s">
        <v>439</v>
      </c>
      <c r="IQ19" t="s">
        <v>439</v>
      </c>
      <c r="IR19" t="s">
        <v>438</v>
      </c>
      <c r="IS19">
        <v>0</v>
      </c>
      <c r="IT19">
        <v>100</v>
      </c>
      <c r="IU19">
        <v>100</v>
      </c>
      <c r="IV19">
        <v>3.538</v>
      </c>
      <c r="IW19">
        <v>0.975</v>
      </c>
      <c r="IX19">
        <v>2.04147260293665</v>
      </c>
      <c r="IY19">
        <v>0.00418538200283587</v>
      </c>
      <c r="IZ19">
        <v>-1.41063378290963e-06</v>
      </c>
      <c r="JA19">
        <v>3.10169211340598e-10</v>
      </c>
      <c r="JB19">
        <v>0.97409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4.3</v>
      </c>
      <c r="JK19">
        <v>4.2</v>
      </c>
      <c r="JL19">
        <v>1.29517</v>
      </c>
      <c r="JM19">
        <v>2.66968</v>
      </c>
      <c r="JN19">
        <v>2.09595</v>
      </c>
      <c r="JO19">
        <v>2.79541</v>
      </c>
      <c r="JP19">
        <v>2.09717</v>
      </c>
      <c r="JQ19">
        <v>2.37793</v>
      </c>
      <c r="JR19">
        <v>38.4034</v>
      </c>
      <c r="JS19">
        <v>15.1565</v>
      </c>
      <c r="JT19">
        <v>18</v>
      </c>
      <c r="JU19">
        <v>641.295</v>
      </c>
      <c r="JV19">
        <v>693.672</v>
      </c>
      <c r="JW19">
        <v>35.1284</v>
      </c>
      <c r="JX19">
        <v>33.0966</v>
      </c>
      <c r="JY19">
        <v>30.0102</v>
      </c>
      <c r="JZ19">
        <v>32.624</v>
      </c>
      <c r="KA19">
        <v>32.9652</v>
      </c>
      <c r="KB19">
        <v>25.9651</v>
      </c>
      <c r="KC19">
        <v>0</v>
      </c>
      <c r="KD19">
        <v>100</v>
      </c>
      <c r="KE19">
        <v>35.4795</v>
      </c>
      <c r="KF19">
        <v>400</v>
      </c>
      <c r="KG19">
        <v>40.2809</v>
      </c>
      <c r="KH19">
        <v>101.664</v>
      </c>
      <c r="KI19">
        <v>101.575</v>
      </c>
    </row>
    <row r="20" spans="1:295">
      <c r="A20">
        <v>4</v>
      </c>
      <c r="B20">
        <v>1695335358.1</v>
      </c>
      <c r="C20">
        <v>870.099999904633</v>
      </c>
      <c r="D20" t="s">
        <v>448</v>
      </c>
      <c r="E20" t="s">
        <v>449</v>
      </c>
      <c r="F20">
        <v>15</v>
      </c>
      <c r="G20">
        <v>1695335350.1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416.122283009024</v>
      </c>
      <c r="AI20">
        <v>417.045987878788</v>
      </c>
      <c r="AJ20">
        <v>0.00187122729234819</v>
      </c>
      <c r="AK20">
        <v>65.826666224323</v>
      </c>
      <c r="AL20">
        <f>(AN20 - AM20 + DW20*1E3/(8.314*(DY20+273.15)) * AP20/DV20 * AO20) * DV20/(100*DJ20) * 1000/(1000 - AN20)</f>
        <v>0</v>
      </c>
      <c r="AM20">
        <v>39.0573370441205</v>
      </c>
      <c r="AN20">
        <v>43.3117951515151</v>
      </c>
      <c r="AO20">
        <v>-0.00161270367099149</v>
      </c>
      <c r="AP20">
        <v>77.6361769451445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450</v>
      </c>
      <c r="AW20">
        <v>10213.6</v>
      </c>
      <c r="AX20">
        <v>916.892</v>
      </c>
      <c r="AY20">
        <v>4627.87</v>
      </c>
      <c r="AZ20">
        <f>1-AX20/AY20</f>
        <v>0</v>
      </c>
      <c r="BA20">
        <v>-0.894280924492232</v>
      </c>
      <c r="BB20" t="s">
        <v>432</v>
      </c>
      <c r="BC20" t="s">
        <v>432</v>
      </c>
      <c r="BD20">
        <v>0</v>
      </c>
      <c r="BE20">
        <v>0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432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1549</v>
      </c>
      <c r="BY20">
        <v>290</v>
      </c>
      <c r="BZ20">
        <v>1825.04</v>
      </c>
      <c r="CA20">
        <v>75</v>
      </c>
      <c r="CB20">
        <v>10189</v>
      </c>
      <c r="CC20">
        <v>1819.81</v>
      </c>
      <c r="CD20">
        <v>5.23</v>
      </c>
      <c r="CE20">
        <v>300</v>
      </c>
      <c r="CF20">
        <v>24.1</v>
      </c>
      <c r="CG20">
        <v>1850.03643123159</v>
      </c>
      <c r="CH20">
        <v>1.97047875905984</v>
      </c>
      <c r="CI20">
        <v>-30.7929496656597</v>
      </c>
      <c r="CJ20">
        <v>1.77609817411122</v>
      </c>
      <c r="CK20">
        <v>0.914786369673622</v>
      </c>
      <c r="CL20">
        <v>-0.00717171657397109</v>
      </c>
      <c r="CM20">
        <v>290</v>
      </c>
      <c r="CN20">
        <v>1816.17</v>
      </c>
      <c r="CO20">
        <v>655</v>
      </c>
      <c r="CP20">
        <v>10148.8</v>
      </c>
      <c r="CQ20">
        <v>1819.69</v>
      </c>
      <c r="CR20">
        <v>-3.52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433</v>
      </c>
      <c r="DM20">
        <v>2</v>
      </c>
      <c r="DN20" t="b">
        <v>1</v>
      </c>
      <c r="DO20">
        <v>1695335350.1</v>
      </c>
      <c r="DP20">
        <v>398.846733333333</v>
      </c>
      <c r="DQ20">
        <v>399.892933333333</v>
      </c>
      <c r="DR20">
        <v>43.34162</v>
      </c>
      <c r="DS20">
        <v>39.05452</v>
      </c>
      <c r="DT20">
        <v>395.422733333333</v>
      </c>
      <c r="DU20">
        <v>42.36662</v>
      </c>
      <c r="DV20">
        <v>599.979133333333</v>
      </c>
      <c r="DW20">
        <v>88.1590533333333</v>
      </c>
      <c r="DX20">
        <v>0.09990064</v>
      </c>
      <c r="DY20">
        <v>39.9196466666667</v>
      </c>
      <c r="DZ20">
        <v>35.11866</v>
      </c>
      <c r="EA20">
        <v>999.9</v>
      </c>
      <c r="EB20">
        <v>0</v>
      </c>
      <c r="EC20">
        <v>0</v>
      </c>
      <c r="ED20">
        <v>4977.58333333333</v>
      </c>
      <c r="EE20">
        <v>0</v>
      </c>
      <c r="EF20">
        <v>4.95635</v>
      </c>
      <c r="EG20">
        <v>-0.934999733333333</v>
      </c>
      <c r="EH20">
        <v>417.0326</v>
      </c>
      <c r="EI20">
        <v>416.1452</v>
      </c>
      <c r="EJ20">
        <v>4.28682666666667</v>
      </c>
      <c r="EK20">
        <v>399.892933333333</v>
      </c>
      <c r="EL20">
        <v>39.05452</v>
      </c>
      <c r="EM20">
        <v>3.820932</v>
      </c>
      <c r="EN20">
        <v>3.44300933333333</v>
      </c>
      <c r="EO20">
        <v>28.1175933333333</v>
      </c>
      <c r="EP20">
        <v>26.3413066666667</v>
      </c>
      <c r="EQ20">
        <v>0.0100001</v>
      </c>
      <c r="ER20">
        <v>0</v>
      </c>
      <c r="ES20">
        <v>0</v>
      </c>
      <c r="ET20">
        <v>0</v>
      </c>
      <c r="EU20">
        <v>916.69</v>
      </c>
      <c r="EV20">
        <v>0.0100001</v>
      </c>
      <c r="EW20">
        <v>154.276666666667</v>
      </c>
      <c r="EX20">
        <v>-5.47</v>
      </c>
      <c r="EY20">
        <v>44.562</v>
      </c>
      <c r="EZ20">
        <v>48.375</v>
      </c>
      <c r="FA20">
        <v>46.5</v>
      </c>
      <c r="FB20">
        <v>48.2954666666667</v>
      </c>
      <c r="FC20">
        <v>47.937</v>
      </c>
      <c r="FD20">
        <v>0</v>
      </c>
      <c r="FE20">
        <v>0</v>
      </c>
      <c r="FF20">
        <v>0</v>
      </c>
      <c r="FG20">
        <v>278.799999952316</v>
      </c>
      <c r="FH20">
        <v>0</v>
      </c>
      <c r="FI20">
        <v>916.892</v>
      </c>
      <c r="FJ20">
        <v>-5.03076930025052</v>
      </c>
      <c r="FK20">
        <v>13.4192306222647</v>
      </c>
      <c r="FL20">
        <v>155.388</v>
      </c>
      <c r="FM20">
        <v>15</v>
      </c>
      <c r="FN20">
        <v>1695335386.1</v>
      </c>
      <c r="FO20" t="s">
        <v>451</v>
      </c>
      <c r="FP20">
        <v>1695335381.1</v>
      </c>
      <c r="FQ20">
        <v>1695335386.1</v>
      </c>
      <c r="FR20">
        <v>20</v>
      </c>
      <c r="FS20">
        <v>-0.115</v>
      </c>
      <c r="FT20">
        <v>-0</v>
      </c>
      <c r="FU20">
        <v>3.424</v>
      </c>
      <c r="FV20">
        <v>0.975</v>
      </c>
      <c r="FW20">
        <v>400</v>
      </c>
      <c r="FX20">
        <v>39</v>
      </c>
      <c r="FY20">
        <v>0.52</v>
      </c>
      <c r="FZ20">
        <v>0.04</v>
      </c>
      <c r="GA20">
        <v>-0.815427254588381</v>
      </c>
      <c r="GB20">
        <v>-0.253513666510345</v>
      </c>
      <c r="GC20">
        <v>0.0345422558135881</v>
      </c>
      <c r="GD20">
        <v>1</v>
      </c>
      <c r="GE20">
        <v>916.946153846154</v>
      </c>
      <c r="GF20">
        <v>0.198290532239708</v>
      </c>
      <c r="GG20">
        <v>4.18260875248108</v>
      </c>
      <c r="GH20">
        <v>1</v>
      </c>
      <c r="GI20">
        <v>0.213187229726615</v>
      </c>
      <c r="GJ20">
        <v>-0.00578728844988715</v>
      </c>
      <c r="GK20">
        <v>0.000550724152174269</v>
      </c>
      <c r="GL20">
        <v>1</v>
      </c>
      <c r="GM20">
        <v>3</v>
      </c>
      <c r="GN20">
        <v>3</v>
      </c>
      <c r="GO20" t="s">
        <v>435</v>
      </c>
      <c r="GP20">
        <v>3.19469</v>
      </c>
      <c r="GQ20">
        <v>2.7224</v>
      </c>
      <c r="GR20">
        <v>0.0807193</v>
      </c>
      <c r="GS20">
        <v>0.08146</v>
      </c>
      <c r="GT20">
        <v>0.154608</v>
      </c>
      <c r="GU20">
        <v>0.145124</v>
      </c>
      <c r="GV20">
        <v>25090.1</v>
      </c>
      <c r="GW20">
        <v>25377.2</v>
      </c>
      <c r="GX20">
        <v>25834.2</v>
      </c>
      <c r="GY20">
        <v>26383.8</v>
      </c>
      <c r="GZ20">
        <v>30959.4</v>
      </c>
      <c r="HA20">
        <v>31409.2</v>
      </c>
      <c r="HB20">
        <v>39312.2</v>
      </c>
      <c r="HC20">
        <v>39146.6</v>
      </c>
      <c r="HD20">
        <v>2.22298</v>
      </c>
      <c r="HE20">
        <v>2.1249</v>
      </c>
      <c r="HF20">
        <v>0.0989549</v>
      </c>
      <c r="HG20">
        <v>0</v>
      </c>
      <c r="HH20">
        <v>33.4541</v>
      </c>
      <c r="HI20">
        <v>999.9</v>
      </c>
      <c r="HJ20">
        <v>68.166</v>
      </c>
      <c r="HK20">
        <v>33.929</v>
      </c>
      <c r="HL20">
        <v>41.1502</v>
      </c>
      <c r="HM20">
        <v>29.3527</v>
      </c>
      <c r="HN20">
        <v>33.7139</v>
      </c>
      <c r="HO20">
        <v>2</v>
      </c>
      <c r="HP20">
        <v>0.48297</v>
      </c>
      <c r="HQ20">
        <v>-3.85315</v>
      </c>
      <c r="HR20">
        <v>20.2056</v>
      </c>
      <c r="HS20">
        <v>5.25158</v>
      </c>
      <c r="HT20">
        <v>11.9201</v>
      </c>
      <c r="HU20">
        <v>4.9735</v>
      </c>
      <c r="HV20">
        <v>3.286</v>
      </c>
      <c r="HW20">
        <v>9999</v>
      </c>
      <c r="HX20">
        <v>9999</v>
      </c>
      <c r="HY20">
        <v>9999</v>
      </c>
      <c r="HZ20">
        <v>968.8</v>
      </c>
      <c r="IA20">
        <v>1.86676</v>
      </c>
      <c r="IB20">
        <v>1.86687</v>
      </c>
      <c r="IC20">
        <v>1.86475</v>
      </c>
      <c r="ID20">
        <v>1.86515</v>
      </c>
      <c r="IE20">
        <v>1.86309</v>
      </c>
      <c r="IF20">
        <v>1.86584</v>
      </c>
      <c r="IG20">
        <v>1.86525</v>
      </c>
      <c r="IH20">
        <v>1.87057</v>
      </c>
      <c r="II20">
        <v>5</v>
      </c>
      <c r="IJ20">
        <v>0</v>
      </c>
      <c r="IK20">
        <v>0</v>
      </c>
      <c r="IL20">
        <v>0</v>
      </c>
      <c r="IM20" t="s">
        <v>436</v>
      </c>
      <c r="IN20" t="s">
        <v>437</v>
      </c>
      <c r="IO20" t="s">
        <v>438</v>
      </c>
      <c r="IP20" t="s">
        <v>439</v>
      </c>
      <c r="IQ20" t="s">
        <v>439</v>
      </c>
      <c r="IR20" t="s">
        <v>438</v>
      </c>
      <c r="IS20">
        <v>0</v>
      </c>
      <c r="IT20">
        <v>100</v>
      </c>
      <c r="IU20">
        <v>100</v>
      </c>
      <c r="IV20">
        <v>3.424</v>
      </c>
      <c r="IW20">
        <v>0.975</v>
      </c>
      <c r="IX20">
        <v>2.08154823949286</v>
      </c>
      <c r="IY20">
        <v>0.00418538200283587</v>
      </c>
      <c r="IZ20">
        <v>-1.41063378290963e-06</v>
      </c>
      <c r="JA20">
        <v>3.10169211340598e-10</v>
      </c>
      <c r="JB20">
        <v>0.97473636363636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4.2</v>
      </c>
      <c r="JK20">
        <v>4.3</v>
      </c>
      <c r="JL20">
        <v>1.29639</v>
      </c>
      <c r="JM20">
        <v>2.67578</v>
      </c>
      <c r="JN20">
        <v>2.09595</v>
      </c>
      <c r="JO20">
        <v>2.79419</v>
      </c>
      <c r="JP20">
        <v>2.09717</v>
      </c>
      <c r="JQ20">
        <v>2.39014</v>
      </c>
      <c r="JR20">
        <v>38.5259</v>
      </c>
      <c r="JS20">
        <v>15.1039</v>
      </c>
      <c r="JT20">
        <v>18</v>
      </c>
      <c r="JU20">
        <v>641.845</v>
      </c>
      <c r="JV20">
        <v>692.149</v>
      </c>
      <c r="JW20">
        <v>41.6454</v>
      </c>
      <c r="JX20">
        <v>33.3568</v>
      </c>
      <c r="JY20">
        <v>29.995</v>
      </c>
      <c r="JZ20">
        <v>32.8165</v>
      </c>
      <c r="KA20">
        <v>33.1481</v>
      </c>
      <c r="KB20">
        <v>26.0057</v>
      </c>
      <c r="KC20">
        <v>0</v>
      </c>
      <c r="KD20">
        <v>100</v>
      </c>
      <c r="KE20">
        <v>42.1284</v>
      </c>
      <c r="KF20">
        <v>400</v>
      </c>
      <c r="KG20">
        <v>40.2809</v>
      </c>
      <c r="KH20">
        <v>101.647</v>
      </c>
      <c r="KI20">
        <v>101.549</v>
      </c>
    </row>
    <row r="21" spans="1:295">
      <c r="A21">
        <v>5</v>
      </c>
      <c r="B21">
        <v>1695335631.1</v>
      </c>
      <c r="C21">
        <v>1143.09999990463</v>
      </c>
      <c r="D21" t="s">
        <v>452</v>
      </c>
      <c r="E21" t="s">
        <v>453</v>
      </c>
      <c r="F21">
        <v>15</v>
      </c>
      <c r="G21">
        <v>1695335622.6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416.341679549191</v>
      </c>
      <c r="AI21">
        <v>417.286957575758</v>
      </c>
      <c r="AJ21">
        <v>-3.12266354300066e-05</v>
      </c>
      <c r="AK21">
        <v>65.8147138042854</v>
      </c>
      <c r="AL21">
        <f>(AN21 - AM21 + DW21*1E3/(8.314*(DY21+273.15)) * AP21/DV21 * AO21) * DV21/(100*DJ21) * 1000/(1000 - AN21)</f>
        <v>0</v>
      </c>
      <c r="AM21">
        <v>39.3039495520448</v>
      </c>
      <c r="AN21">
        <v>44.4101424242424</v>
      </c>
      <c r="AO21">
        <v>0.000651030125023499</v>
      </c>
      <c r="AP21">
        <v>78.1041500516737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454</v>
      </c>
      <c r="AW21">
        <v>10217.6</v>
      </c>
      <c r="AX21">
        <v>934.938</v>
      </c>
      <c r="AY21">
        <v>4553.55</v>
      </c>
      <c r="AZ21">
        <f>1-AX21/AY21</f>
        <v>0</v>
      </c>
      <c r="BA21">
        <v>-0.908026200623858</v>
      </c>
      <c r="BB21" t="s">
        <v>432</v>
      </c>
      <c r="BC21" t="s">
        <v>432</v>
      </c>
      <c r="BD21">
        <v>0</v>
      </c>
      <c r="BE21">
        <v>0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432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1549</v>
      </c>
      <c r="BY21">
        <v>290</v>
      </c>
      <c r="BZ21">
        <v>1825.04</v>
      </c>
      <c r="CA21">
        <v>75</v>
      </c>
      <c r="CB21">
        <v>10189</v>
      </c>
      <c r="CC21">
        <v>1819.81</v>
      </c>
      <c r="CD21">
        <v>5.23</v>
      </c>
      <c r="CE21">
        <v>300</v>
      </c>
      <c r="CF21">
        <v>24.1</v>
      </c>
      <c r="CG21">
        <v>1850.03643123159</v>
      </c>
      <c r="CH21">
        <v>1.97047875905984</v>
      </c>
      <c r="CI21">
        <v>-30.7929496656597</v>
      </c>
      <c r="CJ21">
        <v>1.77609817411122</v>
      </c>
      <c r="CK21">
        <v>0.914786369673622</v>
      </c>
      <c r="CL21">
        <v>-0.00717171657397109</v>
      </c>
      <c r="CM21">
        <v>290</v>
      </c>
      <c r="CN21">
        <v>1816.17</v>
      </c>
      <c r="CO21">
        <v>655</v>
      </c>
      <c r="CP21">
        <v>10148.8</v>
      </c>
      <c r="CQ21">
        <v>1819.69</v>
      </c>
      <c r="CR21">
        <v>-3.52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433</v>
      </c>
      <c r="DM21">
        <v>2</v>
      </c>
      <c r="DN21" t="b">
        <v>1</v>
      </c>
      <c r="DO21">
        <v>1695335622.6</v>
      </c>
      <c r="DP21">
        <v>398.810625</v>
      </c>
      <c r="DQ21">
        <v>399.977125</v>
      </c>
      <c r="DR21">
        <v>44.38043125</v>
      </c>
      <c r="DS21">
        <v>39.29869375</v>
      </c>
      <c r="DT21">
        <v>395.334625</v>
      </c>
      <c r="DU21">
        <v>43.41343125</v>
      </c>
      <c r="DV21">
        <v>600.004375</v>
      </c>
      <c r="DW21">
        <v>88.15823125</v>
      </c>
      <c r="DX21">
        <v>0.1000256625</v>
      </c>
      <c r="DY21">
        <v>43.32233125</v>
      </c>
      <c r="DZ21">
        <v>38.01153125</v>
      </c>
      <c r="EA21">
        <v>999.9</v>
      </c>
      <c r="EB21">
        <v>0</v>
      </c>
      <c r="EC21">
        <v>0</v>
      </c>
      <c r="ED21">
        <v>4960</v>
      </c>
      <c r="EE21">
        <v>0</v>
      </c>
      <c r="EF21">
        <v>4.9173675</v>
      </c>
      <c r="EG21">
        <v>-1.222754375</v>
      </c>
      <c r="EH21">
        <v>417.276375</v>
      </c>
      <c r="EI21">
        <v>416.3388125</v>
      </c>
      <c r="EJ21">
        <v>5.08926625</v>
      </c>
      <c r="EK21">
        <v>399.977125</v>
      </c>
      <c r="EL21">
        <v>39.29869375</v>
      </c>
      <c r="EM21">
        <v>3.91316625</v>
      </c>
      <c r="EN21">
        <v>3.464505</v>
      </c>
      <c r="EO21">
        <v>28.527725</v>
      </c>
      <c r="EP21">
        <v>26.4468</v>
      </c>
      <c r="EQ21">
        <v>0.0100001</v>
      </c>
      <c r="ER21">
        <v>0</v>
      </c>
      <c r="ES21">
        <v>0</v>
      </c>
      <c r="ET21">
        <v>0</v>
      </c>
      <c r="EU21">
        <v>934.390625</v>
      </c>
      <c r="EV21">
        <v>0.0100001</v>
      </c>
      <c r="EW21">
        <v>153.85</v>
      </c>
      <c r="EX21">
        <v>-5.51875</v>
      </c>
      <c r="EY21">
        <v>44.8435</v>
      </c>
      <c r="EZ21">
        <v>48.437</v>
      </c>
      <c r="FA21">
        <v>46.694875</v>
      </c>
      <c r="FB21">
        <v>48.437</v>
      </c>
      <c r="FC21">
        <v>48.433125</v>
      </c>
      <c r="FD21">
        <v>0</v>
      </c>
      <c r="FE21">
        <v>0</v>
      </c>
      <c r="FF21">
        <v>0</v>
      </c>
      <c r="FG21">
        <v>271.600000143051</v>
      </c>
      <c r="FH21">
        <v>0</v>
      </c>
      <c r="FI21">
        <v>934.938</v>
      </c>
      <c r="FJ21">
        <v>-1.38076930846584</v>
      </c>
      <c r="FK21">
        <v>14.1346156528836</v>
      </c>
      <c r="FL21">
        <v>153.638</v>
      </c>
      <c r="FM21">
        <v>15</v>
      </c>
      <c r="FN21">
        <v>1695335665.1</v>
      </c>
      <c r="FO21" t="s">
        <v>455</v>
      </c>
      <c r="FP21">
        <v>1695335653.1</v>
      </c>
      <c r="FQ21">
        <v>1695335665.1</v>
      </c>
      <c r="FR21">
        <v>21</v>
      </c>
      <c r="FS21">
        <v>0.053</v>
      </c>
      <c r="FT21">
        <v>-0.007</v>
      </c>
      <c r="FU21">
        <v>3.476</v>
      </c>
      <c r="FV21">
        <v>0.967</v>
      </c>
      <c r="FW21">
        <v>400</v>
      </c>
      <c r="FX21">
        <v>39</v>
      </c>
      <c r="FY21">
        <v>0.52</v>
      </c>
      <c r="FZ21">
        <v>0.05</v>
      </c>
      <c r="GA21">
        <v>-0.913611795200838</v>
      </c>
      <c r="GB21">
        <v>0.215128733856666</v>
      </c>
      <c r="GC21">
        <v>0.0245661460736569</v>
      </c>
      <c r="GD21">
        <v>1</v>
      </c>
      <c r="GE21">
        <v>934.961538461538</v>
      </c>
      <c r="GF21">
        <v>-1.1897436795506</v>
      </c>
      <c r="GG21">
        <v>3.18078085757339</v>
      </c>
      <c r="GH21">
        <v>1</v>
      </c>
      <c r="GI21">
        <v>0.170241153313264</v>
      </c>
      <c r="GJ21">
        <v>-0.00622751849343382</v>
      </c>
      <c r="GK21">
        <v>0.000669915539957484</v>
      </c>
      <c r="GL21">
        <v>1</v>
      </c>
      <c r="GM21">
        <v>3</v>
      </c>
      <c r="GN21">
        <v>3</v>
      </c>
      <c r="GO21" t="s">
        <v>435</v>
      </c>
      <c r="GP21">
        <v>3.19441</v>
      </c>
      <c r="GQ21">
        <v>2.72241</v>
      </c>
      <c r="GR21">
        <v>0.0806509</v>
      </c>
      <c r="GS21">
        <v>0.0814391</v>
      </c>
      <c r="GT21">
        <v>0.157192</v>
      </c>
      <c r="GU21">
        <v>0.145629</v>
      </c>
      <c r="GV21">
        <v>25076.5</v>
      </c>
      <c r="GW21">
        <v>25359.7</v>
      </c>
      <c r="GX21">
        <v>25819.6</v>
      </c>
      <c r="GY21">
        <v>26366.4</v>
      </c>
      <c r="GZ21">
        <v>30849.9</v>
      </c>
      <c r="HA21">
        <v>31373.4</v>
      </c>
      <c r="HB21">
        <v>39290.9</v>
      </c>
      <c r="HC21">
        <v>39123.2</v>
      </c>
      <c r="HD21">
        <v>2.21957</v>
      </c>
      <c r="HE21">
        <v>2.1193</v>
      </c>
      <c r="HF21">
        <v>0.141203</v>
      </c>
      <c r="HG21">
        <v>0</v>
      </c>
      <c r="HH21">
        <v>35.8503</v>
      </c>
      <c r="HI21">
        <v>999.9</v>
      </c>
      <c r="HJ21">
        <v>68.142</v>
      </c>
      <c r="HK21">
        <v>34.06</v>
      </c>
      <c r="HL21">
        <v>41.4362</v>
      </c>
      <c r="HM21">
        <v>29.2927</v>
      </c>
      <c r="HN21">
        <v>33.5657</v>
      </c>
      <c r="HO21">
        <v>2</v>
      </c>
      <c r="HP21">
        <v>0.521466</v>
      </c>
      <c r="HQ21">
        <v>-6.66667</v>
      </c>
      <c r="HR21">
        <v>20.1343</v>
      </c>
      <c r="HS21">
        <v>5.25173</v>
      </c>
      <c r="HT21">
        <v>11.9207</v>
      </c>
      <c r="HU21">
        <v>4.9753</v>
      </c>
      <c r="HV21">
        <v>3.286</v>
      </c>
      <c r="HW21">
        <v>9999</v>
      </c>
      <c r="HX21">
        <v>9999</v>
      </c>
      <c r="HY21">
        <v>9999</v>
      </c>
      <c r="HZ21">
        <v>968.9</v>
      </c>
      <c r="IA21">
        <v>1.86669</v>
      </c>
      <c r="IB21">
        <v>1.86677</v>
      </c>
      <c r="IC21">
        <v>1.86464</v>
      </c>
      <c r="ID21">
        <v>1.86508</v>
      </c>
      <c r="IE21">
        <v>1.86303</v>
      </c>
      <c r="IF21">
        <v>1.86584</v>
      </c>
      <c r="IG21">
        <v>1.86523</v>
      </c>
      <c r="IH21">
        <v>1.87044</v>
      </c>
      <c r="II21">
        <v>5</v>
      </c>
      <c r="IJ21">
        <v>0</v>
      </c>
      <c r="IK21">
        <v>0</v>
      </c>
      <c r="IL21">
        <v>0</v>
      </c>
      <c r="IM21" t="s">
        <v>436</v>
      </c>
      <c r="IN21" t="s">
        <v>437</v>
      </c>
      <c r="IO21" t="s">
        <v>438</v>
      </c>
      <c r="IP21" t="s">
        <v>439</v>
      </c>
      <c r="IQ21" t="s">
        <v>439</v>
      </c>
      <c r="IR21" t="s">
        <v>438</v>
      </c>
      <c r="IS21">
        <v>0</v>
      </c>
      <c r="IT21">
        <v>100</v>
      </c>
      <c r="IU21">
        <v>100</v>
      </c>
      <c r="IV21">
        <v>3.476</v>
      </c>
      <c r="IW21">
        <v>0.967</v>
      </c>
      <c r="IX21">
        <v>1.9664527424347</v>
      </c>
      <c r="IY21">
        <v>0.00418538200283587</v>
      </c>
      <c r="IZ21">
        <v>-1.41063378290963e-06</v>
      </c>
      <c r="JA21">
        <v>3.10169211340598e-10</v>
      </c>
      <c r="JB21">
        <v>0.97455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4.2</v>
      </c>
      <c r="JK21">
        <v>4.1</v>
      </c>
      <c r="JL21">
        <v>1.29761</v>
      </c>
      <c r="JM21">
        <v>2.66846</v>
      </c>
      <c r="JN21">
        <v>2.09595</v>
      </c>
      <c r="JO21">
        <v>2.79541</v>
      </c>
      <c r="JP21">
        <v>2.09717</v>
      </c>
      <c r="JQ21">
        <v>2.3877</v>
      </c>
      <c r="JR21">
        <v>38.6487</v>
      </c>
      <c r="JS21">
        <v>15.0076</v>
      </c>
      <c r="JT21">
        <v>18</v>
      </c>
      <c r="JU21">
        <v>642.274</v>
      </c>
      <c r="JV21">
        <v>690.134</v>
      </c>
      <c r="JW21">
        <v>54.7807</v>
      </c>
      <c r="JX21">
        <v>33.7252</v>
      </c>
      <c r="JY21">
        <v>30.0006</v>
      </c>
      <c r="JZ21">
        <v>33.1039</v>
      </c>
      <c r="KA21">
        <v>33.4155</v>
      </c>
      <c r="KB21">
        <v>26.0229</v>
      </c>
      <c r="KC21">
        <v>0</v>
      </c>
      <c r="KD21">
        <v>100</v>
      </c>
      <c r="KE21">
        <v>158.088</v>
      </c>
      <c r="KF21">
        <v>400</v>
      </c>
      <c r="KG21">
        <v>40.2809</v>
      </c>
      <c r="KH21">
        <v>101.591</v>
      </c>
      <c r="KI21">
        <v>101.486</v>
      </c>
    </row>
    <row r="22" spans="1:295">
      <c r="A22">
        <v>6</v>
      </c>
      <c r="B22">
        <v>1695335908.1</v>
      </c>
      <c r="C22">
        <v>1420.09999990463</v>
      </c>
      <c r="D22" t="s">
        <v>456</v>
      </c>
      <c r="E22" t="s">
        <v>457</v>
      </c>
      <c r="F22">
        <v>15</v>
      </c>
      <c r="G22">
        <v>1695335899.6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416.447876841546</v>
      </c>
      <c r="AI22">
        <v>417.394945454546</v>
      </c>
      <c r="AJ22">
        <v>-0.00399647700456953</v>
      </c>
      <c r="AK22">
        <v>65.9333653390637</v>
      </c>
      <c r="AL22">
        <f>(AN22 - AM22 + DW22*1E3/(8.314*(DY22+273.15)) * AP22/DV22 * AO22) * DV22/(100*DJ22) * 1000/(1000 - AN22)</f>
        <v>0</v>
      </c>
      <c r="AM22">
        <v>39.5325106125655</v>
      </c>
      <c r="AN22">
        <v>43.7618266666667</v>
      </c>
      <c r="AO22">
        <v>3.32251176446877e-05</v>
      </c>
      <c r="AP22">
        <v>78.0404076969536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458</v>
      </c>
      <c r="AW22">
        <v>10212.7</v>
      </c>
      <c r="AX22">
        <v>951.159615384615</v>
      </c>
      <c r="AY22">
        <v>4535.45</v>
      </c>
      <c r="AZ22">
        <f>1-AX22/AY22</f>
        <v>0</v>
      </c>
      <c r="BA22">
        <v>-0.89546760078544</v>
      </c>
      <c r="BB22" t="s">
        <v>432</v>
      </c>
      <c r="BC22" t="s">
        <v>432</v>
      </c>
      <c r="BD22">
        <v>0</v>
      </c>
      <c r="BE22">
        <v>0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432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1549</v>
      </c>
      <c r="BY22">
        <v>290</v>
      </c>
      <c r="BZ22">
        <v>1825.04</v>
      </c>
      <c r="CA22">
        <v>75</v>
      </c>
      <c r="CB22">
        <v>10189</v>
      </c>
      <c r="CC22">
        <v>1819.81</v>
      </c>
      <c r="CD22">
        <v>5.23</v>
      </c>
      <c r="CE22">
        <v>300</v>
      </c>
      <c r="CF22">
        <v>24.1</v>
      </c>
      <c r="CG22">
        <v>1850.03643123159</v>
      </c>
      <c r="CH22">
        <v>1.97047875905984</v>
      </c>
      <c r="CI22">
        <v>-30.7929496656597</v>
      </c>
      <c r="CJ22">
        <v>1.77609817411122</v>
      </c>
      <c r="CK22">
        <v>0.914786369673622</v>
      </c>
      <c r="CL22">
        <v>-0.00717171657397109</v>
      </c>
      <c r="CM22">
        <v>290</v>
      </c>
      <c r="CN22">
        <v>1816.17</v>
      </c>
      <c r="CO22">
        <v>655</v>
      </c>
      <c r="CP22">
        <v>10148.8</v>
      </c>
      <c r="CQ22">
        <v>1819.69</v>
      </c>
      <c r="CR22">
        <v>-3.52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433</v>
      </c>
      <c r="DM22">
        <v>2</v>
      </c>
      <c r="DN22" t="b">
        <v>1</v>
      </c>
      <c r="DO22">
        <v>1695335899.6</v>
      </c>
      <c r="DP22">
        <v>399.1770625</v>
      </c>
      <c r="DQ22">
        <v>400.0145625</v>
      </c>
      <c r="DR22">
        <v>43.749225</v>
      </c>
      <c r="DS22">
        <v>39.52569375</v>
      </c>
      <c r="DT22">
        <v>395.7060625</v>
      </c>
      <c r="DU22">
        <v>42.783225</v>
      </c>
      <c r="DV22">
        <v>600.023625</v>
      </c>
      <c r="DW22">
        <v>88.16849375</v>
      </c>
      <c r="DX22">
        <v>0.10003589375</v>
      </c>
      <c r="DY22">
        <v>41.79278125</v>
      </c>
      <c r="DZ22">
        <v>37.51356875</v>
      </c>
      <c r="EA22">
        <v>999.9</v>
      </c>
      <c r="EB22">
        <v>0</v>
      </c>
      <c r="EC22">
        <v>0</v>
      </c>
      <c r="ED22">
        <v>4967.890625</v>
      </c>
      <c r="EE22">
        <v>0</v>
      </c>
      <c r="EF22">
        <v>4.95635</v>
      </c>
      <c r="EG22">
        <v>-0.8345166875</v>
      </c>
      <c r="EH22">
        <v>417.443375</v>
      </c>
      <c r="EI22">
        <v>416.476125</v>
      </c>
      <c r="EJ22">
        <v>4.224589375</v>
      </c>
      <c r="EK22">
        <v>400.0145625</v>
      </c>
      <c r="EL22">
        <v>39.52569375</v>
      </c>
      <c r="EM22">
        <v>3.857395</v>
      </c>
      <c r="EN22">
        <v>3.484918125</v>
      </c>
      <c r="EO22">
        <v>28.28075625</v>
      </c>
      <c r="EP22">
        <v>26.54645625</v>
      </c>
      <c r="EQ22">
        <v>0.0100001</v>
      </c>
      <c r="ER22">
        <v>0</v>
      </c>
      <c r="ES22">
        <v>0</v>
      </c>
      <c r="ET22">
        <v>0</v>
      </c>
      <c r="EU22">
        <v>951.028125</v>
      </c>
      <c r="EV22">
        <v>0.0100001</v>
      </c>
      <c r="EW22">
        <v>155.925</v>
      </c>
      <c r="EX22">
        <v>-5.571875</v>
      </c>
      <c r="EY22">
        <v>45.187</v>
      </c>
      <c r="EZ22">
        <v>48.656</v>
      </c>
      <c r="FA22">
        <v>47</v>
      </c>
      <c r="FB22">
        <v>48.687</v>
      </c>
      <c r="FC22">
        <v>48.6909375</v>
      </c>
      <c r="FD22">
        <v>0</v>
      </c>
      <c r="FE22">
        <v>0</v>
      </c>
      <c r="FF22">
        <v>0</v>
      </c>
      <c r="FG22">
        <v>275.600000143051</v>
      </c>
      <c r="FH22">
        <v>0</v>
      </c>
      <c r="FI22">
        <v>951.159615384615</v>
      </c>
      <c r="FJ22">
        <v>-21.8649573748275</v>
      </c>
      <c r="FK22">
        <v>1.79658136946765</v>
      </c>
      <c r="FL22">
        <v>155.667307692308</v>
      </c>
      <c r="FM22">
        <v>15</v>
      </c>
      <c r="FN22">
        <v>1695335942.1</v>
      </c>
      <c r="FO22" t="s">
        <v>459</v>
      </c>
      <c r="FP22">
        <v>1695335935.1</v>
      </c>
      <c r="FQ22">
        <v>1695335942.1</v>
      </c>
      <c r="FR22">
        <v>22</v>
      </c>
      <c r="FS22">
        <v>-0.005</v>
      </c>
      <c r="FT22">
        <v>-0.001</v>
      </c>
      <c r="FU22">
        <v>3.471</v>
      </c>
      <c r="FV22">
        <v>0.966</v>
      </c>
      <c r="FW22">
        <v>400</v>
      </c>
      <c r="FX22">
        <v>40</v>
      </c>
      <c r="FY22">
        <v>1.52</v>
      </c>
      <c r="FZ22">
        <v>0.05</v>
      </c>
      <c r="GA22">
        <v>-0.917822709687669</v>
      </c>
      <c r="GB22">
        <v>0.295760186534195</v>
      </c>
      <c r="GC22">
        <v>0.0522940827970474</v>
      </c>
      <c r="GD22">
        <v>1</v>
      </c>
      <c r="GE22">
        <v>951.584</v>
      </c>
      <c r="GF22">
        <v>-4.72692321455345</v>
      </c>
      <c r="GG22">
        <v>3.61725641888987</v>
      </c>
      <c r="GH22">
        <v>1</v>
      </c>
      <c r="GI22">
        <v>0.146575851942325</v>
      </c>
      <c r="GJ22">
        <v>0.00143954742839301</v>
      </c>
      <c r="GK22">
        <v>0.000190637732307058</v>
      </c>
      <c r="GL22">
        <v>1</v>
      </c>
      <c r="GM22">
        <v>3</v>
      </c>
      <c r="GN22">
        <v>3</v>
      </c>
      <c r="GO22" t="s">
        <v>435</v>
      </c>
      <c r="GP22">
        <v>3.19408</v>
      </c>
      <c r="GQ22">
        <v>2.72251</v>
      </c>
      <c r="GR22">
        <v>0.0806337</v>
      </c>
      <c r="GS22">
        <v>0.0813811</v>
      </c>
      <c r="GT22">
        <v>0.155543</v>
      </c>
      <c r="GU22">
        <v>0.14611</v>
      </c>
      <c r="GV22">
        <v>25063</v>
      </c>
      <c r="GW22">
        <v>25341.3</v>
      </c>
      <c r="GX22">
        <v>25806.7</v>
      </c>
      <c r="GY22">
        <v>26347.4</v>
      </c>
      <c r="GZ22">
        <v>30900</v>
      </c>
      <c r="HA22">
        <v>31337.2</v>
      </c>
      <c r="HB22">
        <v>39271.9</v>
      </c>
      <c r="HC22">
        <v>39098.1</v>
      </c>
      <c r="HD22">
        <v>2.21388</v>
      </c>
      <c r="HE22">
        <v>2.1124</v>
      </c>
      <c r="HF22">
        <v>0.0858307</v>
      </c>
      <c r="HG22">
        <v>0</v>
      </c>
      <c r="HH22">
        <v>36.1667</v>
      </c>
      <c r="HI22">
        <v>999.9</v>
      </c>
      <c r="HJ22">
        <v>68.142</v>
      </c>
      <c r="HK22">
        <v>34.17</v>
      </c>
      <c r="HL22">
        <v>41.6855</v>
      </c>
      <c r="HM22">
        <v>29.5627</v>
      </c>
      <c r="HN22">
        <v>33.6378</v>
      </c>
      <c r="HO22">
        <v>2</v>
      </c>
      <c r="HP22">
        <v>0.547081</v>
      </c>
      <c r="HQ22">
        <v>-5.19828</v>
      </c>
      <c r="HR22">
        <v>20.1772</v>
      </c>
      <c r="HS22">
        <v>5.25203</v>
      </c>
      <c r="HT22">
        <v>11.9201</v>
      </c>
      <c r="HU22">
        <v>4.9738</v>
      </c>
      <c r="HV22">
        <v>3.286</v>
      </c>
      <c r="HW22">
        <v>9999</v>
      </c>
      <c r="HX22">
        <v>9999</v>
      </c>
      <c r="HY22">
        <v>9999</v>
      </c>
      <c r="HZ22">
        <v>968.9</v>
      </c>
      <c r="IA22">
        <v>1.86674</v>
      </c>
      <c r="IB22">
        <v>1.86681</v>
      </c>
      <c r="IC22">
        <v>1.86472</v>
      </c>
      <c r="ID22">
        <v>1.86512</v>
      </c>
      <c r="IE22">
        <v>1.86309</v>
      </c>
      <c r="IF22">
        <v>1.86584</v>
      </c>
      <c r="IG22">
        <v>1.86523</v>
      </c>
      <c r="IH22">
        <v>1.87045</v>
      </c>
      <c r="II22">
        <v>5</v>
      </c>
      <c r="IJ22">
        <v>0</v>
      </c>
      <c r="IK22">
        <v>0</v>
      </c>
      <c r="IL22">
        <v>0</v>
      </c>
      <c r="IM22" t="s">
        <v>436</v>
      </c>
      <c r="IN22" t="s">
        <v>437</v>
      </c>
      <c r="IO22" t="s">
        <v>438</v>
      </c>
      <c r="IP22" t="s">
        <v>439</v>
      </c>
      <c r="IQ22" t="s">
        <v>439</v>
      </c>
      <c r="IR22" t="s">
        <v>438</v>
      </c>
      <c r="IS22">
        <v>0</v>
      </c>
      <c r="IT22">
        <v>100</v>
      </c>
      <c r="IU22">
        <v>100</v>
      </c>
      <c r="IV22">
        <v>3.471</v>
      </c>
      <c r="IW22">
        <v>0.966</v>
      </c>
      <c r="IX22">
        <v>2.01948391958962</v>
      </c>
      <c r="IY22">
        <v>0.00418538200283587</v>
      </c>
      <c r="IZ22">
        <v>-1.41063378290963e-06</v>
      </c>
      <c r="JA22">
        <v>3.10169211340598e-10</v>
      </c>
      <c r="JB22">
        <v>0.96705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4.2</v>
      </c>
      <c r="JK22">
        <v>4</v>
      </c>
      <c r="JL22">
        <v>1.29883</v>
      </c>
      <c r="JM22">
        <v>2.67212</v>
      </c>
      <c r="JN22">
        <v>2.09595</v>
      </c>
      <c r="JO22">
        <v>2.79419</v>
      </c>
      <c r="JP22">
        <v>2.09717</v>
      </c>
      <c r="JQ22">
        <v>2.35596</v>
      </c>
      <c r="JR22">
        <v>38.7717</v>
      </c>
      <c r="JS22">
        <v>14.9814</v>
      </c>
      <c r="JT22">
        <v>18</v>
      </c>
      <c r="JU22">
        <v>641.461</v>
      </c>
      <c r="JV22">
        <v>687.397</v>
      </c>
      <c r="JW22">
        <v>48.3713</v>
      </c>
      <c r="JX22">
        <v>34.1343</v>
      </c>
      <c r="JY22">
        <v>30</v>
      </c>
      <c r="JZ22">
        <v>33.4353</v>
      </c>
      <c r="KA22">
        <v>33.7246</v>
      </c>
      <c r="KB22">
        <v>26.0463</v>
      </c>
      <c r="KC22">
        <v>0</v>
      </c>
      <c r="KD22">
        <v>100</v>
      </c>
      <c r="KE22">
        <v>48.4222</v>
      </c>
      <c r="KF22">
        <v>400</v>
      </c>
      <c r="KG22">
        <v>40.2809</v>
      </c>
      <c r="KH22">
        <v>101.541</v>
      </c>
      <c r="KI22">
        <v>101.418</v>
      </c>
    </row>
    <row r="23" spans="1:295">
      <c r="A23">
        <v>7</v>
      </c>
      <c r="B23">
        <v>1695336209.1</v>
      </c>
      <c r="C23">
        <v>1721.09999990463</v>
      </c>
      <c r="D23" t="s">
        <v>460</v>
      </c>
      <c r="E23" t="s">
        <v>461</v>
      </c>
      <c r="F23">
        <v>15</v>
      </c>
      <c r="G23">
        <v>1695336200.6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415.895178086139</v>
      </c>
      <c r="AI23">
        <v>416.594127272727</v>
      </c>
      <c r="AJ23">
        <v>0.0335213940170043</v>
      </c>
      <c r="AK23">
        <v>65.8519848883505</v>
      </c>
      <c r="AL23">
        <f>(AN23 - AM23 + DW23*1E3/(8.314*(DY23+273.15)) * AP23/DV23 * AO23) * DV23/(100*DJ23) * 1000/(1000 - AN23)</f>
        <v>0</v>
      </c>
      <c r="AM23">
        <v>38.1707346774174</v>
      </c>
      <c r="AN23">
        <v>41.1378551515151</v>
      </c>
      <c r="AO23">
        <v>0.0100968400445811</v>
      </c>
      <c r="AP23">
        <v>77.7866492444552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462</v>
      </c>
      <c r="AW23">
        <v>10207.2</v>
      </c>
      <c r="AX23">
        <v>947.507692307692</v>
      </c>
      <c r="AY23">
        <v>4574.9</v>
      </c>
      <c r="AZ23">
        <f>1-AX23/AY23</f>
        <v>0</v>
      </c>
      <c r="BA23">
        <v>-0.793271478996365</v>
      </c>
      <c r="BB23" t="s">
        <v>432</v>
      </c>
      <c r="BC23" t="s">
        <v>432</v>
      </c>
      <c r="BD23">
        <v>0</v>
      </c>
      <c r="BE23">
        <v>0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432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1549</v>
      </c>
      <c r="BY23">
        <v>290</v>
      </c>
      <c r="BZ23">
        <v>1825.04</v>
      </c>
      <c r="CA23">
        <v>75</v>
      </c>
      <c r="CB23">
        <v>10189</v>
      </c>
      <c r="CC23">
        <v>1819.81</v>
      </c>
      <c r="CD23">
        <v>5.23</v>
      </c>
      <c r="CE23">
        <v>300</v>
      </c>
      <c r="CF23">
        <v>24.1</v>
      </c>
      <c r="CG23">
        <v>1850.03643123159</v>
      </c>
      <c r="CH23">
        <v>1.97047875905984</v>
      </c>
      <c r="CI23">
        <v>-30.7929496656597</v>
      </c>
      <c r="CJ23">
        <v>1.77609817411122</v>
      </c>
      <c r="CK23">
        <v>0.914786369673622</v>
      </c>
      <c r="CL23">
        <v>-0.00717171657397109</v>
      </c>
      <c r="CM23">
        <v>290</v>
      </c>
      <c r="CN23">
        <v>1816.17</v>
      </c>
      <c r="CO23">
        <v>655</v>
      </c>
      <c r="CP23">
        <v>10148.8</v>
      </c>
      <c r="CQ23">
        <v>1819.69</v>
      </c>
      <c r="CR23">
        <v>-3.52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433</v>
      </c>
      <c r="DM23">
        <v>2</v>
      </c>
      <c r="DN23" t="b">
        <v>1</v>
      </c>
      <c r="DO23">
        <v>1695336200.6</v>
      </c>
      <c r="DP23">
        <v>399.4375</v>
      </c>
      <c r="DQ23">
        <v>399.96125</v>
      </c>
      <c r="DR23">
        <v>40.9945</v>
      </c>
      <c r="DS23">
        <v>38.10535</v>
      </c>
      <c r="DT23">
        <v>395.9155</v>
      </c>
      <c r="DU23">
        <v>40.0925</v>
      </c>
      <c r="DV23">
        <v>599.9948125</v>
      </c>
      <c r="DW23">
        <v>88.16926875</v>
      </c>
      <c r="DX23">
        <v>0.0999460125</v>
      </c>
      <c r="DY23">
        <v>37.11025625</v>
      </c>
      <c r="DZ23">
        <v>34.26023125</v>
      </c>
      <c r="EA23">
        <v>999.9</v>
      </c>
      <c r="EB23">
        <v>0</v>
      </c>
      <c r="EC23">
        <v>0</v>
      </c>
      <c r="ED23">
        <v>4965</v>
      </c>
      <c r="EE23">
        <v>0</v>
      </c>
      <c r="EF23">
        <v>5.069</v>
      </c>
      <c r="EG23">
        <v>-0.5764846875</v>
      </c>
      <c r="EH23">
        <v>416.485125</v>
      </c>
      <c r="EI23">
        <v>415.805625</v>
      </c>
      <c r="EJ23">
        <v>2.95357625</v>
      </c>
      <c r="EK23">
        <v>399.96125</v>
      </c>
      <c r="EL23">
        <v>38.10535</v>
      </c>
      <c r="EM23">
        <v>3.620135625</v>
      </c>
      <c r="EN23">
        <v>3.359720625</v>
      </c>
      <c r="EO23">
        <v>27.19393125</v>
      </c>
      <c r="EP23">
        <v>25.927025</v>
      </c>
      <c r="EQ23">
        <v>0.0100001</v>
      </c>
      <c r="ER23">
        <v>0</v>
      </c>
      <c r="ES23">
        <v>0</v>
      </c>
      <c r="ET23">
        <v>0</v>
      </c>
      <c r="EU23">
        <v>947.971875</v>
      </c>
      <c r="EV23">
        <v>0.0100001</v>
      </c>
      <c r="EW23">
        <v>158.184375</v>
      </c>
      <c r="EX23">
        <v>-5.525</v>
      </c>
      <c r="EY23">
        <v>45.187</v>
      </c>
      <c r="EZ23">
        <v>48.812</v>
      </c>
      <c r="FA23">
        <v>47.128875</v>
      </c>
      <c r="FB23">
        <v>48.75</v>
      </c>
      <c r="FC23">
        <v>48.437</v>
      </c>
      <c r="FD23">
        <v>0</v>
      </c>
      <c r="FE23">
        <v>0</v>
      </c>
      <c r="FF23">
        <v>0</v>
      </c>
      <c r="FG23">
        <v>299.600000143051</v>
      </c>
      <c r="FH23">
        <v>0</v>
      </c>
      <c r="FI23">
        <v>947.507692307692</v>
      </c>
      <c r="FJ23">
        <v>0.345299207979986</v>
      </c>
      <c r="FK23">
        <v>16.9777777095179</v>
      </c>
      <c r="FL23">
        <v>157.930769230769</v>
      </c>
      <c r="FM23">
        <v>15</v>
      </c>
      <c r="FN23">
        <v>1695336243.1</v>
      </c>
      <c r="FO23" t="s">
        <v>463</v>
      </c>
      <c r="FP23">
        <v>1695336227.1</v>
      </c>
      <c r="FQ23">
        <v>1695336243.1</v>
      </c>
      <c r="FR23">
        <v>23</v>
      </c>
      <c r="FS23">
        <v>0.051</v>
      </c>
      <c r="FT23">
        <v>-0.065</v>
      </c>
      <c r="FU23">
        <v>3.522</v>
      </c>
      <c r="FV23">
        <v>0.902</v>
      </c>
      <c r="FW23">
        <v>400</v>
      </c>
      <c r="FX23">
        <v>38</v>
      </c>
      <c r="FY23">
        <v>0.61</v>
      </c>
      <c r="FZ23">
        <v>0.04</v>
      </c>
      <c r="GA23">
        <v>-0.684181803555471</v>
      </c>
      <c r="GB23">
        <v>0.0604936960482723</v>
      </c>
      <c r="GC23">
        <v>0.0930259830457668</v>
      </c>
      <c r="GD23">
        <v>1</v>
      </c>
      <c r="GE23">
        <v>946.982</v>
      </c>
      <c r="GF23">
        <v>-0.723076866293683</v>
      </c>
      <c r="GG23">
        <v>3.37389626396545</v>
      </c>
      <c r="GH23">
        <v>1</v>
      </c>
      <c r="GI23">
        <v>0.155776455886882</v>
      </c>
      <c r="GJ23">
        <v>-0.00491101443103436</v>
      </c>
      <c r="GK23">
        <v>0.000432932588339242</v>
      </c>
      <c r="GL23">
        <v>1</v>
      </c>
      <c r="GM23">
        <v>3</v>
      </c>
      <c r="GN23">
        <v>3</v>
      </c>
      <c r="GO23" t="s">
        <v>435</v>
      </c>
      <c r="GP23">
        <v>3.1939</v>
      </c>
      <c r="GQ23">
        <v>2.7222</v>
      </c>
      <c r="GR23">
        <v>0.0806334</v>
      </c>
      <c r="GS23">
        <v>0.0813418</v>
      </c>
      <c r="GT23">
        <v>0.149036</v>
      </c>
      <c r="GU23">
        <v>0.142819</v>
      </c>
      <c r="GV23">
        <v>25059.4</v>
      </c>
      <c r="GW23">
        <v>25336.6</v>
      </c>
      <c r="GX23">
        <v>25803.4</v>
      </c>
      <c r="GY23">
        <v>26341.7</v>
      </c>
      <c r="GZ23">
        <v>31138.7</v>
      </c>
      <c r="HA23">
        <v>31454</v>
      </c>
      <c r="HB23">
        <v>39267.7</v>
      </c>
      <c r="HC23">
        <v>39091.6</v>
      </c>
      <c r="HD23">
        <v>2.21082</v>
      </c>
      <c r="HE23">
        <v>2.10667</v>
      </c>
      <c r="HF23">
        <v>0.00729412</v>
      </c>
      <c r="HG23">
        <v>0</v>
      </c>
      <c r="HH23">
        <v>34.1156</v>
      </c>
      <c r="HI23">
        <v>999.9</v>
      </c>
      <c r="HJ23">
        <v>68.093</v>
      </c>
      <c r="HK23">
        <v>34.291</v>
      </c>
      <c r="HL23">
        <v>41.9397</v>
      </c>
      <c r="HM23">
        <v>29.7727</v>
      </c>
      <c r="HN23">
        <v>33.7981</v>
      </c>
      <c r="HO23">
        <v>2</v>
      </c>
      <c r="HP23">
        <v>0.546217</v>
      </c>
      <c r="HQ23">
        <v>-0.515199</v>
      </c>
      <c r="HR23">
        <v>20.251</v>
      </c>
      <c r="HS23">
        <v>5.24769</v>
      </c>
      <c r="HT23">
        <v>11.9201</v>
      </c>
      <c r="HU23">
        <v>4.97235</v>
      </c>
      <c r="HV23">
        <v>3.28533</v>
      </c>
      <c r="HW23">
        <v>9999</v>
      </c>
      <c r="HX23">
        <v>9999</v>
      </c>
      <c r="HY23">
        <v>9999</v>
      </c>
      <c r="HZ23">
        <v>969</v>
      </c>
      <c r="IA23">
        <v>1.86676</v>
      </c>
      <c r="IB23">
        <v>1.86691</v>
      </c>
      <c r="IC23">
        <v>1.86478</v>
      </c>
      <c r="ID23">
        <v>1.86523</v>
      </c>
      <c r="IE23">
        <v>1.8631</v>
      </c>
      <c r="IF23">
        <v>1.86599</v>
      </c>
      <c r="IG23">
        <v>1.86533</v>
      </c>
      <c r="IH23">
        <v>1.87057</v>
      </c>
      <c r="II23">
        <v>5</v>
      </c>
      <c r="IJ23">
        <v>0</v>
      </c>
      <c r="IK23">
        <v>0</v>
      </c>
      <c r="IL23">
        <v>0</v>
      </c>
      <c r="IM23" t="s">
        <v>436</v>
      </c>
      <c r="IN23" t="s">
        <v>437</v>
      </c>
      <c r="IO23" t="s">
        <v>438</v>
      </c>
      <c r="IP23" t="s">
        <v>439</v>
      </c>
      <c r="IQ23" t="s">
        <v>439</v>
      </c>
      <c r="IR23" t="s">
        <v>438</v>
      </c>
      <c r="IS23">
        <v>0</v>
      </c>
      <c r="IT23">
        <v>100</v>
      </c>
      <c r="IU23">
        <v>100</v>
      </c>
      <c r="IV23">
        <v>3.522</v>
      </c>
      <c r="IW23">
        <v>0.902</v>
      </c>
      <c r="IX23">
        <v>2.01408135961281</v>
      </c>
      <c r="IY23">
        <v>0.00418538200283587</v>
      </c>
      <c r="IZ23">
        <v>-1.41063378290963e-06</v>
      </c>
      <c r="JA23">
        <v>3.10169211340598e-10</v>
      </c>
      <c r="JB23">
        <v>0.96643</v>
      </c>
      <c r="JC23">
        <v>0</v>
      </c>
      <c r="JD23">
        <v>0</v>
      </c>
      <c r="JE23">
        <v>0</v>
      </c>
      <c r="JF23">
        <v>10</v>
      </c>
      <c r="JG23">
        <v>2135</v>
      </c>
      <c r="JH23">
        <v>1</v>
      </c>
      <c r="JI23">
        <v>29</v>
      </c>
      <c r="JJ23">
        <v>4.6</v>
      </c>
      <c r="JK23">
        <v>4.5</v>
      </c>
      <c r="JL23">
        <v>1.29761</v>
      </c>
      <c r="JM23">
        <v>2.67822</v>
      </c>
      <c r="JN23">
        <v>2.09595</v>
      </c>
      <c r="JO23">
        <v>2.79297</v>
      </c>
      <c r="JP23">
        <v>2.09717</v>
      </c>
      <c r="JQ23">
        <v>2.3584</v>
      </c>
      <c r="JR23">
        <v>38.9198</v>
      </c>
      <c r="JS23">
        <v>14.9726</v>
      </c>
      <c r="JT23">
        <v>18</v>
      </c>
      <c r="JU23">
        <v>640.881</v>
      </c>
      <c r="JV23">
        <v>684.192</v>
      </c>
      <c r="JW23">
        <v>36.9852</v>
      </c>
      <c r="JX23">
        <v>34.2309</v>
      </c>
      <c r="JY23">
        <v>29.9996</v>
      </c>
      <c r="JZ23">
        <v>33.599</v>
      </c>
      <c r="KA23">
        <v>33.8999</v>
      </c>
      <c r="KB23">
        <v>26.0095</v>
      </c>
      <c r="KC23">
        <v>10.7537</v>
      </c>
      <c r="KD23">
        <v>100</v>
      </c>
      <c r="KE23">
        <v>36.984</v>
      </c>
      <c r="KF23">
        <v>400</v>
      </c>
      <c r="KG23">
        <v>38.3308</v>
      </c>
      <c r="KH23">
        <v>101.529</v>
      </c>
      <c r="KI23">
        <v>101.399</v>
      </c>
    </row>
    <row r="24" spans="1:295">
      <c r="A24">
        <v>8</v>
      </c>
      <c r="B24">
        <v>1695336487</v>
      </c>
      <c r="C24">
        <v>1999</v>
      </c>
      <c r="D24" t="s">
        <v>464</v>
      </c>
      <c r="E24" t="s">
        <v>465</v>
      </c>
      <c r="F24">
        <v>15</v>
      </c>
      <c r="G24">
        <v>1695336479</v>
      </c>
      <c r="H24">
        <f>(I24)/1000</f>
        <v>0</v>
      </c>
      <c r="I24">
        <f>IF(DN24, AL24, AF24)</f>
        <v>0</v>
      </c>
      <c r="J24">
        <f>IF(DN24, AG24, AE24)</f>
        <v>0</v>
      </c>
      <c r="K24">
        <f>DP24 - IF(AS24&gt;1, J24*DJ24*100.0/(AU24*ED24), 0)</f>
        <v>0</v>
      </c>
      <c r="L24">
        <f>((R24-H24/2)*K24-J24)/(R24+H24/2)</f>
        <v>0</v>
      </c>
      <c r="M24">
        <f>L24*(DW24+DX24)/1000.0</f>
        <v>0</v>
      </c>
      <c r="N24">
        <f>(DP24 - IF(AS24&gt;1, J24*DJ24*100.0/(AU24*ED24), 0))*(DW24+DX24)/1000.0</f>
        <v>0</v>
      </c>
      <c r="O24">
        <f>2.0/((1/Q24-1/P24)+SIGN(Q24)*SQRT((1/Q24-1/P24)*(1/Q24-1/P24) + 4*DK24/((DK24+1)*(DK24+1))*(2*1/Q24*1/P24-1/P24*1/P24)))</f>
        <v>0</v>
      </c>
      <c r="P24">
        <f>IF(LEFT(DL24,1)&lt;&gt;"0",IF(LEFT(DL24,1)="1",3.0,DM24),$D$5+$E$5*(ED24*DW24/($K$5*1000))+$F$5*(ED24*DW24/($K$5*1000))*MAX(MIN(DJ24,$J$5),$I$5)*MAX(MIN(DJ24,$J$5),$I$5)+$G$5*MAX(MIN(DJ24,$J$5),$I$5)*(ED24*DW24/($K$5*1000))+$H$5*(ED24*DW24/($K$5*1000))*(ED24*DW24/($K$5*1000)))</f>
        <v>0</v>
      </c>
      <c r="Q24">
        <f>H24*(1000-(1000*0.61365*exp(17.502*U24/(240.97+U24))/(DW24+DX24)+DR24)/2)/(1000*0.61365*exp(17.502*U24/(240.97+U24))/(DW24+DX24)-DR24)</f>
        <v>0</v>
      </c>
      <c r="R24">
        <f>1/((DK24+1)/(O24/1.6)+1/(P24/1.37)) + DK24/((DK24+1)/(O24/1.6) + DK24/(P24/1.37))</f>
        <v>0</v>
      </c>
      <c r="S24">
        <f>(DF24*DI24)</f>
        <v>0</v>
      </c>
      <c r="T24">
        <f>(DY24+(S24+2*0.95*5.67E-8*(((DY24+$B$7)+273)^4-(DY24+273)^4)-44100*H24)/(1.84*29.3*P24+8*0.95*5.67E-8*(DY24+273)^3))</f>
        <v>0</v>
      </c>
      <c r="U24">
        <f>($C$7*DZ24+$D$7*EA24+$E$7*T24)</f>
        <v>0</v>
      </c>
      <c r="V24">
        <f>0.61365*exp(17.502*U24/(240.97+U24))</f>
        <v>0</v>
      </c>
      <c r="W24">
        <f>(X24/Y24*100)</f>
        <v>0</v>
      </c>
      <c r="X24">
        <f>DR24*(DW24+DX24)/1000</f>
        <v>0</v>
      </c>
      <c r="Y24">
        <f>0.61365*exp(17.502*DY24/(240.97+DY24))</f>
        <v>0</v>
      </c>
      <c r="Z24">
        <f>(V24-DR24*(DW24+DX24)/1000)</f>
        <v>0</v>
      </c>
      <c r="AA24">
        <f>(-H24*44100)</f>
        <v>0</v>
      </c>
      <c r="AB24">
        <f>2*29.3*P24*0.92*(DY24-U24)</f>
        <v>0</v>
      </c>
      <c r="AC24">
        <f>2*0.95*5.67E-8*(((DY24+$B$7)+273)^4-(U24+273)^4)</f>
        <v>0</v>
      </c>
      <c r="AD24">
        <f>S24+AC24+AA24+AB24</f>
        <v>0</v>
      </c>
      <c r="AE24">
        <f>DV24*AS24*(DQ24-DP24*(1000-AS24*DS24)/(1000-AS24*DR24))/(100*DJ24)</f>
        <v>0</v>
      </c>
      <c r="AF24">
        <f>1000*DV24*AS24*(DR24-DS24)/(100*DJ24*(1000-AS24*DR24))</f>
        <v>0</v>
      </c>
      <c r="AG24">
        <f>(AH24 - AI24 - DW24*1E3/(8.314*(DY24+273.15)) * AK24/DV24 * AJ24) * DV24/(100*DJ24) * (1000 - DS24)/1000</f>
        <v>0</v>
      </c>
      <c r="AH24">
        <v>416.643210998778</v>
      </c>
      <c r="AI24">
        <v>417.131975757576</v>
      </c>
      <c r="AJ24">
        <v>-0.00403187350021656</v>
      </c>
      <c r="AK24">
        <v>65.8518703681245</v>
      </c>
      <c r="AL24">
        <f>(AN24 - AM24 + DW24*1E3/(8.314*(DY24+273.15)) * AP24/DV24 * AO24) * DV24/(100*DJ24) * 1000/(1000 - AN24)</f>
        <v>0</v>
      </c>
      <c r="AM24">
        <v>39.9938197017524</v>
      </c>
      <c r="AN24">
        <v>42.5329654545455</v>
      </c>
      <c r="AO24">
        <v>-3.68239758463087e-06</v>
      </c>
      <c r="AP24">
        <v>77.7865844401175</v>
      </c>
      <c r="AQ24">
        <v>0</v>
      </c>
      <c r="AR24">
        <v>0</v>
      </c>
      <c r="AS24">
        <f>IF(AQ24*$H$13&gt;=AU24,1.0,(AU24/(AU24-AQ24*$H$13)))</f>
        <v>0</v>
      </c>
      <c r="AT24">
        <f>(AS24-1)*100</f>
        <v>0</v>
      </c>
      <c r="AU24">
        <f>MAX(0,($B$13+$C$13*ED24)/(1+$D$13*ED24)*DW24/(DY24+273)*$E$13)</f>
        <v>0</v>
      </c>
      <c r="AV24" t="s">
        <v>466</v>
      </c>
      <c r="AW24">
        <v>10208.1</v>
      </c>
      <c r="AX24">
        <v>953.244230769231</v>
      </c>
      <c r="AY24">
        <v>4562.68</v>
      </c>
      <c r="AZ24">
        <f>1-AX24/AY24</f>
        <v>0</v>
      </c>
      <c r="BA24">
        <v>-0.454685974055107</v>
      </c>
      <c r="BB24" t="s">
        <v>432</v>
      </c>
      <c r="BC24" t="s">
        <v>432</v>
      </c>
      <c r="BD24">
        <v>0</v>
      </c>
      <c r="BE24">
        <v>0</v>
      </c>
      <c r="BF24">
        <f>1-BD24/BE24</f>
        <v>0</v>
      </c>
      <c r="BG24">
        <v>0.5</v>
      </c>
      <c r="BH24">
        <f>DG24</f>
        <v>0</v>
      </c>
      <c r="BI24">
        <f>J24</f>
        <v>0</v>
      </c>
      <c r="BJ24">
        <f>BF24*BG24*BH24</f>
        <v>0</v>
      </c>
      <c r="BK24">
        <f>(BI24-BA24)/BH24</f>
        <v>0</v>
      </c>
      <c r="BL24">
        <f>(AY24-BE24)/BE24</f>
        <v>0</v>
      </c>
      <c r="BM24">
        <f>AX24/(AZ24+AX24/BE24)</f>
        <v>0</v>
      </c>
      <c r="BN24" t="s">
        <v>432</v>
      </c>
      <c r="BO24">
        <v>0</v>
      </c>
      <c r="BP24">
        <f>IF(BO24&lt;&gt;0, BO24, BM24)</f>
        <v>0</v>
      </c>
      <c r="BQ24">
        <f>1-BP24/BE24</f>
        <v>0</v>
      </c>
      <c r="BR24">
        <f>(BE24-BD24)/(BE24-BP24)</f>
        <v>0</v>
      </c>
      <c r="BS24">
        <f>(AY24-BE24)/(AY24-BP24)</f>
        <v>0</v>
      </c>
      <c r="BT24">
        <f>(BE24-BD24)/(BE24-AX24)</f>
        <v>0</v>
      </c>
      <c r="BU24">
        <f>(AY24-BE24)/(AY24-AX24)</f>
        <v>0</v>
      </c>
      <c r="BV24">
        <f>(BR24*BP24/BD24)</f>
        <v>0</v>
      </c>
      <c r="BW24">
        <f>(1-BV24)</f>
        <v>0</v>
      </c>
      <c r="BX24">
        <v>1549</v>
      </c>
      <c r="BY24">
        <v>290</v>
      </c>
      <c r="BZ24">
        <v>1825.04</v>
      </c>
      <c r="CA24">
        <v>75</v>
      </c>
      <c r="CB24">
        <v>10189</v>
      </c>
      <c r="CC24">
        <v>1819.81</v>
      </c>
      <c r="CD24">
        <v>5.23</v>
      </c>
      <c r="CE24">
        <v>300</v>
      </c>
      <c r="CF24">
        <v>24.1</v>
      </c>
      <c r="CG24">
        <v>1850.03643123159</v>
      </c>
      <c r="CH24">
        <v>1.97047875905984</v>
      </c>
      <c r="CI24">
        <v>-30.7929496656597</v>
      </c>
      <c r="CJ24">
        <v>1.77609817411122</v>
      </c>
      <c r="CK24">
        <v>0.914786369673622</v>
      </c>
      <c r="CL24">
        <v>-0.00717171657397109</v>
      </c>
      <c r="CM24">
        <v>290</v>
      </c>
      <c r="CN24">
        <v>1816.17</v>
      </c>
      <c r="CO24">
        <v>655</v>
      </c>
      <c r="CP24">
        <v>10148.8</v>
      </c>
      <c r="CQ24">
        <v>1819.69</v>
      </c>
      <c r="CR24">
        <v>-3.52</v>
      </c>
      <c r="DF24">
        <f>$B$11*EE24+$C$11*EF24+$F$11*EQ24*(1-ET24)</f>
        <v>0</v>
      </c>
      <c r="DG24">
        <f>DF24*DH24</f>
        <v>0</v>
      </c>
      <c r="DH24">
        <f>($B$11*$D$9+$C$11*$D$9+$F$11*((FD24+EV24)/MAX(FD24+EV24+FE24, 0.1)*$I$9+FE24/MAX(FD24+EV24+FE24, 0.1)*$J$9))/($B$11+$C$11+$F$11)</f>
        <v>0</v>
      </c>
      <c r="DI24">
        <f>($B$11*$K$9+$C$11*$K$9+$F$11*((FD24+EV24)/MAX(FD24+EV24+FE24, 0.1)*$P$9+FE24/MAX(FD24+EV24+FE24, 0.1)*$Q$9))/($B$11+$C$11+$F$11)</f>
        <v>0</v>
      </c>
      <c r="DJ24">
        <v>6</v>
      </c>
      <c r="DK24">
        <v>0.5</v>
      </c>
      <c r="DL24" t="s">
        <v>433</v>
      </c>
      <c r="DM24">
        <v>2</v>
      </c>
      <c r="DN24" t="b">
        <v>1</v>
      </c>
      <c r="DO24">
        <v>1695336479</v>
      </c>
      <c r="DP24">
        <v>399.536866666667</v>
      </c>
      <c r="DQ24">
        <v>400.013933333333</v>
      </c>
      <c r="DR24">
        <v>42.6402933333333</v>
      </c>
      <c r="DS24">
        <v>39.9894066666667</v>
      </c>
      <c r="DT24">
        <v>395.937866666667</v>
      </c>
      <c r="DU24">
        <v>41.6312933333333</v>
      </c>
      <c r="DV24">
        <v>599.991866666667</v>
      </c>
      <c r="DW24">
        <v>88.17632</v>
      </c>
      <c r="DX24">
        <v>0.0999727</v>
      </c>
      <c r="DY24">
        <v>36.99548</v>
      </c>
      <c r="DZ24">
        <v>33.9852133333333</v>
      </c>
      <c r="EA24">
        <v>999.9</v>
      </c>
      <c r="EB24">
        <v>0</v>
      </c>
      <c r="EC24">
        <v>0</v>
      </c>
      <c r="ED24">
        <v>4967.41666666667</v>
      </c>
      <c r="EE24">
        <v>0</v>
      </c>
      <c r="EF24">
        <v>5.246418</v>
      </c>
      <c r="EG24">
        <v>-0.555702733333333</v>
      </c>
      <c r="EH24">
        <v>417.2032</v>
      </c>
      <c r="EI24">
        <v>416.676466666667</v>
      </c>
      <c r="EJ24">
        <v>2.543672</v>
      </c>
      <c r="EK24">
        <v>400.013933333333</v>
      </c>
      <c r="EL24">
        <v>39.9894066666667</v>
      </c>
      <c r="EM24">
        <v>3.75040866666667</v>
      </c>
      <c r="EN24">
        <v>3.526118</v>
      </c>
      <c r="EO24">
        <v>27.7981333333333</v>
      </c>
      <c r="EP24">
        <v>26.7460266666667</v>
      </c>
      <c r="EQ24">
        <v>0.0100001</v>
      </c>
      <c r="ER24">
        <v>0</v>
      </c>
      <c r="ES24">
        <v>0</v>
      </c>
      <c r="ET24">
        <v>0</v>
      </c>
      <c r="EU24">
        <v>953.41</v>
      </c>
      <c r="EV24">
        <v>0.0100001</v>
      </c>
      <c r="EW24">
        <v>162.51</v>
      </c>
      <c r="EX24">
        <v>-5.7</v>
      </c>
      <c r="EY24">
        <v>45</v>
      </c>
      <c r="EZ24">
        <v>48.75</v>
      </c>
      <c r="FA24">
        <v>47</v>
      </c>
      <c r="FB24">
        <v>48.625</v>
      </c>
      <c r="FC24">
        <v>48.187</v>
      </c>
      <c r="FD24">
        <v>0</v>
      </c>
      <c r="FE24">
        <v>0</v>
      </c>
      <c r="FF24">
        <v>0</v>
      </c>
      <c r="FG24">
        <v>276.799999952316</v>
      </c>
      <c r="FH24">
        <v>0</v>
      </c>
      <c r="FI24">
        <v>953.244230769231</v>
      </c>
      <c r="FJ24">
        <v>10.7538461483814</v>
      </c>
      <c r="FK24">
        <v>-8.82735052331877</v>
      </c>
      <c r="FL24">
        <v>163.003846153846</v>
      </c>
      <c r="FM24">
        <v>15</v>
      </c>
      <c r="FN24">
        <v>1695336515</v>
      </c>
      <c r="FO24" t="s">
        <v>467</v>
      </c>
      <c r="FP24">
        <v>1695336515</v>
      </c>
      <c r="FQ24">
        <v>1695336511</v>
      </c>
      <c r="FR24">
        <v>24</v>
      </c>
      <c r="FS24">
        <v>0.077</v>
      </c>
      <c r="FT24">
        <v>0.107</v>
      </c>
      <c r="FU24">
        <v>3.599</v>
      </c>
      <c r="FV24">
        <v>1.009</v>
      </c>
      <c r="FW24">
        <v>400</v>
      </c>
      <c r="FX24">
        <v>40</v>
      </c>
      <c r="FY24">
        <v>0.78</v>
      </c>
      <c r="FZ24">
        <v>0.05</v>
      </c>
      <c r="GA24">
        <v>-0.498182705330316</v>
      </c>
      <c r="GB24">
        <v>-0.0764646931944246</v>
      </c>
      <c r="GC24">
        <v>0.0457447862801875</v>
      </c>
      <c r="GD24">
        <v>1</v>
      </c>
      <c r="GE24">
        <v>953.3</v>
      </c>
      <c r="GF24">
        <v>-2.25641034914025</v>
      </c>
      <c r="GG24">
        <v>3.36068903191456</v>
      </c>
      <c r="GH24">
        <v>1</v>
      </c>
      <c r="GI24">
        <v>0.147162524856744</v>
      </c>
      <c r="GJ24">
        <v>-0.00232844289856794</v>
      </c>
      <c r="GK24">
        <v>0.000239608415886927</v>
      </c>
      <c r="GL24">
        <v>1</v>
      </c>
      <c r="GM24">
        <v>3</v>
      </c>
      <c r="GN24">
        <v>3</v>
      </c>
      <c r="GO24" t="s">
        <v>435</v>
      </c>
      <c r="GP24">
        <v>3.19434</v>
      </c>
      <c r="GQ24">
        <v>2.72241</v>
      </c>
      <c r="GR24">
        <v>0.0806733</v>
      </c>
      <c r="GS24">
        <v>0.0813659</v>
      </c>
      <c r="GT24">
        <v>0.152715</v>
      </c>
      <c r="GU24">
        <v>0.147237</v>
      </c>
      <c r="GV24">
        <v>25068.4</v>
      </c>
      <c r="GW24">
        <v>25350.5</v>
      </c>
      <c r="GX24">
        <v>25812.2</v>
      </c>
      <c r="GY24">
        <v>26355.1</v>
      </c>
      <c r="GZ24">
        <v>31009</v>
      </c>
      <c r="HA24">
        <v>31304</v>
      </c>
      <c r="HB24">
        <v>39280.8</v>
      </c>
      <c r="HC24">
        <v>39110.4</v>
      </c>
      <c r="HD24">
        <v>2.21415</v>
      </c>
      <c r="HE24">
        <v>2.11625</v>
      </c>
      <c r="HF24">
        <v>0.0313818</v>
      </c>
      <c r="HG24">
        <v>0</v>
      </c>
      <c r="HH24">
        <v>33.4684</v>
      </c>
      <c r="HI24">
        <v>999.9</v>
      </c>
      <c r="HJ24">
        <v>68.044</v>
      </c>
      <c r="HK24">
        <v>34.402</v>
      </c>
      <c r="HL24">
        <v>42.1635</v>
      </c>
      <c r="HM24">
        <v>29.3527</v>
      </c>
      <c r="HN24">
        <v>33.5697</v>
      </c>
      <c r="HO24">
        <v>2</v>
      </c>
      <c r="HP24">
        <v>0.516425</v>
      </c>
      <c r="HQ24">
        <v>-1.69876</v>
      </c>
      <c r="HR24">
        <v>20.244</v>
      </c>
      <c r="HS24">
        <v>5.25128</v>
      </c>
      <c r="HT24">
        <v>11.9201</v>
      </c>
      <c r="HU24">
        <v>4.97375</v>
      </c>
      <c r="HV24">
        <v>3.286</v>
      </c>
      <c r="HW24">
        <v>9999</v>
      </c>
      <c r="HX24">
        <v>9999</v>
      </c>
      <c r="HY24">
        <v>9999</v>
      </c>
      <c r="HZ24">
        <v>969.1</v>
      </c>
      <c r="IA24">
        <v>1.86676</v>
      </c>
      <c r="IB24">
        <v>1.86688</v>
      </c>
      <c r="IC24">
        <v>1.86477</v>
      </c>
      <c r="ID24">
        <v>1.8652</v>
      </c>
      <c r="IE24">
        <v>1.8631</v>
      </c>
      <c r="IF24">
        <v>1.86594</v>
      </c>
      <c r="IG24">
        <v>1.86525</v>
      </c>
      <c r="IH24">
        <v>1.87054</v>
      </c>
      <c r="II24">
        <v>5</v>
      </c>
      <c r="IJ24">
        <v>0</v>
      </c>
      <c r="IK24">
        <v>0</v>
      </c>
      <c r="IL24">
        <v>0</v>
      </c>
      <c r="IM24" t="s">
        <v>436</v>
      </c>
      <c r="IN24" t="s">
        <v>437</v>
      </c>
      <c r="IO24" t="s">
        <v>438</v>
      </c>
      <c r="IP24" t="s">
        <v>439</v>
      </c>
      <c r="IQ24" t="s">
        <v>439</v>
      </c>
      <c r="IR24" t="s">
        <v>438</v>
      </c>
      <c r="IS24">
        <v>0</v>
      </c>
      <c r="IT24">
        <v>100</v>
      </c>
      <c r="IU24">
        <v>100</v>
      </c>
      <c r="IV24">
        <v>3.599</v>
      </c>
      <c r="IW24">
        <v>1.009</v>
      </c>
      <c r="IX24">
        <v>2.0650749228171</v>
      </c>
      <c r="IY24">
        <v>0.00418538200283587</v>
      </c>
      <c r="IZ24">
        <v>-1.41063378290963e-06</v>
      </c>
      <c r="JA24">
        <v>3.10169211340598e-10</v>
      </c>
      <c r="JB24">
        <v>0.9018</v>
      </c>
      <c r="JC24">
        <v>0</v>
      </c>
      <c r="JD24">
        <v>0</v>
      </c>
      <c r="JE24">
        <v>0</v>
      </c>
      <c r="JF24">
        <v>10</v>
      </c>
      <c r="JG24">
        <v>2135</v>
      </c>
      <c r="JH24">
        <v>1</v>
      </c>
      <c r="JI24">
        <v>29</v>
      </c>
      <c r="JJ24">
        <v>4.3</v>
      </c>
      <c r="JK24">
        <v>4.1</v>
      </c>
      <c r="JL24">
        <v>1.29883</v>
      </c>
      <c r="JM24">
        <v>2.68066</v>
      </c>
      <c r="JN24">
        <v>2.09595</v>
      </c>
      <c r="JO24">
        <v>2.79419</v>
      </c>
      <c r="JP24">
        <v>2.09717</v>
      </c>
      <c r="JQ24">
        <v>2.40112</v>
      </c>
      <c r="JR24">
        <v>38.8704</v>
      </c>
      <c r="JS24">
        <v>14.9376</v>
      </c>
      <c r="JT24">
        <v>18</v>
      </c>
      <c r="JU24">
        <v>641.444</v>
      </c>
      <c r="JV24">
        <v>691.47</v>
      </c>
      <c r="JW24">
        <v>37.6139</v>
      </c>
      <c r="JX24">
        <v>33.8064</v>
      </c>
      <c r="JY24">
        <v>29.9996</v>
      </c>
      <c r="JZ24">
        <v>33.4135</v>
      </c>
      <c r="KA24">
        <v>33.7739</v>
      </c>
      <c r="KB24">
        <v>26.0315</v>
      </c>
      <c r="KC24">
        <v>0</v>
      </c>
      <c r="KD24">
        <v>100</v>
      </c>
      <c r="KE24">
        <v>37.6139</v>
      </c>
      <c r="KF24">
        <v>400</v>
      </c>
      <c r="KG24">
        <v>51.3354</v>
      </c>
      <c r="KH24">
        <v>101.563</v>
      </c>
      <c r="KI24">
        <v>101.449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2023-09-21T17:59:35Z</dcterms:created>
  <dcterms:modified xsi:type="dcterms:W3CDTF">2023-09-21T17:59:35Z</dcterms:modified>
</cp:coreProperties>
</file>