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<sst xmlns="http://schemas.openxmlformats.org/spreadsheetml/2006/main" count="1032" uniqueCount="470">
  <si>
    <t>File opened</t>
  </si>
  <si>
    <t>2023-09-22 15:36:21</t>
  </si>
  <si>
    <t>Console s/n</t>
  </si>
  <si>
    <t>68C-831465</t>
  </si>
  <si>
    <t>Console ver</t>
  </si>
  <si>
    <t>Bluestem v.2.1.08</t>
  </si>
  <si>
    <t>Scripts ver</t>
  </si>
  <si>
    <t>2022.05  2.1.08, Aug 2022</t>
  </si>
  <si>
    <t>Head s/n</t>
  </si>
  <si>
    <t>68H-581465</t>
  </si>
  <si>
    <t>Head ver</t>
  </si>
  <si>
    <t>1.4.22</t>
  </si>
  <si>
    <t>Head cal</t>
  </si>
  <si>
    <t>{"tbzero": "0.366196", "flowazero": "0.33299", "co2aspanconc1": "2500", "ssa_ref": "32045.5", "oxygen": "21", "h2oaspan2a": "0.0710612", "co2bspan2a": "0.289663", "co2azero": "0.94155", "co2aspan2b": "0.287444", "tazero": "0.206974", "h2obspan2a": "0.071569", "flowbzero": "0.30416", "co2aspan2a": "0.290097", "h2obspanconc1": "12.27", "h2obzero": "1.06311", "h2obspanconc2": "0", "h2obspan2": "0", "h2oaspan2b": "0.0719718", "h2oaspan1": "1.01282", "co2bspan2": "-0.0309672", "ssb_ref": "32265.3", "co2bspan1": "0.999404", "co2bspanconc2": "296.4", "h2obspan2b": "0.0724435", "co2aspan2": "-0.0314519", "h2oaspanconc2": "0", "co2aspan1": "0.999978", "co2aspanconc2": "296.4", "flowmeterzero": "0.997628", "chamberpressurezero": "2.6056", "h2oazero": "1.06986", "h2obspan1": "1.01222", "h2oaspan2": "0", "co2bspan2b": "0.286892", "co2bspanconc1": "2500", "h2oaspanconc1": "12.27", "co2bzero": "0.94951"}</t>
  </si>
  <si>
    <t>CO2 rangematch</t>
  </si>
  <si>
    <t>Wed Apr 26 16:49</t>
  </si>
  <si>
    <t>H2O rangematch</t>
  </si>
  <si>
    <t>Wed Apr 26 15:55</t>
  </si>
  <si>
    <t>Chamber type</t>
  </si>
  <si>
    <t>6800-01A</t>
  </si>
  <si>
    <t>Chamber s/n</t>
  </si>
  <si>
    <t>MPF-651369</t>
  </si>
  <si>
    <t>Chamber rev</t>
  </si>
  <si>
    <t>0</t>
  </si>
  <si>
    <t>Chamber cal</t>
  </si>
  <si>
    <t>Fluorometer</t>
  </si>
  <si>
    <t>Flr. Version</t>
  </si>
  <si>
    <t>15:36:21</t>
  </si>
  <si>
    <t>Stability Definition:	F (FlrLS): Slp&lt;5 Per=15	gsw (GasEx): Slp&lt;0.05 Per=15	A (GasEx): Slp&lt;0.3 Per=15</t>
  </si>
  <si>
    <t>15:36:45</t>
  </si>
  <si>
    <t>TC-R1086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</si>
  <si>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</si>
  <si>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</si>
  <si>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</si>
  <si>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</si>
  <si>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</si>
  <si>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</si>
  <si>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</si>
  <si>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</si>
  <si>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</si>
  <si>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</si>
  <si>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</si>
  <si>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</si>
  <si>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</si>
  <si>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</si>
  <si>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</si>
  <si>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</si>
  <si>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</si>
  <si>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</si>
  <si>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</si>
  <si>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</si>
  <si>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</si>
  <si>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</si>
  <si>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</si>
  <si>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</si>
  <si>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</si>
  <si>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</si>
  <si>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</si>
  <si>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</si>
  <si>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</si>
  <si>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</si>
  <si>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</si>
  <si>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</si>
  <si>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</si>
  <si>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</si>
  <si>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</si>
  <si>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</si>
  <si>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</si>
  <si>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</si>
  <si>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</si>
  <si>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</si>
  <si>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</si>
  <si>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</si>
  <si>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</si>
  <si>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</si>
  <si>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</si>
  <si>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</si>
  <si>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</si>
  <si>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</si>
  <si>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</si>
  <si>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</si>
  <si>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</si>
  <si>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</si>
  <si>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2.85282 100.888 372.815 616.337 840.235 1050.47 1224.37 1352.15</t>
  </si>
  <si>
    <t>Fs_true</t>
  </si>
  <si>
    <t>0.24765 113.954 400.716 605.082 801.747 1003.65 1201.39 1402.31</t>
  </si>
  <si>
    <t>leak_wt</t>
  </si>
  <si>
    <t>SysObs</t>
  </si>
  <si>
    <t>GasEx</t>
  </si>
  <si>
    <t>Dynamic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</si>
  <si>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</si>
  <si>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</si>
  <si>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</si>
  <si>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</si>
  <si>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</si>
  <si>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</si>
  <si>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</si>
  <si>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</si>
  <si>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</si>
  <si>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</si>
  <si>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</si>
  <si>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</si>
  <si>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</si>
  <si>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</si>
  <si>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</si>
  <si>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</si>
  <si>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</si>
  <si>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</si>
  <si>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</si>
  <si>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</si>
  <si>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</si>
  <si>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</si>
  <si>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</si>
  <si>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</si>
  <si>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</si>
  <si>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</si>
  <si>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</si>
  <si>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</si>
  <si>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</si>
  <si>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</si>
  <si>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</si>
  <si>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</si>
  <si>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</si>
  <si>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</si>
  <si>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</si>
  <si>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</si>
  <si>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</si>
  <si>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</si>
  <si>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</si>
  <si>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</si>
  <si>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</si>
  <si>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</si>
  <si>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</si>
  <si>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</si>
  <si>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</si>
  <si>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</si>
  <si>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</si>
  <si>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</si>
  <si>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</si>
  <si>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</si>
  <si>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</si>
  <si>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</si>
  <si>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</si>
  <si>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</si>
  <si>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</si>
  <si>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</si>
  <si>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</si>
  <si>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</si>
  <si>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</si>
  <si>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</si>
  <si>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</si>
  <si>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</si>
  <si>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</si>
  <si>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</si>
  <si>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</si>
  <si>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</si>
  <si>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</si>
  <si>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</si>
  <si>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</si>
  <si>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</si>
  <si>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</si>
  <si>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</si>
  <si>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</si>
  <si>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</si>
  <si>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</si>
  <si>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</si>
  <si>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</si>
  <si>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</si>
  <si>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</si>
  <si>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</si>
  <si>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</si>
  <si>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alt._Fo'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</si>
  <si>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</si>
  <si>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</si>
  <si>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</si>
  <si>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</si>
  <si>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</si>
  <si>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</si>
  <si>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</si>
  <si>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</si>
  <si>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</si>
  <si>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</si>
  <si>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</si>
  <si>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</si>
  <si>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P1_Fmax</t>
  </si>
  <si>
    <t>T@P1_Fmax</t>
  </si>
  <si>
    <t>Q@P1_Fmax</t>
  </si>
  <si>
    <t>P1_PredF</t>
  </si>
  <si>
    <t>P1_ΔF</t>
  </si>
  <si>
    <t>P2_dur</t>
  </si>
  <si>
    <t>P2_ramp</t>
  </si>
  <si>
    <t>P2_int</t>
  </si>
  <si>
    <t>P2_int_se</t>
  </si>
  <si>
    <t>P2_slp</t>
  </si>
  <si>
    <t>P2_slp_se</t>
  </si>
  <si>
    <t>P2_R2</t>
  </si>
  <si>
    <t>P2_dQdt</t>
  </si>
  <si>
    <t>P3_dur</t>
  </si>
  <si>
    <t>P3_Fmax</t>
  </si>
  <si>
    <t>T@P3_Fmax</t>
  </si>
  <si>
    <t>Q@P3_Fmax</t>
  </si>
  <si>
    <t>P3_PredF</t>
  </si>
  <si>
    <t>P3_ΔF</t>
  </si>
  <si>
    <t>Dur</t>
  </si>
  <si>
    <t>DCo</t>
  </si>
  <si>
    <t>InitSlope</t>
  </si>
  <si>
    <t>F1</t>
  </si>
  <si>
    <t>T@F1</t>
  </si>
  <si>
    <t>T@HIR</t>
  </si>
  <si>
    <t>F2</t>
  </si>
  <si>
    <t>T@F2</t>
  </si>
  <si>
    <t>DCmax</t>
  </si>
  <si>
    <t>T@DCmax</t>
  </si>
  <si>
    <t>PhiPS2_dc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</si>
  <si>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</si>
  <si>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</si>
  <si>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</si>
  <si>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</si>
  <si>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</si>
  <si>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</si>
  <si>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</si>
  <si>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</si>
  <si>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</si>
  <si>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</si>
  <si>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</si>
  <si>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</si>
  <si>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</si>
  <si>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</si>
  <si>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</si>
  <si>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</si>
  <si>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</si>
  <si>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</si>
  <si>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</si>
  <si>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</si>
  <si>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</si>
  <si>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</si>
  <si>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</si>
  <si>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</si>
  <si>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</si>
  <si>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</si>
  <si>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</si>
  <si>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</si>
  <si>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</si>
  <si>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</si>
  <si>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</si>
  <si>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</si>
  <si>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</si>
  <si>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</si>
  <si>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</si>
  <si>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</si>
  <si>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</si>
  <si>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</si>
  <si>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</si>
  <si>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</si>
  <si>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</si>
  <si>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</si>
  <si>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</si>
  <si>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</si>
  <si>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</si>
  <si>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</si>
  <si>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</si>
  <si>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</si>
  <si>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</si>
  <si>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</si>
  <si>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</si>
  <si>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</si>
  <si>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</si>
  <si>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</si>
  <si>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</si>
  <si>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</si>
  <si>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</si>
  <si>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</si>
  <si>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</si>
  <si>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</si>
  <si>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</si>
  <si>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</si>
  <si>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</si>
  <si>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</si>
  <si>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</si>
  <si>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</si>
  <si>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</si>
  <si>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</si>
  <si>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</si>
  <si>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</si>
  <si>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</si>
  <si>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</si>
  <si>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</si>
  <si>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</si>
  <si>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F:MN</t>
  </si>
  <si>
    <t>F:SLP</t>
  </si>
  <si>
    <t>F:SD</t>
  </si>
  <si>
    <t>F:OK</t>
  </si>
  <si>
    <t>gsw:MN</t>
  </si>
  <si>
    <t>gsw:SLP</t>
  </si>
  <si>
    <t>gsw:SD</t>
  </si>
  <si>
    <t>gsw:OK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</si>
  <si>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</si>
  <si>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</si>
  <si>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</si>
  <si>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</si>
  <si>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</si>
  <si>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</si>
  <si>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</si>
  <si>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</si>
  <si>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</si>
  <si>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</si>
  <si>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</si>
  <si>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</si>
  <si>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</si>
  <si>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</si>
  <si>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</si>
  <si>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</si>
  <si>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</si>
  <si>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</si>
  <si>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</si>
  <si>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</si>
  <si>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</si>
  <si>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</si>
  <si>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</si>
  <si>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</si>
  <si>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</si>
  <si>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</si>
  <si>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</si>
  <si>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</si>
  <si>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</si>
  <si>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</si>
  <si>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</si>
  <si>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</si>
  <si>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</si>
  <si>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</si>
  <si>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</si>
  <si>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</si>
  <si>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CO2_hrs</t>
  </si>
  <si>
    <t>AccCO2_soda</t>
  </si>
  <si>
    <t>AccH2O_hum</t>
  </si>
  <si>
    <t>AccH2O_des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</si>
  <si>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</si>
  <si>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</si>
  <si>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</si>
  <si>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</si>
  <si>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</si>
  <si>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</si>
  <si>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</si>
  <si>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</si>
  <si>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</si>
  <si>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</si>
  <si>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</si>
  <si>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</si>
  <si>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</si>
  <si>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</si>
  <si>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</si>
  <si>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</si>
  <si>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</si>
  <si>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</si>
  <si>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</si>
  <si>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</si>
  <si>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</si>
  <si>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</si>
  <si>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</si>
  <si>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</si>
  <si>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</si>
  <si>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</si>
  <si>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</si>
  <si>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</si>
  <si>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</si>
  <si>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</si>
  <si>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</si>
  <si>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</si>
  <si>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</si>
  <si>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</si>
  <si>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</si>
  <si>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</si>
  <si>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</si>
  <si>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</si>
  <si>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</si>
  <si>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</si>
  <si>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</si>
  <si>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</si>
  <si>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</si>
  <si>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</si>
  <si>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</si>
  <si>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</si>
  <si>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</si>
  <si>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</si>
  <si>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</si>
  <si>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</si>
  <si>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</si>
  <si>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</si>
  <si>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</si>
  <si>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</si>
  <si>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</si>
  <si>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</si>
  <si>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</si>
  <si>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</si>
  <si>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</si>
  <si>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</si>
  <si>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</si>
  <si>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</si>
  <si>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</si>
  <si>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</si>
  <si>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</si>
  <si>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</si>
  <si>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</si>
  <si>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</si>
  <si>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</si>
  <si>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</si>
  <si>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</si>
  <si>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</si>
  <si>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</si>
  <si>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</si>
  <si>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</si>
  <si>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µmol µmol⁻¹</t>
  </si>
  <si>
    <t>ms</t>
  </si>
  <si>
    <t>centimol m⁻² s⁻¹</t>
  </si>
  <si>
    <t>mol m⁻² s⁻²</t>
  </si>
  <si>
    <t>s⁻¹</t>
  </si>
  <si>
    <t>J/µmol</t>
  </si>
  <si>
    <t>cm²</t>
  </si>
  <si>
    <t>rpm</t>
  </si>
  <si>
    <t>min⁻¹</t>
  </si>
  <si>
    <t>secs</t>
  </si>
  <si>
    <t>µmol/mol</t>
  </si>
  <si>
    <t>mmol/mol</t>
  </si>
  <si>
    <t>µmol m⁻² s⁻¹ min⁻¹</t>
  </si>
  <si>
    <t xml:space="preserve"> min⁻¹</t>
  </si>
  <si>
    <t>mol m⁻² s⁻¹ min⁻¹</t>
  </si>
  <si>
    <t>V</t>
  </si>
  <si>
    <t>mV</t>
  </si>
  <si>
    <t>hrs</t>
  </si>
  <si>
    <t>mg</t>
  </si>
  <si>
    <t>min</t>
  </si>
  <si>
    <t>20230922 15:42:36</t>
  </si>
  <si>
    <t>15:42:36</t>
  </si>
  <si>
    <t>RECT-1557-20230921-17_42_53</t>
  </si>
  <si>
    <t>MPF-1566-20230922-15_37_19</t>
  </si>
  <si>
    <t>-</t>
  </si>
  <si>
    <t>0: Broadleaf</t>
  </si>
  <si>
    <t>15:43:09</t>
  </si>
  <si>
    <t>2/3</t>
  </si>
  <si>
    <t>10111111</t>
  </si>
  <si>
    <t>oioooooo</t>
  </si>
  <si>
    <t>off</t>
  </si>
  <si>
    <t>on</t>
  </si>
  <si>
    <t>15:38:27</t>
  </si>
  <si>
    <t>20230922 15:43:33</t>
  </si>
  <si>
    <t>15:43:33</t>
  </si>
  <si>
    <t>MPF-1567-20230922-15_38_16</t>
  </si>
  <si>
    <t>15:44:01</t>
  </si>
  <si>
    <t>0/3</t>
  </si>
  <si>
    <t>20230922 15:44:44</t>
  </si>
  <si>
    <t>15:44:44</t>
  </si>
  <si>
    <t>MPF-1568-20230922-15_39_27</t>
  </si>
  <si>
    <t>15:45:09</t>
  </si>
  <si>
    <t>20230922 15:47:24</t>
  </si>
  <si>
    <t>15:47:24</t>
  </si>
  <si>
    <t>MPF-1569-20230922-15_42_07</t>
  </si>
  <si>
    <t>15:47:44</t>
  </si>
  <si>
    <t>20230922 15:48:47</t>
  </si>
  <si>
    <t>15:48:47</t>
  </si>
  <si>
    <t>MPF-1570-20230922-15_43_30</t>
  </si>
  <si>
    <t>15:49:05</t>
  </si>
  <si>
    <t>1/3</t>
  </si>
  <si>
    <t>20230922 15:51:47</t>
  </si>
  <si>
    <t>15:51:47</t>
  </si>
  <si>
    <t>MPF-1571-20230922-15_46_30</t>
  </si>
  <si>
    <t>15:52:05</t>
  </si>
  <si>
    <t>20230922 15:52:54</t>
  </si>
  <si>
    <t>15:52:54</t>
  </si>
  <si>
    <t>MPF-1572-20230922-15_47_37</t>
  </si>
  <si>
    <t>15:53:12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</si>
</sst>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KI23"/>
  <sheetViews>
    <sheetView tabSelected="1" workbookViewId="0"/>
  </sheetViews>
  <sheetFormatPr defaultRowHeight="15"/>
  <sheetData>
    <row r="2" spans="1:295">
      <c r="A2" t="s">
        <v>31</v>
      </c>
      <c r="B2" t="s">
        <v>32</v>
      </c>
      <c r="C2" t="s">
        <v>34</v>
      </c>
    </row>
    <row r="3" spans="1:295">
      <c r="B3" t="s">
        <v>33</v>
      </c>
      <c r="C3">
        <v>21</v>
      </c>
    </row>
    <row r="4" spans="1:295">
      <c r="A4" t="s">
        <v>35</v>
      </c>
      <c r="B4" t="s">
        <v>36</v>
      </c>
      <c r="C4" t="s">
        <v>37</v>
      </c>
      <c r="D4" t="s">
        <v>39</v>
      </c>
      <c r="E4" t="s">
        <v>40</v>
      </c>
      <c r="F4" t="s">
        <v>41</v>
      </c>
      <c r="G4" t="s">
        <v>42</v>
      </c>
      <c r="H4" t="s">
        <v>43</v>
      </c>
      <c r="I4" t="s">
        <v>44</v>
      </c>
      <c r="J4" t="s">
        <v>45</v>
      </c>
      <c r="K4" t="s">
        <v>46</v>
      </c>
    </row>
    <row r="5" spans="1:295">
      <c r="B5" t="s">
        <v>19</v>
      </c>
      <c r="C5" t="s">
        <v>38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295">
      <c r="A6" t="s">
        <v>47</v>
      </c>
      <c r="B6" t="s">
        <v>48</v>
      </c>
      <c r="C6" t="s">
        <v>49</v>
      </c>
      <c r="D6" t="s">
        <v>50</v>
      </c>
      <c r="E6" t="s">
        <v>51</v>
      </c>
    </row>
    <row r="7" spans="1:295">
      <c r="B7">
        <v>0</v>
      </c>
      <c r="C7">
        <v>1</v>
      </c>
      <c r="D7">
        <v>0</v>
      </c>
      <c r="E7">
        <v>0</v>
      </c>
    </row>
    <row r="8" spans="1:295">
      <c r="A8" t="s">
        <v>52</v>
      </c>
      <c r="B8" t="s">
        <v>53</v>
      </c>
      <c r="C8" t="s">
        <v>55</v>
      </c>
      <c r="D8" t="s">
        <v>57</v>
      </c>
      <c r="E8" t="s">
        <v>58</v>
      </c>
      <c r="F8" t="s">
        <v>59</v>
      </c>
      <c r="G8" t="s">
        <v>60</v>
      </c>
      <c r="H8" t="s">
        <v>61</v>
      </c>
      <c r="I8" t="s">
        <v>62</v>
      </c>
      <c r="J8" t="s">
        <v>63</v>
      </c>
      <c r="K8" t="s">
        <v>64</v>
      </c>
      <c r="L8" t="s">
        <v>65</v>
      </c>
      <c r="M8" t="s">
        <v>66</v>
      </c>
      <c r="N8" t="s">
        <v>67</v>
      </c>
      <c r="O8" t="s">
        <v>68</v>
      </c>
      <c r="P8" t="s">
        <v>69</v>
      </c>
      <c r="Q8" t="s">
        <v>70</v>
      </c>
    </row>
    <row r="9" spans="1:295">
      <c r="B9" t="s">
        <v>54</v>
      </c>
      <c r="C9" t="s">
        <v>56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0.1911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95">
      <c r="A10" t="s">
        <v>71</v>
      </c>
      <c r="B10" t="s">
        <v>72</v>
      </c>
      <c r="C10" t="s">
        <v>73</v>
      </c>
      <c r="D10" t="s">
        <v>74</v>
      </c>
      <c r="E10" t="s">
        <v>75</v>
      </c>
      <c r="F10" t="s">
        <v>76</v>
      </c>
    </row>
    <row r="11" spans="1:295">
      <c r="B11">
        <v>0</v>
      </c>
      <c r="C11">
        <v>0</v>
      </c>
      <c r="D11">
        <v>0</v>
      </c>
      <c r="E11">
        <v>0</v>
      </c>
      <c r="F11">
        <v>1</v>
      </c>
    </row>
    <row r="12" spans="1:295">
      <c r="A12" t="s">
        <v>77</v>
      </c>
      <c r="B12" t="s">
        <v>78</v>
      </c>
      <c r="C12" t="s">
        <v>79</v>
      </c>
      <c r="D12" t="s">
        <v>80</v>
      </c>
      <c r="E12" t="s">
        <v>81</v>
      </c>
      <c r="F12" t="s">
        <v>82</v>
      </c>
      <c r="G12" t="s">
        <v>84</v>
      </c>
      <c r="H12" t="s">
        <v>86</v>
      </c>
    </row>
    <row r="13" spans="1:295">
      <c r="B13">
        <v>-6276</v>
      </c>
      <c r="C13">
        <v>6.6</v>
      </c>
      <c r="D13">
        <v>1.709e-05</v>
      </c>
      <c r="E13">
        <v>3.11</v>
      </c>
      <c r="F13" t="s">
        <v>83</v>
      </c>
      <c r="G13" t="s">
        <v>85</v>
      </c>
      <c r="H13">
        <v>0</v>
      </c>
    </row>
    <row r="14" spans="1:295">
      <c r="A14" t="s">
        <v>87</v>
      </c>
      <c r="B14" t="s">
        <v>87</v>
      </c>
      <c r="C14" t="s">
        <v>87</v>
      </c>
      <c r="D14" t="s">
        <v>87</v>
      </c>
      <c r="E14" t="s">
        <v>87</v>
      </c>
      <c r="F14" t="s">
        <v>87</v>
      </c>
      <c r="G14" t="s">
        <v>88</v>
      </c>
      <c r="H14" t="s">
        <v>88</v>
      </c>
      <c r="I14" t="s">
        <v>88</v>
      </c>
      <c r="J14" t="s">
        <v>88</v>
      </c>
      <c r="K14" t="s">
        <v>88</v>
      </c>
      <c r="L14" t="s">
        <v>88</v>
      </c>
      <c r="M14" t="s">
        <v>88</v>
      </c>
      <c r="N14" t="s">
        <v>88</v>
      </c>
      <c r="O14" t="s">
        <v>88</v>
      </c>
      <c r="P14" t="s">
        <v>88</v>
      </c>
      <c r="Q14" t="s">
        <v>88</v>
      </c>
      <c r="R14" t="s">
        <v>88</v>
      </c>
      <c r="S14" t="s">
        <v>88</v>
      </c>
      <c r="T14" t="s">
        <v>88</v>
      </c>
      <c r="U14" t="s">
        <v>88</v>
      </c>
      <c r="V14" t="s">
        <v>88</v>
      </c>
      <c r="W14" t="s">
        <v>88</v>
      </c>
      <c r="X14" t="s">
        <v>88</v>
      </c>
      <c r="Y14" t="s">
        <v>88</v>
      </c>
      <c r="Z14" t="s">
        <v>88</v>
      </c>
      <c r="AA14" t="s">
        <v>88</v>
      </c>
      <c r="AB14" t="s">
        <v>88</v>
      </c>
      <c r="AC14" t="s">
        <v>88</v>
      </c>
      <c r="AD14" t="s">
        <v>88</v>
      </c>
      <c r="AE14" t="s">
        <v>88</v>
      </c>
      <c r="AF14" t="s">
        <v>88</v>
      </c>
      <c r="AG14" t="s">
        <v>89</v>
      </c>
      <c r="AH14" t="s">
        <v>89</v>
      </c>
      <c r="AI14" t="s">
        <v>89</v>
      </c>
      <c r="AJ14" t="s">
        <v>89</v>
      </c>
      <c r="AK14" t="s">
        <v>89</v>
      </c>
      <c r="AL14" t="s">
        <v>89</v>
      </c>
      <c r="AM14" t="s">
        <v>89</v>
      </c>
      <c r="AN14" t="s">
        <v>89</v>
      </c>
      <c r="AO14" t="s">
        <v>89</v>
      </c>
      <c r="AP14" t="s">
        <v>89</v>
      </c>
      <c r="AQ14" t="s">
        <v>90</v>
      </c>
      <c r="AR14" t="s">
        <v>90</v>
      </c>
      <c r="AS14" t="s">
        <v>90</v>
      </c>
      <c r="AT14" t="s">
        <v>90</v>
      </c>
      <c r="AU14" t="s">
        <v>90</v>
      </c>
      <c r="AV14" t="s">
        <v>91</v>
      </c>
      <c r="AW14" t="s">
        <v>91</v>
      </c>
      <c r="AX14" t="s">
        <v>91</v>
      </c>
      <c r="AY14" t="s">
        <v>91</v>
      </c>
      <c r="AZ14" t="s">
        <v>91</v>
      </c>
      <c r="BA14" t="s">
        <v>91</v>
      </c>
      <c r="BB14" t="s">
        <v>91</v>
      </c>
      <c r="BC14" t="s">
        <v>91</v>
      </c>
      <c r="BD14" t="s">
        <v>91</v>
      </c>
      <c r="BE14" t="s">
        <v>91</v>
      </c>
      <c r="BF14" t="s">
        <v>91</v>
      </c>
      <c r="BG14" t="s">
        <v>91</v>
      </c>
      <c r="BH14" t="s">
        <v>91</v>
      </c>
      <c r="BI14" t="s">
        <v>91</v>
      </c>
      <c r="BJ14" t="s">
        <v>91</v>
      </c>
      <c r="BK14" t="s">
        <v>91</v>
      </c>
      <c r="BL14" t="s">
        <v>91</v>
      </c>
      <c r="BM14" t="s">
        <v>91</v>
      </c>
      <c r="BN14" t="s">
        <v>91</v>
      </c>
      <c r="BO14" t="s">
        <v>91</v>
      </c>
      <c r="BP14" t="s">
        <v>91</v>
      </c>
      <c r="BQ14" t="s">
        <v>91</v>
      </c>
      <c r="BR14" t="s">
        <v>91</v>
      </c>
      <c r="BS14" t="s">
        <v>91</v>
      </c>
      <c r="BT14" t="s">
        <v>91</v>
      </c>
      <c r="BU14" t="s">
        <v>91</v>
      </c>
      <c r="BV14" t="s">
        <v>91</v>
      </c>
      <c r="BW14" t="s">
        <v>91</v>
      </c>
      <c r="BX14" t="s">
        <v>92</v>
      </c>
      <c r="BY14" t="s">
        <v>92</v>
      </c>
      <c r="BZ14" t="s">
        <v>92</v>
      </c>
      <c r="CA14" t="s">
        <v>92</v>
      </c>
      <c r="CB14" t="s">
        <v>92</v>
      </c>
      <c r="CC14" t="s">
        <v>92</v>
      </c>
      <c r="CD14" t="s">
        <v>92</v>
      </c>
      <c r="CE14" t="s">
        <v>92</v>
      </c>
      <c r="CF14" t="s">
        <v>92</v>
      </c>
      <c r="CG14" t="s">
        <v>92</v>
      </c>
      <c r="CH14" t="s">
        <v>92</v>
      </c>
      <c r="CI14" t="s">
        <v>92</v>
      </c>
      <c r="CJ14" t="s">
        <v>92</v>
      </c>
      <c r="CK14" t="s">
        <v>92</v>
      </c>
      <c r="CL14" t="s">
        <v>92</v>
      </c>
      <c r="CM14" t="s">
        <v>92</v>
      </c>
      <c r="CN14" t="s">
        <v>92</v>
      </c>
      <c r="CO14" t="s">
        <v>92</v>
      </c>
      <c r="CP14" t="s">
        <v>92</v>
      </c>
      <c r="CQ14" t="s">
        <v>92</v>
      </c>
      <c r="CR14" t="s">
        <v>92</v>
      </c>
      <c r="CS14" t="s">
        <v>93</v>
      </c>
      <c r="CT14" t="s">
        <v>93</v>
      </c>
      <c r="CU14" t="s">
        <v>93</v>
      </c>
      <c r="CV14" t="s">
        <v>93</v>
      </c>
      <c r="CW14" t="s">
        <v>93</v>
      </c>
      <c r="CX14" t="s">
        <v>93</v>
      </c>
      <c r="CY14" t="s">
        <v>93</v>
      </c>
      <c r="CZ14" t="s">
        <v>93</v>
      </c>
      <c r="DA14" t="s">
        <v>93</v>
      </c>
      <c r="DB14" t="s">
        <v>93</v>
      </c>
      <c r="DC14" t="s">
        <v>93</v>
      </c>
      <c r="DD14" t="s">
        <v>93</v>
      </c>
      <c r="DE14" t="s">
        <v>93</v>
      </c>
      <c r="DF14" t="s">
        <v>94</v>
      </c>
      <c r="DG14" t="s">
        <v>94</v>
      </c>
      <c r="DH14" t="s">
        <v>94</v>
      </c>
      <c r="DI14" t="s">
        <v>94</v>
      </c>
      <c r="DJ14" t="s">
        <v>95</v>
      </c>
      <c r="DK14" t="s">
        <v>95</v>
      </c>
      <c r="DL14" t="s">
        <v>95</v>
      </c>
      <c r="DM14" t="s">
        <v>95</v>
      </c>
      <c r="DN14" t="s">
        <v>95</v>
      </c>
      <c r="DO14" t="s">
        <v>96</v>
      </c>
      <c r="DP14" t="s">
        <v>96</v>
      </c>
      <c r="DQ14" t="s">
        <v>96</v>
      </c>
      <c r="DR14" t="s">
        <v>96</v>
      </c>
      <c r="DS14" t="s">
        <v>96</v>
      </c>
      <c r="DT14" t="s">
        <v>96</v>
      </c>
      <c r="DU14" t="s">
        <v>96</v>
      </c>
      <c r="DV14" t="s">
        <v>96</v>
      </c>
      <c r="DW14" t="s">
        <v>96</v>
      </c>
      <c r="DX14" t="s">
        <v>96</v>
      </c>
      <c r="DY14" t="s">
        <v>96</v>
      </c>
      <c r="DZ14" t="s">
        <v>96</v>
      </c>
      <c r="EA14" t="s">
        <v>96</v>
      </c>
      <c r="EB14" t="s">
        <v>96</v>
      </c>
      <c r="EC14" t="s">
        <v>96</v>
      </c>
      <c r="ED14" t="s">
        <v>96</v>
      </c>
      <c r="EE14" t="s">
        <v>96</v>
      </c>
      <c r="EF14" t="s">
        <v>96</v>
      </c>
      <c r="EG14" t="s">
        <v>97</v>
      </c>
      <c r="EH14" t="s">
        <v>97</v>
      </c>
      <c r="EI14" t="s">
        <v>97</v>
      </c>
      <c r="EJ14" t="s">
        <v>97</v>
      </c>
      <c r="EK14" t="s">
        <v>97</v>
      </c>
      <c r="EL14" t="s">
        <v>97</v>
      </c>
      <c r="EM14" t="s">
        <v>97</v>
      </c>
      <c r="EN14" t="s">
        <v>97</v>
      </c>
      <c r="EO14" t="s">
        <v>97</v>
      </c>
      <c r="EP14" t="s">
        <v>97</v>
      </c>
      <c r="EQ14" t="s">
        <v>98</v>
      </c>
      <c r="ER14" t="s">
        <v>98</v>
      </c>
      <c r="ES14" t="s">
        <v>98</v>
      </c>
      <c r="ET14" t="s">
        <v>98</v>
      </c>
      <c r="EU14" t="s">
        <v>98</v>
      </c>
      <c r="EV14" t="s">
        <v>98</v>
      </c>
      <c r="EW14" t="s">
        <v>98</v>
      </c>
      <c r="EX14" t="s">
        <v>98</v>
      </c>
      <c r="EY14" t="s">
        <v>98</v>
      </c>
      <c r="EZ14" t="s">
        <v>98</v>
      </c>
      <c r="FA14" t="s">
        <v>98</v>
      </c>
      <c r="FB14" t="s">
        <v>98</v>
      </c>
      <c r="FC14" t="s">
        <v>98</v>
      </c>
      <c r="FD14" t="s">
        <v>98</v>
      </c>
      <c r="FE14" t="s">
        <v>98</v>
      </c>
      <c r="FF14" t="s">
        <v>98</v>
      </c>
      <c r="FG14" t="s">
        <v>98</v>
      </c>
      <c r="FH14" t="s">
        <v>98</v>
      </c>
      <c r="FI14" t="s">
        <v>99</v>
      </c>
      <c r="FJ14" t="s">
        <v>99</v>
      </c>
      <c r="FK14" t="s">
        <v>99</v>
      </c>
      <c r="FL14" t="s">
        <v>99</v>
      </c>
      <c r="FM14" t="s">
        <v>99</v>
      </c>
      <c r="FN14" t="s">
        <v>100</v>
      </c>
      <c r="FO14" t="s">
        <v>100</v>
      </c>
      <c r="FP14" t="s">
        <v>100</v>
      </c>
      <c r="FQ14" t="s">
        <v>100</v>
      </c>
      <c r="FR14" t="s">
        <v>100</v>
      </c>
      <c r="FS14" t="s">
        <v>100</v>
      </c>
      <c r="FT14" t="s">
        <v>100</v>
      </c>
      <c r="FU14" t="s">
        <v>100</v>
      </c>
      <c r="FV14" t="s">
        <v>100</v>
      </c>
      <c r="FW14" t="s">
        <v>100</v>
      </c>
      <c r="FX14" t="s">
        <v>100</v>
      </c>
      <c r="FY14" t="s">
        <v>100</v>
      </c>
      <c r="FZ14" t="s">
        <v>100</v>
      </c>
      <c r="GA14" t="s">
        <v>101</v>
      </c>
      <c r="GB14" t="s">
        <v>101</v>
      </c>
      <c r="GC14" t="s">
        <v>101</v>
      </c>
      <c r="GD14" t="s">
        <v>101</v>
      </c>
      <c r="GE14" t="s">
        <v>101</v>
      </c>
      <c r="GF14" t="s">
        <v>101</v>
      </c>
      <c r="GG14" t="s">
        <v>101</v>
      </c>
      <c r="GH14" t="s">
        <v>101</v>
      </c>
      <c r="GI14" t="s">
        <v>101</v>
      </c>
      <c r="GJ14" t="s">
        <v>101</v>
      </c>
      <c r="GK14" t="s">
        <v>101</v>
      </c>
      <c r="GL14" t="s">
        <v>101</v>
      </c>
      <c r="GM14" t="s">
        <v>101</v>
      </c>
      <c r="GN14" t="s">
        <v>101</v>
      </c>
      <c r="GO14" t="s">
        <v>101</v>
      </c>
      <c r="GP14" t="s">
        <v>102</v>
      </c>
      <c r="GQ14" t="s">
        <v>102</v>
      </c>
      <c r="GR14" t="s">
        <v>102</v>
      </c>
      <c r="GS14" t="s">
        <v>102</v>
      </c>
      <c r="GT14" t="s">
        <v>102</v>
      </c>
      <c r="GU14" t="s">
        <v>102</v>
      </c>
      <c r="GV14" t="s">
        <v>102</v>
      </c>
      <c r="GW14" t="s">
        <v>102</v>
      </c>
      <c r="GX14" t="s">
        <v>102</v>
      </c>
      <c r="GY14" t="s">
        <v>102</v>
      </c>
      <c r="GZ14" t="s">
        <v>102</v>
      </c>
      <c r="HA14" t="s">
        <v>102</v>
      </c>
      <c r="HB14" t="s">
        <v>102</v>
      </c>
      <c r="HC14" t="s">
        <v>102</v>
      </c>
      <c r="HD14" t="s">
        <v>102</v>
      </c>
      <c r="HE14" t="s">
        <v>102</v>
      </c>
      <c r="HF14" t="s">
        <v>102</v>
      </c>
      <c r="HG14" t="s">
        <v>102</v>
      </c>
      <c r="HH14" t="s">
        <v>103</v>
      </c>
      <c r="HI14" t="s">
        <v>103</v>
      </c>
      <c r="HJ14" t="s">
        <v>103</v>
      </c>
      <c r="HK14" t="s">
        <v>103</v>
      </c>
      <c r="HL14" t="s">
        <v>103</v>
      </c>
      <c r="HM14" t="s">
        <v>103</v>
      </c>
      <c r="HN14" t="s">
        <v>103</v>
      </c>
      <c r="HO14" t="s">
        <v>103</v>
      </c>
      <c r="HP14" t="s">
        <v>103</v>
      </c>
      <c r="HQ14" t="s">
        <v>103</v>
      </c>
      <c r="HR14" t="s">
        <v>103</v>
      </c>
      <c r="HS14" t="s">
        <v>103</v>
      </c>
      <c r="HT14" t="s">
        <v>103</v>
      </c>
      <c r="HU14" t="s">
        <v>103</v>
      </c>
      <c r="HV14" t="s">
        <v>103</v>
      </c>
      <c r="HW14" t="s">
        <v>103</v>
      </c>
      <c r="HX14" t="s">
        <v>103</v>
      </c>
      <c r="HY14" t="s">
        <v>103</v>
      </c>
      <c r="HZ14" t="s">
        <v>103</v>
      </c>
      <c r="IA14" t="s">
        <v>104</v>
      </c>
      <c r="IB14" t="s">
        <v>104</v>
      </c>
      <c r="IC14" t="s">
        <v>104</v>
      </c>
      <c r="ID14" t="s">
        <v>104</v>
      </c>
      <c r="IE14" t="s">
        <v>104</v>
      </c>
      <c r="IF14" t="s">
        <v>104</v>
      </c>
      <c r="IG14" t="s">
        <v>104</v>
      </c>
      <c r="IH14" t="s">
        <v>104</v>
      </c>
      <c r="II14" t="s">
        <v>104</v>
      </c>
      <c r="IJ14" t="s">
        <v>104</v>
      </c>
      <c r="IK14" t="s">
        <v>104</v>
      </c>
      <c r="IL14" t="s">
        <v>104</v>
      </c>
      <c r="IM14" t="s">
        <v>104</v>
      </c>
      <c r="IN14" t="s">
        <v>104</v>
      </c>
      <c r="IO14" t="s">
        <v>104</v>
      </c>
      <c r="IP14" t="s">
        <v>104</v>
      </c>
      <c r="IQ14" t="s">
        <v>104</v>
      </c>
      <c r="IR14" t="s">
        <v>104</v>
      </c>
      <c r="IS14" t="s">
        <v>104</v>
      </c>
      <c r="IT14" t="s">
        <v>105</v>
      </c>
      <c r="IU14" t="s">
        <v>105</v>
      </c>
      <c r="IV14" t="s">
        <v>105</v>
      </c>
      <c r="IW14" t="s">
        <v>105</v>
      </c>
      <c r="IX14" t="s">
        <v>105</v>
      </c>
      <c r="IY14" t="s">
        <v>105</v>
      </c>
      <c r="IZ14" t="s">
        <v>105</v>
      </c>
      <c r="JA14" t="s">
        <v>105</v>
      </c>
      <c r="JB14" t="s">
        <v>105</v>
      </c>
      <c r="JC14" t="s">
        <v>105</v>
      </c>
      <c r="JD14" t="s">
        <v>105</v>
      </c>
      <c r="JE14" t="s">
        <v>105</v>
      </c>
      <c r="JF14" t="s">
        <v>105</v>
      </c>
      <c r="JG14" t="s">
        <v>105</v>
      </c>
      <c r="JH14" t="s">
        <v>105</v>
      </c>
      <c r="JI14" t="s">
        <v>105</v>
      </c>
      <c r="JJ14" t="s">
        <v>105</v>
      </c>
      <c r="JK14" t="s">
        <v>105</v>
      </c>
      <c r="JL14" t="s">
        <v>106</v>
      </c>
      <c r="JM14" t="s">
        <v>106</v>
      </c>
      <c r="JN14" t="s">
        <v>106</v>
      </c>
      <c r="JO14" t="s">
        <v>106</v>
      </c>
      <c r="JP14" t="s">
        <v>106</v>
      </c>
      <c r="JQ14" t="s">
        <v>106</v>
      </c>
      <c r="JR14" t="s">
        <v>106</v>
      </c>
      <c r="JS14" t="s">
        <v>106</v>
      </c>
      <c r="JT14" t="s">
        <v>107</v>
      </c>
      <c r="JU14" t="s">
        <v>107</v>
      </c>
      <c r="JV14" t="s">
        <v>107</v>
      </c>
      <c r="JW14" t="s">
        <v>107</v>
      </c>
      <c r="JX14" t="s">
        <v>107</v>
      </c>
      <c r="JY14" t="s">
        <v>107</v>
      </c>
      <c r="JZ14" t="s">
        <v>107</v>
      </c>
      <c r="KA14" t="s">
        <v>107</v>
      </c>
      <c r="KB14" t="s">
        <v>107</v>
      </c>
      <c r="KC14" t="s">
        <v>107</v>
      </c>
      <c r="KD14" t="s">
        <v>107</v>
      </c>
      <c r="KE14" t="s">
        <v>107</v>
      </c>
      <c r="KF14" t="s">
        <v>107</v>
      </c>
      <c r="KG14" t="s">
        <v>107</v>
      </c>
      <c r="KH14" t="s">
        <v>107</v>
      </c>
      <c r="KI14" t="s">
        <v>107</v>
      </c>
    </row>
    <row r="15" spans="1:295">
      <c r="A15" t="s">
        <v>108</v>
      </c>
      <c r="B15" t="s">
        <v>109</v>
      </c>
      <c r="C15" t="s">
        <v>110</v>
      </c>
      <c r="D15" t="s">
        <v>111</v>
      </c>
      <c r="E15" t="s">
        <v>112</v>
      </c>
      <c r="F15" t="s">
        <v>113</v>
      </c>
      <c r="G15" t="s">
        <v>114</v>
      </c>
      <c r="H15" t="s">
        <v>115</v>
      </c>
      <c r="I15" t="s">
        <v>116</v>
      </c>
      <c r="J15" t="s">
        <v>117</v>
      </c>
      <c r="K15" t="s">
        <v>118</v>
      </c>
      <c r="L15" t="s">
        <v>119</v>
      </c>
      <c r="M15" t="s">
        <v>120</v>
      </c>
      <c r="N15" t="s">
        <v>121</v>
      </c>
      <c r="O15" t="s">
        <v>122</v>
      </c>
      <c r="P15" t="s">
        <v>123</v>
      </c>
      <c r="Q15" t="s">
        <v>124</v>
      </c>
      <c r="R15" t="s">
        <v>125</v>
      </c>
      <c r="S15" t="s">
        <v>126</v>
      </c>
      <c r="T15" t="s">
        <v>127</v>
      </c>
      <c r="U15" t="s">
        <v>128</v>
      </c>
      <c r="V15" t="s">
        <v>129</v>
      </c>
      <c r="W15" t="s">
        <v>130</v>
      </c>
      <c r="X15" t="s">
        <v>131</v>
      </c>
      <c r="Y15" t="s">
        <v>132</v>
      </c>
      <c r="Z15" t="s">
        <v>133</v>
      </c>
      <c r="AA15" t="s">
        <v>134</v>
      </c>
      <c r="AB15" t="s">
        <v>135</v>
      </c>
      <c r="AC15" t="s">
        <v>136</v>
      </c>
      <c r="AD15" t="s">
        <v>137</v>
      </c>
      <c r="AE15" t="s">
        <v>138</v>
      </c>
      <c r="AF15" t="s">
        <v>139</v>
      </c>
      <c r="AG15" t="s">
        <v>140</v>
      </c>
      <c r="AH15" t="s">
        <v>141</v>
      </c>
      <c r="AI15" t="s">
        <v>142</v>
      </c>
      <c r="AJ15" t="s">
        <v>143</v>
      </c>
      <c r="AK15" t="s">
        <v>144</v>
      </c>
      <c r="AL15" t="s">
        <v>145</v>
      </c>
      <c r="AM15" t="s">
        <v>146</v>
      </c>
      <c r="AN15" t="s">
        <v>147</v>
      </c>
      <c r="AO15" t="s">
        <v>148</v>
      </c>
      <c r="AP15" t="s">
        <v>149</v>
      </c>
      <c r="AQ15" t="s">
        <v>90</v>
      </c>
      <c r="AR15" t="s">
        <v>150</v>
      </c>
      <c r="AS15" t="s">
        <v>151</v>
      </c>
      <c r="AT15" t="s">
        <v>152</v>
      </c>
      <c r="AU15" t="s">
        <v>153</v>
      </c>
      <c r="AV15" t="s">
        <v>154</v>
      </c>
      <c r="AW15" t="s">
        <v>155</v>
      </c>
      <c r="AX15" t="s">
        <v>156</v>
      </c>
      <c r="AY15" t="s">
        <v>157</v>
      </c>
      <c r="AZ15" t="s">
        <v>158</v>
      </c>
      <c r="BA15" t="s">
        <v>159</v>
      </c>
      <c r="BB15" t="s">
        <v>160</v>
      </c>
      <c r="BC15" t="s">
        <v>161</v>
      </c>
      <c r="BD15" t="s">
        <v>162</v>
      </c>
      <c r="BE15" t="s">
        <v>163</v>
      </c>
      <c r="BF15" t="s">
        <v>164</v>
      </c>
      <c r="BG15" t="s">
        <v>165</v>
      </c>
      <c r="BH15" t="s">
        <v>166</v>
      </c>
      <c r="BI15" t="s">
        <v>167</v>
      </c>
      <c r="BJ15" t="s">
        <v>168</v>
      </c>
      <c r="BK15" t="s">
        <v>169</v>
      </c>
      <c r="BL15" t="s">
        <v>170</v>
      </c>
      <c r="BM15" t="s">
        <v>171</v>
      </c>
      <c r="BN15" t="s">
        <v>172</v>
      </c>
      <c r="BO15" t="s">
        <v>173</v>
      </c>
      <c r="BP15" t="s">
        <v>174</v>
      </c>
      <c r="BQ15" t="s">
        <v>175</v>
      </c>
      <c r="BR15" t="s">
        <v>176</v>
      </c>
      <c r="BS15" t="s">
        <v>177</v>
      </c>
      <c r="BT15" t="s">
        <v>178</v>
      </c>
      <c r="BU15" t="s">
        <v>179</v>
      </c>
      <c r="BV15" t="s">
        <v>180</v>
      </c>
      <c r="BW15" t="s">
        <v>181</v>
      </c>
      <c r="BX15" t="s">
        <v>182</v>
      </c>
      <c r="BY15" t="s">
        <v>183</v>
      </c>
      <c r="BZ15" t="s">
        <v>184</v>
      </c>
      <c r="CA15" t="s">
        <v>185</v>
      </c>
      <c r="CB15" t="s">
        <v>186</v>
      </c>
      <c r="CC15" t="s">
        <v>187</v>
      </c>
      <c r="CD15" t="s">
        <v>188</v>
      </c>
      <c r="CE15" t="s">
        <v>189</v>
      </c>
      <c r="CF15" t="s">
        <v>190</v>
      </c>
      <c r="CG15" t="s">
        <v>191</v>
      </c>
      <c r="CH15" t="s">
        <v>192</v>
      </c>
      <c r="CI15" t="s">
        <v>193</v>
      </c>
      <c r="CJ15" t="s">
        <v>194</v>
      </c>
      <c r="CK15" t="s">
        <v>195</v>
      </c>
      <c r="CL15" t="s">
        <v>196</v>
      </c>
      <c r="CM15" t="s">
        <v>197</v>
      </c>
      <c r="CN15" t="s">
        <v>198</v>
      </c>
      <c r="CO15" t="s">
        <v>199</v>
      </c>
      <c r="CP15" t="s">
        <v>200</v>
      </c>
      <c r="CQ15" t="s">
        <v>201</v>
      </c>
      <c r="CR15" t="s">
        <v>202</v>
      </c>
      <c r="CS15" t="s">
        <v>182</v>
      </c>
      <c r="CT15" t="s">
        <v>203</v>
      </c>
      <c r="CU15" t="s">
        <v>204</v>
      </c>
      <c r="CV15" t="s">
        <v>205</v>
      </c>
      <c r="CW15" t="s">
        <v>156</v>
      </c>
      <c r="CX15" t="s">
        <v>206</v>
      </c>
      <c r="CY15" t="s">
        <v>207</v>
      </c>
      <c r="CZ15" t="s">
        <v>208</v>
      </c>
      <c r="DA15" t="s">
        <v>209</v>
      </c>
      <c r="DB15" t="s">
        <v>210</v>
      </c>
      <c r="DC15" t="s">
        <v>211</v>
      </c>
      <c r="DD15" t="s">
        <v>212</v>
      </c>
      <c r="DE15" t="s">
        <v>213</v>
      </c>
      <c r="DF15" t="s">
        <v>214</v>
      </c>
      <c r="DG15" t="s">
        <v>215</v>
      </c>
      <c r="DH15" t="s">
        <v>216</v>
      </c>
      <c r="DI15" t="s">
        <v>217</v>
      </c>
      <c r="DJ15" t="s">
        <v>218</v>
      </c>
      <c r="DK15" t="s">
        <v>219</v>
      </c>
      <c r="DL15" t="s">
        <v>220</v>
      </c>
      <c r="DM15" t="s">
        <v>221</v>
      </c>
      <c r="DN15" t="s">
        <v>222</v>
      </c>
      <c r="DO15" t="s">
        <v>114</v>
      </c>
      <c r="DP15" t="s">
        <v>223</v>
      </c>
      <c r="DQ15" t="s">
        <v>224</v>
      </c>
      <c r="DR15" t="s">
        <v>225</v>
      </c>
      <c r="DS15" t="s">
        <v>226</v>
      </c>
      <c r="DT15" t="s">
        <v>227</v>
      </c>
      <c r="DU15" t="s">
        <v>228</v>
      </c>
      <c r="DV15" t="s">
        <v>229</v>
      </c>
      <c r="DW15" t="s">
        <v>230</v>
      </c>
      <c r="DX15" t="s">
        <v>231</v>
      </c>
      <c r="DY15" t="s">
        <v>232</v>
      </c>
      <c r="DZ15" t="s">
        <v>233</v>
      </c>
      <c r="EA15" t="s">
        <v>234</v>
      </c>
      <c r="EB15" t="s">
        <v>235</v>
      </c>
      <c r="EC15" t="s">
        <v>236</v>
      </c>
      <c r="ED15" t="s">
        <v>237</v>
      </c>
      <c r="EE15" t="s">
        <v>238</v>
      </c>
      <c r="EF15" t="s">
        <v>239</v>
      </c>
      <c r="EG15" t="s">
        <v>240</v>
      </c>
      <c r="EH15" t="s">
        <v>241</v>
      </c>
      <c r="EI15" t="s">
        <v>242</v>
      </c>
      <c r="EJ15" t="s">
        <v>243</v>
      </c>
      <c r="EK15" t="s">
        <v>244</v>
      </c>
      <c r="EL15" t="s">
        <v>245</v>
      </c>
      <c r="EM15" t="s">
        <v>246</v>
      </c>
      <c r="EN15" t="s">
        <v>247</v>
      </c>
      <c r="EO15" t="s">
        <v>248</v>
      </c>
      <c r="EP15" t="s">
        <v>249</v>
      </c>
      <c r="EQ15" t="s">
        <v>250</v>
      </c>
      <c r="ER15" t="s">
        <v>251</v>
      </c>
      <c r="ES15" t="s">
        <v>252</v>
      </c>
      <c r="ET15" t="s">
        <v>253</v>
      </c>
      <c r="EU15" t="s">
        <v>254</v>
      </c>
      <c r="EV15" t="s">
        <v>255</v>
      </c>
      <c r="EW15" t="s">
        <v>256</v>
      </c>
      <c r="EX15" t="s">
        <v>257</v>
      </c>
      <c r="EY15" t="s">
        <v>258</v>
      </c>
      <c r="EZ15" t="s">
        <v>259</v>
      </c>
      <c r="FA15" t="s">
        <v>260</v>
      </c>
      <c r="FB15" t="s">
        <v>261</v>
      </c>
      <c r="FC15" t="s">
        <v>262</v>
      </c>
      <c r="FD15" t="s">
        <v>263</v>
      </c>
      <c r="FE15" t="s">
        <v>264</v>
      </c>
      <c r="FF15" t="s">
        <v>265</v>
      </c>
      <c r="FG15" t="s">
        <v>266</v>
      </c>
      <c r="FH15" t="s">
        <v>267</v>
      </c>
      <c r="FI15" t="s">
        <v>268</v>
      </c>
      <c r="FJ15" t="s">
        <v>269</v>
      </c>
      <c r="FK15" t="s">
        <v>270</v>
      </c>
      <c r="FL15" t="s">
        <v>271</v>
      </c>
      <c r="FM15" t="s">
        <v>272</v>
      </c>
      <c r="FN15" t="s">
        <v>109</v>
      </c>
      <c r="FO15" t="s">
        <v>112</v>
      </c>
      <c r="FP15" t="s">
        <v>273</v>
      </c>
      <c r="FQ15" t="s">
        <v>274</v>
      </c>
      <c r="FR15" t="s">
        <v>275</v>
      </c>
      <c r="FS15" t="s">
        <v>276</v>
      </c>
      <c r="FT15" t="s">
        <v>277</v>
      </c>
      <c r="FU15" t="s">
        <v>278</v>
      </c>
      <c r="FV15" t="s">
        <v>279</v>
      </c>
      <c r="FW15" t="s">
        <v>280</v>
      </c>
      <c r="FX15" t="s">
        <v>281</v>
      </c>
      <c r="FY15" t="s">
        <v>282</v>
      </c>
      <c r="FZ15" t="s">
        <v>283</v>
      </c>
      <c r="GA15" t="s">
        <v>284</v>
      </c>
      <c r="GB15" t="s">
        <v>285</v>
      </c>
      <c r="GC15" t="s">
        <v>286</v>
      </c>
      <c r="GD15" t="s">
        <v>287</v>
      </c>
      <c r="GE15" t="s">
        <v>288</v>
      </c>
      <c r="GF15" t="s">
        <v>289</v>
      </c>
      <c r="GG15" t="s">
        <v>290</v>
      </c>
      <c r="GH15" t="s">
        <v>291</v>
      </c>
      <c r="GI15" t="s">
        <v>292</v>
      </c>
      <c r="GJ15" t="s">
        <v>293</v>
      </c>
      <c r="GK15" t="s">
        <v>294</v>
      </c>
      <c r="GL15" t="s">
        <v>295</v>
      </c>
      <c r="GM15" t="s">
        <v>296</v>
      </c>
      <c r="GN15" t="s">
        <v>297</v>
      </c>
      <c r="GO15" t="s">
        <v>298</v>
      </c>
      <c r="GP15" t="s">
        <v>299</v>
      </c>
      <c r="GQ15" t="s">
        <v>300</v>
      </c>
      <c r="GR15" t="s">
        <v>301</v>
      </c>
      <c r="GS15" t="s">
        <v>302</v>
      </c>
      <c r="GT15" t="s">
        <v>303</v>
      </c>
      <c r="GU15" t="s">
        <v>304</v>
      </c>
      <c r="GV15" t="s">
        <v>305</v>
      </c>
      <c r="GW15" t="s">
        <v>306</v>
      </c>
      <c r="GX15" t="s">
        <v>307</v>
      </c>
      <c r="GY15" t="s">
        <v>308</v>
      </c>
      <c r="GZ15" t="s">
        <v>309</v>
      </c>
      <c r="HA15" t="s">
        <v>310</v>
      </c>
      <c r="HB15" t="s">
        <v>311</v>
      </c>
      <c r="HC15" t="s">
        <v>312</v>
      </c>
      <c r="HD15" t="s">
        <v>313</v>
      </c>
      <c r="HE15" t="s">
        <v>314</v>
      </c>
      <c r="HF15" t="s">
        <v>315</v>
      </c>
      <c r="HG15" t="s">
        <v>316</v>
      </c>
      <c r="HH15" t="s">
        <v>317</v>
      </c>
      <c r="HI15" t="s">
        <v>318</v>
      </c>
      <c r="HJ15" t="s">
        <v>319</v>
      </c>
      <c r="HK15" t="s">
        <v>320</v>
      </c>
      <c r="HL15" t="s">
        <v>321</v>
      </c>
      <c r="HM15" t="s">
        <v>322</v>
      </c>
      <c r="HN15" t="s">
        <v>323</v>
      </c>
      <c r="HO15" t="s">
        <v>324</v>
      </c>
      <c r="HP15" t="s">
        <v>325</v>
      </c>
      <c r="HQ15" t="s">
        <v>326</v>
      </c>
      <c r="HR15" t="s">
        <v>327</v>
      </c>
      <c r="HS15" t="s">
        <v>328</v>
      </c>
      <c r="HT15" t="s">
        <v>329</v>
      </c>
      <c r="HU15" t="s">
        <v>330</v>
      </c>
      <c r="HV15" t="s">
        <v>331</v>
      </c>
      <c r="HW15" t="s">
        <v>332</v>
      </c>
      <c r="HX15" t="s">
        <v>333</v>
      </c>
      <c r="HY15" t="s">
        <v>334</v>
      </c>
      <c r="HZ15" t="s">
        <v>335</v>
      </c>
      <c r="IA15" t="s">
        <v>336</v>
      </c>
      <c r="IB15" t="s">
        <v>337</v>
      </c>
      <c r="IC15" t="s">
        <v>338</v>
      </c>
      <c r="ID15" t="s">
        <v>339</v>
      </c>
      <c r="IE15" t="s">
        <v>340</v>
      </c>
      <c r="IF15" t="s">
        <v>341</v>
      </c>
      <c r="IG15" t="s">
        <v>342</v>
      </c>
      <c r="IH15" t="s">
        <v>343</v>
      </c>
      <c r="II15" t="s">
        <v>344</v>
      </c>
      <c r="IJ15" t="s">
        <v>345</v>
      </c>
      <c r="IK15" t="s">
        <v>346</v>
      </c>
      <c r="IL15" t="s">
        <v>347</v>
      </c>
      <c r="IM15" t="s">
        <v>348</v>
      </c>
      <c r="IN15" t="s">
        <v>349</v>
      </c>
      <c r="IO15" t="s">
        <v>350</v>
      </c>
      <c r="IP15" t="s">
        <v>351</v>
      </c>
      <c r="IQ15" t="s">
        <v>352</v>
      </c>
      <c r="IR15" t="s">
        <v>353</v>
      </c>
      <c r="IS15" t="s">
        <v>354</v>
      </c>
      <c r="IT15" t="s">
        <v>355</v>
      </c>
      <c r="IU15" t="s">
        <v>356</v>
      </c>
      <c r="IV15" t="s">
        <v>357</v>
      </c>
      <c r="IW15" t="s">
        <v>358</v>
      </c>
      <c r="IX15" t="s">
        <v>359</v>
      </c>
      <c r="IY15" t="s">
        <v>360</v>
      </c>
      <c r="IZ15" t="s">
        <v>361</v>
      </c>
      <c r="JA15" t="s">
        <v>362</v>
      </c>
      <c r="JB15" t="s">
        <v>363</v>
      </c>
      <c r="JC15" t="s">
        <v>364</v>
      </c>
      <c r="JD15" t="s">
        <v>365</v>
      </c>
      <c r="JE15" t="s">
        <v>366</v>
      </c>
      <c r="JF15" t="s">
        <v>367</v>
      </c>
      <c r="JG15" t="s">
        <v>368</v>
      </c>
      <c r="JH15" t="s">
        <v>369</v>
      </c>
      <c r="JI15" t="s">
        <v>370</v>
      </c>
      <c r="JJ15" t="s">
        <v>371</v>
      </c>
      <c r="JK15" t="s">
        <v>372</v>
      </c>
      <c r="JL15" t="s">
        <v>373</v>
      </c>
      <c r="JM15" t="s">
        <v>374</v>
      </c>
      <c r="JN15" t="s">
        <v>375</v>
      </c>
      <c r="JO15" t="s">
        <v>376</v>
      </c>
      <c r="JP15" t="s">
        <v>377</v>
      </c>
      <c r="JQ15" t="s">
        <v>378</v>
      </c>
      <c r="JR15" t="s">
        <v>379</v>
      </c>
      <c r="JS15" t="s">
        <v>380</v>
      </c>
      <c r="JT15" t="s">
        <v>381</v>
      </c>
      <c r="JU15" t="s">
        <v>382</v>
      </c>
      <c r="JV15" t="s">
        <v>383</v>
      </c>
      <c r="JW15" t="s">
        <v>384</v>
      </c>
      <c r="JX15" t="s">
        <v>385</v>
      </c>
      <c r="JY15" t="s">
        <v>386</v>
      </c>
      <c r="JZ15" t="s">
        <v>387</v>
      </c>
      <c r="KA15" t="s">
        <v>388</v>
      </c>
      <c r="KB15" t="s">
        <v>389</v>
      </c>
      <c r="KC15" t="s">
        <v>390</v>
      </c>
      <c r="KD15" t="s">
        <v>391</v>
      </c>
      <c r="KE15" t="s">
        <v>392</v>
      </c>
      <c r="KF15" t="s">
        <v>393</v>
      </c>
      <c r="KG15" t="s">
        <v>394</v>
      </c>
      <c r="KH15" t="s">
        <v>395</v>
      </c>
      <c r="KI15" t="s">
        <v>396</v>
      </c>
    </row>
    <row r="16" spans="1:295">
      <c r="B16" t="s">
        <v>397</v>
      </c>
      <c r="C16" t="s">
        <v>397</v>
      </c>
      <c r="F16" t="s">
        <v>397</v>
      </c>
      <c r="G16" t="s">
        <v>397</v>
      </c>
      <c r="H16" t="s">
        <v>398</v>
      </c>
      <c r="I16" t="s">
        <v>399</v>
      </c>
      <c r="J16" t="s">
        <v>400</v>
      </c>
      <c r="K16" t="s">
        <v>401</v>
      </c>
      <c r="L16" t="s">
        <v>401</v>
      </c>
      <c r="M16" t="s">
        <v>230</v>
      </c>
      <c r="N16" t="s">
        <v>230</v>
      </c>
      <c r="O16" t="s">
        <v>398</v>
      </c>
      <c r="P16" t="s">
        <v>398</v>
      </c>
      <c r="Q16" t="s">
        <v>398</v>
      </c>
      <c r="R16" t="s">
        <v>398</v>
      </c>
      <c r="S16" t="s">
        <v>402</v>
      </c>
      <c r="T16" t="s">
        <v>403</v>
      </c>
      <c r="U16" t="s">
        <v>403</v>
      </c>
      <c r="V16" t="s">
        <v>404</v>
      </c>
      <c r="W16" t="s">
        <v>405</v>
      </c>
      <c r="X16" t="s">
        <v>404</v>
      </c>
      <c r="Y16" t="s">
        <v>404</v>
      </c>
      <c r="Z16" t="s">
        <v>404</v>
      </c>
      <c r="AA16" t="s">
        <v>402</v>
      </c>
      <c r="AB16" t="s">
        <v>402</v>
      </c>
      <c r="AC16" t="s">
        <v>402</v>
      </c>
      <c r="AD16" t="s">
        <v>402</v>
      </c>
      <c r="AE16" t="s">
        <v>400</v>
      </c>
      <c r="AF16" t="s">
        <v>399</v>
      </c>
      <c r="AG16" t="s">
        <v>400</v>
      </c>
      <c r="AH16" t="s">
        <v>401</v>
      </c>
      <c r="AI16" t="s">
        <v>401</v>
      </c>
      <c r="AJ16" t="s">
        <v>406</v>
      </c>
      <c r="AK16" t="s">
        <v>407</v>
      </c>
      <c r="AL16" t="s">
        <v>399</v>
      </c>
      <c r="AM16" t="s">
        <v>408</v>
      </c>
      <c r="AN16" t="s">
        <v>408</v>
      </c>
      <c r="AO16" t="s">
        <v>409</v>
      </c>
      <c r="AP16" t="s">
        <v>407</v>
      </c>
      <c r="AQ16" t="s">
        <v>410</v>
      </c>
      <c r="AR16" t="s">
        <v>405</v>
      </c>
      <c r="AT16" t="s">
        <v>405</v>
      </c>
      <c r="AU16" t="s">
        <v>410</v>
      </c>
      <c r="BA16" t="s">
        <v>400</v>
      </c>
      <c r="BH16" t="s">
        <v>400</v>
      </c>
      <c r="BI16" t="s">
        <v>400</v>
      </c>
      <c r="BJ16" t="s">
        <v>400</v>
      </c>
      <c r="BK16" t="s">
        <v>411</v>
      </c>
      <c r="BY16" t="s">
        <v>412</v>
      </c>
      <c r="CA16" t="s">
        <v>412</v>
      </c>
      <c r="CB16" t="s">
        <v>400</v>
      </c>
      <c r="CE16" t="s">
        <v>412</v>
      </c>
      <c r="CF16" t="s">
        <v>405</v>
      </c>
      <c r="CI16" t="s">
        <v>413</v>
      </c>
      <c r="CJ16" t="s">
        <v>413</v>
      </c>
      <c r="CL16" t="s">
        <v>414</v>
      </c>
      <c r="CM16" t="s">
        <v>412</v>
      </c>
      <c r="CO16" t="s">
        <v>412</v>
      </c>
      <c r="CP16" t="s">
        <v>400</v>
      </c>
      <c r="CT16" t="s">
        <v>412</v>
      </c>
      <c r="CV16" t="s">
        <v>415</v>
      </c>
      <c r="CY16" t="s">
        <v>412</v>
      </c>
      <c r="CZ16" t="s">
        <v>412</v>
      </c>
      <c r="DB16" t="s">
        <v>412</v>
      </c>
      <c r="DD16" t="s">
        <v>412</v>
      </c>
      <c r="DF16" t="s">
        <v>400</v>
      </c>
      <c r="DG16" t="s">
        <v>400</v>
      </c>
      <c r="DI16" t="s">
        <v>416</v>
      </c>
      <c r="DJ16" t="s">
        <v>417</v>
      </c>
      <c r="DM16" t="s">
        <v>398</v>
      </c>
      <c r="DO16" t="s">
        <v>397</v>
      </c>
      <c r="DP16" t="s">
        <v>401</v>
      </c>
      <c r="DQ16" t="s">
        <v>401</v>
      </c>
      <c r="DR16" t="s">
        <v>408</v>
      </c>
      <c r="DS16" t="s">
        <v>408</v>
      </c>
      <c r="DT16" t="s">
        <v>401</v>
      </c>
      <c r="DU16" t="s">
        <v>408</v>
      </c>
      <c r="DV16" t="s">
        <v>410</v>
      </c>
      <c r="DW16" t="s">
        <v>404</v>
      </c>
      <c r="DX16" t="s">
        <v>404</v>
      </c>
      <c r="DY16" t="s">
        <v>403</v>
      </c>
      <c r="DZ16" t="s">
        <v>403</v>
      </c>
      <c r="EA16" t="s">
        <v>403</v>
      </c>
      <c r="EB16" t="s">
        <v>403</v>
      </c>
      <c r="EC16" t="s">
        <v>403</v>
      </c>
      <c r="ED16" t="s">
        <v>418</v>
      </c>
      <c r="EE16" t="s">
        <v>400</v>
      </c>
      <c r="EF16" t="s">
        <v>400</v>
      </c>
      <c r="EG16" t="s">
        <v>401</v>
      </c>
      <c r="EH16" t="s">
        <v>401</v>
      </c>
      <c r="EI16" t="s">
        <v>401</v>
      </c>
      <c r="EJ16" t="s">
        <v>408</v>
      </c>
      <c r="EK16" t="s">
        <v>401</v>
      </c>
      <c r="EL16" t="s">
        <v>408</v>
      </c>
      <c r="EM16" t="s">
        <v>404</v>
      </c>
      <c r="EN16" t="s">
        <v>404</v>
      </c>
      <c r="EO16" t="s">
        <v>403</v>
      </c>
      <c r="EP16" t="s">
        <v>403</v>
      </c>
      <c r="EQ16" t="s">
        <v>400</v>
      </c>
      <c r="EV16" t="s">
        <v>400</v>
      </c>
      <c r="EY16" t="s">
        <v>403</v>
      </c>
      <c r="EZ16" t="s">
        <v>403</v>
      </c>
      <c r="FA16" t="s">
        <v>403</v>
      </c>
      <c r="FB16" t="s">
        <v>403</v>
      </c>
      <c r="FC16" t="s">
        <v>403</v>
      </c>
      <c r="FD16" t="s">
        <v>400</v>
      </c>
      <c r="FE16" t="s">
        <v>400</v>
      </c>
      <c r="FF16" t="s">
        <v>400</v>
      </c>
      <c r="FG16" t="s">
        <v>397</v>
      </c>
      <c r="FJ16" t="s">
        <v>419</v>
      </c>
      <c r="FK16" t="s">
        <v>419</v>
      </c>
      <c r="FM16" t="s">
        <v>397</v>
      </c>
      <c r="FN16" t="s">
        <v>420</v>
      </c>
      <c r="FP16" t="s">
        <v>397</v>
      </c>
      <c r="FQ16" t="s">
        <v>397</v>
      </c>
      <c r="FS16" t="s">
        <v>421</v>
      </c>
      <c r="FT16" t="s">
        <v>422</v>
      </c>
      <c r="FU16" t="s">
        <v>421</v>
      </c>
      <c r="FV16" t="s">
        <v>422</v>
      </c>
      <c r="FW16" t="s">
        <v>421</v>
      </c>
      <c r="FX16" t="s">
        <v>422</v>
      </c>
      <c r="FY16" t="s">
        <v>405</v>
      </c>
      <c r="FZ16" t="s">
        <v>405</v>
      </c>
      <c r="GA16" t="s">
        <v>400</v>
      </c>
      <c r="GB16" t="s">
        <v>423</v>
      </c>
      <c r="GC16" t="s">
        <v>400</v>
      </c>
      <c r="GF16" t="s">
        <v>424</v>
      </c>
      <c r="GI16" t="s">
        <v>398</v>
      </c>
      <c r="GJ16" t="s">
        <v>425</v>
      </c>
      <c r="GK16" t="s">
        <v>398</v>
      </c>
      <c r="GP16" t="s">
        <v>426</v>
      </c>
      <c r="GQ16" t="s">
        <v>426</v>
      </c>
      <c r="HD16" t="s">
        <v>426</v>
      </c>
      <c r="HE16" t="s">
        <v>426</v>
      </c>
      <c r="HF16" t="s">
        <v>427</v>
      </c>
      <c r="HG16" t="s">
        <v>427</v>
      </c>
      <c r="HH16" t="s">
        <v>403</v>
      </c>
      <c r="HI16" t="s">
        <v>403</v>
      </c>
      <c r="HJ16" t="s">
        <v>405</v>
      </c>
      <c r="HK16" t="s">
        <v>403</v>
      </c>
      <c r="HL16" t="s">
        <v>408</v>
      </c>
      <c r="HM16" t="s">
        <v>405</v>
      </c>
      <c r="HN16" t="s">
        <v>405</v>
      </c>
      <c r="HP16" t="s">
        <v>426</v>
      </c>
      <c r="HQ16" t="s">
        <v>426</v>
      </c>
      <c r="HR16" t="s">
        <v>426</v>
      </c>
      <c r="HS16" t="s">
        <v>426</v>
      </c>
      <c r="HT16" t="s">
        <v>426</v>
      </c>
      <c r="HU16" t="s">
        <v>426</v>
      </c>
      <c r="HV16" t="s">
        <v>426</v>
      </c>
      <c r="HW16" t="s">
        <v>428</v>
      </c>
      <c r="HX16" t="s">
        <v>429</v>
      </c>
      <c r="HY16" t="s">
        <v>429</v>
      </c>
      <c r="HZ16" t="s">
        <v>429</v>
      </c>
      <c r="IA16" t="s">
        <v>426</v>
      </c>
      <c r="IB16" t="s">
        <v>426</v>
      </c>
      <c r="IC16" t="s">
        <v>426</v>
      </c>
      <c r="ID16" t="s">
        <v>426</v>
      </c>
      <c r="IE16" t="s">
        <v>426</v>
      </c>
      <c r="IF16" t="s">
        <v>426</v>
      </c>
      <c r="IG16" t="s">
        <v>426</v>
      </c>
      <c r="IH16" t="s">
        <v>426</v>
      </c>
      <c r="II16" t="s">
        <v>426</v>
      </c>
      <c r="IJ16" t="s">
        <v>426</v>
      </c>
      <c r="IK16" t="s">
        <v>426</v>
      </c>
      <c r="IL16" t="s">
        <v>426</v>
      </c>
      <c r="IS16" t="s">
        <v>426</v>
      </c>
      <c r="IT16" t="s">
        <v>405</v>
      </c>
      <c r="IU16" t="s">
        <v>405</v>
      </c>
      <c r="IV16" t="s">
        <v>421</v>
      </c>
      <c r="IW16" t="s">
        <v>422</v>
      </c>
      <c r="IX16" t="s">
        <v>422</v>
      </c>
      <c r="JB16" t="s">
        <v>422</v>
      </c>
      <c r="JF16" t="s">
        <v>401</v>
      </c>
      <c r="JG16" t="s">
        <v>401</v>
      </c>
      <c r="JH16" t="s">
        <v>408</v>
      </c>
      <c r="JI16" t="s">
        <v>408</v>
      </c>
      <c r="JJ16" t="s">
        <v>430</v>
      </c>
      <c r="JK16" t="s">
        <v>430</v>
      </c>
      <c r="JL16" t="s">
        <v>426</v>
      </c>
      <c r="JM16" t="s">
        <v>426</v>
      </c>
      <c r="JN16" t="s">
        <v>426</v>
      </c>
      <c r="JO16" t="s">
        <v>426</v>
      </c>
      <c r="JP16" t="s">
        <v>426</v>
      </c>
      <c r="JQ16" t="s">
        <v>426</v>
      </c>
      <c r="JR16" t="s">
        <v>403</v>
      </c>
      <c r="JS16" t="s">
        <v>426</v>
      </c>
      <c r="JU16" t="s">
        <v>410</v>
      </c>
      <c r="JV16" t="s">
        <v>410</v>
      </c>
      <c r="JW16" t="s">
        <v>403</v>
      </c>
      <c r="JX16" t="s">
        <v>403</v>
      </c>
      <c r="JY16" t="s">
        <v>403</v>
      </c>
      <c r="JZ16" t="s">
        <v>403</v>
      </c>
      <c r="KA16" t="s">
        <v>403</v>
      </c>
      <c r="KB16" t="s">
        <v>405</v>
      </c>
      <c r="KC16" t="s">
        <v>405</v>
      </c>
      <c r="KD16" t="s">
        <v>405</v>
      </c>
      <c r="KE16" t="s">
        <v>403</v>
      </c>
      <c r="KF16" t="s">
        <v>401</v>
      </c>
      <c r="KG16" t="s">
        <v>408</v>
      </c>
      <c r="KH16" t="s">
        <v>405</v>
      </c>
      <c r="KI16" t="s">
        <v>405</v>
      </c>
    </row>
    <row r="17" spans="1:295">
      <c r="A17">
        <v>1</v>
      </c>
      <c r="B17">
        <v>1695415356.1</v>
      </c>
      <c r="C17">
        <v>0</v>
      </c>
      <c r="D17" t="s">
        <v>431</v>
      </c>
      <c r="E17" t="s">
        <v>432</v>
      </c>
      <c r="F17">
        <v>15</v>
      </c>
      <c r="G17">
        <v>1695415348.1</v>
      </c>
      <c r="H17">
        <f>(I17)/1000</f>
        <v>0</v>
      </c>
      <c r="I17">
        <f>IF(DN17, AL17, AF17)</f>
        <v>0</v>
      </c>
      <c r="J17">
        <f>IF(DN17, AG17, AE17)</f>
        <v>0</v>
      </c>
      <c r="K17">
        <f>DP17 - IF(AS17&gt;1, J17*DJ17*100.0/(AU17*ED17), 0)</f>
        <v>0</v>
      </c>
      <c r="L17">
        <f>((R17-H17/2)*K17-J17)/(R17+H17/2)</f>
        <v>0</v>
      </c>
      <c r="M17">
        <f>L17*(DW17+DX17)/1000.0</f>
        <v>0</v>
      </c>
      <c r="N17">
        <f>(DP17 - IF(AS17&gt;1, J17*DJ17*100.0/(AU17*ED17), 0))*(DW17+DX17)/1000.0</f>
        <v>0</v>
      </c>
      <c r="O17">
        <f>2.0/((1/Q17-1/P17)+SIGN(Q17)*SQRT((1/Q17-1/P17)*(1/Q17-1/P17) + 4*DK17/((DK17+1)*(DK17+1))*(2*1/Q17*1/P17-1/P17*1/P17)))</f>
        <v>0</v>
      </c>
      <c r="P17">
        <f>IF(LEFT(DL17,1)&lt;&gt;"0",IF(LEFT(DL17,1)="1",3.0,DM17),$D$5+$E$5*(ED17*DW17/($K$5*1000))+$F$5*(ED17*DW17/($K$5*1000))*MAX(MIN(DJ17,$J$5),$I$5)*MAX(MIN(DJ17,$J$5),$I$5)+$G$5*MAX(MIN(DJ17,$J$5),$I$5)*(ED17*DW17/($K$5*1000))+$H$5*(ED17*DW17/($K$5*1000))*(ED17*DW17/($K$5*1000)))</f>
        <v>0</v>
      </c>
      <c r="Q17">
        <f>H17*(1000-(1000*0.61365*exp(17.502*U17/(240.97+U17))/(DW17+DX17)+DR17)/2)/(1000*0.61365*exp(17.502*U17/(240.97+U17))/(DW17+DX17)-DR17)</f>
        <v>0</v>
      </c>
      <c r="R17">
        <f>1/((DK17+1)/(O17/1.6)+1/(P17/1.37)) + DK17/((DK17+1)/(O17/1.6) + DK17/(P17/1.37))</f>
        <v>0</v>
      </c>
      <c r="S17">
        <f>(DF17*DI17)</f>
        <v>0</v>
      </c>
      <c r="T17">
        <f>(DY17+(S17+2*0.95*5.67E-8*(((DY17+$B$7)+273)^4-(DY17+273)^4)-44100*H17)/(1.84*29.3*P17+8*0.95*5.67E-8*(DY17+273)^3))</f>
        <v>0</v>
      </c>
      <c r="U17">
        <f>($C$7*DZ17+$D$7*EA17+$E$7*T17)</f>
        <v>0</v>
      </c>
      <c r="V17">
        <f>0.61365*exp(17.502*U17/(240.97+U17))</f>
        <v>0</v>
      </c>
      <c r="W17">
        <f>(X17/Y17*100)</f>
        <v>0</v>
      </c>
      <c r="X17">
        <f>DR17*(DW17+DX17)/1000</f>
        <v>0</v>
      </c>
      <c r="Y17">
        <f>0.61365*exp(17.502*DY17/(240.97+DY17))</f>
        <v>0</v>
      </c>
      <c r="Z17">
        <f>(V17-DR17*(DW17+DX17)/1000)</f>
        <v>0</v>
      </c>
      <c r="AA17">
        <f>(-H17*44100)</f>
        <v>0</v>
      </c>
      <c r="AB17">
        <f>2*29.3*P17*0.92*(DY17-U17)</f>
        <v>0</v>
      </c>
      <c r="AC17">
        <f>2*0.95*5.67E-8*(((DY17+$B$7)+273)^4-(U17+273)^4)</f>
        <v>0</v>
      </c>
      <c r="AD17">
        <f>S17+AC17+AA17+AB17</f>
        <v>0</v>
      </c>
      <c r="AE17">
        <f>DV17*AS17*(DQ17-DP17*(1000-AS17*DS17)/(1000-AS17*DR17))/(100*DJ17)</f>
        <v>0</v>
      </c>
      <c r="AF17">
        <f>1000*DV17*AS17*(DR17-DS17)/(100*DJ17*(1000-AS17*DR17))</f>
        <v>0</v>
      </c>
      <c r="AG17">
        <f>(AH17 - AI17 - DW17*1E3/(8.314*(DY17+273.15)) * AK17/DV17 * AJ17) * DV17/(100*DJ17) * (1000 - DS17)/1000</f>
        <v>0</v>
      </c>
      <c r="AH17">
        <v>409.644571188385</v>
      </c>
      <c r="AI17">
        <v>402.765466666667</v>
      </c>
      <c r="AJ17">
        <v>-0.000695296641410916</v>
      </c>
      <c r="AK17">
        <v>65.9070073807344</v>
      </c>
      <c r="AL17">
        <f>(AN17 - AM17 + DW17*1E3/(8.314*(DY17+273.15)) * AP17/DV17 * AO17) * DV17/(100*DJ17) * 1000/(1000 - AN17)</f>
        <v>0</v>
      </c>
      <c r="AM17">
        <v>23.5077269546189</v>
      </c>
      <c r="AN17">
        <v>26.0897593939394</v>
      </c>
      <c r="AO17">
        <v>-9.85206194192843e-05</v>
      </c>
      <c r="AP17">
        <v>78.2442360456959</v>
      </c>
      <c r="AQ17">
        <v>0</v>
      </c>
      <c r="AR17">
        <v>0</v>
      </c>
      <c r="AS17">
        <f>IF(AQ17*$H$13&gt;=AU17,1.0,(AU17/(AU17-AQ17*$H$13)))</f>
        <v>0</v>
      </c>
      <c r="AT17">
        <f>(AS17-1)*100</f>
        <v>0</v>
      </c>
      <c r="AU17">
        <f>MAX(0,($B$13+$C$13*ED17)/(1+$D$13*ED17)*DW17/(DY17+273)*$E$13)</f>
        <v>0</v>
      </c>
      <c r="AV17" t="s">
        <v>433</v>
      </c>
      <c r="AW17">
        <v>10208.1</v>
      </c>
      <c r="AX17">
        <v>953.244230769231</v>
      </c>
      <c r="AY17">
        <v>4562.68</v>
      </c>
      <c r="AZ17">
        <f>1-AX17/AY17</f>
        <v>0</v>
      </c>
      <c r="BA17">
        <v>-0.454685974055107</v>
      </c>
      <c r="BB17" t="s">
        <v>434</v>
      </c>
      <c r="BC17">
        <v>10207.1</v>
      </c>
      <c r="BD17">
        <v>1912.4144</v>
      </c>
      <c r="BE17">
        <v>2026.59912004977</v>
      </c>
      <c r="BF17">
        <f>1-BD17/BE17</f>
        <v>0</v>
      </c>
      <c r="BG17">
        <v>0.5</v>
      </c>
      <c r="BH17">
        <f>DG17</f>
        <v>0</v>
      </c>
      <c r="BI17">
        <f>J17</f>
        <v>0</v>
      </c>
      <c r="BJ17">
        <f>BF17*BG17*BH17</f>
        <v>0</v>
      </c>
      <c r="BK17">
        <f>(BI17-BA17)/BH17</f>
        <v>0</v>
      </c>
      <c r="BL17">
        <f>(AY17-BE17)/BE17</f>
        <v>0</v>
      </c>
      <c r="BM17">
        <f>AX17/(AZ17+AX17/BE17)</f>
        <v>0</v>
      </c>
      <c r="BN17" t="s">
        <v>435</v>
      </c>
      <c r="BO17">
        <v>0</v>
      </c>
      <c r="BP17">
        <f>IF(BO17&lt;&gt;0, BO17, BM17)</f>
        <v>0</v>
      </c>
      <c r="BQ17">
        <f>1-BP17/BE17</f>
        <v>0</v>
      </c>
      <c r="BR17">
        <f>(BE17-BD17)/(BE17-BP17)</f>
        <v>0</v>
      </c>
      <c r="BS17">
        <f>(AY17-BE17)/(AY17-BP17)</f>
        <v>0</v>
      </c>
      <c r="BT17">
        <f>(BE17-BD17)/(BE17-AX17)</f>
        <v>0</v>
      </c>
      <c r="BU17">
        <f>(AY17-BE17)/(AY17-AX17)</f>
        <v>0</v>
      </c>
      <c r="BV17">
        <f>(BR17*BP17/BD17)</f>
        <v>0</v>
      </c>
      <c r="BW17">
        <f>(1-BV17)</f>
        <v>0</v>
      </c>
      <c r="BX17">
        <v>1566</v>
      </c>
      <c r="BY17">
        <v>290</v>
      </c>
      <c r="BZ17">
        <v>2009.65</v>
      </c>
      <c r="CA17">
        <v>45</v>
      </c>
      <c r="CB17">
        <v>10207.1</v>
      </c>
      <c r="CC17">
        <v>1999.41</v>
      </c>
      <c r="CD17">
        <v>10.24</v>
      </c>
      <c r="CE17">
        <v>300</v>
      </c>
      <c r="CF17">
        <v>24.1</v>
      </c>
      <c r="CG17">
        <v>2026.59912004977</v>
      </c>
      <c r="CH17">
        <v>2.39598501346116</v>
      </c>
      <c r="CI17">
        <v>-27.7525243662748</v>
      </c>
      <c r="CJ17">
        <v>2.16273403120497</v>
      </c>
      <c r="CK17">
        <v>0.854669296250495</v>
      </c>
      <c r="CL17">
        <v>-0.00718028876529476</v>
      </c>
      <c r="CM17">
        <v>290</v>
      </c>
      <c r="CN17">
        <v>2005.55</v>
      </c>
      <c r="CO17">
        <v>895</v>
      </c>
      <c r="CP17">
        <v>10155</v>
      </c>
      <c r="CQ17">
        <v>1999.27</v>
      </c>
      <c r="CR17">
        <v>6.28</v>
      </c>
      <c r="DF17">
        <f>$B$11*EE17+$C$11*EF17+$F$11*EQ17*(1-ET17)</f>
        <v>0</v>
      </c>
      <c r="DG17">
        <f>DF17*DH17</f>
        <v>0</v>
      </c>
      <c r="DH17">
        <f>($B$11*$D$9+$C$11*$D$9+$F$11*((FD17+EV17)/MAX(FD17+EV17+FE17, 0.1)*$I$9+FE17/MAX(FD17+EV17+FE17, 0.1)*$J$9))/($B$11+$C$11+$F$11)</f>
        <v>0</v>
      </c>
      <c r="DI17">
        <f>($B$11*$K$9+$C$11*$K$9+$F$11*((FD17+EV17)/MAX(FD17+EV17+FE17, 0.1)*$P$9+FE17/MAX(FD17+EV17+FE17, 0.1)*$Q$9))/($B$11+$C$11+$F$11)</f>
        <v>0</v>
      </c>
      <c r="DJ17">
        <v>6</v>
      </c>
      <c r="DK17">
        <v>0.5</v>
      </c>
      <c r="DL17" t="s">
        <v>436</v>
      </c>
      <c r="DM17">
        <v>2</v>
      </c>
      <c r="DN17" t="b">
        <v>1</v>
      </c>
      <c r="DO17">
        <v>1695415348.1</v>
      </c>
      <c r="DP17">
        <v>392.667733333333</v>
      </c>
      <c r="DQ17">
        <v>399.9818</v>
      </c>
      <c r="DR17">
        <v>25.9604266666667</v>
      </c>
      <c r="DS17">
        <v>23.49928</v>
      </c>
      <c r="DT17">
        <v>389.387733333333</v>
      </c>
      <c r="DU17">
        <v>25.5404266666667</v>
      </c>
      <c r="DV17">
        <v>600.003133333333</v>
      </c>
      <c r="DW17">
        <v>88.4993333333333</v>
      </c>
      <c r="DX17">
        <v>0.09996248</v>
      </c>
      <c r="DY17">
        <v>30.4372666666667</v>
      </c>
      <c r="DZ17">
        <v>28.5522733333333</v>
      </c>
      <c r="EA17">
        <v>999.9</v>
      </c>
      <c r="EB17">
        <v>0</v>
      </c>
      <c r="EC17">
        <v>0</v>
      </c>
      <c r="ED17">
        <v>4967.58333333333</v>
      </c>
      <c r="EE17">
        <v>0</v>
      </c>
      <c r="EF17">
        <v>1.047876</v>
      </c>
      <c r="EG17">
        <v>-7.714672</v>
      </c>
      <c r="EH17">
        <v>402.7814</v>
      </c>
      <c r="EI17">
        <v>409.607533333333</v>
      </c>
      <c r="EJ17">
        <v>2.60456466666667</v>
      </c>
      <c r="EK17">
        <v>399.9818</v>
      </c>
      <c r="EL17">
        <v>23.49928</v>
      </c>
      <c r="EM17">
        <v>2.310172</v>
      </c>
      <c r="EN17">
        <v>2.07967066666667</v>
      </c>
      <c r="EO17">
        <v>19.7475</v>
      </c>
      <c r="EP17">
        <v>18.0643133333333</v>
      </c>
      <c r="EQ17">
        <v>1499.97533333333</v>
      </c>
      <c r="ER17">
        <v>0.973004333333333</v>
      </c>
      <c r="ES17">
        <v>0.0269954466666667</v>
      </c>
      <c r="ET17">
        <v>0</v>
      </c>
      <c r="EU17">
        <v>1917.10266666667</v>
      </c>
      <c r="EV17">
        <v>5.00003</v>
      </c>
      <c r="EW17">
        <v>28554.7066666667</v>
      </c>
      <c r="EX17">
        <v>11374.2733333333</v>
      </c>
      <c r="EY17">
        <v>46.187</v>
      </c>
      <c r="EZ17">
        <v>47.187</v>
      </c>
      <c r="FA17">
        <v>46.9706</v>
      </c>
      <c r="FB17">
        <v>46.6746</v>
      </c>
      <c r="FC17">
        <v>48.25</v>
      </c>
      <c r="FD17">
        <v>1454.61533333333</v>
      </c>
      <c r="FE17">
        <v>40.36</v>
      </c>
      <c r="FF17">
        <v>0</v>
      </c>
      <c r="FG17">
        <v>1695415228.1</v>
      </c>
      <c r="FH17">
        <v>0</v>
      </c>
      <c r="FI17">
        <v>1912.4144</v>
      </c>
      <c r="FJ17">
        <v>-277.306923506404</v>
      </c>
      <c r="FK17">
        <v>-4054.46923715906</v>
      </c>
      <c r="FL17">
        <v>28486.916</v>
      </c>
      <c r="FM17">
        <v>15</v>
      </c>
      <c r="FN17">
        <v>1695415389.1</v>
      </c>
      <c r="FO17" t="s">
        <v>437</v>
      </c>
      <c r="FP17">
        <v>1695415389.1</v>
      </c>
      <c r="FQ17">
        <v>1695415377.1</v>
      </c>
      <c r="FR17">
        <v>2</v>
      </c>
      <c r="FS17">
        <v>0.377</v>
      </c>
      <c r="FT17">
        <v>-0.029</v>
      </c>
      <c r="FU17">
        <v>3.28</v>
      </c>
      <c r="FV17">
        <v>0.42</v>
      </c>
      <c r="FW17">
        <v>400</v>
      </c>
      <c r="FX17">
        <v>24</v>
      </c>
      <c r="FY17">
        <v>0.49</v>
      </c>
      <c r="FZ17">
        <v>0.04</v>
      </c>
      <c r="GA17">
        <v>6.69021442473629</v>
      </c>
      <c r="GB17">
        <v>-0.0783875480982215</v>
      </c>
      <c r="GC17">
        <v>0.0702147413867737</v>
      </c>
      <c r="GD17">
        <v>1</v>
      </c>
      <c r="GE17">
        <v>1918.01</v>
      </c>
      <c r="GF17">
        <v>-282.613076490579</v>
      </c>
      <c r="GG17">
        <v>20.3893746838887</v>
      </c>
      <c r="GH17">
        <v>0</v>
      </c>
      <c r="GI17">
        <v>0.149896648691904</v>
      </c>
      <c r="GJ17">
        <v>-0.0162193178228908</v>
      </c>
      <c r="GK17">
        <v>0.00125528050604661</v>
      </c>
      <c r="GL17">
        <v>1</v>
      </c>
      <c r="GM17">
        <v>2</v>
      </c>
      <c r="GN17">
        <v>3</v>
      </c>
      <c r="GO17" t="s">
        <v>438</v>
      </c>
      <c r="GP17">
        <v>3.19887</v>
      </c>
      <c r="GQ17">
        <v>2.72246</v>
      </c>
      <c r="GR17">
        <v>0.0810271</v>
      </c>
      <c r="GS17">
        <v>0.0827719</v>
      </c>
      <c r="GT17">
        <v>0.111096</v>
      </c>
      <c r="GU17">
        <v>0.104553</v>
      </c>
      <c r="GV17">
        <v>25312.7</v>
      </c>
      <c r="GW17">
        <v>25671.7</v>
      </c>
      <c r="GX17">
        <v>26051.7</v>
      </c>
      <c r="GY17">
        <v>26705.3</v>
      </c>
      <c r="GZ17">
        <v>32818.4</v>
      </c>
      <c r="HA17">
        <v>33262.1</v>
      </c>
      <c r="HB17">
        <v>39631.4</v>
      </c>
      <c r="HC17">
        <v>39579.4</v>
      </c>
      <c r="HD17">
        <v>2.28282</v>
      </c>
      <c r="HE17">
        <v>2.2379</v>
      </c>
      <c r="HF17">
        <v>0.175089</v>
      </c>
      <c r="HG17">
        <v>0</v>
      </c>
      <c r="HH17">
        <v>25.7174</v>
      </c>
      <c r="HI17">
        <v>999.9</v>
      </c>
      <c r="HJ17">
        <v>51.496</v>
      </c>
      <c r="HK17">
        <v>30.484</v>
      </c>
      <c r="HL17">
        <v>25.4873</v>
      </c>
      <c r="HM17">
        <v>29.3118</v>
      </c>
      <c r="HN17">
        <v>34.395</v>
      </c>
      <c r="HO17">
        <v>2</v>
      </c>
      <c r="HP17">
        <v>0.0457571</v>
      </c>
      <c r="HQ17">
        <v>0</v>
      </c>
      <c r="HR17">
        <v>20.2601</v>
      </c>
      <c r="HS17">
        <v>5.25697</v>
      </c>
      <c r="HT17">
        <v>11.9201</v>
      </c>
      <c r="HU17">
        <v>4.9757</v>
      </c>
      <c r="HV17">
        <v>3.286</v>
      </c>
      <c r="HW17">
        <v>971.5</v>
      </c>
      <c r="HX17">
        <v>9999</v>
      </c>
      <c r="HY17">
        <v>9999</v>
      </c>
      <c r="HZ17">
        <v>9999</v>
      </c>
      <c r="IA17">
        <v>1.86645</v>
      </c>
      <c r="IB17">
        <v>1.86658</v>
      </c>
      <c r="IC17">
        <v>1.86444</v>
      </c>
      <c r="ID17">
        <v>1.86478</v>
      </c>
      <c r="IE17">
        <v>1.86279</v>
      </c>
      <c r="IF17">
        <v>1.86554</v>
      </c>
      <c r="IG17">
        <v>1.86503</v>
      </c>
      <c r="IH17">
        <v>1.87029</v>
      </c>
      <c r="II17">
        <v>5</v>
      </c>
      <c r="IJ17">
        <v>0</v>
      </c>
      <c r="IK17">
        <v>0</v>
      </c>
      <c r="IL17">
        <v>0</v>
      </c>
      <c r="IM17" t="s">
        <v>439</v>
      </c>
      <c r="IN17" t="s">
        <v>440</v>
      </c>
      <c r="IO17" t="s">
        <v>441</v>
      </c>
      <c r="IP17" t="s">
        <v>442</v>
      </c>
      <c r="IQ17" t="s">
        <v>442</v>
      </c>
      <c r="IR17" t="s">
        <v>441</v>
      </c>
      <c r="IS17">
        <v>0</v>
      </c>
      <c r="IT17">
        <v>100</v>
      </c>
      <c r="IU17">
        <v>100</v>
      </c>
      <c r="IV17">
        <v>3.28</v>
      </c>
      <c r="IW17">
        <v>0.42</v>
      </c>
      <c r="IX17">
        <v>1.44543207547798</v>
      </c>
      <c r="IY17">
        <v>0.00418538200283587</v>
      </c>
      <c r="IZ17">
        <v>-1.41063378290963e-06</v>
      </c>
      <c r="JA17">
        <v>3.10169211340598e-10</v>
      </c>
      <c r="JB17">
        <v>-0.00637551964479388</v>
      </c>
      <c r="JC17">
        <v>-0.018800783070482</v>
      </c>
      <c r="JD17">
        <v>0.00219286682016923</v>
      </c>
      <c r="JE17">
        <v>-2.28370224829719e-05</v>
      </c>
      <c r="JF17">
        <v>10</v>
      </c>
      <c r="JG17">
        <v>2135</v>
      </c>
      <c r="JH17">
        <v>1</v>
      </c>
      <c r="JI17">
        <v>29</v>
      </c>
      <c r="JJ17">
        <v>30.2</v>
      </c>
      <c r="JK17">
        <v>30.1</v>
      </c>
      <c r="JL17">
        <v>1.28296</v>
      </c>
      <c r="JM17">
        <v>2.65869</v>
      </c>
      <c r="JN17">
        <v>2.09595</v>
      </c>
      <c r="JO17">
        <v>2.76855</v>
      </c>
      <c r="JP17">
        <v>2.09717</v>
      </c>
      <c r="JQ17">
        <v>2.31445</v>
      </c>
      <c r="JR17">
        <v>35.0134</v>
      </c>
      <c r="JS17">
        <v>15.4192</v>
      </c>
      <c r="JT17">
        <v>18</v>
      </c>
      <c r="JU17">
        <v>628.16</v>
      </c>
      <c r="JV17">
        <v>729.812</v>
      </c>
      <c r="JW17">
        <v>28.5353</v>
      </c>
      <c r="JX17">
        <v>27.79</v>
      </c>
      <c r="JY17">
        <v>30.0002</v>
      </c>
      <c r="JZ17">
        <v>27.4502</v>
      </c>
      <c r="KA17">
        <v>27.8138</v>
      </c>
      <c r="KB17">
        <v>25.7331</v>
      </c>
      <c r="KC17">
        <v>-30</v>
      </c>
      <c r="KD17">
        <v>-30</v>
      </c>
      <c r="KE17">
        <v>-999.9</v>
      </c>
      <c r="KF17">
        <v>400</v>
      </c>
      <c r="KG17">
        <v>0</v>
      </c>
      <c r="KH17">
        <v>102.484</v>
      </c>
      <c r="KI17">
        <v>102.718</v>
      </c>
    </row>
    <row r="18" spans="1:295">
      <c r="A18">
        <v>2</v>
      </c>
      <c r="B18">
        <v>1695415413.1</v>
      </c>
      <c r="C18">
        <v>57</v>
      </c>
      <c r="D18" t="s">
        <v>444</v>
      </c>
      <c r="E18" t="s">
        <v>445</v>
      </c>
      <c r="F18">
        <v>15</v>
      </c>
      <c r="G18">
        <v>1695415405.1</v>
      </c>
      <c r="H18">
        <f>(I18)/1000</f>
        <v>0</v>
      </c>
      <c r="I18">
        <f>IF(DN18, AL18, AF18)</f>
        <v>0</v>
      </c>
      <c r="J18">
        <f>IF(DN18, AG18, AE18)</f>
        <v>0</v>
      </c>
      <c r="K18">
        <f>DP18 - IF(AS18&gt;1, J18*DJ18*100.0/(AU18*ED18), 0)</f>
        <v>0</v>
      </c>
      <c r="L18">
        <f>((R18-H18/2)*K18-J18)/(R18+H18/2)</f>
        <v>0</v>
      </c>
      <c r="M18">
        <f>L18*(DW18+DX18)/1000.0</f>
        <v>0</v>
      </c>
      <c r="N18">
        <f>(DP18 - IF(AS18&gt;1, J18*DJ18*100.0/(AU18*ED18), 0))*(DW18+DX18)/1000.0</f>
        <v>0</v>
      </c>
      <c r="O18">
        <f>2.0/((1/Q18-1/P18)+SIGN(Q18)*SQRT((1/Q18-1/P18)*(1/Q18-1/P18) + 4*DK18/((DK18+1)*(DK18+1))*(2*1/Q18*1/P18-1/P18*1/P18)))</f>
        <v>0</v>
      </c>
      <c r="P18">
        <f>IF(LEFT(DL18,1)&lt;&gt;"0",IF(LEFT(DL18,1)="1",3.0,DM18),$D$5+$E$5*(ED18*DW18/($K$5*1000))+$F$5*(ED18*DW18/($K$5*1000))*MAX(MIN(DJ18,$J$5),$I$5)*MAX(MIN(DJ18,$J$5),$I$5)+$G$5*MAX(MIN(DJ18,$J$5),$I$5)*(ED18*DW18/($K$5*1000))+$H$5*(ED18*DW18/($K$5*1000))*(ED18*DW18/($K$5*1000)))</f>
        <v>0</v>
      </c>
      <c r="Q18">
        <f>H18*(1000-(1000*0.61365*exp(17.502*U18/(240.97+U18))/(DW18+DX18)+DR18)/2)/(1000*0.61365*exp(17.502*U18/(240.97+U18))/(DW18+DX18)-DR18)</f>
        <v>0</v>
      </c>
      <c r="R18">
        <f>1/((DK18+1)/(O18/1.6)+1/(P18/1.37)) + DK18/((DK18+1)/(O18/1.6) + DK18/(P18/1.37))</f>
        <v>0</v>
      </c>
      <c r="S18">
        <f>(DF18*DI18)</f>
        <v>0</v>
      </c>
      <c r="T18">
        <f>(DY18+(S18+2*0.95*5.67E-8*(((DY18+$B$7)+273)^4-(DY18+273)^4)-44100*H18)/(1.84*29.3*P18+8*0.95*5.67E-8*(DY18+273)^3))</f>
        <v>0</v>
      </c>
      <c r="U18">
        <f>($C$7*DZ18+$D$7*EA18+$E$7*T18)</f>
        <v>0</v>
      </c>
      <c r="V18">
        <f>0.61365*exp(17.502*U18/(240.97+U18))</f>
        <v>0</v>
      </c>
      <c r="W18">
        <f>(X18/Y18*100)</f>
        <v>0</v>
      </c>
      <c r="X18">
        <f>DR18*(DW18+DX18)/1000</f>
        <v>0</v>
      </c>
      <c r="Y18">
        <f>0.61365*exp(17.502*DY18/(240.97+DY18))</f>
        <v>0</v>
      </c>
      <c r="Z18">
        <f>(V18-DR18*(DW18+DX18)/1000)</f>
        <v>0</v>
      </c>
      <c r="AA18">
        <f>(-H18*44100)</f>
        <v>0</v>
      </c>
      <c r="AB18">
        <f>2*29.3*P18*0.92*(DY18-U18)</f>
        <v>0</v>
      </c>
      <c r="AC18">
        <f>2*0.95*5.67E-8*(((DY18+$B$7)+273)^4-(U18+273)^4)</f>
        <v>0</v>
      </c>
      <c r="AD18">
        <f>S18+AC18+AA18+AB18</f>
        <v>0</v>
      </c>
      <c r="AE18">
        <f>DV18*AS18*(DQ18-DP18*(1000-AS18*DS18)/(1000-AS18*DR18))/(100*DJ18)</f>
        <v>0</v>
      </c>
      <c r="AF18">
        <f>1000*DV18*AS18*(DR18-DS18)/(100*DJ18*(1000-AS18*DR18))</f>
        <v>0</v>
      </c>
      <c r="AG18">
        <f>(AH18 - AI18 - DW18*1E3/(8.314*(DY18+273.15)) * AK18/DV18 * AJ18) * DV18/(100*DJ18) * (1000 - DS18)/1000</f>
        <v>0</v>
      </c>
      <c r="AH18">
        <v>409.63058913884</v>
      </c>
      <c r="AI18">
        <v>403.071763636364</v>
      </c>
      <c r="AJ18">
        <v>0.0013494753759776</v>
      </c>
      <c r="AK18">
        <v>65.8567612453807</v>
      </c>
      <c r="AL18">
        <f>(AN18 - AM18 + DW18*1E3/(8.314*(DY18+273.15)) * AP18/DV18 * AO18) * DV18/(100*DJ18) * 1000/(1000 - AN18)</f>
        <v>0</v>
      </c>
      <c r="AM18">
        <v>23.6024404995882</v>
      </c>
      <c r="AN18">
        <v>25.8965315151515</v>
      </c>
      <c r="AO18">
        <v>-0.000936349629557651</v>
      </c>
      <c r="AP18">
        <v>78.17443002551</v>
      </c>
      <c r="AQ18">
        <v>0</v>
      </c>
      <c r="AR18">
        <v>0</v>
      </c>
      <c r="AS18">
        <f>IF(AQ18*$H$13&gt;=AU18,1.0,(AU18/(AU18-AQ18*$H$13)))</f>
        <v>0</v>
      </c>
      <c r="AT18">
        <f>(AS18-1)*100</f>
        <v>0</v>
      </c>
      <c r="AU18">
        <f>MAX(0,($B$13+$C$13*ED18)/(1+$D$13*ED18)*DW18/(DY18+273)*$E$13)</f>
        <v>0</v>
      </c>
      <c r="AV18" t="s">
        <v>433</v>
      </c>
      <c r="AW18">
        <v>10208.1</v>
      </c>
      <c r="AX18">
        <v>953.244230769231</v>
      </c>
      <c r="AY18">
        <v>4562.68</v>
      </c>
      <c r="AZ18">
        <f>1-AX18/AY18</f>
        <v>0</v>
      </c>
      <c r="BA18">
        <v>-0.454685974055107</v>
      </c>
      <c r="BB18" t="s">
        <v>446</v>
      </c>
      <c r="BC18">
        <v>10199.1</v>
      </c>
      <c r="BD18">
        <v>1734.1216</v>
      </c>
      <c r="BE18">
        <v>1858.90742315664</v>
      </c>
      <c r="BF18">
        <f>1-BD18/BE18</f>
        <v>0</v>
      </c>
      <c r="BG18">
        <v>0.5</v>
      </c>
      <c r="BH18">
        <f>DG18</f>
        <v>0</v>
      </c>
      <c r="BI18">
        <f>J18</f>
        <v>0</v>
      </c>
      <c r="BJ18">
        <f>BF18*BG18*BH18</f>
        <v>0</v>
      </c>
      <c r="BK18">
        <f>(BI18-BA18)/BH18</f>
        <v>0</v>
      </c>
      <c r="BL18">
        <f>(AY18-BE18)/BE18</f>
        <v>0</v>
      </c>
      <c r="BM18">
        <f>AX18/(AZ18+AX18/BE18)</f>
        <v>0</v>
      </c>
      <c r="BN18" t="s">
        <v>435</v>
      </c>
      <c r="BO18">
        <v>0</v>
      </c>
      <c r="BP18">
        <f>IF(BO18&lt;&gt;0, BO18, BM18)</f>
        <v>0</v>
      </c>
      <c r="BQ18">
        <f>1-BP18/BE18</f>
        <v>0</v>
      </c>
      <c r="BR18">
        <f>(BE18-BD18)/(BE18-BP18)</f>
        <v>0</v>
      </c>
      <c r="BS18">
        <f>(AY18-BE18)/(AY18-BP18)</f>
        <v>0</v>
      </c>
      <c r="BT18">
        <f>(BE18-BD18)/(BE18-AX18)</f>
        <v>0</v>
      </c>
      <c r="BU18">
        <f>(AY18-BE18)/(AY18-AX18)</f>
        <v>0</v>
      </c>
      <c r="BV18">
        <f>(BR18*BP18/BD18)</f>
        <v>0</v>
      </c>
      <c r="BW18">
        <f>(1-BV18)</f>
        <v>0</v>
      </c>
      <c r="BX18">
        <v>1567</v>
      </c>
      <c r="BY18">
        <v>290</v>
      </c>
      <c r="BZ18">
        <v>1846.81</v>
      </c>
      <c r="CA18">
        <v>85</v>
      </c>
      <c r="CB18">
        <v>10199.1</v>
      </c>
      <c r="CC18">
        <v>1837.62</v>
      </c>
      <c r="CD18">
        <v>9.19</v>
      </c>
      <c r="CE18">
        <v>300</v>
      </c>
      <c r="CF18">
        <v>24.1</v>
      </c>
      <c r="CG18">
        <v>1858.90742315664</v>
      </c>
      <c r="CH18">
        <v>3.02159749817616</v>
      </c>
      <c r="CI18">
        <v>-21.709969309651</v>
      </c>
      <c r="CJ18">
        <v>2.72712100097366</v>
      </c>
      <c r="CK18">
        <v>0.693566355856485</v>
      </c>
      <c r="CL18">
        <v>-0.00717932725250279</v>
      </c>
      <c r="CM18">
        <v>290</v>
      </c>
      <c r="CN18">
        <v>1842.11</v>
      </c>
      <c r="CO18">
        <v>875</v>
      </c>
      <c r="CP18">
        <v>10154</v>
      </c>
      <c r="CQ18">
        <v>1837.53</v>
      </c>
      <c r="CR18">
        <v>4.58</v>
      </c>
      <c r="DF18">
        <f>$B$11*EE18+$C$11*EF18+$F$11*EQ18*(1-ET18)</f>
        <v>0</v>
      </c>
      <c r="DG18">
        <f>DF18*DH18</f>
        <v>0</v>
      </c>
      <c r="DH18">
        <f>($B$11*$D$9+$C$11*$D$9+$F$11*((FD18+EV18)/MAX(FD18+EV18+FE18, 0.1)*$I$9+FE18/MAX(FD18+EV18+FE18, 0.1)*$J$9))/($B$11+$C$11+$F$11)</f>
        <v>0</v>
      </c>
      <c r="DI18">
        <f>($B$11*$K$9+$C$11*$K$9+$F$11*((FD18+EV18)/MAX(FD18+EV18+FE18, 0.1)*$P$9+FE18/MAX(FD18+EV18+FE18, 0.1)*$Q$9))/($B$11+$C$11+$F$11)</f>
        <v>0</v>
      </c>
      <c r="DJ18">
        <v>6</v>
      </c>
      <c r="DK18">
        <v>0.5</v>
      </c>
      <c r="DL18" t="s">
        <v>436</v>
      </c>
      <c r="DM18">
        <v>2</v>
      </c>
      <c r="DN18" t="b">
        <v>1</v>
      </c>
      <c r="DO18">
        <v>1695415405.1</v>
      </c>
      <c r="DP18">
        <v>392.6464</v>
      </c>
      <c r="DQ18">
        <v>399.987066666667</v>
      </c>
      <c r="DR18">
        <v>25.8213533333333</v>
      </c>
      <c r="DS18">
        <v>23.5953</v>
      </c>
      <c r="DT18">
        <v>389.3394</v>
      </c>
      <c r="DU18">
        <v>25.3943533333333</v>
      </c>
      <c r="DV18">
        <v>599.979133333333</v>
      </c>
      <c r="DW18">
        <v>88.4963533333333</v>
      </c>
      <c r="DX18">
        <v>0.09997092</v>
      </c>
      <c r="DY18">
        <v>30.3977866666667</v>
      </c>
      <c r="DZ18">
        <v>28.66934</v>
      </c>
      <c r="EA18">
        <v>999.9</v>
      </c>
      <c r="EB18">
        <v>0</v>
      </c>
      <c r="EC18">
        <v>0</v>
      </c>
      <c r="ED18">
        <v>4962.75</v>
      </c>
      <c r="EE18">
        <v>0</v>
      </c>
      <c r="EF18">
        <v>0.977003</v>
      </c>
      <c r="EG18">
        <v>-7.39087066666667</v>
      </c>
      <c r="EH18">
        <v>403.043666666667</v>
      </c>
      <c r="EI18">
        <v>409.652933333333</v>
      </c>
      <c r="EJ18">
        <v>2.32607</v>
      </c>
      <c r="EK18">
        <v>399.987066666667</v>
      </c>
      <c r="EL18">
        <v>23.5953</v>
      </c>
      <c r="EM18">
        <v>2.29394666666667</v>
      </c>
      <c r="EN18">
        <v>2.08809866666667</v>
      </c>
      <c r="EO18">
        <v>19.63396</v>
      </c>
      <c r="EP18">
        <v>18.1286733333333</v>
      </c>
      <c r="EQ18">
        <v>1499.982</v>
      </c>
      <c r="ER18">
        <v>0.973008266666666</v>
      </c>
      <c r="ES18">
        <v>0.02699166</v>
      </c>
      <c r="ET18">
        <v>0</v>
      </c>
      <c r="EU18">
        <v>1735.75066666667</v>
      </c>
      <c r="EV18">
        <v>5.00003</v>
      </c>
      <c r="EW18">
        <v>25907.56</v>
      </c>
      <c r="EX18">
        <v>11374.3533333333</v>
      </c>
      <c r="EY18">
        <v>46.2541333333333</v>
      </c>
      <c r="EZ18">
        <v>47.1498</v>
      </c>
      <c r="FA18">
        <v>47</v>
      </c>
      <c r="FB18">
        <v>46.687</v>
      </c>
      <c r="FC18">
        <v>48.312</v>
      </c>
      <c r="FD18">
        <v>1454.632</v>
      </c>
      <c r="FE18">
        <v>40.35</v>
      </c>
      <c r="FF18">
        <v>0</v>
      </c>
      <c r="FG18">
        <v>55.5999999046326</v>
      </c>
      <c r="FH18">
        <v>0</v>
      </c>
      <c r="FI18">
        <v>1734.1216</v>
      </c>
      <c r="FJ18">
        <v>-118.415384811855</v>
      </c>
      <c r="FK18">
        <v>-1741.83846421504</v>
      </c>
      <c r="FL18">
        <v>25884.564</v>
      </c>
      <c r="FM18">
        <v>15</v>
      </c>
      <c r="FN18">
        <v>1695415441.1</v>
      </c>
      <c r="FO18" t="s">
        <v>447</v>
      </c>
      <c r="FP18">
        <v>1695415434.1</v>
      </c>
      <c r="FQ18">
        <v>1695415441.1</v>
      </c>
      <c r="FR18">
        <v>3</v>
      </c>
      <c r="FS18">
        <v>0.026</v>
      </c>
      <c r="FT18">
        <v>0.003</v>
      </c>
      <c r="FU18">
        <v>3.307</v>
      </c>
      <c r="FV18">
        <v>0.427</v>
      </c>
      <c r="FW18">
        <v>400</v>
      </c>
      <c r="FX18">
        <v>24</v>
      </c>
      <c r="FY18">
        <v>0.53</v>
      </c>
      <c r="FZ18">
        <v>0.02</v>
      </c>
      <c r="GA18">
        <v>6.92464581005037</v>
      </c>
      <c r="GB18">
        <v>-13.2562283900152</v>
      </c>
      <c r="GC18">
        <v>1.83823034462905</v>
      </c>
      <c r="GD18">
        <v>0</v>
      </c>
      <c r="GE18">
        <v>1736.5344</v>
      </c>
      <c r="GF18">
        <v>-120.82923097271</v>
      </c>
      <c r="GG18">
        <v>8.71906328913837</v>
      </c>
      <c r="GH18">
        <v>0</v>
      </c>
      <c r="GI18">
        <v>0.15381202066807</v>
      </c>
      <c r="GJ18">
        <v>-0.489127210900913</v>
      </c>
      <c r="GK18">
        <v>0.0454958524090248</v>
      </c>
      <c r="GL18">
        <v>0</v>
      </c>
      <c r="GM18">
        <v>0</v>
      </c>
      <c r="GN18">
        <v>3</v>
      </c>
      <c r="GO18" t="s">
        <v>448</v>
      </c>
      <c r="GP18">
        <v>3.19884</v>
      </c>
      <c r="GQ18">
        <v>2.72255</v>
      </c>
      <c r="GR18">
        <v>0.0810215</v>
      </c>
      <c r="GS18">
        <v>0.0827652</v>
      </c>
      <c r="GT18">
        <v>0.11061</v>
      </c>
      <c r="GU18">
        <v>0.104841</v>
      </c>
      <c r="GV18">
        <v>25311.7</v>
      </c>
      <c r="GW18">
        <v>25672</v>
      </c>
      <c r="GX18">
        <v>26050.5</v>
      </c>
      <c r="GY18">
        <v>26705.3</v>
      </c>
      <c r="GZ18">
        <v>32835.4</v>
      </c>
      <c r="HA18">
        <v>33252.1</v>
      </c>
      <c r="HB18">
        <v>39629.8</v>
      </c>
      <c r="HC18">
        <v>39580.4</v>
      </c>
      <c r="HD18">
        <v>2.28175</v>
      </c>
      <c r="HE18">
        <v>2.2373</v>
      </c>
      <c r="HF18">
        <v>0.190511</v>
      </c>
      <c r="HG18">
        <v>0</v>
      </c>
      <c r="HH18">
        <v>25.5696</v>
      </c>
      <c r="HI18">
        <v>999.9</v>
      </c>
      <c r="HJ18">
        <v>51.618</v>
      </c>
      <c r="HK18">
        <v>30.514</v>
      </c>
      <c r="HL18">
        <v>25.5915</v>
      </c>
      <c r="HM18">
        <v>29.4018</v>
      </c>
      <c r="HN18">
        <v>34.375</v>
      </c>
      <c r="HO18">
        <v>2</v>
      </c>
      <c r="HP18">
        <v>0.0460442</v>
      </c>
      <c r="HQ18">
        <v>0</v>
      </c>
      <c r="HR18">
        <v>20.26</v>
      </c>
      <c r="HS18">
        <v>5.25817</v>
      </c>
      <c r="HT18">
        <v>11.9201</v>
      </c>
      <c r="HU18">
        <v>4.97615</v>
      </c>
      <c r="HV18">
        <v>3.286</v>
      </c>
      <c r="HW18">
        <v>971.5</v>
      </c>
      <c r="HX18">
        <v>9999</v>
      </c>
      <c r="HY18">
        <v>9999</v>
      </c>
      <c r="HZ18">
        <v>9999</v>
      </c>
      <c r="IA18">
        <v>1.86645</v>
      </c>
      <c r="IB18">
        <v>1.86656</v>
      </c>
      <c r="IC18">
        <v>1.8644</v>
      </c>
      <c r="ID18">
        <v>1.86478</v>
      </c>
      <c r="IE18">
        <v>1.86279</v>
      </c>
      <c r="IF18">
        <v>1.86554</v>
      </c>
      <c r="IG18">
        <v>1.86503</v>
      </c>
      <c r="IH18">
        <v>1.87029</v>
      </c>
      <c r="II18">
        <v>5</v>
      </c>
      <c r="IJ18">
        <v>0</v>
      </c>
      <c r="IK18">
        <v>0</v>
      </c>
      <c r="IL18">
        <v>0</v>
      </c>
      <c r="IM18" t="s">
        <v>439</v>
      </c>
      <c r="IN18" t="s">
        <v>440</v>
      </c>
      <c r="IO18" t="s">
        <v>441</v>
      </c>
      <c r="IP18" t="s">
        <v>442</v>
      </c>
      <c r="IQ18" t="s">
        <v>442</v>
      </c>
      <c r="IR18" t="s">
        <v>441</v>
      </c>
      <c r="IS18">
        <v>0</v>
      </c>
      <c r="IT18">
        <v>100</v>
      </c>
      <c r="IU18">
        <v>100</v>
      </c>
      <c r="IV18">
        <v>3.307</v>
      </c>
      <c r="IW18">
        <v>0.427</v>
      </c>
      <c r="IX18">
        <v>1.82274372468734</v>
      </c>
      <c r="IY18">
        <v>0.00418538200283587</v>
      </c>
      <c r="IZ18">
        <v>-1.41063378290963e-06</v>
      </c>
      <c r="JA18">
        <v>3.10169211340598e-10</v>
      </c>
      <c r="JB18">
        <v>-0.0356925308313932</v>
      </c>
      <c r="JC18">
        <v>-0.018800783070482</v>
      </c>
      <c r="JD18">
        <v>0.00219286682016923</v>
      </c>
      <c r="JE18">
        <v>-2.28370224829719e-05</v>
      </c>
      <c r="JF18">
        <v>10</v>
      </c>
      <c r="JG18">
        <v>2135</v>
      </c>
      <c r="JH18">
        <v>1</v>
      </c>
      <c r="JI18">
        <v>29</v>
      </c>
      <c r="JJ18">
        <v>0.4</v>
      </c>
      <c r="JK18">
        <v>0.6</v>
      </c>
      <c r="JL18">
        <v>1.28296</v>
      </c>
      <c r="JM18">
        <v>2.65625</v>
      </c>
      <c r="JN18">
        <v>2.09595</v>
      </c>
      <c r="JO18">
        <v>2.76855</v>
      </c>
      <c r="JP18">
        <v>2.09717</v>
      </c>
      <c r="JQ18">
        <v>2.2937</v>
      </c>
      <c r="JR18">
        <v>34.9444</v>
      </c>
      <c r="JS18">
        <v>15.4804</v>
      </c>
      <c r="JT18">
        <v>18</v>
      </c>
      <c r="JU18">
        <v>627.525</v>
      </c>
      <c r="JV18">
        <v>729.41</v>
      </c>
      <c r="JW18">
        <v>28.4433</v>
      </c>
      <c r="JX18">
        <v>27.783</v>
      </c>
      <c r="JY18">
        <v>30.0002</v>
      </c>
      <c r="JZ18">
        <v>27.4601</v>
      </c>
      <c r="KA18">
        <v>27.8255</v>
      </c>
      <c r="KB18">
        <v>25.7358</v>
      </c>
      <c r="KC18">
        <v>-30</v>
      </c>
      <c r="KD18">
        <v>-30</v>
      </c>
      <c r="KE18">
        <v>-999.9</v>
      </c>
      <c r="KF18">
        <v>400</v>
      </c>
      <c r="KG18">
        <v>0</v>
      </c>
      <c r="KH18">
        <v>102.48</v>
      </c>
      <c r="KI18">
        <v>102.72</v>
      </c>
    </row>
    <row r="19" spans="1:295">
      <c r="A19">
        <v>3</v>
      </c>
      <c r="B19">
        <v>1695415484.1</v>
      </c>
      <c r="C19">
        <v>128</v>
      </c>
      <c r="D19" t="s">
        <v>449</v>
      </c>
      <c r="E19" t="s">
        <v>450</v>
      </c>
      <c r="F19">
        <v>15</v>
      </c>
      <c r="G19">
        <v>1695415475.6</v>
      </c>
      <c r="H19">
        <f>(I19)/1000</f>
        <v>0</v>
      </c>
      <c r="I19">
        <f>IF(DN19, AL19, AF19)</f>
        <v>0</v>
      </c>
      <c r="J19">
        <f>IF(DN19, AG19, AE19)</f>
        <v>0</v>
      </c>
      <c r="K19">
        <f>DP19 - IF(AS19&gt;1, J19*DJ19*100.0/(AU19*ED19), 0)</f>
        <v>0</v>
      </c>
      <c r="L19">
        <f>((R19-H19/2)*K19-J19)/(R19+H19/2)</f>
        <v>0</v>
      </c>
      <c r="M19">
        <f>L19*(DW19+DX19)/1000.0</f>
        <v>0</v>
      </c>
      <c r="N19">
        <f>(DP19 - IF(AS19&gt;1, J19*DJ19*100.0/(AU19*ED19), 0))*(DW19+DX19)/1000.0</f>
        <v>0</v>
      </c>
      <c r="O19">
        <f>2.0/((1/Q19-1/P19)+SIGN(Q19)*SQRT((1/Q19-1/P19)*(1/Q19-1/P19) + 4*DK19/((DK19+1)*(DK19+1))*(2*1/Q19*1/P19-1/P19*1/P19)))</f>
        <v>0</v>
      </c>
      <c r="P19">
        <f>IF(LEFT(DL19,1)&lt;&gt;"0",IF(LEFT(DL19,1)="1",3.0,DM19),$D$5+$E$5*(ED19*DW19/($K$5*1000))+$F$5*(ED19*DW19/($K$5*1000))*MAX(MIN(DJ19,$J$5),$I$5)*MAX(MIN(DJ19,$J$5),$I$5)+$G$5*MAX(MIN(DJ19,$J$5),$I$5)*(ED19*DW19/($K$5*1000))+$H$5*(ED19*DW19/($K$5*1000))*(ED19*DW19/($K$5*1000)))</f>
        <v>0</v>
      </c>
      <c r="Q19">
        <f>H19*(1000-(1000*0.61365*exp(17.502*U19/(240.97+U19))/(DW19+DX19)+DR19)/2)/(1000*0.61365*exp(17.502*U19/(240.97+U19))/(DW19+DX19)-DR19)</f>
        <v>0</v>
      </c>
      <c r="R19">
        <f>1/((DK19+1)/(O19/1.6)+1/(P19/1.37)) + DK19/((DK19+1)/(O19/1.6) + DK19/(P19/1.37))</f>
        <v>0</v>
      </c>
      <c r="S19">
        <f>(DF19*DI19)</f>
        <v>0</v>
      </c>
      <c r="T19">
        <f>(DY19+(S19+2*0.95*5.67E-8*(((DY19+$B$7)+273)^4-(DY19+273)^4)-44100*H19)/(1.84*29.3*P19+8*0.95*5.67E-8*(DY19+273)^3))</f>
        <v>0</v>
      </c>
      <c r="U19">
        <f>($C$7*DZ19+$D$7*EA19+$E$7*T19)</f>
        <v>0</v>
      </c>
      <c r="V19">
        <f>0.61365*exp(17.502*U19/(240.97+U19))</f>
        <v>0</v>
      </c>
      <c r="W19">
        <f>(X19/Y19*100)</f>
        <v>0</v>
      </c>
      <c r="X19">
        <f>DR19*(DW19+DX19)/1000</f>
        <v>0</v>
      </c>
      <c r="Y19">
        <f>0.61365*exp(17.502*DY19/(240.97+DY19))</f>
        <v>0</v>
      </c>
      <c r="Z19">
        <f>(V19-DR19*(DW19+DX19)/1000)</f>
        <v>0</v>
      </c>
      <c r="AA19">
        <f>(-H19*44100)</f>
        <v>0</v>
      </c>
      <c r="AB19">
        <f>2*29.3*P19*0.92*(DY19-U19)</f>
        <v>0</v>
      </c>
      <c r="AC19">
        <f>2*0.95*5.67E-8*(((DY19+$B$7)+273)^4-(U19+273)^4)</f>
        <v>0</v>
      </c>
      <c r="AD19">
        <f>S19+AC19+AA19+AB19</f>
        <v>0</v>
      </c>
      <c r="AE19">
        <f>DV19*AS19*(DQ19-DP19*(1000-AS19*DS19)/(1000-AS19*DR19))/(100*DJ19)</f>
        <v>0</v>
      </c>
      <c r="AF19">
        <f>1000*DV19*AS19*(DR19-DS19)/(100*DJ19*(1000-AS19*DR19))</f>
        <v>0</v>
      </c>
      <c r="AG19">
        <f>(AH19 - AI19 - DW19*1E3/(8.314*(DY19+273.15)) * AK19/DV19 * AJ19) * DV19/(100*DJ19) * (1000 - DS19)/1000</f>
        <v>0</v>
      </c>
      <c r="AH19">
        <v>409.746659528007</v>
      </c>
      <c r="AI19">
        <v>403.507672727273</v>
      </c>
      <c r="AJ19">
        <v>0.00275806130921209</v>
      </c>
      <c r="AK19">
        <v>65.8489246395389</v>
      </c>
      <c r="AL19">
        <f>(AN19 - AM19 + DW19*1E3/(8.314*(DY19+273.15)) * AP19/DV19 * AO19) * DV19/(100*DJ19) * 1000/(1000 - AN19)</f>
        <v>0</v>
      </c>
      <c r="AM19">
        <v>23.7047829367747</v>
      </c>
      <c r="AN19">
        <v>25.6147484848485</v>
      </c>
      <c r="AO19">
        <v>-0.000529878343203041</v>
      </c>
      <c r="AP19">
        <v>78.1663775670907</v>
      </c>
      <c r="AQ19">
        <v>0</v>
      </c>
      <c r="AR19">
        <v>0</v>
      </c>
      <c r="AS19">
        <f>IF(AQ19*$H$13&gt;=AU19,1.0,(AU19/(AU19-AQ19*$H$13)))</f>
        <v>0</v>
      </c>
      <c r="AT19">
        <f>(AS19-1)*100</f>
        <v>0</v>
      </c>
      <c r="AU19">
        <f>MAX(0,($B$13+$C$13*ED19)/(1+$D$13*ED19)*DW19/(DY19+273)*$E$13)</f>
        <v>0</v>
      </c>
      <c r="AV19" t="s">
        <v>433</v>
      </c>
      <c r="AW19">
        <v>10208.1</v>
      </c>
      <c r="AX19">
        <v>953.244230769231</v>
      </c>
      <c r="AY19">
        <v>4562.68</v>
      </c>
      <c r="AZ19">
        <f>1-AX19/AY19</f>
        <v>0</v>
      </c>
      <c r="BA19">
        <v>-0.454685974055107</v>
      </c>
      <c r="BB19" t="s">
        <v>451</v>
      </c>
      <c r="BC19">
        <v>10203.7</v>
      </c>
      <c r="BD19">
        <v>1638.9472</v>
      </c>
      <c r="BE19">
        <v>1776.45634366891</v>
      </c>
      <c r="BF19">
        <f>1-BD19/BE19</f>
        <v>0</v>
      </c>
      <c r="BG19">
        <v>0.5</v>
      </c>
      <c r="BH19">
        <f>DG19</f>
        <v>0</v>
      </c>
      <c r="BI19">
        <f>J19</f>
        <v>0</v>
      </c>
      <c r="BJ19">
        <f>BF19*BG19*BH19</f>
        <v>0</v>
      </c>
      <c r="BK19">
        <f>(BI19-BA19)/BH19</f>
        <v>0</v>
      </c>
      <c r="BL19">
        <f>(AY19-BE19)/BE19</f>
        <v>0</v>
      </c>
      <c r="BM19">
        <f>AX19/(AZ19+AX19/BE19)</f>
        <v>0</v>
      </c>
      <c r="BN19" t="s">
        <v>435</v>
      </c>
      <c r="BO19">
        <v>0</v>
      </c>
      <c r="BP19">
        <f>IF(BO19&lt;&gt;0, BO19, BM19)</f>
        <v>0</v>
      </c>
      <c r="BQ19">
        <f>1-BP19/BE19</f>
        <v>0</v>
      </c>
      <c r="BR19">
        <f>(BE19-BD19)/(BE19-BP19)</f>
        <v>0</v>
      </c>
      <c r="BS19">
        <f>(AY19-BE19)/(AY19-BP19)</f>
        <v>0</v>
      </c>
      <c r="BT19">
        <f>(BE19-BD19)/(BE19-AX19)</f>
        <v>0</v>
      </c>
      <c r="BU19">
        <f>(AY19-BE19)/(AY19-AX19)</f>
        <v>0</v>
      </c>
      <c r="BV19">
        <f>(BR19*BP19/BD19)</f>
        <v>0</v>
      </c>
      <c r="BW19">
        <f>(1-BV19)</f>
        <v>0</v>
      </c>
      <c r="BX19">
        <v>1568</v>
      </c>
      <c r="BY19">
        <v>290</v>
      </c>
      <c r="BZ19">
        <v>1757.71</v>
      </c>
      <c r="CA19">
        <v>55</v>
      </c>
      <c r="CB19">
        <v>10203.7</v>
      </c>
      <c r="CC19">
        <v>1748.31</v>
      </c>
      <c r="CD19">
        <v>9.4</v>
      </c>
      <c r="CE19">
        <v>300</v>
      </c>
      <c r="CF19">
        <v>24.1</v>
      </c>
      <c r="CG19">
        <v>1776.45634366891</v>
      </c>
      <c r="CH19">
        <v>3.03479834372015</v>
      </c>
      <c r="CI19">
        <v>-28.7181730035338</v>
      </c>
      <c r="CJ19">
        <v>2.73890330383887</v>
      </c>
      <c r="CK19">
        <v>0.797014863963195</v>
      </c>
      <c r="CL19">
        <v>-0.00717907764182425</v>
      </c>
      <c r="CM19">
        <v>290</v>
      </c>
      <c r="CN19">
        <v>1751.72</v>
      </c>
      <c r="CO19">
        <v>895</v>
      </c>
      <c r="CP19">
        <v>10153.1</v>
      </c>
      <c r="CQ19">
        <v>1748.17</v>
      </c>
      <c r="CR19">
        <v>3.55</v>
      </c>
      <c r="DF19">
        <f>$B$11*EE19+$C$11*EF19+$F$11*EQ19*(1-ET19)</f>
        <v>0</v>
      </c>
      <c r="DG19">
        <f>DF19*DH19</f>
        <v>0</v>
      </c>
      <c r="DH19">
        <f>($B$11*$D$9+$C$11*$D$9+$F$11*((FD19+EV19)/MAX(FD19+EV19+FE19, 0.1)*$I$9+FE19/MAX(FD19+EV19+FE19, 0.1)*$J$9))/($B$11+$C$11+$F$11)</f>
        <v>0</v>
      </c>
      <c r="DI19">
        <f>($B$11*$K$9+$C$11*$K$9+$F$11*((FD19+EV19)/MAX(FD19+EV19+FE19, 0.1)*$P$9+FE19/MAX(FD19+EV19+FE19, 0.1)*$Q$9))/($B$11+$C$11+$F$11)</f>
        <v>0</v>
      </c>
      <c r="DJ19">
        <v>6</v>
      </c>
      <c r="DK19">
        <v>0.5</v>
      </c>
      <c r="DL19" t="s">
        <v>436</v>
      </c>
      <c r="DM19">
        <v>2</v>
      </c>
      <c r="DN19" t="b">
        <v>1</v>
      </c>
      <c r="DO19">
        <v>1695415475.6</v>
      </c>
      <c r="DP19">
        <v>393.1025</v>
      </c>
      <c r="DQ19">
        <v>400.010625</v>
      </c>
      <c r="DR19">
        <v>25.560275</v>
      </c>
      <c r="DS19">
        <v>23.6977375</v>
      </c>
      <c r="DT19">
        <v>389.8179375</v>
      </c>
      <c r="DU19">
        <v>25.129275</v>
      </c>
      <c r="DV19">
        <v>599.999875</v>
      </c>
      <c r="DW19">
        <v>88.4987125</v>
      </c>
      <c r="DX19">
        <v>0.09996559375</v>
      </c>
      <c r="DY19">
        <v>30.3483875</v>
      </c>
      <c r="DZ19">
        <v>28.75631875</v>
      </c>
      <c r="EA19">
        <v>999.9</v>
      </c>
      <c r="EB19">
        <v>0</v>
      </c>
      <c r="EC19">
        <v>0</v>
      </c>
      <c r="ED19">
        <v>4966.289375</v>
      </c>
      <c r="EE19">
        <v>0</v>
      </c>
      <c r="EF19">
        <v>0.83374475</v>
      </c>
      <c r="EG19">
        <v>-6.908094375</v>
      </c>
      <c r="EH19">
        <v>403.4495625</v>
      </c>
      <c r="EI19">
        <v>409.7200625</v>
      </c>
      <c r="EJ19">
        <v>1.94854125</v>
      </c>
      <c r="EK19">
        <v>400.010625</v>
      </c>
      <c r="EL19">
        <v>23.6977375</v>
      </c>
      <c r="EM19">
        <v>2.269665625</v>
      </c>
      <c r="EN19">
        <v>2.097220625</v>
      </c>
      <c r="EO19">
        <v>19.4626875</v>
      </c>
      <c r="EP19">
        <v>18.1980875</v>
      </c>
      <c r="EQ19">
        <v>1500</v>
      </c>
      <c r="ER19">
        <v>0.97299425</v>
      </c>
      <c r="ES19">
        <v>0.02700553125</v>
      </c>
      <c r="ET19">
        <v>0</v>
      </c>
      <c r="EU19">
        <v>1639.8575</v>
      </c>
      <c r="EV19">
        <v>5.00003</v>
      </c>
      <c r="EW19">
        <v>24514.64375</v>
      </c>
      <c r="EX19">
        <v>11374.425</v>
      </c>
      <c r="EY19">
        <v>46.312</v>
      </c>
      <c r="EZ19">
        <v>47.125</v>
      </c>
      <c r="FA19">
        <v>47.02325</v>
      </c>
      <c r="FB19">
        <v>46.687</v>
      </c>
      <c r="FC19">
        <v>48.335625</v>
      </c>
      <c r="FD19">
        <v>1454.628125</v>
      </c>
      <c r="FE19">
        <v>40.370625</v>
      </c>
      <c r="FF19">
        <v>0</v>
      </c>
      <c r="FG19">
        <v>69.5</v>
      </c>
      <c r="FH19">
        <v>0</v>
      </c>
      <c r="FI19">
        <v>1638.9472</v>
      </c>
      <c r="FJ19">
        <v>-51.5853846992116</v>
      </c>
      <c r="FK19">
        <v>-755.015385789211</v>
      </c>
      <c r="FL19">
        <v>24501.432</v>
      </c>
      <c r="FM19">
        <v>15</v>
      </c>
      <c r="FN19">
        <v>1695415509.1</v>
      </c>
      <c r="FO19" t="s">
        <v>452</v>
      </c>
      <c r="FP19">
        <v>1695415434.1</v>
      </c>
      <c r="FQ19">
        <v>1695415509.1</v>
      </c>
      <c r="FR19">
        <v>4</v>
      </c>
      <c r="FS19">
        <v>0.026</v>
      </c>
      <c r="FT19">
        <v>0</v>
      </c>
      <c r="FU19">
        <v>3.307</v>
      </c>
      <c r="FV19">
        <v>0.431</v>
      </c>
      <c r="FW19">
        <v>400</v>
      </c>
      <c r="FX19">
        <v>24</v>
      </c>
      <c r="FY19">
        <v>0.53</v>
      </c>
      <c r="FZ19">
        <v>0.03</v>
      </c>
      <c r="GA19">
        <v>6.11748009453054</v>
      </c>
      <c r="GB19">
        <v>-0.0950944762625982</v>
      </c>
      <c r="GC19">
        <v>0.0196688275403458</v>
      </c>
      <c r="GD19">
        <v>1</v>
      </c>
      <c r="GE19">
        <v>1640.71346153846</v>
      </c>
      <c r="GF19">
        <v>-52.1343590101775</v>
      </c>
      <c r="GG19">
        <v>3.9176523015976</v>
      </c>
      <c r="GH19">
        <v>0</v>
      </c>
      <c r="GI19">
        <v>0.105137982957879</v>
      </c>
      <c r="GJ19">
        <v>-0.0214276237042987</v>
      </c>
      <c r="GK19">
        <v>0.0015453843417063</v>
      </c>
      <c r="GL19">
        <v>1</v>
      </c>
      <c r="GM19">
        <v>2</v>
      </c>
      <c r="GN19">
        <v>3</v>
      </c>
      <c r="GO19" t="s">
        <v>438</v>
      </c>
      <c r="GP19">
        <v>3.19882</v>
      </c>
      <c r="GQ19">
        <v>2.72239</v>
      </c>
      <c r="GR19">
        <v>0.081101</v>
      </c>
      <c r="GS19">
        <v>0.0827681</v>
      </c>
      <c r="GT19">
        <v>0.109784</v>
      </c>
      <c r="GU19">
        <v>0.105162</v>
      </c>
      <c r="GV19">
        <v>25309.4</v>
      </c>
      <c r="GW19">
        <v>25672.4</v>
      </c>
      <c r="GX19">
        <v>26050.3</v>
      </c>
      <c r="GY19">
        <v>26705.7</v>
      </c>
      <c r="GZ19">
        <v>32866.2</v>
      </c>
      <c r="HA19">
        <v>33240.4</v>
      </c>
      <c r="HB19">
        <v>39629.2</v>
      </c>
      <c r="HC19">
        <v>39580.9</v>
      </c>
      <c r="HD19">
        <v>2.28215</v>
      </c>
      <c r="HE19">
        <v>2.23817</v>
      </c>
      <c r="HF19">
        <v>0.202507</v>
      </c>
      <c r="HG19">
        <v>0</v>
      </c>
      <c r="HH19">
        <v>25.4526</v>
      </c>
      <c r="HI19">
        <v>999.9</v>
      </c>
      <c r="HJ19">
        <v>51.74</v>
      </c>
      <c r="HK19">
        <v>30.534</v>
      </c>
      <c r="HL19">
        <v>25.6825</v>
      </c>
      <c r="HM19">
        <v>29.3418</v>
      </c>
      <c r="HN19">
        <v>34.3349</v>
      </c>
      <c r="HO19">
        <v>2</v>
      </c>
      <c r="HP19">
        <v>0.0453684</v>
      </c>
      <c r="HQ19">
        <v>0</v>
      </c>
      <c r="HR19">
        <v>20.2597</v>
      </c>
      <c r="HS19">
        <v>5.25847</v>
      </c>
      <c r="HT19">
        <v>11.9201</v>
      </c>
      <c r="HU19">
        <v>4.9774</v>
      </c>
      <c r="HV19">
        <v>3.28603</v>
      </c>
      <c r="HW19">
        <v>971.5</v>
      </c>
      <c r="HX19">
        <v>9999</v>
      </c>
      <c r="HY19">
        <v>9999</v>
      </c>
      <c r="HZ19">
        <v>9999</v>
      </c>
      <c r="IA19">
        <v>1.86645</v>
      </c>
      <c r="IB19">
        <v>1.8666</v>
      </c>
      <c r="IC19">
        <v>1.86445</v>
      </c>
      <c r="ID19">
        <v>1.86479</v>
      </c>
      <c r="IE19">
        <v>1.86279</v>
      </c>
      <c r="IF19">
        <v>1.86555</v>
      </c>
      <c r="IG19">
        <v>1.86503</v>
      </c>
      <c r="IH19">
        <v>1.87036</v>
      </c>
      <c r="II19">
        <v>5</v>
      </c>
      <c r="IJ19">
        <v>0</v>
      </c>
      <c r="IK19">
        <v>0</v>
      </c>
      <c r="IL19">
        <v>0</v>
      </c>
      <c r="IM19" t="s">
        <v>439</v>
      </c>
      <c r="IN19" t="s">
        <v>440</v>
      </c>
      <c r="IO19" t="s">
        <v>441</v>
      </c>
      <c r="IP19" t="s">
        <v>442</v>
      </c>
      <c r="IQ19" t="s">
        <v>442</v>
      </c>
      <c r="IR19" t="s">
        <v>441</v>
      </c>
      <c r="IS19">
        <v>0</v>
      </c>
      <c r="IT19">
        <v>100</v>
      </c>
      <c r="IU19">
        <v>100</v>
      </c>
      <c r="IV19">
        <v>3.285</v>
      </c>
      <c r="IW19">
        <v>0.431</v>
      </c>
      <c r="IX19">
        <v>1.84906880904555</v>
      </c>
      <c r="IY19">
        <v>0.00418538200283587</v>
      </c>
      <c r="IZ19">
        <v>-1.41063378290963e-06</v>
      </c>
      <c r="JA19">
        <v>3.10169211340598e-10</v>
      </c>
      <c r="JB19">
        <v>-0.0328857489094624</v>
      </c>
      <c r="JC19">
        <v>-0.018800783070482</v>
      </c>
      <c r="JD19">
        <v>0.00219286682016923</v>
      </c>
      <c r="JE19">
        <v>-2.28370224829719e-05</v>
      </c>
      <c r="JF19">
        <v>10</v>
      </c>
      <c r="JG19">
        <v>2135</v>
      </c>
      <c r="JH19">
        <v>1</v>
      </c>
      <c r="JI19">
        <v>29</v>
      </c>
      <c r="JJ19">
        <v>0.8</v>
      </c>
      <c r="JK19">
        <v>0.7</v>
      </c>
      <c r="JL19">
        <v>1.28296</v>
      </c>
      <c r="JM19">
        <v>2.66602</v>
      </c>
      <c r="JN19">
        <v>2.09595</v>
      </c>
      <c r="JO19">
        <v>2.76855</v>
      </c>
      <c r="JP19">
        <v>2.09717</v>
      </c>
      <c r="JQ19">
        <v>2.28149</v>
      </c>
      <c r="JR19">
        <v>34.8755</v>
      </c>
      <c r="JS19">
        <v>15.4454</v>
      </c>
      <c r="JT19">
        <v>18</v>
      </c>
      <c r="JU19">
        <v>627.798</v>
      </c>
      <c r="JV19">
        <v>730.294</v>
      </c>
      <c r="JW19">
        <v>28.3386</v>
      </c>
      <c r="JX19">
        <v>27.7661</v>
      </c>
      <c r="JY19">
        <v>30</v>
      </c>
      <c r="JZ19">
        <v>27.4598</v>
      </c>
      <c r="KA19">
        <v>27.8305</v>
      </c>
      <c r="KB19">
        <v>25.7376</v>
      </c>
      <c r="KC19">
        <v>-30</v>
      </c>
      <c r="KD19">
        <v>-30</v>
      </c>
      <c r="KE19">
        <v>-999.9</v>
      </c>
      <c r="KF19">
        <v>400</v>
      </c>
      <c r="KG19">
        <v>0</v>
      </c>
      <c r="KH19">
        <v>102.479</v>
      </c>
      <c r="KI19">
        <v>102.721</v>
      </c>
    </row>
    <row r="20" spans="1:295">
      <c r="A20">
        <v>4</v>
      </c>
      <c r="B20">
        <v>1695415644.1</v>
      </c>
      <c r="C20">
        <v>288</v>
      </c>
      <c r="D20" t="s">
        <v>453</v>
      </c>
      <c r="E20" t="s">
        <v>454</v>
      </c>
      <c r="F20">
        <v>15</v>
      </c>
      <c r="G20">
        <v>1695415635.6</v>
      </c>
      <c r="H20">
        <f>(I20)/1000</f>
        <v>0</v>
      </c>
      <c r="I20">
        <f>IF(DN20, AL20, AF20)</f>
        <v>0</v>
      </c>
      <c r="J20">
        <f>IF(DN20, AG20, AE20)</f>
        <v>0</v>
      </c>
      <c r="K20">
        <f>DP20 - IF(AS20&gt;1, J20*DJ20*100.0/(AU20*ED20), 0)</f>
        <v>0</v>
      </c>
      <c r="L20">
        <f>((R20-H20/2)*K20-J20)/(R20+H20/2)</f>
        <v>0</v>
      </c>
      <c r="M20">
        <f>L20*(DW20+DX20)/1000.0</f>
        <v>0</v>
      </c>
      <c r="N20">
        <f>(DP20 - IF(AS20&gt;1, J20*DJ20*100.0/(AU20*ED20), 0))*(DW20+DX20)/1000.0</f>
        <v>0</v>
      </c>
      <c r="O20">
        <f>2.0/((1/Q20-1/P20)+SIGN(Q20)*SQRT((1/Q20-1/P20)*(1/Q20-1/P20) + 4*DK20/((DK20+1)*(DK20+1))*(2*1/Q20*1/P20-1/P20*1/P20)))</f>
        <v>0</v>
      </c>
      <c r="P20">
        <f>IF(LEFT(DL20,1)&lt;&gt;"0",IF(LEFT(DL20,1)="1",3.0,DM20),$D$5+$E$5*(ED20*DW20/($K$5*1000))+$F$5*(ED20*DW20/($K$5*1000))*MAX(MIN(DJ20,$J$5),$I$5)*MAX(MIN(DJ20,$J$5),$I$5)+$G$5*MAX(MIN(DJ20,$J$5),$I$5)*(ED20*DW20/($K$5*1000))+$H$5*(ED20*DW20/($K$5*1000))*(ED20*DW20/($K$5*1000)))</f>
        <v>0</v>
      </c>
      <c r="Q20">
        <f>H20*(1000-(1000*0.61365*exp(17.502*U20/(240.97+U20))/(DW20+DX20)+DR20)/2)/(1000*0.61365*exp(17.502*U20/(240.97+U20))/(DW20+DX20)-DR20)</f>
        <v>0</v>
      </c>
      <c r="R20">
        <f>1/((DK20+1)/(O20/1.6)+1/(P20/1.37)) + DK20/((DK20+1)/(O20/1.6) + DK20/(P20/1.37))</f>
        <v>0</v>
      </c>
      <c r="S20">
        <f>(DF20*DI20)</f>
        <v>0</v>
      </c>
      <c r="T20">
        <f>(DY20+(S20+2*0.95*5.67E-8*(((DY20+$B$7)+273)^4-(DY20+273)^4)-44100*H20)/(1.84*29.3*P20+8*0.95*5.67E-8*(DY20+273)^3))</f>
        <v>0</v>
      </c>
      <c r="U20">
        <f>($C$7*DZ20+$D$7*EA20+$E$7*T20)</f>
        <v>0</v>
      </c>
      <c r="V20">
        <f>0.61365*exp(17.502*U20/(240.97+U20))</f>
        <v>0</v>
      </c>
      <c r="W20">
        <f>(X20/Y20*100)</f>
        <v>0</v>
      </c>
      <c r="X20">
        <f>DR20*(DW20+DX20)/1000</f>
        <v>0</v>
      </c>
      <c r="Y20">
        <f>0.61365*exp(17.502*DY20/(240.97+DY20))</f>
        <v>0</v>
      </c>
      <c r="Z20">
        <f>(V20-DR20*(DW20+DX20)/1000)</f>
        <v>0</v>
      </c>
      <c r="AA20">
        <f>(-H20*44100)</f>
        <v>0</v>
      </c>
      <c r="AB20">
        <f>2*29.3*P20*0.92*(DY20-U20)</f>
        <v>0</v>
      </c>
      <c r="AC20">
        <f>2*0.95*5.67E-8*(((DY20+$B$7)+273)^4-(U20+273)^4)</f>
        <v>0</v>
      </c>
      <c r="AD20">
        <f>S20+AC20+AA20+AB20</f>
        <v>0</v>
      </c>
      <c r="AE20">
        <f>DV20*AS20*(DQ20-DP20*(1000-AS20*DS20)/(1000-AS20*DR20))/(100*DJ20)</f>
        <v>0</v>
      </c>
      <c r="AF20">
        <f>1000*DV20*AS20*(DR20-DS20)/(100*DJ20*(1000-AS20*DR20))</f>
        <v>0</v>
      </c>
      <c r="AG20">
        <f>(AH20 - AI20 - DW20*1E3/(8.314*(DY20+273.15)) * AK20/DV20 * AJ20) * DV20/(100*DJ20) * (1000 - DS20)/1000</f>
        <v>0</v>
      </c>
      <c r="AH20">
        <v>717.135018753938</v>
      </c>
      <c r="AI20">
        <v>708.484418181818</v>
      </c>
      <c r="AJ20">
        <v>0.00299346870933071</v>
      </c>
      <c r="AK20">
        <v>65.8647608223326</v>
      </c>
      <c r="AL20">
        <f>(AN20 - AM20 + DW20*1E3/(8.314*(DY20+273.15)) * AP20/DV20 * AO20) * DV20/(100*DJ20) * 1000/(1000 - AN20)</f>
        <v>0</v>
      </c>
      <c r="AM20">
        <v>23.9079130725092</v>
      </c>
      <c r="AN20">
        <v>25.0400563636364</v>
      </c>
      <c r="AO20">
        <v>-0.000808682190699029</v>
      </c>
      <c r="AP20">
        <v>78.1823454254311</v>
      </c>
      <c r="AQ20">
        <v>0</v>
      </c>
      <c r="AR20">
        <v>0</v>
      </c>
      <c r="AS20">
        <f>IF(AQ20*$H$13&gt;=AU20,1.0,(AU20/(AU20-AQ20*$H$13)))</f>
        <v>0</v>
      </c>
      <c r="AT20">
        <f>(AS20-1)*100</f>
        <v>0</v>
      </c>
      <c r="AU20">
        <f>MAX(0,($B$13+$C$13*ED20)/(1+$D$13*ED20)*DW20/(DY20+273)*$E$13)</f>
        <v>0</v>
      </c>
      <c r="AV20" t="s">
        <v>433</v>
      </c>
      <c r="AW20">
        <v>10208.1</v>
      </c>
      <c r="AX20">
        <v>953.244230769231</v>
      </c>
      <c r="AY20">
        <v>4562.68</v>
      </c>
      <c r="AZ20">
        <f>1-AX20/AY20</f>
        <v>0</v>
      </c>
      <c r="BA20">
        <v>-0.454685974055107</v>
      </c>
      <c r="BB20" t="s">
        <v>455</v>
      </c>
      <c r="BC20">
        <v>10200.4</v>
      </c>
      <c r="BD20">
        <v>1586.278</v>
      </c>
      <c r="BE20">
        <v>1746.79939606155</v>
      </c>
      <c r="BF20">
        <f>1-BD20/BE20</f>
        <v>0</v>
      </c>
      <c r="BG20">
        <v>0.5</v>
      </c>
      <c r="BH20">
        <f>DG20</f>
        <v>0</v>
      </c>
      <c r="BI20">
        <f>J20</f>
        <v>0</v>
      </c>
      <c r="BJ20">
        <f>BF20*BG20*BH20</f>
        <v>0</v>
      </c>
      <c r="BK20">
        <f>(BI20-BA20)/BH20</f>
        <v>0</v>
      </c>
      <c r="BL20">
        <f>(AY20-BE20)/BE20</f>
        <v>0</v>
      </c>
      <c r="BM20">
        <f>AX20/(AZ20+AX20/BE20)</f>
        <v>0</v>
      </c>
      <c r="BN20" t="s">
        <v>435</v>
      </c>
      <c r="BO20">
        <v>0</v>
      </c>
      <c r="BP20">
        <f>IF(BO20&lt;&gt;0, BO20, BM20)</f>
        <v>0</v>
      </c>
      <c r="BQ20">
        <f>1-BP20/BE20</f>
        <v>0</v>
      </c>
      <c r="BR20">
        <f>(BE20-BD20)/(BE20-BP20)</f>
        <v>0</v>
      </c>
      <c r="BS20">
        <f>(AY20-BE20)/(AY20-BP20)</f>
        <v>0</v>
      </c>
      <c r="BT20">
        <f>(BE20-BD20)/(BE20-AX20)</f>
        <v>0</v>
      </c>
      <c r="BU20">
        <f>(AY20-BE20)/(AY20-AX20)</f>
        <v>0</v>
      </c>
      <c r="BV20">
        <f>(BR20*BP20/BD20)</f>
        <v>0</v>
      </c>
      <c r="BW20">
        <f>(1-BV20)</f>
        <v>0</v>
      </c>
      <c r="BX20">
        <v>1569</v>
      </c>
      <c r="BY20">
        <v>290</v>
      </c>
      <c r="BZ20">
        <v>1725.08</v>
      </c>
      <c r="CA20">
        <v>75</v>
      </c>
      <c r="CB20">
        <v>10200.4</v>
      </c>
      <c r="CC20">
        <v>1716.82</v>
      </c>
      <c r="CD20">
        <v>8.26</v>
      </c>
      <c r="CE20">
        <v>300</v>
      </c>
      <c r="CF20">
        <v>24.1</v>
      </c>
      <c r="CG20">
        <v>1746.79939606155</v>
      </c>
      <c r="CH20">
        <v>2.3499442070432</v>
      </c>
      <c r="CI20">
        <v>-30.5750923902541</v>
      </c>
      <c r="CJ20">
        <v>2.12082142661918</v>
      </c>
      <c r="CK20">
        <v>0.881275011508604</v>
      </c>
      <c r="CL20">
        <v>-0.00717929477196886</v>
      </c>
      <c r="CM20">
        <v>290</v>
      </c>
      <c r="CN20">
        <v>1717.68</v>
      </c>
      <c r="CO20">
        <v>745</v>
      </c>
      <c r="CP20">
        <v>10157.8</v>
      </c>
      <c r="CQ20">
        <v>1716.7</v>
      </c>
      <c r="CR20">
        <v>0.98</v>
      </c>
      <c r="DF20">
        <f>$B$11*EE20+$C$11*EF20+$F$11*EQ20*(1-ET20)</f>
        <v>0</v>
      </c>
      <c r="DG20">
        <f>DF20*DH20</f>
        <v>0</v>
      </c>
      <c r="DH20">
        <f>($B$11*$D$9+$C$11*$D$9+$F$11*((FD20+EV20)/MAX(FD20+EV20+FE20, 0.1)*$I$9+FE20/MAX(FD20+EV20+FE20, 0.1)*$J$9))/($B$11+$C$11+$F$11)</f>
        <v>0</v>
      </c>
      <c r="DI20">
        <f>($B$11*$K$9+$C$11*$K$9+$F$11*((FD20+EV20)/MAX(FD20+EV20+FE20, 0.1)*$P$9+FE20/MAX(FD20+EV20+FE20, 0.1)*$Q$9))/($B$11+$C$11+$F$11)</f>
        <v>0</v>
      </c>
      <c r="DJ20">
        <v>6</v>
      </c>
      <c r="DK20">
        <v>0.5</v>
      </c>
      <c r="DL20" t="s">
        <v>436</v>
      </c>
      <c r="DM20">
        <v>2</v>
      </c>
      <c r="DN20" t="b">
        <v>1</v>
      </c>
      <c r="DO20">
        <v>1695415635.6</v>
      </c>
      <c r="DP20">
        <v>690.6428125</v>
      </c>
      <c r="DQ20">
        <v>700.003375</v>
      </c>
      <c r="DR20">
        <v>25.0132</v>
      </c>
      <c r="DS20">
        <v>23.9039</v>
      </c>
      <c r="DT20">
        <v>685.9465</v>
      </c>
      <c r="DU20">
        <v>24.5712</v>
      </c>
      <c r="DV20">
        <v>599.93575</v>
      </c>
      <c r="DW20">
        <v>88.4953375</v>
      </c>
      <c r="DX20">
        <v>0.09987160625</v>
      </c>
      <c r="DY20">
        <v>30.24840625</v>
      </c>
      <c r="DZ20">
        <v>28.8193875</v>
      </c>
      <c r="EA20">
        <v>999.9</v>
      </c>
      <c r="EB20">
        <v>0</v>
      </c>
      <c r="EC20">
        <v>0</v>
      </c>
      <c r="ED20">
        <v>4963.78875</v>
      </c>
      <c r="EE20">
        <v>0</v>
      </c>
      <c r="EF20">
        <v>0.844569125</v>
      </c>
      <c r="EG20">
        <v>-9.360461875</v>
      </c>
      <c r="EH20">
        <v>708.3970625</v>
      </c>
      <c r="EI20">
        <v>717.1458125</v>
      </c>
      <c r="EJ20">
        <v>1.158705</v>
      </c>
      <c r="EK20">
        <v>700.003375</v>
      </c>
      <c r="EL20">
        <v>23.9039</v>
      </c>
      <c r="EM20">
        <v>2.217924375</v>
      </c>
      <c r="EN20">
        <v>2.115385</v>
      </c>
      <c r="EO20">
        <v>19.09239375</v>
      </c>
      <c r="EP20">
        <v>18.33549375</v>
      </c>
      <c r="EQ20">
        <v>1500.028125</v>
      </c>
      <c r="ER20">
        <v>0.97299825</v>
      </c>
      <c r="ES20">
        <v>0.02700165</v>
      </c>
      <c r="ET20">
        <v>0</v>
      </c>
      <c r="EU20">
        <v>1586.655</v>
      </c>
      <c r="EV20">
        <v>5.00003</v>
      </c>
      <c r="EW20">
        <v>23748.9</v>
      </c>
      <c r="EX20">
        <v>11374.65</v>
      </c>
      <c r="EY20">
        <v>46.312</v>
      </c>
      <c r="EZ20">
        <v>47.125</v>
      </c>
      <c r="FA20">
        <v>47.062</v>
      </c>
      <c r="FB20">
        <v>46.687</v>
      </c>
      <c r="FC20">
        <v>48.3159375</v>
      </c>
      <c r="FD20">
        <v>1454.66125</v>
      </c>
      <c r="FE20">
        <v>40.366875</v>
      </c>
      <c r="FF20">
        <v>0</v>
      </c>
      <c r="FG20">
        <v>158.299999952316</v>
      </c>
      <c r="FH20">
        <v>0</v>
      </c>
      <c r="FI20">
        <v>1586.278</v>
      </c>
      <c r="FJ20">
        <v>-21.9984615423724</v>
      </c>
      <c r="FK20">
        <v>-325.15384611713</v>
      </c>
      <c r="FL20">
        <v>23742.492</v>
      </c>
      <c r="FM20">
        <v>15</v>
      </c>
      <c r="FN20">
        <v>1695415664.1</v>
      </c>
      <c r="FO20" t="s">
        <v>456</v>
      </c>
      <c r="FP20">
        <v>1695415620.1</v>
      </c>
      <c r="FQ20">
        <v>1695415664.1</v>
      </c>
      <c r="FR20">
        <v>6</v>
      </c>
      <c r="FS20">
        <v>0.54</v>
      </c>
      <c r="FT20">
        <v>0.001</v>
      </c>
      <c r="FU20">
        <v>4.721</v>
      </c>
      <c r="FV20">
        <v>0.442</v>
      </c>
      <c r="FW20">
        <v>700</v>
      </c>
      <c r="FX20">
        <v>24</v>
      </c>
      <c r="FY20">
        <v>0.23</v>
      </c>
      <c r="FZ20">
        <v>0.08</v>
      </c>
      <c r="GA20">
        <v>9.74758364874451</v>
      </c>
      <c r="GB20">
        <v>-27.4691688175735</v>
      </c>
      <c r="GC20">
        <v>3.42900133365182</v>
      </c>
      <c r="GD20">
        <v>0</v>
      </c>
      <c r="GE20">
        <v>1586.60846153846</v>
      </c>
      <c r="GF20">
        <v>-21.830427351426</v>
      </c>
      <c r="GG20">
        <v>1.64992935118609</v>
      </c>
      <c r="GH20">
        <v>0</v>
      </c>
      <c r="GI20">
        <v>0.0728997837657132</v>
      </c>
      <c r="GJ20">
        <v>-0.246246985556969</v>
      </c>
      <c r="GK20">
        <v>0.0230892163904417</v>
      </c>
      <c r="GL20">
        <v>0</v>
      </c>
      <c r="GM20">
        <v>0</v>
      </c>
      <c r="GN20">
        <v>3</v>
      </c>
      <c r="GO20" t="s">
        <v>448</v>
      </c>
      <c r="GP20">
        <v>3.19884</v>
      </c>
      <c r="GQ20">
        <v>2.72237</v>
      </c>
      <c r="GR20">
        <v>0.122105</v>
      </c>
      <c r="GS20">
        <v>0.123735</v>
      </c>
      <c r="GT20">
        <v>0.108099</v>
      </c>
      <c r="GU20">
        <v>0.105779</v>
      </c>
      <c r="GV20">
        <v>24183.5</v>
      </c>
      <c r="GW20">
        <v>24531.2</v>
      </c>
      <c r="GX20">
        <v>26053.9</v>
      </c>
      <c r="GY20">
        <v>26711.4</v>
      </c>
      <c r="GZ20">
        <v>32934.9</v>
      </c>
      <c r="HA20">
        <v>33224.1</v>
      </c>
      <c r="HB20">
        <v>39635</v>
      </c>
      <c r="HC20">
        <v>39589.1</v>
      </c>
      <c r="HD20">
        <v>2.28137</v>
      </c>
      <c r="HE20">
        <v>2.2394</v>
      </c>
      <c r="HF20">
        <v>0.213347</v>
      </c>
      <c r="HG20">
        <v>0</v>
      </c>
      <c r="HH20">
        <v>25.3191</v>
      </c>
      <c r="HI20">
        <v>999.9</v>
      </c>
      <c r="HJ20">
        <v>51.959</v>
      </c>
      <c r="HK20">
        <v>30.595</v>
      </c>
      <c r="HL20">
        <v>25.8808</v>
      </c>
      <c r="HM20">
        <v>29.4318</v>
      </c>
      <c r="HN20">
        <v>34.2869</v>
      </c>
      <c r="HO20">
        <v>2</v>
      </c>
      <c r="HP20">
        <v>0.0414787</v>
      </c>
      <c r="HQ20">
        <v>0</v>
      </c>
      <c r="HR20">
        <v>20.2596</v>
      </c>
      <c r="HS20">
        <v>5.25697</v>
      </c>
      <c r="HT20">
        <v>11.9202</v>
      </c>
      <c r="HU20">
        <v>4.97615</v>
      </c>
      <c r="HV20">
        <v>3.286</v>
      </c>
      <c r="HW20">
        <v>971.6</v>
      </c>
      <c r="HX20">
        <v>9999</v>
      </c>
      <c r="HY20">
        <v>9999</v>
      </c>
      <c r="HZ20">
        <v>9999</v>
      </c>
      <c r="IA20">
        <v>1.86641</v>
      </c>
      <c r="IB20">
        <v>1.86651</v>
      </c>
      <c r="IC20">
        <v>1.86441</v>
      </c>
      <c r="ID20">
        <v>1.86478</v>
      </c>
      <c r="IE20">
        <v>1.86279</v>
      </c>
      <c r="IF20">
        <v>1.86554</v>
      </c>
      <c r="IG20">
        <v>1.86504</v>
      </c>
      <c r="IH20">
        <v>1.87028</v>
      </c>
      <c r="II20">
        <v>5</v>
      </c>
      <c r="IJ20">
        <v>0</v>
      </c>
      <c r="IK20">
        <v>0</v>
      </c>
      <c r="IL20">
        <v>0</v>
      </c>
      <c r="IM20" t="s">
        <v>439</v>
      </c>
      <c r="IN20" t="s">
        <v>440</v>
      </c>
      <c r="IO20" t="s">
        <v>441</v>
      </c>
      <c r="IP20" t="s">
        <v>442</v>
      </c>
      <c r="IQ20" t="s">
        <v>442</v>
      </c>
      <c r="IR20" t="s">
        <v>441</v>
      </c>
      <c r="IS20">
        <v>0</v>
      </c>
      <c r="IT20">
        <v>100</v>
      </c>
      <c r="IU20">
        <v>100</v>
      </c>
      <c r="IV20">
        <v>4.696</v>
      </c>
      <c r="IW20">
        <v>0.442</v>
      </c>
      <c r="IX20">
        <v>2.38905023363459</v>
      </c>
      <c r="IY20">
        <v>0.00418538200283587</v>
      </c>
      <c r="IZ20">
        <v>-1.41063378290963e-06</v>
      </c>
      <c r="JA20">
        <v>3.10169211340598e-10</v>
      </c>
      <c r="JB20">
        <v>-0.0317613929586086</v>
      </c>
      <c r="JC20">
        <v>-0.018800783070482</v>
      </c>
      <c r="JD20">
        <v>0.00219286682016923</v>
      </c>
      <c r="JE20">
        <v>-2.28370224829719e-05</v>
      </c>
      <c r="JF20">
        <v>10</v>
      </c>
      <c r="JG20">
        <v>2135</v>
      </c>
      <c r="JH20">
        <v>1</v>
      </c>
      <c r="JI20">
        <v>29</v>
      </c>
      <c r="JJ20">
        <v>0.4</v>
      </c>
      <c r="JK20">
        <v>0.6</v>
      </c>
      <c r="JL20">
        <v>2.01294</v>
      </c>
      <c r="JM20">
        <v>2.65869</v>
      </c>
      <c r="JN20">
        <v>2.09595</v>
      </c>
      <c r="JO20">
        <v>2.76855</v>
      </c>
      <c r="JP20">
        <v>2.09717</v>
      </c>
      <c r="JQ20">
        <v>2.30469</v>
      </c>
      <c r="JR20">
        <v>34.7608</v>
      </c>
      <c r="JS20">
        <v>15.4804</v>
      </c>
      <c r="JT20">
        <v>18</v>
      </c>
      <c r="JU20">
        <v>626.989</v>
      </c>
      <c r="JV20">
        <v>731.182</v>
      </c>
      <c r="JW20">
        <v>28.1418</v>
      </c>
      <c r="JX20">
        <v>27.7084</v>
      </c>
      <c r="JY20">
        <v>29.9999</v>
      </c>
      <c r="JZ20">
        <v>27.4344</v>
      </c>
      <c r="KA20">
        <v>27.8115</v>
      </c>
      <c r="KB20">
        <v>40.3533</v>
      </c>
      <c r="KC20">
        <v>-30</v>
      </c>
      <c r="KD20">
        <v>-30</v>
      </c>
      <c r="KE20">
        <v>-999.9</v>
      </c>
      <c r="KF20">
        <v>700</v>
      </c>
      <c r="KG20">
        <v>0</v>
      </c>
      <c r="KH20">
        <v>102.493</v>
      </c>
      <c r="KI20">
        <v>102.743</v>
      </c>
    </row>
    <row r="21" spans="1:295">
      <c r="A21">
        <v>5</v>
      </c>
      <c r="B21">
        <v>1695415727.1</v>
      </c>
      <c r="C21">
        <v>371</v>
      </c>
      <c r="D21" t="s">
        <v>457</v>
      </c>
      <c r="E21" t="s">
        <v>458</v>
      </c>
      <c r="F21">
        <v>15</v>
      </c>
      <c r="G21">
        <v>1695415718.6</v>
      </c>
      <c r="H21">
        <f>(I21)/1000</f>
        <v>0</v>
      </c>
      <c r="I21">
        <f>IF(DN21, AL21, AF21)</f>
        <v>0</v>
      </c>
      <c r="J21">
        <f>IF(DN21, AG21, AE21)</f>
        <v>0</v>
      </c>
      <c r="K21">
        <f>DP21 - IF(AS21&gt;1, J21*DJ21*100.0/(AU21*ED21), 0)</f>
        <v>0</v>
      </c>
      <c r="L21">
        <f>((R21-H21/2)*K21-J21)/(R21+H21/2)</f>
        <v>0</v>
      </c>
      <c r="M21">
        <f>L21*(DW21+DX21)/1000.0</f>
        <v>0</v>
      </c>
      <c r="N21">
        <f>(DP21 - IF(AS21&gt;1, J21*DJ21*100.0/(AU21*ED21), 0))*(DW21+DX21)/1000.0</f>
        <v>0</v>
      </c>
      <c r="O21">
        <f>2.0/((1/Q21-1/P21)+SIGN(Q21)*SQRT((1/Q21-1/P21)*(1/Q21-1/P21) + 4*DK21/((DK21+1)*(DK21+1))*(2*1/Q21*1/P21-1/P21*1/P21)))</f>
        <v>0</v>
      </c>
      <c r="P21">
        <f>IF(LEFT(DL21,1)&lt;&gt;"0",IF(LEFT(DL21,1)="1",3.0,DM21),$D$5+$E$5*(ED21*DW21/($K$5*1000))+$F$5*(ED21*DW21/($K$5*1000))*MAX(MIN(DJ21,$J$5),$I$5)*MAX(MIN(DJ21,$J$5),$I$5)+$G$5*MAX(MIN(DJ21,$J$5),$I$5)*(ED21*DW21/($K$5*1000))+$H$5*(ED21*DW21/($K$5*1000))*(ED21*DW21/($K$5*1000)))</f>
        <v>0</v>
      </c>
      <c r="Q21">
        <f>H21*(1000-(1000*0.61365*exp(17.502*U21/(240.97+U21))/(DW21+DX21)+DR21)/2)/(1000*0.61365*exp(17.502*U21/(240.97+U21))/(DW21+DX21)-DR21)</f>
        <v>0</v>
      </c>
      <c r="R21">
        <f>1/((DK21+1)/(O21/1.6)+1/(P21/1.37)) + DK21/((DK21+1)/(O21/1.6) + DK21/(P21/1.37))</f>
        <v>0</v>
      </c>
      <c r="S21">
        <f>(DF21*DI21)</f>
        <v>0</v>
      </c>
      <c r="T21">
        <f>(DY21+(S21+2*0.95*5.67E-8*(((DY21+$B$7)+273)^4-(DY21+273)^4)-44100*H21)/(1.84*29.3*P21+8*0.95*5.67E-8*(DY21+273)^3))</f>
        <v>0</v>
      </c>
      <c r="U21">
        <f>($C$7*DZ21+$D$7*EA21+$E$7*T21)</f>
        <v>0</v>
      </c>
      <c r="V21">
        <f>0.61365*exp(17.502*U21/(240.97+U21))</f>
        <v>0</v>
      </c>
      <c r="W21">
        <f>(X21/Y21*100)</f>
        <v>0</v>
      </c>
      <c r="X21">
        <f>DR21*(DW21+DX21)/1000</f>
        <v>0</v>
      </c>
      <c r="Y21">
        <f>0.61365*exp(17.502*DY21/(240.97+DY21))</f>
        <v>0</v>
      </c>
      <c r="Z21">
        <f>(V21-DR21*(DW21+DX21)/1000)</f>
        <v>0</v>
      </c>
      <c r="AA21">
        <f>(-H21*44100)</f>
        <v>0</v>
      </c>
      <c r="AB21">
        <f>2*29.3*P21*0.92*(DY21-U21)</f>
        <v>0</v>
      </c>
      <c r="AC21">
        <f>2*0.95*5.67E-8*(((DY21+$B$7)+273)^4-(U21+273)^4)</f>
        <v>0</v>
      </c>
      <c r="AD21">
        <f>S21+AC21+AA21+AB21</f>
        <v>0</v>
      </c>
      <c r="AE21">
        <f>DV21*AS21*(DQ21-DP21*(1000-AS21*DS21)/(1000-AS21*DR21))/(100*DJ21)</f>
        <v>0</v>
      </c>
      <c r="AF21">
        <f>1000*DV21*AS21*(DR21-DS21)/(100*DJ21*(1000-AS21*DR21))</f>
        <v>0</v>
      </c>
      <c r="AG21">
        <f>(AH21 - AI21 - DW21*1E3/(8.314*(DY21+273.15)) * AK21/DV21 * AJ21) * DV21/(100*DJ21) * (1000 - DS21)/1000</f>
        <v>0</v>
      </c>
      <c r="AH21">
        <v>717.242846089276</v>
      </c>
      <c r="AI21">
        <v>709.879812121212</v>
      </c>
      <c r="AJ21">
        <v>0.0218722772072432</v>
      </c>
      <c r="AK21">
        <v>65.8617353846914</v>
      </c>
      <c r="AL21">
        <f>(AN21 - AM21 + DW21*1E3/(8.314*(DY21+273.15)) * AP21/DV21 * AO21) * DV21/(100*DJ21) * 1000/(1000 - AN21)</f>
        <v>0</v>
      </c>
      <c r="AM21">
        <v>24.0148707778192</v>
      </c>
      <c r="AN21">
        <v>24.8583606060606</v>
      </c>
      <c r="AO21">
        <v>-0.000155102344252365</v>
      </c>
      <c r="AP21">
        <v>78.1794776209003</v>
      </c>
      <c r="AQ21">
        <v>0</v>
      </c>
      <c r="AR21">
        <v>0</v>
      </c>
      <c r="AS21">
        <f>IF(AQ21*$H$13&gt;=AU21,1.0,(AU21/(AU21-AQ21*$H$13)))</f>
        <v>0</v>
      </c>
      <c r="AT21">
        <f>(AS21-1)*100</f>
        <v>0</v>
      </c>
      <c r="AU21">
        <f>MAX(0,($B$13+$C$13*ED21)/(1+$D$13*ED21)*DW21/(DY21+273)*$E$13)</f>
        <v>0</v>
      </c>
      <c r="AV21" t="s">
        <v>433</v>
      </c>
      <c r="AW21">
        <v>10208.1</v>
      </c>
      <c r="AX21">
        <v>953.244230769231</v>
      </c>
      <c r="AY21">
        <v>4562.68</v>
      </c>
      <c r="AZ21">
        <f>1-AX21/AY21</f>
        <v>0</v>
      </c>
      <c r="BA21">
        <v>-0.454685974055107</v>
      </c>
      <c r="BB21" t="s">
        <v>459</v>
      </c>
      <c r="BC21">
        <v>10203.5</v>
      </c>
      <c r="BD21">
        <v>1551.0156</v>
      </c>
      <c r="BE21">
        <v>1703.87135785689</v>
      </c>
      <c r="BF21">
        <f>1-BD21/BE21</f>
        <v>0</v>
      </c>
      <c r="BG21">
        <v>0.5</v>
      </c>
      <c r="BH21">
        <f>DG21</f>
        <v>0</v>
      </c>
      <c r="BI21">
        <f>J21</f>
        <v>0</v>
      </c>
      <c r="BJ21">
        <f>BF21*BG21*BH21</f>
        <v>0</v>
      </c>
      <c r="BK21">
        <f>(BI21-BA21)/BH21</f>
        <v>0</v>
      </c>
      <c r="BL21">
        <f>(AY21-BE21)/BE21</f>
        <v>0</v>
      </c>
      <c r="BM21">
        <f>AX21/(AZ21+AX21/BE21)</f>
        <v>0</v>
      </c>
      <c r="BN21" t="s">
        <v>435</v>
      </c>
      <c r="BO21">
        <v>0</v>
      </c>
      <c r="BP21">
        <f>IF(BO21&lt;&gt;0, BO21, BM21)</f>
        <v>0</v>
      </c>
      <c r="BQ21">
        <f>1-BP21/BE21</f>
        <v>0</v>
      </c>
      <c r="BR21">
        <f>(BE21-BD21)/(BE21-BP21)</f>
        <v>0</v>
      </c>
      <c r="BS21">
        <f>(AY21-BE21)/(AY21-BP21)</f>
        <v>0</v>
      </c>
      <c r="BT21">
        <f>(BE21-BD21)/(BE21-AX21)</f>
        <v>0</v>
      </c>
      <c r="BU21">
        <f>(AY21-BE21)/(AY21-AX21)</f>
        <v>0</v>
      </c>
      <c r="BV21">
        <f>(BR21*BP21/BD21)</f>
        <v>0</v>
      </c>
      <c r="BW21">
        <f>(1-BV21)</f>
        <v>0</v>
      </c>
      <c r="BX21">
        <v>1570</v>
      </c>
      <c r="BY21">
        <v>290</v>
      </c>
      <c r="BZ21">
        <v>1683.49</v>
      </c>
      <c r="CA21">
        <v>55</v>
      </c>
      <c r="CB21">
        <v>10203.5</v>
      </c>
      <c r="CC21">
        <v>1674.11</v>
      </c>
      <c r="CD21">
        <v>9.38</v>
      </c>
      <c r="CE21">
        <v>300</v>
      </c>
      <c r="CF21">
        <v>24.1</v>
      </c>
      <c r="CG21">
        <v>1703.87135785689</v>
      </c>
      <c r="CH21">
        <v>2.66304557887128</v>
      </c>
      <c r="CI21">
        <v>-30.3669350216623</v>
      </c>
      <c r="CJ21">
        <v>2.4033187685434</v>
      </c>
      <c r="CK21">
        <v>0.850789031421044</v>
      </c>
      <c r="CL21">
        <v>-0.00717900244716353</v>
      </c>
      <c r="CM21">
        <v>290</v>
      </c>
      <c r="CN21">
        <v>1677.44</v>
      </c>
      <c r="CO21">
        <v>885</v>
      </c>
      <c r="CP21">
        <v>10152.8</v>
      </c>
      <c r="CQ21">
        <v>1673.96</v>
      </c>
      <c r="CR21">
        <v>3.48</v>
      </c>
      <c r="DF21">
        <f>$B$11*EE21+$C$11*EF21+$F$11*EQ21*(1-ET21)</f>
        <v>0</v>
      </c>
      <c r="DG21">
        <f>DF21*DH21</f>
        <v>0</v>
      </c>
      <c r="DH21">
        <f>($B$11*$D$9+$C$11*$D$9+$F$11*((FD21+EV21)/MAX(FD21+EV21+FE21, 0.1)*$I$9+FE21/MAX(FD21+EV21+FE21, 0.1)*$J$9))/($B$11+$C$11+$F$11)</f>
        <v>0</v>
      </c>
      <c r="DI21">
        <f>($B$11*$K$9+$C$11*$K$9+$F$11*((FD21+EV21)/MAX(FD21+EV21+FE21, 0.1)*$P$9+FE21/MAX(FD21+EV21+FE21, 0.1)*$Q$9))/($B$11+$C$11+$F$11)</f>
        <v>0</v>
      </c>
      <c r="DJ21">
        <v>6</v>
      </c>
      <c r="DK21">
        <v>0.5</v>
      </c>
      <c r="DL21" t="s">
        <v>436</v>
      </c>
      <c r="DM21">
        <v>2</v>
      </c>
      <c r="DN21" t="b">
        <v>1</v>
      </c>
      <c r="DO21">
        <v>1695415718.6</v>
      </c>
      <c r="DP21">
        <v>692.085875</v>
      </c>
      <c r="DQ21">
        <v>699.998</v>
      </c>
      <c r="DR21">
        <v>24.8329125</v>
      </c>
      <c r="DS21">
        <v>24.0078625</v>
      </c>
      <c r="DT21">
        <v>687.3854375</v>
      </c>
      <c r="DU21">
        <v>24.3889125</v>
      </c>
      <c r="DV21">
        <v>600</v>
      </c>
      <c r="DW21">
        <v>88.49576875</v>
      </c>
      <c r="DX21">
        <v>0.09999035</v>
      </c>
      <c r="DY21">
        <v>30.2052375</v>
      </c>
      <c r="DZ21">
        <v>28.82340625</v>
      </c>
      <c r="EA21">
        <v>999.9</v>
      </c>
      <c r="EB21">
        <v>0</v>
      </c>
      <c r="EC21">
        <v>0</v>
      </c>
      <c r="ED21">
        <v>4971.680625</v>
      </c>
      <c r="EE21">
        <v>0</v>
      </c>
      <c r="EF21">
        <v>0.898691</v>
      </c>
      <c r="EG21">
        <v>-7.912175</v>
      </c>
      <c r="EH21">
        <v>709.738875</v>
      </c>
      <c r="EI21">
        <v>717.21675</v>
      </c>
      <c r="EJ21">
        <v>0.8647510625</v>
      </c>
      <c r="EK21">
        <v>699.998</v>
      </c>
      <c r="EL21">
        <v>24.0078625</v>
      </c>
      <c r="EM21">
        <v>2.201120625</v>
      </c>
      <c r="EN21">
        <v>2.12459375</v>
      </c>
      <c r="EO21">
        <v>18.97048125</v>
      </c>
      <c r="EP21">
        <v>18.40478125</v>
      </c>
      <c r="EQ21">
        <v>1500.035625</v>
      </c>
      <c r="ER21">
        <v>0.972998875</v>
      </c>
      <c r="ES21">
        <v>0.0270010625</v>
      </c>
      <c r="ET21">
        <v>0</v>
      </c>
      <c r="EU21">
        <v>1551.449375</v>
      </c>
      <c r="EV21">
        <v>5.00003</v>
      </c>
      <c r="EW21">
        <v>23228.00625</v>
      </c>
      <c r="EX21">
        <v>11374.7125</v>
      </c>
      <c r="EY21">
        <v>46.3710625</v>
      </c>
      <c r="EZ21">
        <v>47.125</v>
      </c>
      <c r="FA21">
        <v>47.0659375</v>
      </c>
      <c r="FB21">
        <v>46.687</v>
      </c>
      <c r="FC21">
        <v>48.375</v>
      </c>
      <c r="FD21">
        <v>1454.66875</v>
      </c>
      <c r="FE21">
        <v>40.366875</v>
      </c>
      <c r="FF21">
        <v>0</v>
      </c>
      <c r="FG21">
        <v>81.7000000476837</v>
      </c>
      <c r="FH21">
        <v>0</v>
      </c>
      <c r="FI21">
        <v>1551.0156</v>
      </c>
      <c r="FJ21">
        <v>-18.5292307370452</v>
      </c>
      <c r="FK21">
        <v>-260.515384261031</v>
      </c>
      <c r="FL21">
        <v>23221.692</v>
      </c>
      <c r="FM21">
        <v>15</v>
      </c>
      <c r="FN21">
        <v>1695415745.1</v>
      </c>
      <c r="FO21" t="s">
        <v>460</v>
      </c>
      <c r="FP21">
        <v>1695415620.1</v>
      </c>
      <c r="FQ21">
        <v>1695415745.1</v>
      </c>
      <c r="FR21">
        <v>7</v>
      </c>
      <c r="FS21">
        <v>0.54</v>
      </c>
      <c r="FT21">
        <v>-0.002</v>
      </c>
      <c r="FU21">
        <v>4.721</v>
      </c>
      <c r="FV21">
        <v>0.444</v>
      </c>
      <c r="FW21">
        <v>700</v>
      </c>
      <c r="FX21">
        <v>24</v>
      </c>
      <c r="FY21">
        <v>0.23</v>
      </c>
      <c r="FZ21">
        <v>0.13</v>
      </c>
      <c r="GA21">
        <v>7.28588176286989</v>
      </c>
      <c r="GB21">
        <v>-1.35104186973675</v>
      </c>
      <c r="GC21">
        <v>0.113259005464582</v>
      </c>
      <c r="GD21">
        <v>0</v>
      </c>
      <c r="GE21">
        <v>1551.4016</v>
      </c>
      <c r="GF21">
        <v>-18.3384615302099</v>
      </c>
      <c r="GG21">
        <v>1.33824266857695</v>
      </c>
      <c r="GH21">
        <v>0</v>
      </c>
      <c r="GI21">
        <v>0.0436501845629979</v>
      </c>
      <c r="GJ21">
        <v>-0.0103231048674487</v>
      </c>
      <c r="GK21">
        <v>0.000744436862019525</v>
      </c>
      <c r="GL21">
        <v>1</v>
      </c>
      <c r="GM21">
        <v>1</v>
      </c>
      <c r="GN21">
        <v>3</v>
      </c>
      <c r="GO21" t="s">
        <v>461</v>
      </c>
      <c r="GP21">
        <v>3.19882</v>
      </c>
      <c r="GQ21">
        <v>2.72236</v>
      </c>
      <c r="GR21">
        <v>0.122283</v>
      </c>
      <c r="GS21">
        <v>0.123749</v>
      </c>
      <c r="GT21">
        <v>0.107565</v>
      </c>
      <c r="GU21">
        <v>0.106099</v>
      </c>
      <c r="GV21">
        <v>24179.4</v>
      </c>
      <c r="GW21">
        <v>24532.5</v>
      </c>
      <c r="GX21">
        <v>26054.7</v>
      </c>
      <c r="GY21">
        <v>26713.1</v>
      </c>
      <c r="GZ21">
        <v>32956.6</v>
      </c>
      <c r="HA21">
        <v>33214</v>
      </c>
      <c r="HB21">
        <v>39636.9</v>
      </c>
      <c r="HC21">
        <v>39591.5</v>
      </c>
      <c r="HD21">
        <v>2.2824</v>
      </c>
      <c r="HE21">
        <v>2.24065</v>
      </c>
      <c r="HF21">
        <v>0.217132</v>
      </c>
      <c r="HG21">
        <v>0</v>
      </c>
      <c r="HH21">
        <v>25.2707</v>
      </c>
      <c r="HI21">
        <v>999.9</v>
      </c>
      <c r="HJ21">
        <v>52.057</v>
      </c>
      <c r="HK21">
        <v>30.605</v>
      </c>
      <c r="HL21">
        <v>25.9443</v>
      </c>
      <c r="HM21">
        <v>29.5518</v>
      </c>
      <c r="HN21">
        <v>34.3029</v>
      </c>
      <c r="HO21">
        <v>2</v>
      </c>
      <c r="HP21">
        <v>0.0396875</v>
      </c>
      <c r="HQ21">
        <v>0</v>
      </c>
      <c r="HR21">
        <v>20.2596</v>
      </c>
      <c r="HS21">
        <v>5.25443</v>
      </c>
      <c r="HT21">
        <v>11.9201</v>
      </c>
      <c r="HU21">
        <v>4.97725</v>
      </c>
      <c r="HV21">
        <v>3.286</v>
      </c>
      <c r="HW21">
        <v>971.6</v>
      </c>
      <c r="HX21">
        <v>9999</v>
      </c>
      <c r="HY21">
        <v>9999</v>
      </c>
      <c r="HZ21">
        <v>9999</v>
      </c>
      <c r="IA21">
        <v>1.86638</v>
      </c>
      <c r="IB21">
        <v>1.8665</v>
      </c>
      <c r="IC21">
        <v>1.86439</v>
      </c>
      <c r="ID21">
        <v>1.86478</v>
      </c>
      <c r="IE21">
        <v>1.86279</v>
      </c>
      <c r="IF21">
        <v>1.86554</v>
      </c>
      <c r="IG21">
        <v>1.86495</v>
      </c>
      <c r="IH21">
        <v>1.87027</v>
      </c>
      <c r="II21">
        <v>5</v>
      </c>
      <c r="IJ21">
        <v>0</v>
      </c>
      <c r="IK21">
        <v>0</v>
      </c>
      <c r="IL21">
        <v>0</v>
      </c>
      <c r="IM21" t="s">
        <v>439</v>
      </c>
      <c r="IN21" t="s">
        <v>440</v>
      </c>
      <c r="IO21" t="s">
        <v>441</v>
      </c>
      <c r="IP21" t="s">
        <v>442</v>
      </c>
      <c r="IQ21" t="s">
        <v>442</v>
      </c>
      <c r="IR21" t="s">
        <v>441</v>
      </c>
      <c r="IS21">
        <v>0</v>
      </c>
      <c r="IT21">
        <v>100</v>
      </c>
      <c r="IU21">
        <v>100</v>
      </c>
      <c r="IV21">
        <v>4.701</v>
      </c>
      <c r="IW21">
        <v>0.444</v>
      </c>
      <c r="IX21">
        <v>2.38905023363459</v>
      </c>
      <c r="IY21">
        <v>0.00418538200283587</v>
      </c>
      <c r="IZ21">
        <v>-1.41063378290963e-06</v>
      </c>
      <c r="JA21">
        <v>3.10169211340598e-10</v>
      </c>
      <c r="JB21">
        <v>-0.0308358518246379</v>
      </c>
      <c r="JC21">
        <v>-0.018800783070482</v>
      </c>
      <c r="JD21">
        <v>0.00219286682016923</v>
      </c>
      <c r="JE21">
        <v>-2.28370224829719e-05</v>
      </c>
      <c r="JF21">
        <v>10</v>
      </c>
      <c r="JG21">
        <v>2135</v>
      </c>
      <c r="JH21">
        <v>1</v>
      </c>
      <c r="JI21">
        <v>29</v>
      </c>
      <c r="JJ21">
        <v>1.8</v>
      </c>
      <c r="JK21">
        <v>1.1</v>
      </c>
      <c r="JL21">
        <v>2.01294</v>
      </c>
      <c r="JM21">
        <v>2.65625</v>
      </c>
      <c r="JN21">
        <v>2.09595</v>
      </c>
      <c r="JO21">
        <v>2.76855</v>
      </c>
      <c r="JP21">
        <v>2.09717</v>
      </c>
      <c r="JQ21">
        <v>2.33398</v>
      </c>
      <c r="JR21">
        <v>34.715</v>
      </c>
      <c r="JS21">
        <v>15.4542</v>
      </c>
      <c r="JT21">
        <v>18</v>
      </c>
      <c r="JU21">
        <v>627.445</v>
      </c>
      <c r="JV21">
        <v>732.099</v>
      </c>
      <c r="JW21">
        <v>28.0518</v>
      </c>
      <c r="JX21">
        <v>27.6755</v>
      </c>
      <c r="JY21">
        <v>30</v>
      </c>
      <c r="JZ21">
        <v>27.4111</v>
      </c>
      <c r="KA21">
        <v>27.7928</v>
      </c>
      <c r="KB21">
        <v>40.3571</v>
      </c>
      <c r="KC21">
        <v>-30</v>
      </c>
      <c r="KD21">
        <v>-30</v>
      </c>
      <c r="KE21">
        <v>-999.9</v>
      </c>
      <c r="KF21">
        <v>700</v>
      </c>
      <c r="KG21">
        <v>0</v>
      </c>
      <c r="KH21">
        <v>102.497</v>
      </c>
      <c r="KI21">
        <v>102.749</v>
      </c>
    </row>
    <row r="22" spans="1:295">
      <c r="A22">
        <v>6</v>
      </c>
      <c r="B22">
        <v>1695415907.1</v>
      </c>
      <c r="C22">
        <v>551</v>
      </c>
      <c r="D22" t="s">
        <v>462</v>
      </c>
      <c r="E22" t="s">
        <v>463</v>
      </c>
      <c r="F22">
        <v>15</v>
      </c>
      <c r="G22">
        <v>1695415899.1</v>
      </c>
      <c r="H22">
        <f>(I22)/1000</f>
        <v>0</v>
      </c>
      <c r="I22">
        <f>IF(DN22, AL22, AF22)</f>
        <v>0</v>
      </c>
      <c r="J22">
        <f>IF(DN22, AG22, AE22)</f>
        <v>0</v>
      </c>
      <c r="K22">
        <f>DP22 - IF(AS22&gt;1, J22*DJ22*100.0/(AU22*ED22), 0)</f>
        <v>0</v>
      </c>
      <c r="L22">
        <f>((R22-H22/2)*K22-J22)/(R22+H22/2)</f>
        <v>0</v>
      </c>
      <c r="M22">
        <f>L22*(DW22+DX22)/1000.0</f>
        <v>0</v>
      </c>
      <c r="N22">
        <f>(DP22 - IF(AS22&gt;1, J22*DJ22*100.0/(AU22*ED22), 0))*(DW22+DX22)/1000.0</f>
        <v>0</v>
      </c>
      <c r="O22">
        <f>2.0/((1/Q22-1/P22)+SIGN(Q22)*SQRT((1/Q22-1/P22)*(1/Q22-1/P22) + 4*DK22/((DK22+1)*(DK22+1))*(2*1/Q22*1/P22-1/P22*1/P22)))</f>
        <v>0</v>
      </c>
      <c r="P22">
        <f>IF(LEFT(DL22,1)&lt;&gt;"0",IF(LEFT(DL22,1)="1",3.0,DM22),$D$5+$E$5*(ED22*DW22/($K$5*1000))+$F$5*(ED22*DW22/($K$5*1000))*MAX(MIN(DJ22,$J$5),$I$5)*MAX(MIN(DJ22,$J$5),$I$5)+$G$5*MAX(MIN(DJ22,$J$5),$I$5)*(ED22*DW22/($K$5*1000))+$H$5*(ED22*DW22/($K$5*1000))*(ED22*DW22/($K$5*1000)))</f>
        <v>0</v>
      </c>
      <c r="Q22">
        <f>H22*(1000-(1000*0.61365*exp(17.502*U22/(240.97+U22))/(DW22+DX22)+DR22)/2)/(1000*0.61365*exp(17.502*U22/(240.97+U22))/(DW22+DX22)-DR22)</f>
        <v>0</v>
      </c>
      <c r="R22">
        <f>1/((DK22+1)/(O22/1.6)+1/(P22/1.37)) + DK22/((DK22+1)/(O22/1.6) + DK22/(P22/1.37))</f>
        <v>0</v>
      </c>
      <c r="S22">
        <f>(DF22*DI22)</f>
        <v>0</v>
      </c>
      <c r="T22">
        <f>(DY22+(S22+2*0.95*5.67E-8*(((DY22+$B$7)+273)^4-(DY22+273)^4)-44100*H22)/(1.84*29.3*P22+8*0.95*5.67E-8*(DY22+273)^3))</f>
        <v>0</v>
      </c>
      <c r="U22">
        <f>($C$7*DZ22+$D$7*EA22+$E$7*T22)</f>
        <v>0</v>
      </c>
      <c r="V22">
        <f>0.61365*exp(17.502*U22/(240.97+U22))</f>
        <v>0</v>
      </c>
      <c r="W22">
        <f>(X22/Y22*100)</f>
        <v>0</v>
      </c>
      <c r="X22">
        <f>DR22*(DW22+DX22)/1000</f>
        <v>0</v>
      </c>
      <c r="Y22">
        <f>0.61365*exp(17.502*DY22/(240.97+DY22))</f>
        <v>0</v>
      </c>
      <c r="Z22">
        <f>(V22-DR22*(DW22+DX22)/1000)</f>
        <v>0</v>
      </c>
      <c r="AA22">
        <f>(-H22*44100)</f>
        <v>0</v>
      </c>
      <c r="AB22">
        <f>2*29.3*P22*0.92*(DY22-U22)</f>
        <v>0</v>
      </c>
      <c r="AC22">
        <f>2*0.95*5.67E-8*(((DY22+$B$7)+273)^4-(U22+273)^4)</f>
        <v>0</v>
      </c>
      <c r="AD22">
        <f>S22+AC22+AA22+AB22</f>
        <v>0</v>
      </c>
      <c r="AE22">
        <f>DV22*AS22*(DQ22-DP22*(1000-AS22*DS22)/(1000-AS22*DR22))/(100*DJ22)</f>
        <v>0</v>
      </c>
      <c r="AF22">
        <f>1000*DV22*AS22*(DR22-DS22)/(100*DJ22*(1000-AS22*DR22))</f>
        <v>0</v>
      </c>
      <c r="AG22">
        <f>(AH22 - AI22 - DW22*1E3/(8.314*(DY22+273.15)) * AK22/DV22 * AJ22) * DV22/(100*DJ22) * (1000 - DS22)/1000</f>
        <v>0</v>
      </c>
      <c r="AH22">
        <v>1024.95359056903</v>
      </c>
      <c r="AI22">
        <v>1017.24672727273</v>
      </c>
      <c r="AJ22">
        <v>-0.010397341358091</v>
      </c>
      <c r="AK22">
        <v>65.8618418459592</v>
      </c>
      <c r="AL22">
        <f>(AN22 - AM22 + DW22*1E3/(8.314*(DY22+273.15)) * AP22/DV22 * AO22) * DV22/(100*DJ22) * 1000/(1000 - AN22)</f>
        <v>0</v>
      </c>
      <c r="AM22">
        <v>24.3571167640344</v>
      </c>
      <c r="AN22">
        <v>24.8533218181818</v>
      </c>
      <c r="AO22">
        <v>0.000610949005021501</v>
      </c>
      <c r="AP22">
        <v>78.1794079336106</v>
      </c>
      <c r="AQ22">
        <v>0</v>
      </c>
      <c r="AR22">
        <v>0</v>
      </c>
      <c r="AS22">
        <f>IF(AQ22*$H$13&gt;=AU22,1.0,(AU22/(AU22-AQ22*$H$13)))</f>
        <v>0</v>
      </c>
      <c r="AT22">
        <f>(AS22-1)*100</f>
        <v>0</v>
      </c>
      <c r="AU22">
        <f>MAX(0,($B$13+$C$13*ED22)/(1+$D$13*ED22)*DW22/(DY22+273)*$E$13)</f>
        <v>0</v>
      </c>
      <c r="AV22" t="s">
        <v>433</v>
      </c>
      <c r="AW22">
        <v>10208.1</v>
      </c>
      <c r="AX22">
        <v>953.244230769231</v>
      </c>
      <c r="AY22">
        <v>4562.68</v>
      </c>
      <c r="AZ22">
        <f>1-AX22/AY22</f>
        <v>0</v>
      </c>
      <c r="BA22">
        <v>-0.454685974055107</v>
      </c>
      <c r="BB22" t="s">
        <v>464</v>
      </c>
      <c r="BC22">
        <v>10203.5</v>
      </c>
      <c r="BD22">
        <v>1510.80307692308</v>
      </c>
      <c r="BE22">
        <v>1664.96619475635</v>
      </c>
      <c r="BF22">
        <f>1-BD22/BE22</f>
        <v>0</v>
      </c>
      <c r="BG22">
        <v>0.5</v>
      </c>
      <c r="BH22">
        <f>DG22</f>
        <v>0</v>
      </c>
      <c r="BI22">
        <f>J22</f>
        <v>0</v>
      </c>
      <c r="BJ22">
        <f>BF22*BG22*BH22</f>
        <v>0</v>
      </c>
      <c r="BK22">
        <f>(BI22-BA22)/BH22</f>
        <v>0</v>
      </c>
      <c r="BL22">
        <f>(AY22-BE22)/BE22</f>
        <v>0</v>
      </c>
      <c r="BM22">
        <f>AX22/(AZ22+AX22/BE22)</f>
        <v>0</v>
      </c>
      <c r="BN22" t="s">
        <v>435</v>
      </c>
      <c r="BO22">
        <v>0</v>
      </c>
      <c r="BP22">
        <f>IF(BO22&lt;&gt;0, BO22, BM22)</f>
        <v>0</v>
      </c>
      <c r="BQ22">
        <f>1-BP22/BE22</f>
        <v>0</v>
      </c>
      <c r="BR22">
        <f>(BE22-BD22)/(BE22-BP22)</f>
        <v>0</v>
      </c>
      <c r="BS22">
        <f>(AY22-BE22)/(AY22-BP22)</f>
        <v>0</v>
      </c>
      <c r="BT22">
        <f>(BE22-BD22)/(BE22-AX22)</f>
        <v>0</v>
      </c>
      <c r="BU22">
        <f>(AY22-BE22)/(AY22-AX22)</f>
        <v>0</v>
      </c>
      <c r="BV22">
        <f>(BR22*BP22/BD22)</f>
        <v>0</v>
      </c>
      <c r="BW22">
        <f>(1-BV22)</f>
        <v>0</v>
      </c>
      <c r="BX22">
        <v>1571</v>
      </c>
      <c r="BY22">
        <v>290</v>
      </c>
      <c r="BZ22">
        <v>1643.16</v>
      </c>
      <c r="CA22">
        <v>55</v>
      </c>
      <c r="CB22">
        <v>10203.5</v>
      </c>
      <c r="CC22">
        <v>1634.95</v>
      </c>
      <c r="CD22">
        <v>8.21</v>
      </c>
      <c r="CE22">
        <v>300</v>
      </c>
      <c r="CF22">
        <v>24.1</v>
      </c>
      <c r="CG22">
        <v>1664.96619475635</v>
      </c>
      <c r="CH22">
        <v>2.43195095139689</v>
      </c>
      <c r="CI22">
        <v>-30.6246639154874</v>
      </c>
      <c r="CJ22">
        <v>2.19478930658525</v>
      </c>
      <c r="CK22">
        <v>0.874268050982078</v>
      </c>
      <c r="CL22">
        <v>-0.00717901846496108</v>
      </c>
      <c r="CM22">
        <v>290</v>
      </c>
      <c r="CN22">
        <v>1636.89</v>
      </c>
      <c r="CO22">
        <v>875</v>
      </c>
      <c r="CP22">
        <v>10153.2</v>
      </c>
      <c r="CQ22">
        <v>1634.8</v>
      </c>
      <c r="CR22">
        <v>2.09</v>
      </c>
      <c r="DF22">
        <f>$B$11*EE22+$C$11*EF22+$F$11*EQ22*(1-ET22)</f>
        <v>0</v>
      </c>
      <c r="DG22">
        <f>DF22*DH22</f>
        <v>0</v>
      </c>
      <c r="DH22">
        <f>($B$11*$D$9+$C$11*$D$9+$F$11*((FD22+EV22)/MAX(FD22+EV22+FE22, 0.1)*$I$9+FE22/MAX(FD22+EV22+FE22, 0.1)*$J$9))/($B$11+$C$11+$F$11)</f>
        <v>0</v>
      </c>
      <c r="DI22">
        <f>($B$11*$K$9+$C$11*$K$9+$F$11*((FD22+EV22)/MAX(FD22+EV22+FE22, 0.1)*$P$9+FE22/MAX(FD22+EV22+FE22, 0.1)*$Q$9))/($B$11+$C$11+$F$11)</f>
        <v>0</v>
      </c>
      <c r="DJ22">
        <v>6</v>
      </c>
      <c r="DK22">
        <v>0.5</v>
      </c>
      <c r="DL22" t="s">
        <v>436</v>
      </c>
      <c r="DM22">
        <v>2</v>
      </c>
      <c r="DN22" t="b">
        <v>1</v>
      </c>
      <c r="DO22">
        <v>1695415899.1</v>
      </c>
      <c r="DP22">
        <v>991.984466666667</v>
      </c>
      <c r="DQ22">
        <v>999.9992</v>
      </c>
      <c r="DR22">
        <v>24.8219333333333</v>
      </c>
      <c r="DS22">
        <v>24.3454333333333</v>
      </c>
      <c r="DT22">
        <v>986.1542</v>
      </c>
      <c r="DU22">
        <v>24.3549333333333</v>
      </c>
      <c r="DV22">
        <v>599.8976</v>
      </c>
      <c r="DW22">
        <v>88.4935333333333</v>
      </c>
      <c r="DX22">
        <v>0.0995916733333333</v>
      </c>
      <c r="DY22">
        <v>30.1118733333333</v>
      </c>
      <c r="DZ22">
        <v>28.79048</v>
      </c>
      <c r="EA22">
        <v>999.9</v>
      </c>
      <c r="EB22">
        <v>0</v>
      </c>
      <c r="EC22">
        <v>0</v>
      </c>
      <c r="ED22">
        <v>4958.25</v>
      </c>
      <c r="EE22">
        <v>0</v>
      </c>
      <c r="EF22">
        <v>1.117994</v>
      </c>
      <c r="EG22">
        <v>-8.01505666666667</v>
      </c>
      <c r="EH22">
        <v>1017.25533333333</v>
      </c>
      <c r="EI22">
        <v>1024.95333333333</v>
      </c>
      <c r="EJ22">
        <v>0.4964148</v>
      </c>
      <c r="EK22">
        <v>999.9992</v>
      </c>
      <c r="EL22">
        <v>24.3454333333333</v>
      </c>
      <c r="EM22">
        <v>2.198344</v>
      </c>
      <c r="EN22">
        <v>2.15441333333333</v>
      </c>
      <c r="EO22">
        <v>18.9502533333333</v>
      </c>
      <c r="EP22">
        <v>18.6273</v>
      </c>
      <c r="EQ22">
        <v>1500.00466666667</v>
      </c>
      <c r="ER22">
        <v>0.972998533333333</v>
      </c>
      <c r="ES22">
        <v>0.02700136</v>
      </c>
      <c r="ET22">
        <v>0</v>
      </c>
      <c r="EU22">
        <v>1510.81866666667</v>
      </c>
      <c r="EV22">
        <v>5.00003</v>
      </c>
      <c r="EW22">
        <v>22635.4733333333</v>
      </c>
      <c r="EX22">
        <v>11374.48</v>
      </c>
      <c r="EY22">
        <v>46.3372</v>
      </c>
      <c r="EZ22">
        <v>47.125</v>
      </c>
      <c r="FA22">
        <v>47.0704</v>
      </c>
      <c r="FB22">
        <v>46.6996</v>
      </c>
      <c r="FC22">
        <v>48.3372</v>
      </c>
      <c r="FD22">
        <v>1454.63866666667</v>
      </c>
      <c r="FE22">
        <v>40.366</v>
      </c>
      <c r="FF22">
        <v>0</v>
      </c>
      <c r="FG22">
        <v>178.5</v>
      </c>
      <c r="FH22">
        <v>0</v>
      </c>
      <c r="FI22">
        <v>1510.80307692308</v>
      </c>
      <c r="FJ22">
        <v>-8.23794871806987</v>
      </c>
      <c r="FK22">
        <v>-130.044444512076</v>
      </c>
      <c r="FL22">
        <v>22634.7307692308</v>
      </c>
      <c r="FM22">
        <v>15</v>
      </c>
      <c r="FN22">
        <v>1695415925.1</v>
      </c>
      <c r="FO22" t="s">
        <v>465</v>
      </c>
      <c r="FP22">
        <v>1695415886.1</v>
      </c>
      <c r="FQ22">
        <v>1695415925.1</v>
      </c>
      <c r="FR22">
        <v>9</v>
      </c>
      <c r="FS22">
        <v>0.387</v>
      </c>
      <c r="FT22">
        <v>-0</v>
      </c>
      <c r="FU22">
        <v>5.849</v>
      </c>
      <c r="FV22">
        <v>0.467</v>
      </c>
      <c r="FW22">
        <v>1000</v>
      </c>
      <c r="FX22">
        <v>24</v>
      </c>
      <c r="FY22">
        <v>0.51</v>
      </c>
      <c r="FZ22">
        <v>0.2</v>
      </c>
      <c r="GA22">
        <v>8.26402258354701</v>
      </c>
      <c r="GB22">
        <v>-3.35047539922041</v>
      </c>
      <c r="GC22">
        <v>3.89909814330123</v>
      </c>
      <c r="GD22">
        <v>0</v>
      </c>
      <c r="GE22">
        <v>1510.998</v>
      </c>
      <c r="GF22">
        <v>-8.72923075165456</v>
      </c>
      <c r="GG22">
        <v>0.695517073837852</v>
      </c>
      <c r="GH22">
        <v>0</v>
      </c>
      <c r="GI22">
        <v>0.0296984831977393</v>
      </c>
      <c r="GJ22">
        <v>0.000291704979393889</v>
      </c>
      <c r="GK22">
        <v>0.0122353580759524</v>
      </c>
      <c r="GL22">
        <v>1</v>
      </c>
      <c r="GM22">
        <v>1</v>
      </c>
      <c r="GN22">
        <v>3</v>
      </c>
      <c r="GO22" t="s">
        <v>461</v>
      </c>
      <c r="GP22">
        <v>3.19894</v>
      </c>
      <c r="GQ22">
        <v>2.72248</v>
      </c>
      <c r="GR22">
        <v>0.155072</v>
      </c>
      <c r="GS22">
        <v>0.156317</v>
      </c>
      <c r="GT22">
        <v>0.107553</v>
      </c>
      <c r="GU22">
        <v>0.10717</v>
      </c>
      <c r="GV22">
        <v>23278.2</v>
      </c>
      <c r="GW22">
        <v>23624.5</v>
      </c>
      <c r="GX22">
        <v>26056.4</v>
      </c>
      <c r="GY22">
        <v>26716.8</v>
      </c>
      <c r="GZ22">
        <v>32958.9</v>
      </c>
      <c r="HA22">
        <v>33178.9</v>
      </c>
      <c r="HB22">
        <v>39639.2</v>
      </c>
      <c r="HC22">
        <v>39597.8</v>
      </c>
      <c r="HD22">
        <v>2.28223</v>
      </c>
      <c r="HE22">
        <v>2.24158</v>
      </c>
      <c r="HF22">
        <v>0.216775</v>
      </c>
      <c r="HG22">
        <v>0</v>
      </c>
      <c r="HH22">
        <v>25.2176</v>
      </c>
      <c r="HI22">
        <v>999.9</v>
      </c>
      <c r="HJ22">
        <v>52.521</v>
      </c>
      <c r="HK22">
        <v>30.675</v>
      </c>
      <c r="HL22">
        <v>26.2846</v>
      </c>
      <c r="HM22">
        <v>29.1618</v>
      </c>
      <c r="HN22">
        <v>34.2628</v>
      </c>
      <c r="HO22">
        <v>2</v>
      </c>
      <c r="HP22">
        <v>0.0350305</v>
      </c>
      <c r="HQ22">
        <v>0</v>
      </c>
      <c r="HR22">
        <v>20.2596</v>
      </c>
      <c r="HS22">
        <v>5.25787</v>
      </c>
      <c r="HT22">
        <v>11.9201</v>
      </c>
      <c r="HU22">
        <v>4.9765</v>
      </c>
      <c r="HV22">
        <v>3.286</v>
      </c>
      <c r="HW22">
        <v>971.6</v>
      </c>
      <c r="HX22">
        <v>9999</v>
      </c>
      <c r="HY22">
        <v>9999</v>
      </c>
      <c r="HZ22">
        <v>9999</v>
      </c>
      <c r="IA22">
        <v>1.86643</v>
      </c>
      <c r="IB22">
        <v>1.86653</v>
      </c>
      <c r="IC22">
        <v>1.86439</v>
      </c>
      <c r="ID22">
        <v>1.86478</v>
      </c>
      <c r="IE22">
        <v>1.86279</v>
      </c>
      <c r="IF22">
        <v>1.86554</v>
      </c>
      <c r="IG22">
        <v>1.86495</v>
      </c>
      <c r="IH22">
        <v>1.8703</v>
      </c>
      <c r="II22">
        <v>5</v>
      </c>
      <c r="IJ22">
        <v>0</v>
      </c>
      <c r="IK22">
        <v>0</v>
      </c>
      <c r="IL22">
        <v>0</v>
      </c>
      <c r="IM22" t="s">
        <v>439</v>
      </c>
      <c r="IN22" t="s">
        <v>440</v>
      </c>
      <c r="IO22" t="s">
        <v>441</v>
      </c>
      <c r="IP22" t="s">
        <v>442</v>
      </c>
      <c r="IQ22" t="s">
        <v>442</v>
      </c>
      <c r="IR22" t="s">
        <v>441</v>
      </c>
      <c r="IS22">
        <v>0</v>
      </c>
      <c r="IT22">
        <v>100</v>
      </c>
      <c r="IU22">
        <v>100</v>
      </c>
      <c r="IV22">
        <v>5.83</v>
      </c>
      <c r="IW22">
        <v>0.467</v>
      </c>
      <c r="IX22">
        <v>2.77721223311507</v>
      </c>
      <c r="IY22">
        <v>0.00418538200283587</v>
      </c>
      <c r="IZ22">
        <v>-1.41063378290963e-06</v>
      </c>
      <c r="JA22">
        <v>3.10169211340598e-10</v>
      </c>
      <c r="JB22">
        <v>-0.0260018133112408</v>
      </c>
      <c r="JC22">
        <v>-0.018800783070482</v>
      </c>
      <c r="JD22">
        <v>0.00219286682016923</v>
      </c>
      <c r="JE22">
        <v>-2.28370224829719e-05</v>
      </c>
      <c r="JF22">
        <v>10</v>
      </c>
      <c r="JG22">
        <v>2135</v>
      </c>
      <c r="JH22">
        <v>1</v>
      </c>
      <c r="JI22">
        <v>29</v>
      </c>
      <c r="JJ22">
        <v>0.3</v>
      </c>
      <c r="JK22">
        <v>0.5</v>
      </c>
      <c r="JL22">
        <v>2.67334</v>
      </c>
      <c r="JM22">
        <v>2.66235</v>
      </c>
      <c r="JN22">
        <v>2.09595</v>
      </c>
      <c r="JO22">
        <v>2.76855</v>
      </c>
      <c r="JP22">
        <v>2.09717</v>
      </c>
      <c r="JQ22">
        <v>2.28516</v>
      </c>
      <c r="JR22">
        <v>34.6692</v>
      </c>
      <c r="JS22">
        <v>15.4454</v>
      </c>
      <c r="JT22">
        <v>18</v>
      </c>
      <c r="JU22">
        <v>626.752</v>
      </c>
      <c r="JV22">
        <v>732.291</v>
      </c>
      <c r="JW22">
        <v>27.902</v>
      </c>
      <c r="JX22">
        <v>27.6068</v>
      </c>
      <c r="JY22">
        <v>30.0001</v>
      </c>
      <c r="JZ22">
        <v>27.3581</v>
      </c>
      <c r="KA22">
        <v>27.7428</v>
      </c>
      <c r="KB22">
        <v>53.5706</v>
      </c>
      <c r="KC22">
        <v>-30</v>
      </c>
      <c r="KD22">
        <v>-30</v>
      </c>
      <c r="KE22">
        <v>-999.9</v>
      </c>
      <c r="KF22">
        <v>1000</v>
      </c>
      <c r="KG22">
        <v>0</v>
      </c>
      <c r="KH22">
        <v>102.504</v>
      </c>
      <c r="KI22">
        <v>102.765</v>
      </c>
    </row>
    <row r="23" spans="1:295">
      <c r="A23">
        <v>7</v>
      </c>
      <c r="B23">
        <v>1695415974.1</v>
      </c>
      <c r="C23">
        <v>618</v>
      </c>
      <c r="D23" t="s">
        <v>466</v>
      </c>
      <c r="E23" t="s">
        <v>467</v>
      </c>
      <c r="F23">
        <v>15</v>
      </c>
      <c r="G23">
        <v>1695415965.6</v>
      </c>
      <c r="H23">
        <f>(I23)/1000</f>
        <v>0</v>
      </c>
      <c r="I23">
        <f>IF(DN23, AL23, AF23)</f>
        <v>0</v>
      </c>
      <c r="J23">
        <f>IF(DN23, AG23, AE23)</f>
        <v>0</v>
      </c>
      <c r="K23">
        <f>DP23 - IF(AS23&gt;1, J23*DJ23*100.0/(AU23*ED23), 0)</f>
        <v>0</v>
      </c>
      <c r="L23">
        <f>((R23-H23/2)*K23-J23)/(R23+H23/2)</f>
        <v>0</v>
      </c>
      <c r="M23">
        <f>L23*(DW23+DX23)/1000.0</f>
        <v>0</v>
      </c>
      <c r="N23">
        <f>(DP23 - IF(AS23&gt;1, J23*DJ23*100.0/(AU23*ED23), 0))*(DW23+DX23)/1000.0</f>
        <v>0</v>
      </c>
      <c r="O23">
        <f>2.0/((1/Q23-1/P23)+SIGN(Q23)*SQRT((1/Q23-1/P23)*(1/Q23-1/P23) + 4*DK23/((DK23+1)*(DK23+1))*(2*1/Q23*1/P23-1/P23*1/P23)))</f>
        <v>0</v>
      </c>
      <c r="P23">
        <f>IF(LEFT(DL23,1)&lt;&gt;"0",IF(LEFT(DL23,1)="1",3.0,DM23),$D$5+$E$5*(ED23*DW23/($K$5*1000))+$F$5*(ED23*DW23/($K$5*1000))*MAX(MIN(DJ23,$J$5),$I$5)*MAX(MIN(DJ23,$J$5),$I$5)+$G$5*MAX(MIN(DJ23,$J$5),$I$5)*(ED23*DW23/($K$5*1000))+$H$5*(ED23*DW23/($K$5*1000))*(ED23*DW23/($K$5*1000)))</f>
        <v>0</v>
      </c>
      <c r="Q23">
        <f>H23*(1000-(1000*0.61365*exp(17.502*U23/(240.97+U23))/(DW23+DX23)+DR23)/2)/(1000*0.61365*exp(17.502*U23/(240.97+U23))/(DW23+DX23)-DR23)</f>
        <v>0</v>
      </c>
      <c r="R23">
        <f>1/((DK23+1)/(O23/1.6)+1/(P23/1.37)) + DK23/((DK23+1)/(O23/1.6) + DK23/(P23/1.37))</f>
        <v>0</v>
      </c>
      <c r="S23">
        <f>(DF23*DI23)</f>
        <v>0</v>
      </c>
      <c r="T23">
        <f>(DY23+(S23+2*0.95*5.67E-8*(((DY23+$B$7)+273)^4-(DY23+273)^4)-44100*H23)/(1.84*29.3*P23+8*0.95*5.67E-8*(DY23+273)^3))</f>
        <v>0</v>
      </c>
      <c r="U23">
        <f>($C$7*DZ23+$D$7*EA23+$E$7*T23)</f>
        <v>0</v>
      </c>
      <c r="V23">
        <f>0.61365*exp(17.502*U23/(240.97+U23))</f>
        <v>0</v>
      </c>
      <c r="W23">
        <f>(X23/Y23*100)</f>
        <v>0</v>
      </c>
      <c r="X23">
        <f>DR23*(DW23+DX23)/1000</f>
        <v>0</v>
      </c>
      <c r="Y23">
        <f>0.61365*exp(17.502*DY23/(240.97+DY23))</f>
        <v>0</v>
      </c>
      <c r="Z23">
        <f>(V23-DR23*(DW23+DX23)/1000)</f>
        <v>0</v>
      </c>
      <c r="AA23">
        <f>(-H23*44100)</f>
        <v>0</v>
      </c>
      <c r="AB23">
        <f>2*29.3*P23*0.92*(DY23-U23)</f>
        <v>0</v>
      </c>
      <c r="AC23">
        <f>2*0.95*5.67E-8*(((DY23+$B$7)+273)^4-(U23+273)^4)</f>
        <v>0</v>
      </c>
      <c r="AD23">
        <f>S23+AC23+AA23+AB23</f>
        <v>0</v>
      </c>
      <c r="AE23">
        <f>DV23*AS23*(DQ23-DP23*(1000-AS23*DS23)/(1000-AS23*DR23))/(100*DJ23)</f>
        <v>0</v>
      </c>
      <c r="AF23">
        <f>1000*DV23*AS23*(DR23-DS23)/(100*DJ23*(1000-AS23*DR23))</f>
        <v>0</v>
      </c>
      <c r="AG23">
        <f>(AH23 - AI23 - DW23*1E3/(8.314*(DY23+273.15)) * AK23/DV23 * AJ23) * DV23/(100*DJ23) * (1000 - DS23)/1000</f>
        <v>0</v>
      </c>
      <c r="AH23">
        <v>1025.15708850318</v>
      </c>
      <c r="AI23">
        <v>1017.97515151515</v>
      </c>
      <c r="AJ23">
        <v>-0.00583054383802965</v>
      </c>
      <c r="AK23">
        <v>65.8442263628151</v>
      </c>
      <c r="AL23">
        <f>(AN23 - AM23 + DW23*1E3/(8.314*(DY23+273.15)) * AP23/DV23 * AO23) * DV23/(100*DJ23) * 1000/(1000 - AN23)</f>
        <v>0</v>
      </c>
      <c r="AM23">
        <v>24.5480033538748</v>
      </c>
      <c r="AN23">
        <v>24.9826454545454</v>
      </c>
      <c r="AO23">
        <v>0.000240604237253675</v>
      </c>
      <c r="AP23">
        <v>78.1612397966571</v>
      </c>
      <c r="AQ23">
        <v>0</v>
      </c>
      <c r="AR23">
        <v>0</v>
      </c>
      <c r="AS23">
        <f>IF(AQ23*$H$13&gt;=AU23,1.0,(AU23/(AU23-AQ23*$H$13)))</f>
        <v>0</v>
      </c>
      <c r="AT23">
        <f>(AS23-1)*100</f>
        <v>0</v>
      </c>
      <c r="AU23">
        <f>MAX(0,($B$13+$C$13*ED23)/(1+$D$13*ED23)*DW23/(DY23+273)*$E$13)</f>
        <v>0</v>
      </c>
      <c r="AV23" t="s">
        <v>433</v>
      </c>
      <c r="AW23">
        <v>10208.1</v>
      </c>
      <c r="AX23">
        <v>953.244230769231</v>
      </c>
      <c r="AY23">
        <v>4562.68</v>
      </c>
      <c r="AZ23">
        <f>1-AX23/AY23</f>
        <v>0</v>
      </c>
      <c r="BA23">
        <v>-0.454685974055107</v>
      </c>
      <c r="BB23" t="s">
        <v>468</v>
      </c>
      <c r="BC23">
        <v>10206.8</v>
      </c>
      <c r="BD23">
        <v>1499.08730769231</v>
      </c>
      <c r="BE23">
        <v>1652.46907306365</v>
      </c>
      <c r="BF23">
        <f>1-BD23/BE23</f>
        <v>0</v>
      </c>
      <c r="BG23">
        <v>0.5</v>
      </c>
      <c r="BH23">
        <f>DG23</f>
        <v>0</v>
      </c>
      <c r="BI23">
        <f>J23</f>
        <v>0</v>
      </c>
      <c r="BJ23">
        <f>BF23*BG23*BH23</f>
        <v>0</v>
      </c>
      <c r="BK23">
        <f>(BI23-BA23)/BH23</f>
        <v>0</v>
      </c>
      <c r="BL23">
        <f>(AY23-BE23)/BE23</f>
        <v>0</v>
      </c>
      <c r="BM23">
        <f>AX23/(AZ23+AX23/BE23)</f>
        <v>0</v>
      </c>
      <c r="BN23" t="s">
        <v>435</v>
      </c>
      <c r="BO23">
        <v>0</v>
      </c>
      <c r="BP23">
        <f>IF(BO23&lt;&gt;0, BO23, BM23)</f>
        <v>0</v>
      </c>
      <c r="BQ23">
        <f>1-BP23/BE23</f>
        <v>0</v>
      </c>
      <c r="BR23">
        <f>(BE23-BD23)/(BE23-BP23)</f>
        <v>0</v>
      </c>
      <c r="BS23">
        <f>(AY23-BE23)/(AY23-BP23)</f>
        <v>0</v>
      </c>
      <c r="BT23">
        <f>(BE23-BD23)/(BE23-AX23)</f>
        <v>0</v>
      </c>
      <c r="BU23">
        <f>(AY23-BE23)/(AY23-AX23)</f>
        <v>0</v>
      </c>
      <c r="BV23">
        <f>(BR23*BP23/BD23)</f>
        <v>0</v>
      </c>
      <c r="BW23">
        <f>(1-BV23)</f>
        <v>0</v>
      </c>
      <c r="BX23">
        <v>1572</v>
      </c>
      <c r="BY23">
        <v>290</v>
      </c>
      <c r="BZ23">
        <v>1626.13</v>
      </c>
      <c r="CA23">
        <v>35</v>
      </c>
      <c r="CB23">
        <v>10206.8</v>
      </c>
      <c r="CC23">
        <v>1619.34</v>
      </c>
      <c r="CD23">
        <v>6.79</v>
      </c>
      <c r="CE23">
        <v>300</v>
      </c>
      <c r="CF23">
        <v>24.1</v>
      </c>
      <c r="CG23">
        <v>1652.46907306365</v>
      </c>
      <c r="CH23">
        <v>2.49769796813913</v>
      </c>
      <c r="CI23">
        <v>-33.8138699786421</v>
      </c>
      <c r="CJ23">
        <v>2.25406310479277</v>
      </c>
      <c r="CK23">
        <v>0.889345081414892</v>
      </c>
      <c r="CL23">
        <v>-0.00717889121245829</v>
      </c>
      <c r="CM23">
        <v>290</v>
      </c>
      <c r="CN23">
        <v>1620.64</v>
      </c>
      <c r="CO23">
        <v>855</v>
      </c>
      <c r="CP23">
        <v>10153.5</v>
      </c>
      <c r="CQ23">
        <v>1619.17</v>
      </c>
      <c r="CR23">
        <v>1.47</v>
      </c>
      <c r="DF23">
        <f>$B$11*EE23+$C$11*EF23+$F$11*EQ23*(1-ET23)</f>
        <v>0</v>
      </c>
      <c r="DG23">
        <f>DF23*DH23</f>
        <v>0</v>
      </c>
      <c r="DH23">
        <f>($B$11*$D$9+$C$11*$D$9+$F$11*((FD23+EV23)/MAX(FD23+EV23+FE23, 0.1)*$I$9+FE23/MAX(FD23+EV23+FE23, 0.1)*$J$9))/($B$11+$C$11+$F$11)</f>
        <v>0</v>
      </c>
      <c r="DI23">
        <f>($B$11*$K$9+$C$11*$K$9+$F$11*((FD23+EV23)/MAX(FD23+EV23+FE23, 0.1)*$P$9+FE23/MAX(FD23+EV23+FE23, 0.1)*$Q$9))/($B$11+$C$11+$F$11)</f>
        <v>0</v>
      </c>
      <c r="DJ23">
        <v>6</v>
      </c>
      <c r="DK23">
        <v>0.5</v>
      </c>
      <c r="DL23" t="s">
        <v>436</v>
      </c>
      <c r="DM23">
        <v>2</v>
      </c>
      <c r="DN23" t="b">
        <v>1</v>
      </c>
      <c r="DO23">
        <v>1695415965.6</v>
      </c>
      <c r="DP23">
        <v>992.561125</v>
      </c>
      <c r="DQ23">
        <v>999.9798125</v>
      </c>
      <c r="DR23">
        <v>24.9497625</v>
      </c>
      <c r="DS23">
        <v>24.53350625</v>
      </c>
      <c r="DT23">
        <v>986.7295625</v>
      </c>
      <c r="DU23">
        <v>24.4727625</v>
      </c>
      <c r="DV23">
        <v>600.008625</v>
      </c>
      <c r="DW23">
        <v>88.4902875</v>
      </c>
      <c r="DX23">
        <v>0.1000145875</v>
      </c>
      <c r="DY23">
        <v>30.0927625</v>
      </c>
      <c r="DZ23">
        <v>28.78985625</v>
      </c>
      <c r="EA23">
        <v>999.9</v>
      </c>
      <c r="EB23">
        <v>0</v>
      </c>
      <c r="EC23">
        <v>0</v>
      </c>
      <c r="ED23">
        <v>4970.390625</v>
      </c>
      <c r="EE23">
        <v>0</v>
      </c>
      <c r="EF23">
        <v>0.9761341875</v>
      </c>
      <c r="EG23">
        <v>-7.418590625</v>
      </c>
      <c r="EH23">
        <v>1017.975</v>
      </c>
      <c r="EI23">
        <v>1025.13125</v>
      </c>
      <c r="EJ23">
        <v>0.4316375625</v>
      </c>
      <c r="EK23">
        <v>999.9798125</v>
      </c>
      <c r="EL23">
        <v>24.53350625</v>
      </c>
      <c r="EM23">
        <v>2.209173125</v>
      </c>
      <c r="EN23">
        <v>2.170976875</v>
      </c>
      <c r="EO23">
        <v>19.02899375</v>
      </c>
      <c r="EP23">
        <v>18.74974375</v>
      </c>
      <c r="EQ23">
        <v>1500.030625</v>
      </c>
      <c r="ER23">
        <v>0.972996125</v>
      </c>
      <c r="ES23">
        <v>0.02700378125</v>
      </c>
      <c r="ET23">
        <v>0</v>
      </c>
      <c r="EU23">
        <v>1499.188125</v>
      </c>
      <c r="EV23">
        <v>5.00003</v>
      </c>
      <c r="EW23">
        <v>22460.8625</v>
      </c>
      <c r="EX23">
        <v>11374.6625</v>
      </c>
      <c r="EY23">
        <v>46.375</v>
      </c>
      <c r="EZ23">
        <v>47.125</v>
      </c>
      <c r="FA23">
        <v>47.101375</v>
      </c>
      <c r="FB23">
        <v>46.7185</v>
      </c>
      <c r="FC23">
        <v>48.375</v>
      </c>
      <c r="FD23">
        <v>1454.66</v>
      </c>
      <c r="FE23">
        <v>40.370625</v>
      </c>
      <c r="FF23">
        <v>0</v>
      </c>
      <c r="FG23">
        <v>65.5</v>
      </c>
      <c r="FH23">
        <v>0</v>
      </c>
      <c r="FI23">
        <v>1499.08730769231</v>
      </c>
      <c r="FJ23">
        <v>-7.92991455056367</v>
      </c>
      <c r="FK23">
        <v>-131.135043009438</v>
      </c>
      <c r="FL23">
        <v>22458.6038461538</v>
      </c>
      <c r="FM23">
        <v>15</v>
      </c>
      <c r="FN23">
        <v>1695415992.1</v>
      </c>
      <c r="FO23" t="s">
        <v>469</v>
      </c>
      <c r="FP23">
        <v>1695415886.1</v>
      </c>
      <c r="FQ23">
        <v>1695415992.1</v>
      </c>
      <c r="FR23">
        <v>10</v>
      </c>
      <c r="FS23">
        <v>0.387</v>
      </c>
      <c r="FT23">
        <v>0.001</v>
      </c>
      <c r="FU23">
        <v>5.849</v>
      </c>
      <c r="FV23">
        <v>0.477</v>
      </c>
      <c r="FW23">
        <v>1000</v>
      </c>
      <c r="FX23">
        <v>25</v>
      </c>
      <c r="FY23">
        <v>0.51</v>
      </c>
      <c r="FZ23">
        <v>0.19</v>
      </c>
      <c r="GA23">
        <v>6.96269559528322</v>
      </c>
      <c r="GB23">
        <v>-0.518777260078408</v>
      </c>
      <c r="GC23">
        <v>0.065333157905076</v>
      </c>
      <c r="GD23">
        <v>0</v>
      </c>
      <c r="GE23">
        <v>1499.2784</v>
      </c>
      <c r="GF23">
        <v>-9.30538461475474</v>
      </c>
      <c r="GG23">
        <v>0.713771279892932</v>
      </c>
      <c r="GH23">
        <v>0</v>
      </c>
      <c r="GI23">
        <v>0.0221782670845646</v>
      </c>
      <c r="GJ23">
        <v>-0.0023100412189891</v>
      </c>
      <c r="GK23">
        <v>0.000167362439537251</v>
      </c>
      <c r="GL23">
        <v>1</v>
      </c>
      <c r="GM23">
        <v>1</v>
      </c>
      <c r="GN23">
        <v>3</v>
      </c>
      <c r="GO23" t="s">
        <v>461</v>
      </c>
      <c r="GP23">
        <v>3.19896</v>
      </c>
      <c r="GQ23">
        <v>2.72242</v>
      </c>
      <c r="GR23">
        <v>0.155137</v>
      </c>
      <c r="GS23">
        <v>0.156322</v>
      </c>
      <c r="GT23">
        <v>0.107943</v>
      </c>
      <c r="GU23">
        <v>0.107763</v>
      </c>
      <c r="GV23">
        <v>23276.9</v>
      </c>
      <c r="GW23">
        <v>23623.3</v>
      </c>
      <c r="GX23">
        <v>26056.8</v>
      </c>
      <c r="GY23">
        <v>26715.4</v>
      </c>
      <c r="GZ23">
        <v>32944.9</v>
      </c>
      <c r="HA23">
        <v>33154.7</v>
      </c>
      <c r="HB23">
        <v>39640.2</v>
      </c>
      <c r="HC23">
        <v>39595.7</v>
      </c>
      <c r="HD23">
        <v>2.2831</v>
      </c>
      <c r="HE23">
        <v>2.24262</v>
      </c>
      <c r="HF23">
        <v>0.218615</v>
      </c>
      <c r="HG23">
        <v>0</v>
      </c>
      <c r="HH23">
        <v>25.2</v>
      </c>
      <c r="HI23">
        <v>999.9</v>
      </c>
      <c r="HJ23">
        <v>52.741</v>
      </c>
      <c r="HK23">
        <v>30.686</v>
      </c>
      <c r="HL23">
        <v>26.4109</v>
      </c>
      <c r="HM23">
        <v>29.5218</v>
      </c>
      <c r="HN23">
        <v>34.1987</v>
      </c>
      <c r="HO23">
        <v>2</v>
      </c>
      <c r="HP23">
        <v>0.0335925</v>
      </c>
      <c r="HQ23">
        <v>0</v>
      </c>
      <c r="HR23">
        <v>20.2598</v>
      </c>
      <c r="HS23">
        <v>5.25682</v>
      </c>
      <c r="HT23">
        <v>11.9201</v>
      </c>
      <c r="HU23">
        <v>4.97675</v>
      </c>
      <c r="HV23">
        <v>3.286</v>
      </c>
      <c r="HW23">
        <v>971.6</v>
      </c>
      <c r="HX23">
        <v>9999</v>
      </c>
      <c r="HY23">
        <v>9999</v>
      </c>
      <c r="HZ23">
        <v>9999</v>
      </c>
      <c r="IA23">
        <v>1.86637</v>
      </c>
      <c r="IB23">
        <v>1.86653</v>
      </c>
      <c r="IC23">
        <v>1.86438</v>
      </c>
      <c r="ID23">
        <v>1.86478</v>
      </c>
      <c r="IE23">
        <v>1.86279</v>
      </c>
      <c r="IF23">
        <v>1.86554</v>
      </c>
      <c r="IG23">
        <v>1.86497</v>
      </c>
      <c r="IH23">
        <v>1.87028</v>
      </c>
      <c r="II23">
        <v>5</v>
      </c>
      <c r="IJ23">
        <v>0</v>
      </c>
      <c r="IK23">
        <v>0</v>
      </c>
      <c r="IL23">
        <v>0</v>
      </c>
      <c r="IM23" t="s">
        <v>439</v>
      </c>
      <c r="IN23" t="s">
        <v>440</v>
      </c>
      <c r="IO23" t="s">
        <v>441</v>
      </c>
      <c r="IP23" t="s">
        <v>442</v>
      </c>
      <c r="IQ23" t="s">
        <v>442</v>
      </c>
      <c r="IR23" t="s">
        <v>441</v>
      </c>
      <c r="IS23">
        <v>0</v>
      </c>
      <c r="IT23">
        <v>100</v>
      </c>
      <c r="IU23">
        <v>100</v>
      </c>
      <c r="IV23">
        <v>5.832</v>
      </c>
      <c r="IW23">
        <v>0.477</v>
      </c>
      <c r="IX23">
        <v>2.77721223311507</v>
      </c>
      <c r="IY23">
        <v>0.00418538200283587</v>
      </c>
      <c r="IZ23">
        <v>-1.41063378290963e-06</v>
      </c>
      <c r="JA23">
        <v>3.10169211340598e-10</v>
      </c>
      <c r="JB23">
        <v>-0.0261417362245152</v>
      </c>
      <c r="JC23">
        <v>-0.018800783070482</v>
      </c>
      <c r="JD23">
        <v>0.00219286682016923</v>
      </c>
      <c r="JE23">
        <v>-2.28370224829719e-05</v>
      </c>
      <c r="JF23">
        <v>10</v>
      </c>
      <c r="JG23">
        <v>2135</v>
      </c>
      <c r="JH23">
        <v>1</v>
      </c>
      <c r="JI23">
        <v>29</v>
      </c>
      <c r="JJ23">
        <v>1.5</v>
      </c>
      <c r="JK23">
        <v>0.8</v>
      </c>
      <c r="JL23">
        <v>2.67334</v>
      </c>
      <c r="JM23">
        <v>2.65869</v>
      </c>
      <c r="JN23">
        <v>2.09595</v>
      </c>
      <c r="JO23">
        <v>2.76855</v>
      </c>
      <c r="JP23">
        <v>2.09717</v>
      </c>
      <c r="JQ23">
        <v>2.31445</v>
      </c>
      <c r="JR23">
        <v>34.6692</v>
      </c>
      <c r="JS23">
        <v>15.4367</v>
      </c>
      <c r="JT23">
        <v>18</v>
      </c>
      <c r="JU23">
        <v>627.132</v>
      </c>
      <c r="JV23">
        <v>733.008</v>
      </c>
      <c r="JW23">
        <v>27.8498</v>
      </c>
      <c r="JX23">
        <v>27.584</v>
      </c>
      <c r="JY23">
        <v>30</v>
      </c>
      <c r="JZ23">
        <v>27.3374</v>
      </c>
      <c r="KA23">
        <v>27.7232</v>
      </c>
      <c r="KB23">
        <v>53.5668</v>
      </c>
      <c r="KC23">
        <v>-30</v>
      </c>
      <c r="KD23">
        <v>-30</v>
      </c>
      <c r="KE23">
        <v>-999.9</v>
      </c>
      <c r="KF23">
        <v>1000</v>
      </c>
      <c r="KG23">
        <v>0</v>
      </c>
      <c r="KH23">
        <v>102.506</v>
      </c>
      <c r="KI23">
        <v>102.759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8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11</v>
      </c>
    </row>
    <row r="16" spans="1:2">
      <c r="A16" t="s">
        <v>27</v>
      </c>
      <c r="B16" t="s">
        <v>28</v>
      </c>
    </row>
    <row r="17" spans="1:2">
      <c r="A17" t="s">
        <v>29</v>
      </c>
      <c r="B17" t="s">
        <v>30</v>
      </c>
    </row>
    <row r="18" spans="1:2">
      <c r="A18" t="s">
        <v>443</v>
      </c>
      <c r="B18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2023-09-22T13:49:21Z</dcterms:created>
  <dcterms:modified xsi:type="dcterms:W3CDTF">2023-09-22T13:49:21Z</dcterms:modified>
</cp:coreProperties>
</file>