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<sst xmlns="http://schemas.openxmlformats.org/spreadsheetml/2006/main" count="1099" uniqueCount="472">
  <si>
    <t>File opened</t>
  </si>
  <si>
    <t>2023-11-08 13:05:45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</si>
  <si>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</si>
  <si>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</si>
  <si>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</si>
  <si>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</si>
  <si>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</si>
  <si>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</si>
  <si>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</si>
  <si>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</si>
  <si>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</si>
  <si>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</si>
  <si>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</si>
  <si>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{"h2oaspan1": "1.01076", "co2aspan2a": "0.288205", "co2bspan2": "-0.031693", "oxygen": "21", "h2obzero": "1.07388", "co2bspan2a": "0.28732", "h2obspanconc1": "12.29", "h2oazero": "1.07566", "co2aspan2": "-0.0330502", "co2bspan2b": "0.284619", "co2aspanconc2": "296.4", "chamberpressurezero": "2.56408", "co2bspanconc1": "2500", "co2aspanconc1": "2500", "flowbzero": "0.27371", "co2azero": "0.942071", "co2aspan1": "1.00021", "h2oaspanconc2": "0", "h2oaspan2": "0", "h2oaspan2b": "0.0722207", "h2oaspanconc1": "12.29", "co2bspanconc2": "296.4", "ssa_ref": "34658.2", "flowmeterzero": "2.49761", "co2bspan1": "0.999707", "co2bzero": "0.94469", "h2oaspan2a": "0.0714516", "h2obspan2b": "0.0726998", "h2obspanconc2": "0", "h2obspan2": "0", "h2obspan2a": "0.0710331", "h2obspan1": "1.02346", "tbzero": "0.853567", "tazero": "0.855284", "co2aspan2b": "0.285521", "ssb_ref": "33011.8", "flowazero": "0.34111"}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</si>
  <si>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</si>
  <si>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</si>
  <si>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</si>
  <si>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</si>
  <si>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</si>
  <si>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</si>
  <si>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</si>
  <si>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</si>
  <si>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</si>
  <si>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</si>
  <si>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</si>
  <si>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</si>
  <si>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</si>
  <si>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13:05:45</t>
  </si>
  <si>
    <t>Stability Definition:	none</t>
  </si>
  <si>
    <t>13:08:05</t>
  </si>
  <si>
    <t>tc-#3</t>
  </si>
  <si>
    <t>13:08:08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</si>
  <si>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</si>
  <si>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</si>
  <si>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</si>
  <si>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</si>
  <si>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</si>
  <si>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</si>
  <si>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</si>
  <si>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</si>
  <si>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</si>
  <si>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</si>
  <si>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</si>
  <si>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</si>
  <si>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</si>
  <si>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</si>
  <si>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</si>
  <si>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</si>
  <si>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</si>
  <si>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</si>
  <si>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</si>
  <si>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</si>
  <si>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</si>
  <si>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</si>
  <si>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</si>
  <si>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</si>
  <si>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</si>
  <si>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</si>
  <si>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</si>
  <si>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</si>
  <si>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</si>
  <si>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</si>
  <si>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</si>
  <si>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</si>
  <si>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</si>
  <si>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</si>
  <si>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</si>
  <si>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</si>
  <si>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</si>
  <si>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</si>
  <si>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</si>
  <si>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</si>
  <si>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</si>
  <si>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</si>
  <si>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</si>
  <si>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</si>
  <si>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</si>
  <si>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</si>
  <si>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</si>
  <si>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</si>
  <si>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</si>
  <si>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</si>
  <si>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</si>
  <si>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1.62612 199.944 365.364 646.725 857.211 1040.63 1213.66 1323.88</t>
  </si>
  <si>
    <t>Fs_true</t>
  </si>
  <si>
    <t>-0.213908 216.491 382.532 619.393 801.149 1008.06 1200.9 1401.52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</si>
  <si>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</si>
  <si>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</si>
  <si>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</si>
  <si>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</si>
  <si>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</si>
  <si>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</si>
  <si>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</si>
  <si>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</si>
  <si>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</si>
  <si>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</si>
  <si>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</si>
  <si>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</si>
  <si>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</si>
  <si>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</si>
  <si>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</si>
  <si>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</si>
  <si>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</si>
  <si>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</si>
  <si>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</si>
  <si>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</si>
  <si>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</si>
  <si>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</si>
  <si>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</si>
  <si>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</si>
  <si>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</si>
  <si>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</si>
  <si>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</si>
  <si>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</si>
  <si>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</si>
  <si>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</si>
  <si>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</si>
  <si>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</si>
  <si>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</si>
  <si>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</si>
  <si>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</si>
  <si>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</si>
  <si>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</si>
  <si>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</si>
  <si>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</si>
  <si>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</si>
  <si>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</si>
  <si>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</si>
  <si>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</si>
  <si>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</si>
  <si>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</si>
  <si>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</si>
  <si>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</si>
  <si>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</si>
  <si>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</si>
  <si>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</si>
  <si>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</si>
  <si>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</si>
  <si>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</si>
  <si>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</si>
  <si>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</si>
  <si>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</si>
  <si>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</si>
  <si>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</si>
  <si>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</si>
  <si>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</si>
  <si>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</si>
  <si>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</si>
  <si>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</si>
  <si>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</si>
  <si>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</si>
  <si>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</si>
  <si>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</si>
  <si>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</si>
  <si>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</si>
  <si>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</si>
  <si>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</si>
  <si>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</si>
  <si>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</si>
  <si>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</si>
  <si>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</si>
  <si>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</si>
  <si>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</si>
  <si>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</si>
  <si>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</si>
  <si>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</si>
  <si>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</si>
  <si>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</si>
  <si>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</si>
  <si>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</si>
  <si>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</si>
  <si>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</si>
  <si>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</si>
  <si>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</si>
  <si>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</si>
  <si>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</si>
  <si>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</si>
  <si>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</si>
  <si>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</si>
  <si>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</si>
  <si>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</si>
  <si>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</si>
  <si>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</si>
  <si>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</si>
  <si>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</si>
  <si>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</si>
  <si>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</si>
  <si>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</si>
  <si>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</si>
  <si>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</si>
  <si>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</si>
  <si>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</si>
  <si>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</si>
  <si>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</si>
  <si>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</si>
  <si>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</si>
  <si>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</si>
  <si>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</si>
  <si>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</si>
  <si>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</si>
  <si>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</si>
  <si>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</si>
  <si>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</si>
  <si>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</si>
  <si>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</si>
  <si>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</si>
  <si>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</si>
  <si>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</si>
  <si>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</si>
  <si>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</si>
  <si>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</si>
  <si>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</si>
  <si>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</si>
  <si>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</si>
  <si>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</si>
  <si>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</si>
  <si>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</si>
  <si>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</si>
  <si>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</si>
  <si>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</si>
  <si>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</si>
  <si>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</si>
  <si>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</si>
  <si>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</si>
  <si>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</si>
  <si>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</si>
  <si>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</si>
  <si>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</si>
  <si>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</si>
  <si>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</si>
  <si>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</si>
  <si>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</si>
  <si>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</si>
  <si>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</si>
  <si>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</si>
  <si>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</si>
  <si>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</si>
  <si>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</si>
  <si>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</si>
  <si>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</si>
  <si>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</si>
  <si>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</si>
  <si>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</si>
  <si>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</si>
  <si>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</si>
  <si>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</si>
  <si>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</si>
  <si>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</si>
  <si>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</si>
  <si>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</si>
  <si>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</si>
  <si>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</si>
  <si>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</si>
  <si>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</si>
  <si>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</si>
  <si>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</si>
  <si>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</si>
  <si>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</si>
  <si>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</si>
  <si>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</si>
  <si>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</si>
  <si>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</si>
  <si>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</si>
  <si>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</si>
  <si>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</si>
  <si>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</si>
  <si>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</si>
  <si>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</si>
  <si>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</si>
  <si>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</si>
  <si>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</si>
  <si>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</si>
  <si>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</si>
  <si>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</si>
  <si>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</si>
  <si>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</si>
  <si>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</si>
  <si>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</si>
  <si>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</si>
  <si>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</si>
  <si>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</si>
  <si>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</si>
  <si>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</si>
  <si>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</si>
  <si>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</si>
  <si>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</si>
  <si>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</si>
  <si>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</si>
  <si>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</si>
  <si>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</si>
  <si>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</si>
  <si>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</si>
  <si>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</si>
  <si>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</si>
  <si>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</si>
  <si>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</si>
  <si>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</si>
  <si>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</si>
  <si>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</si>
  <si>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</si>
  <si>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</si>
  <si>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</si>
  <si>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</si>
  <si>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</si>
  <si>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</si>
  <si>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</si>
  <si>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</si>
  <si>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</si>
  <si>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</si>
  <si>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</si>
  <si>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</si>
  <si>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</si>
  <si>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</si>
  <si>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</si>
  <si>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</si>
  <si>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</si>
  <si>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</si>
  <si>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</si>
  <si>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</si>
  <si>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</si>
  <si>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</si>
  <si>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</si>
  <si>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</si>
  <si>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</si>
  <si>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</si>
  <si>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</si>
  <si>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</si>
  <si>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</si>
  <si>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</si>
  <si>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</si>
  <si>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</si>
  <si>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</si>
  <si>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</si>
  <si>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</si>
  <si>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</si>
  <si>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</si>
  <si>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</si>
  <si>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</si>
  <si>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</si>
  <si>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</si>
  <si>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</si>
  <si>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</si>
  <si>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</si>
  <si>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</si>
  <si>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</si>
  <si>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</si>
  <si>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</si>
  <si>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</si>
  <si>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</si>
  <si>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</si>
  <si>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</si>
  <si>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</si>
  <si>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</si>
  <si>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</si>
  <si>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</si>
  <si>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</si>
  <si>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</si>
  <si>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</si>
  <si>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</si>
  <si>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</si>
  <si>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</si>
  <si>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</si>
  <si>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</si>
  <si>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</si>
  <si>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</si>
  <si>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</si>
  <si>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</si>
  <si>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</si>
  <si>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</si>
  <si>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</si>
  <si>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</si>
  <si>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</si>
  <si>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</si>
  <si>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</si>
  <si>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</si>
  <si>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</si>
  <si>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</si>
  <si>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</si>
  <si>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</si>
  <si>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</si>
  <si>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</si>
  <si>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</si>
  <si>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</si>
  <si>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</si>
  <si>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</si>
  <si>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</si>
  <si>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</si>
  <si>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</si>
  <si>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</si>
  <si>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</si>
  <si>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</si>
  <si>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</si>
  <si>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</si>
  <si>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</si>
  <si>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</si>
  <si>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</si>
  <si>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</si>
  <si>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</si>
  <si>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</si>
  <si>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</si>
  <si>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</si>
  <si>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</si>
  <si>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</si>
  <si>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</si>
  <si>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</si>
  <si>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</si>
  <si>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</si>
  <si>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</si>
  <si>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</si>
  <si>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</si>
  <si>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</si>
  <si>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</si>
  <si>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</si>
  <si>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</si>
  <si>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</si>
  <si>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</si>
  <si>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</si>
  <si>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</si>
  <si>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</si>
  <si>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</si>
  <si>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</si>
  <si>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</si>
  <si>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</si>
  <si>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13:43:40</t>
  </si>
  <si>
    <t>13:43:40</t>
  </si>
  <si>
    <t>pre-dawn (1AM-4AM)</t>
  </si>
  <si>
    <t>predominantly south</t>
  </si>
  <si>
    <t>light green</t>
  </si>
  <si>
    <t>leaf A</t>
  </si>
  <si>
    <t>level 1</t>
  </si>
  <si>
    <t>coffee</t>
  </si>
  <si>
    <t>RECT-571-20231102-15_00_58</t>
  </si>
  <si>
    <t>MPF-621-20231108-13_10_16</t>
  </si>
  <si>
    <t>-</t>
  </si>
  <si>
    <t>0: Broadleaf</t>
  </si>
  <si>
    <t>13:44:03</t>
  </si>
  <si>
    <t>0/0</t>
  </si>
  <si>
    <t>11111111</t>
  </si>
  <si>
    <t>oooooooo</t>
  </si>
  <si>
    <t>on</t>
  </si>
  <si>
    <t>20221115 13:44:39</t>
  </si>
  <si>
    <t>13:44:39</t>
  </si>
  <si>
    <t>MPF-622-20231108-13_11_15</t>
  </si>
  <si>
    <t>13:44:53</t>
  </si>
  <si>
    <t>20221115 13:45:30</t>
  </si>
  <si>
    <t>13:45:30</t>
  </si>
  <si>
    <t>MPF-623-20231108-13_12_06</t>
  </si>
  <si>
    <t>13:45:51</t>
  </si>
  <si>
    <t>20221115 13:46:23</t>
  </si>
  <si>
    <t>13:46:23</t>
  </si>
  <si>
    <t>MPF-624-20231108-13_12_59</t>
  </si>
  <si>
    <t>13:46:39</t>
  </si>
  <si>
    <t>20221115 13:47:18</t>
  </si>
  <si>
    <t>13:47:18</t>
  </si>
  <si>
    <t>MPF-625-20231108-13_13_54</t>
  </si>
  <si>
    <t>13:47:32</t>
  </si>
  <si>
    <t>20221115 13:48:27</t>
  </si>
  <si>
    <t>13:48:27</t>
  </si>
  <si>
    <t>MPF-626-20231108-13_15_03</t>
  </si>
  <si>
    <t>13:48:44</t>
  </si>
  <si>
    <t>20221115 13:49:32</t>
  </si>
  <si>
    <t>13:49:32</t>
  </si>
  <si>
    <t>MPF-627-20231108-13_16_08</t>
  </si>
  <si>
    <t>13:49:46</t>
  </si>
  <si>
    <t>20221115 13:50:29</t>
  </si>
  <si>
    <t>13:50:29</t>
  </si>
  <si>
    <t>MPF-628-20231108-13_17_05</t>
  </si>
  <si>
    <t>13:50:43</t>
  </si>
  <si>
    <t>20221115 13:51:18</t>
  </si>
  <si>
    <t>13:51:18</t>
  </si>
  <si>
    <t>MPF-629-20231108-13_17_54</t>
  </si>
  <si>
    <t>13:51:33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</si>
</sst>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5"/>
  <sheetViews>
    <sheetView tabSelected="1" workbookViewId="0"/>
  </sheetViews>
  <sheetFormatPr defaultRowHeight="15"/>
  <sheetData>
    <row r="2" spans="1:289">
      <c r="A2" t="s">
        <v>32</v>
      </c>
      <c r="B2" t="s">
        <v>33</v>
      </c>
      <c r="C2" t="s">
        <v>34</v>
      </c>
    </row>
    <row r="3" spans="1:289">
      <c r="B3">
        <v>0</v>
      </c>
      <c r="C3">
        <v>21</v>
      </c>
    </row>
    <row r="4" spans="1:289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89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89">
      <c r="B9" t="s">
        <v>54</v>
      </c>
      <c r="C9" t="s">
        <v>56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89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95</v>
      </c>
      <c r="DM14" t="s">
        <v>95</v>
      </c>
      <c r="DN14" t="s">
        <v>95</v>
      </c>
      <c r="DO14" t="s">
        <v>95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98</v>
      </c>
      <c r="EN14" t="s">
        <v>98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102</v>
      </c>
      <c r="GH14" t="s">
        <v>102</v>
      </c>
      <c r="GI14" t="s">
        <v>102</v>
      </c>
      <c r="GJ14" t="s">
        <v>103</v>
      </c>
      <c r="GK14" t="s">
        <v>103</v>
      </c>
      <c r="GL14" t="s">
        <v>103</v>
      </c>
      <c r="GM14" t="s">
        <v>103</v>
      </c>
      <c r="GN14" t="s">
        <v>103</v>
      </c>
      <c r="GO14" t="s">
        <v>103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104</v>
      </c>
      <c r="HC14" t="s">
        <v>104</v>
      </c>
      <c r="HD14" t="s">
        <v>104</v>
      </c>
      <c r="HE14" t="s">
        <v>104</v>
      </c>
      <c r="HF14" t="s">
        <v>104</v>
      </c>
      <c r="HG14" t="s">
        <v>104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105</v>
      </c>
      <c r="HV14" t="s">
        <v>105</v>
      </c>
      <c r="HW14" t="s">
        <v>105</v>
      </c>
      <c r="HX14" t="s">
        <v>105</v>
      </c>
      <c r="HY14" t="s">
        <v>105</v>
      </c>
      <c r="HZ14" t="s">
        <v>105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106</v>
      </c>
      <c r="IO14" t="s">
        <v>106</v>
      </c>
      <c r="IP14" t="s">
        <v>106</v>
      </c>
      <c r="IQ14" t="s">
        <v>106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107</v>
      </c>
      <c r="JG14" t="s">
        <v>107</v>
      </c>
      <c r="JH14" t="s">
        <v>107</v>
      </c>
      <c r="JI14" t="s">
        <v>107</v>
      </c>
      <c r="JJ14" t="s">
        <v>107</v>
      </c>
      <c r="JK14" t="s">
        <v>107</v>
      </c>
      <c r="JL14" t="s">
        <v>107</v>
      </c>
      <c r="JM14" t="s">
        <v>107</v>
      </c>
      <c r="JN14" t="s">
        <v>108</v>
      </c>
      <c r="JO14" t="s">
        <v>108</v>
      </c>
      <c r="JP14" t="s">
        <v>108</v>
      </c>
      <c r="JQ14" t="s">
        <v>108</v>
      </c>
      <c r="JR14" t="s">
        <v>108</v>
      </c>
      <c r="JS14" t="s">
        <v>108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</row>
    <row r="15" spans="1:289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151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91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204</v>
      </c>
      <c r="CT15" t="s">
        <v>205</v>
      </c>
      <c r="CU15" t="s">
        <v>206</v>
      </c>
      <c r="CV15" t="s">
        <v>207</v>
      </c>
      <c r="CW15" t="s">
        <v>208</v>
      </c>
      <c r="CX15" t="s">
        <v>209</v>
      </c>
      <c r="CY15" t="s">
        <v>189</v>
      </c>
      <c r="CZ15" t="s">
        <v>210</v>
      </c>
      <c r="DA15" t="s">
        <v>211</v>
      </c>
      <c r="DB15" t="s">
        <v>212</v>
      </c>
      <c r="DC15" t="s">
        <v>163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121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274</v>
      </c>
      <c r="FO15" t="s">
        <v>275</v>
      </c>
      <c r="FP15" t="s">
        <v>276</v>
      </c>
      <c r="FQ15" t="s">
        <v>277</v>
      </c>
      <c r="FR15" t="s">
        <v>278</v>
      </c>
      <c r="FS15" t="s">
        <v>279</v>
      </c>
      <c r="FT15" t="s">
        <v>110</v>
      </c>
      <c r="FU15" t="s">
        <v>113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</row>
    <row r="16" spans="1:289">
      <c r="B16" t="s">
        <v>392</v>
      </c>
      <c r="C16" t="s">
        <v>392</v>
      </c>
      <c r="F16" t="s">
        <v>392</v>
      </c>
      <c r="M16" t="s">
        <v>392</v>
      </c>
      <c r="N16" t="s">
        <v>393</v>
      </c>
      <c r="O16" t="s">
        <v>394</v>
      </c>
      <c r="P16" t="s">
        <v>395</v>
      </c>
      <c r="Q16" t="s">
        <v>396</v>
      </c>
      <c r="R16" t="s">
        <v>396</v>
      </c>
      <c r="S16" t="s">
        <v>237</v>
      </c>
      <c r="T16" t="s">
        <v>237</v>
      </c>
      <c r="U16" t="s">
        <v>393</v>
      </c>
      <c r="V16" t="s">
        <v>393</v>
      </c>
      <c r="W16" t="s">
        <v>393</v>
      </c>
      <c r="X16" t="s">
        <v>393</v>
      </c>
      <c r="Y16" t="s">
        <v>397</v>
      </c>
      <c r="Z16" t="s">
        <v>398</v>
      </c>
      <c r="AA16" t="s">
        <v>398</v>
      </c>
      <c r="AB16" t="s">
        <v>399</v>
      </c>
      <c r="AC16" t="s">
        <v>400</v>
      </c>
      <c r="AD16" t="s">
        <v>399</v>
      </c>
      <c r="AE16" t="s">
        <v>399</v>
      </c>
      <c r="AF16" t="s">
        <v>399</v>
      </c>
      <c r="AG16" t="s">
        <v>397</v>
      </c>
      <c r="AH16" t="s">
        <v>397</v>
      </c>
      <c r="AI16" t="s">
        <v>397</v>
      </c>
      <c r="AJ16" t="s">
        <v>397</v>
      </c>
      <c r="AK16" t="s">
        <v>395</v>
      </c>
      <c r="AL16" t="s">
        <v>394</v>
      </c>
      <c r="AM16" t="s">
        <v>395</v>
      </c>
      <c r="AN16" t="s">
        <v>396</v>
      </c>
      <c r="AO16" t="s">
        <v>396</v>
      </c>
      <c r="AP16" t="s">
        <v>401</v>
      </c>
      <c r="AQ16" t="s">
        <v>402</v>
      </c>
      <c r="AR16" t="s">
        <v>394</v>
      </c>
      <c r="AS16" t="s">
        <v>403</v>
      </c>
      <c r="AT16" t="s">
        <v>403</v>
      </c>
      <c r="AU16" t="s">
        <v>404</v>
      </c>
      <c r="AV16" t="s">
        <v>402</v>
      </c>
      <c r="AW16" t="s">
        <v>405</v>
      </c>
      <c r="AX16" t="s">
        <v>400</v>
      </c>
      <c r="AZ16" t="s">
        <v>400</v>
      </c>
      <c r="BA16" t="s">
        <v>405</v>
      </c>
      <c r="BG16" t="s">
        <v>395</v>
      </c>
      <c r="BN16" t="s">
        <v>395</v>
      </c>
      <c r="BO16" t="s">
        <v>395</v>
      </c>
      <c r="BP16" t="s">
        <v>395</v>
      </c>
      <c r="BQ16" t="s">
        <v>406</v>
      </c>
      <c r="CE16" t="s">
        <v>407</v>
      </c>
      <c r="CG16" t="s">
        <v>407</v>
      </c>
      <c r="CH16" t="s">
        <v>395</v>
      </c>
      <c r="CK16" t="s">
        <v>407</v>
      </c>
      <c r="CL16" t="s">
        <v>400</v>
      </c>
      <c r="CO16" t="s">
        <v>408</v>
      </c>
      <c r="CP16" t="s">
        <v>408</v>
      </c>
      <c r="CR16" t="s">
        <v>409</v>
      </c>
      <c r="CS16" t="s">
        <v>407</v>
      </c>
      <c r="CU16" t="s">
        <v>407</v>
      </c>
      <c r="CV16" t="s">
        <v>395</v>
      </c>
      <c r="CZ16" t="s">
        <v>407</v>
      </c>
      <c r="DB16" t="s">
        <v>410</v>
      </c>
      <c r="DE16" t="s">
        <v>407</v>
      </c>
      <c r="DF16" t="s">
        <v>407</v>
      </c>
      <c r="DH16" t="s">
        <v>407</v>
      </c>
      <c r="DJ16" t="s">
        <v>407</v>
      </c>
      <c r="DL16" t="s">
        <v>395</v>
      </c>
      <c r="DM16" t="s">
        <v>395</v>
      </c>
      <c r="DO16" t="s">
        <v>411</v>
      </c>
      <c r="DP16" t="s">
        <v>412</v>
      </c>
      <c r="DS16" t="s">
        <v>393</v>
      </c>
      <c r="DU16" t="s">
        <v>392</v>
      </c>
      <c r="DV16" t="s">
        <v>396</v>
      </c>
      <c r="DW16" t="s">
        <v>396</v>
      </c>
      <c r="DX16" t="s">
        <v>403</v>
      </c>
      <c r="DY16" t="s">
        <v>403</v>
      </c>
      <c r="DZ16" t="s">
        <v>396</v>
      </c>
      <c r="EA16" t="s">
        <v>403</v>
      </c>
      <c r="EB16" t="s">
        <v>405</v>
      </c>
      <c r="EC16" t="s">
        <v>399</v>
      </c>
      <c r="ED16" t="s">
        <v>399</v>
      </c>
      <c r="EE16" t="s">
        <v>398</v>
      </c>
      <c r="EF16" t="s">
        <v>398</v>
      </c>
      <c r="EG16" t="s">
        <v>398</v>
      </c>
      <c r="EH16" t="s">
        <v>398</v>
      </c>
      <c r="EI16" t="s">
        <v>398</v>
      </c>
      <c r="EJ16" t="s">
        <v>413</v>
      </c>
      <c r="EK16" t="s">
        <v>395</v>
      </c>
      <c r="EL16" t="s">
        <v>395</v>
      </c>
      <c r="EM16" t="s">
        <v>396</v>
      </c>
      <c r="EN16" t="s">
        <v>396</v>
      </c>
      <c r="EO16" t="s">
        <v>396</v>
      </c>
      <c r="EP16" t="s">
        <v>403</v>
      </c>
      <c r="EQ16" t="s">
        <v>396</v>
      </c>
      <c r="ER16" t="s">
        <v>403</v>
      </c>
      <c r="ES16" t="s">
        <v>399</v>
      </c>
      <c r="ET16" t="s">
        <v>399</v>
      </c>
      <c r="EU16" t="s">
        <v>398</v>
      </c>
      <c r="EV16" t="s">
        <v>398</v>
      </c>
      <c r="EW16" t="s">
        <v>395</v>
      </c>
      <c r="FB16" t="s">
        <v>395</v>
      </c>
      <c r="FE16" t="s">
        <v>398</v>
      </c>
      <c r="FF16" t="s">
        <v>398</v>
      </c>
      <c r="FG16" t="s">
        <v>398</v>
      </c>
      <c r="FH16" t="s">
        <v>398</v>
      </c>
      <c r="FI16" t="s">
        <v>398</v>
      </c>
      <c r="FJ16" t="s">
        <v>395</v>
      </c>
      <c r="FK16" t="s">
        <v>395</v>
      </c>
      <c r="FL16" t="s">
        <v>395</v>
      </c>
      <c r="FM16" t="s">
        <v>392</v>
      </c>
      <c r="FP16" t="s">
        <v>414</v>
      </c>
      <c r="FQ16" t="s">
        <v>414</v>
      </c>
      <c r="FS16" t="s">
        <v>392</v>
      </c>
      <c r="FT16" t="s">
        <v>415</v>
      </c>
      <c r="FV16" t="s">
        <v>392</v>
      </c>
      <c r="FW16" t="s">
        <v>392</v>
      </c>
      <c r="FY16" t="s">
        <v>416</v>
      </c>
      <c r="FZ16" t="s">
        <v>417</v>
      </c>
      <c r="GA16" t="s">
        <v>416</v>
      </c>
      <c r="GB16" t="s">
        <v>417</v>
      </c>
      <c r="GC16" t="s">
        <v>416</v>
      </c>
      <c r="GD16" t="s">
        <v>417</v>
      </c>
      <c r="GE16" t="s">
        <v>400</v>
      </c>
      <c r="GF16" t="s">
        <v>400</v>
      </c>
      <c r="GJ16" t="s">
        <v>418</v>
      </c>
      <c r="GK16" t="s">
        <v>418</v>
      </c>
      <c r="GX16" t="s">
        <v>418</v>
      </c>
      <c r="GY16" t="s">
        <v>418</v>
      </c>
      <c r="GZ16" t="s">
        <v>419</v>
      </c>
      <c r="HA16" t="s">
        <v>419</v>
      </c>
      <c r="HB16" t="s">
        <v>398</v>
      </c>
      <c r="HC16" t="s">
        <v>398</v>
      </c>
      <c r="HD16" t="s">
        <v>400</v>
      </c>
      <c r="HE16" t="s">
        <v>398</v>
      </c>
      <c r="HF16" t="s">
        <v>403</v>
      </c>
      <c r="HG16" t="s">
        <v>400</v>
      </c>
      <c r="HH16" t="s">
        <v>400</v>
      </c>
      <c r="HJ16" t="s">
        <v>418</v>
      </c>
      <c r="HK16" t="s">
        <v>418</v>
      </c>
      <c r="HL16" t="s">
        <v>418</v>
      </c>
      <c r="HM16" t="s">
        <v>418</v>
      </c>
      <c r="HN16" t="s">
        <v>418</v>
      </c>
      <c r="HO16" t="s">
        <v>418</v>
      </c>
      <c r="HP16" t="s">
        <v>418</v>
      </c>
      <c r="HQ16" t="s">
        <v>420</v>
      </c>
      <c r="HR16" t="s">
        <v>421</v>
      </c>
      <c r="HS16" t="s">
        <v>420</v>
      </c>
      <c r="HT16" t="s">
        <v>420</v>
      </c>
      <c r="HU16" t="s">
        <v>418</v>
      </c>
      <c r="HV16" t="s">
        <v>418</v>
      </c>
      <c r="HW16" t="s">
        <v>418</v>
      </c>
      <c r="HX16" t="s">
        <v>418</v>
      </c>
      <c r="HY16" t="s">
        <v>418</v>
      </c>
      <c r="HZ16" t="s">
        <v>418</v>
      </c>
      <c r="IA16" t="s">
        <v>418</v>
      </c>
      <c r="IB16" t="s">
        <v>418</v>
      </c>
      <c r="IC16" t="s">
        <v>418</v>
      </c>
      <c r="ID16" t="s">
        <v>418</v>
      </c>
      <c r="IE16" t="s">
        <v>418</v>
      </c>
      <c r="IF16" t="s">
        <v>418</v>
      </c>
      <c r="IM16" t="s">
        <v>418</v>
      </c>
      <c r="IN16" t="s">
        <v>400</v>
      </c>
      <c r="IO16" t="s">
        <v>400</v>
      </c>
      <c r="IP16" t="s">
        <v>416</v>
      </c>
      <c r="IQ16" t="s">
        <v>417</v>
      </c>
      <c r="IR16" t="s">
        <v>417</v>
      </c>
      <c r="IV16" t="s">
        <v>417</v>
      </c>
      <c r="IZ16" t="s">
        <v>396</v>
      </c>
      <c r="JA16" t="s">
        <v>396</v>
      </c>
      <c r="JB16" t="s">
        <v>403</v>
      </c>
      <c r="JC16" t="s">
        <v>403</v>
      </c>
      <c r="JD16" t="s">
        <v>422</v>
      </c>
      <c r="JE16" t="s">
        <v>422</v>
      </c>
      <c r="JF16" t="s">
        <v>418</v>
      </c>
      <c r="JG16" t="s">
        <v>418</v>
      </c>
      <c r="JH16" t="s">
        <v>418</v>
      </c>
      <c r="JI16" t="s">
        <v>418</v>
      </c>
      <c r="JJ16" t="s">
        <v>418</v>
      </c>
      <c r="JK16" t="s">
        <v>418</v>
      </c>
      <c r="JL16" t="s">
        <v>398</v>
      </c>
      <c r="JM16" t="s">
        <v>418</v>
      </c>
      <c r="JO16" t="s">
        <v>405</v>
      </c>
      <c r="JP16" t="s">
        <v>405</v>
      </c>
      <c r="JQ16" t="s">
        <v>398</v>
      </c>
      <c r="JR16" t="s">
        <v>398</v>
      </c>
      <c r="JS16" t="s">
        <v>398</v>
      </c>
      <c r="JT16" t="s">
        <v>398</v>
      </c>
      <c r="JU16" t="s">
        <v>398</v>
      </c>
      <c r="JV16" t="s">
        <v>400</v>
      </c>
      <c r="JW16" t="s">
        <v>400</v>
      </c>
      <c r="JX16" t="s">
        <v>400</v>
      </c>
      <c r="JY16" t="s">
        <v>398</v>
      </c>
      <c r="JZ16" t="s">
        <v>396</v>
      </c>
      <c r="KA16" t="s">
        <v>403</v>
      </c>
      <c r="KB16" t="s">
        <v>400</v>
      </c>
      <c r="KC16" t="s">
        <v>400</v>
      </c>
    </row>
    <row r="17" spans="1:289">
      <c r="A17">
        <v>1</v>
      </c>
      <c r="B17">
        <v>1668545020.1</v>
      </c>
      <c r="C17">
        <v>0</v>
      </c>
      <c r="D17" t="s">
        <v>423</v>
      </c>
      <c r="E17" t="s">
        <v>424</v>
      </c>
      <c r="F17">
        <v>15</v>
      </c>
      <c r="G17" t="s">
        <v>425</v>
      </c>
      <c r="H17" t="s">
        <v>426</v>
      </c>
      <c r="I17" t="s">
        <v>427</v>
      </c>
      <c r="J17" t="s">
        <v>428</v>
      </c>
      <c r="K17" t="s">
        <v>429</v>
      </c>
      <c r="L17" t="s">
        <v>430</v>
      </c>
      <c r="M17">
        <v>1668545012.1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318.48498192514</v>
      </c>
      <c r="AO17">
        <v>312.888121212121</v>
      </c>
      <c r="AP17">
        <v>0.00833626028481395</v>
      </c>
      <c r="AQ17">
        <v>66.9608848126617</v>
      </c>
      <c r="AR17">
        <f>(AT17 - AS17 + EC17*1E3/(8.314*(EE17+273.15)) * AV17/EB17 * AU17) * EB17/(100*DP17) * 1000/(1000 - AT17)</f>
        <v>0</v>
      </c>
      <c r="AS17">
        <v>29.812117874435</v>
      </c>
      <c r="AT17">
        <v>31.9050412121212</v>
      </c>
      <c r="AU17">
        <v>0.000120875100218094</v>
      </c>
      <c r="AV17">
        <v>78.3402277395431</v>
      </c>
      <c r="AW17">
        <v>3</v>
      </c>
      <c r="AX17">
        <v>1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431</v>
      </c>
      <c r="BC17">
        <v>10090.5</v>
      </c>
      <c r="BD17">
        <v>918.917307692308</v>
      </c>
      <c r="BE17">
        <v>4653.53</v>
      </c>
      <c r="BF17">
        <f>1-BD17/BE17</f>
        <v>0</v>
      </c>
      <c r="BG17">
        <v>-0.204273046024211</v>
      </c>
      <c r="BH17" t="s">
        <v>432</v>
      </c>
      <c r="BI17">
        <v>10096.3</v>
      </c>
      <c r="BJ17">
        <v>2127.8076</v>
      </c>
      <c r="BK17">
        <v>2456.65628613672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433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621</v>
      </c>
      <c r="CE17">
        <v>290</v>
      </c>
      <c r="CF17">
        <v>2435.69</v>
      </c>
      <c r="CG17">
        <v>75</v>
      </c>
      <c r="CH17">
        <v>10096.3</v>
      </c>
      <c r="CI17">
        <v>2424.39</v>
      </c>
      <c r="CJ17">
        <v>11.3</v>
      </c>
      <c r="CK17">
        <v>300</v>
      </c>
      <c r="CL17">
        <v>24.1</v>
      </c>
      <c r="CM17">
        <v>2456.65628613672</v>
      </c>
      <c r="CN17">
        <v>2.41925384855187</v>
      </c>
      <c r="CO17">
        <v>-32.5741863885764</v>
      </c>
      <c r="CP17">
        <v>2.13451693873215</v>
      </c>
      <c r="CQ17">
        <v>0.892674434497309</v>
      </c>
      <c r="CR17">
        <v>-0.0077872106785317</v>
      </c>
      <c r="CS17">
        <v>290</v>
      </c>
      <c r="CT17">
        <v>2429.66</v>
      </c>
      <c r="CU17">
        <v>875</v>
      </c>
      <c r="CV17">
        <v>10060</v>
      </c>
      <c r="CW17">
        <v>2424.28</v>
      </c>
      <c r="CX17">
        <v>5.38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434</v>
      </c>
      <c r="DS17">
        <v>2</v>
      </c>
      <c r="DT17" t="b">
        <v>1</v>
      </c>
      <c r="DU17">
        <v>1668545012.1</v>
      </c>
      <c r="DV17">
        <v>302.886266666667</v>
      </c>
      <c r="DW17">
        <v>308.841866666667</v>
      </c>
      <c r="DX17">
        <v>31.8937333333333</v>
      </c>
      <c r="DY17">
        <v>29.8078133333333</v>
      </c>
      <c r="DZ17">
        <v>304.546266666667</v>
      </c>
      <c r="EA17">
        <v>31.5124733333333</v>
      </c>
      <c r="EB17">
        <v>600.038</v>
      </c>
      <c r="EC17">
        <v>88.2775</v>
      </c>
      <c r="ED17">
        <v>0.100018946666667</v>
      </c>
      <c r="EE17">
        <v>30.1432666666667</v>
      </c>
      <c r="EF17">
        <v>29.51316</v>
      </c>
      <c r="EG17">
        <v>999.9</v>
      </c>
      <c r="EH17">
        <v>0</v>
      </c>
      <c r="EI17">
        <v>0</v>
      </c>
      <c r="EJ17">
        <v>5002.5</v>
      </c>
      <c r="EK17">
        <v>0</v>
      </c>
      <c r="EL17">
        <v>-181.917666666667</v>
      </c>
      <c r="EM17">
        <v>-5.90645</v>
      </c>
      <c r="EN17">
        <v>312.915533333333</v>
      </c>
      <c r="EO17">
        <v>318.330533333333</v>
      </c>
      <c r="EP17">
        <v>2.08591466666667</v>
      </c>
      <c r="EQ17">
        <v>308.841866666667</v>
      </c>
      <c r="ER17">
        <v>29.8078133333333</v>
      </c>
      <c r="ES17">
        <v>2.81549733333333</v>
      </c>
      <c r="ET17">
        <v>2.63136</v>
      </c>
      <c r="EU17">
        <v>22.97524</v>
      </c>
      <c r="EV17">
        <v>21.86266</v>
      </c>
      <c r="EW17">
        <v>700.021</v>
      </c>
      <c r="EX17">
        <v>0.9429864</v>
      </c>
      <c r="EY17">
        <v>0.05701374</v>
      </c>
      <c r="EZ17">
        <v>0</v>
      </c>
      <c r="FA17">
        <v>2135.92866666667</v>
      </c>
      <c r="FB17">
        <v>5.00072</v>
      </c>
      <c r="FC17">
        <v>14765.14</v>
      </c>
      <c r="FD17">
        <v>6034.12733333333</v>
      </c>
      <c r="FE17">
        <v>42.3078666666667</v>
      </c>
      <c r="FF17">
        <v>44.687</v>
      </c>
      <c r="FG17">
        <v>43.8708</v>
      </c>
      <c r="FH17">
        <v>44.9287333333333</v>
      </c>
      <c r="FI17">
        <v>44.9287333333333</v>
      </c>
      <c r="FJ17">
        <v>655.394666666667</v>
      </c>
      <c r="FK17">
        <v>39.628</v>
      </c>
      <c r="FL17">
        <v>0</v>
      </c>
      <c r="FM17">
        <v>320.900000095367</v>
      </c>
      <c r="FN17">
        <v>0</v>
      </c>
      <c r="FO17">
        <v>2127.8076</v>
      </c>
      <c r="FP17">
        <v>-605.344615383634</v>
      </c>
      <c r="FQ17">
        <v>-4018.28461517435</v>
      </c>
      <c r="FR17">
        <v>14710.384</v>
      </c>
      <c r="FS17">
        <v>15</v>
      </c>
      <c r="FT17">
        <v>1668545043.1</v>
      </c>
      <c r="FU17" t="s">
        <v>435</v>
      </c>
      <c r="FV17">
        <v>1668545043.1</v>
      </c>
      <c r="FW17">
        <v>1668544977.1</v>
      </c>
      <c r="FX17">
        <v>25</v>
      </c>
      <c r="FY17">
        <v>-0.049</v>
      </c>
      <c r="FZ17">
        <v>-0.001</v>
      </c>
      <c r="GA17">
        <v>-1.66</v>
      </c>
      <c r="GB17">
        <v>0.381</v>
      </c>
      <c r="GC17">
        <v>309</v>
      </c>
      <c r="GD17">
        <v>30</v>
      </c>
      <c r="GE17">
        <v>0.58</v>
      </c>
      <c r="GF17">
        <v>0.1</v>
      </c>
      <c r="GG17">
        <v>0</v>
      </c>
      <c r="GH17">
        <v>0</v>
      </c>
      <c r="GI17" t="s">
        <v>436</v>
      </c>
      <c r="GJ17">
        <v>3.23818</v>
      </c>
      <c r="GK17">
        <v>2.68085</v>
      </c>
      <c r="GL17">
        <v>0.0663386</v>
      </c>
      <c r="GM17">
        <v>0.0667929</v>
      </c>
      <c r="GN17">
        <v>0.128171</v>
      </c>
      <c r="GO17">
        <v>0.121125</v>
      </c>
      <c r="GP17">
        <v>28354.8</v>
      </c>
      <c r="GQ17">
        <v>26116.1</v>
      </c>
      <c r="GR17">
        <v>28743.3</v>
      </c>
      <c r="GS17">
        <v>26561.7</v>
      </c>
      <c r="GT17">
        <v>34943</v>
      </c>
      <c r="GU17">
        <v>32860.5</v>
      </c>
      <c r="GV17">
        <v>43210.7</v>
      </c>
      <c r="GW17">
        <v>40236.5</v>
      </c>
      <c r="GX17">
        <v>2.0742</v>
      </c>
      <c r="GY17">
        <v>2.4973</v>
      </c>
      <c r="GZ17">
        <v>0.113726</v>
      </c>
      <c r="HA17">
        <v>0</v>
      </c>
      <c r="HB17">
        <v>27.6705</v>
      </c>
      <c r="HC17">
        <v>999.9</v>
      </c>
      <c r="HD17">
        <v>67.757</v>
      </c>
      <c r="HE17">
        <v>29.034</v>
      </c>
      <c r="HF17">
        <v>30.9303</v>
      </c>
      <c r="HG17">
        <v>29.6728</v>
      </c>
      <c r="HH17">
        <v>9.58334</v>
      </c>
      <c r="HI17">
        <v>3</v>
      </c>
      <c r="HJ17">
        <v>0.124065</v>
      </c>
      <c r="HK17">
        <v>0</v>
      </c>
      <c r="HL17">
        <v>20.3103</v>
      </c>
      <c r="HM17">
        <v>5.24724</v>
      </c>
      <c r="HN17">
        <v>11.9644</v>
      </c>
      <c r="HO17">
        <v>4.9846</v>
      </c>
      <c r="HP17">
        <v>3.2922</v>
      </c>
      <c r="HQ17">
        <v>9999</v>
      </c>
      <c r="HR17">
        <v>999.9</v>
      </c>
      <c r="HS17">
        <v>9999</v>
      </c>
      <c r="HT17">
        <v>9999</v>
      </c>
      <c r="HU17">
        <v>4.97142</v>
      </c>
      <c r="HV17">
        <v>1.88293</v>
      </c>
      <c r="HW17">
        <v>1.87759</v>
      </c>
      <c r="HX17">
        <v>1.87912</v>
      </c>
      <c r="HY17">
        <v>1.87485</v>
      </c>
      <c r="HZ17">
        <v>1.87502</v>
      </c>
      <c r="IA17">
        <v>1.87836</v>
      </c>
      <c r="IB17">
        <v>1.8788</v>
      </c>
      <c r="IC17">
        <v>0</v>
      </c>
      <c r="ID17">
        <v>0</v>
      </c>
      <c r="IE17">
        <v>0</v>
      </c>
      <c r="IF17">
        <v>0</v>
      </c>
      <c r="IG17" t="s">
        <v>437</v>
      </c>
      <c r="IH17" t="s">
        <v>438</v>
      </c>
      <c r="II17" t="s">
        <v>439</v>
      </c>
      <c r="IJ17" t="s">
        <v>439</v>
      </c>
      <c r="IK17" t="s">
        <v>439</v>
      </c>
      <c r="IL17" t="s">
        <v>439</v>
      </c>
      <c r="IM17">
        <v>0</v>
      </c>
      <c r="IN17">
        <v>100</v>
      </c>
      <c r="IO17">
        <v>100</v>
      </c>
      <c r="IP17">
        <v>-1.66</v>
      </c>
      <c r="IQ17">
        <v>0.3812</v>
      </c>
      <c r="IR17">
        <v>-1.61081818181816</v>
      </c>
      <c r="IS17">
        <v>0</v>
      </c>
      <c r="IT17">
        <v>0</v>
      </c>
      <c r="IU17">
        <v>0</v>
      </c>
      <c r="IV17">
        <v>0.381245454545464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0.8</v>
      </c>
      <c r="JE17">
        <v>0.7</v>
      </c>
      <c r="JF17">
        <v>4.99756</v>
      </c>
      <c r="JG17">
        <v>4.99756</v>
      </c>
      <c r="JH17">
        <v>3.34595</v>
      </c>
      <c r="JI17">
        <v>3.0603</v>
      </c>
      <c r="JJ17">
        <v>3.05054</v>
      </c>
      <c r="JK17">
        <v>2.33887</v>
      </c>
      <c r="JL17">
        <v>33.0652</v>
      </c>
      <c r="JM17">
        <v>15.5067</v>
      </c>
      <c r="JN17">
        <v>2</v>
      </c>
      <c r="JO17">
        <v>619.366</v>
      </c>
      <c r="JP17">
        <v>1066.84</v>
      </c>
      <c r="JQ17">
        <v>28.5922</v>
      </c>
      <c r="JR17">
        <v>28.5977</v>
      </c>
      <c r="JS17">
        <v>30.0002</v>
      </c>
      <c r="JT17">
        <v>28.6907</v>
      </c>
      <c r="JU17">
        <v>28.6885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0</v>
      </c>
      <c r="KB17">
        <v>103.805</v>
      </c>
      <c r="KC17">
        <v>101.173</v>
      </c>
    </row>
    <row r="18" spans="1:289">
      <c r="A18">
        <v>2</v>
      </c>
      <c r="B18">
        <v>1668545079.1</v>
      </c>
      <c r="C18">
        <v>59</v>
      </c>
      <c r="D18" t="s">
        <v>440</v>
      </c>
      <c r="E18" t="s">
        <v>441</v>
      </c>
      <c r="F18">
        <v>15</v>
      </c>
      <c r="G18" t="s">
        <v>425</v>
      </c>
      <c r="H18" t="s">
        <v>426</v>
      </c>
      <c r="I18" t="s">
        <v>427</v>
      </c>
      <c r="J18" t="s">
        <v>428</v>
      </c>
      <c r="K18" t="s">
        <v>429</v>
      </c>
      <c r="L18" t="s">
        <v>430</v>
      </c>
      <c r="M18">
        <v>1668545071.1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318.231925018905</v>
      </c>
      <c r="AO18">
        <v>312.346896969697</v>
      </c>
      <c r="AP18">
        <v>-0.00627023791933288</v>
      </c>
      <c r="AQ18">
        <v>66.9464678108284</v>
      </c>
      <c r="AR18">
        <f>(AT18 - AS18 + EC18*1E3/(8.314*(EE18+273.15)) * AV18/EB18 * AU18) * EB18/(100*DP18) * 1000/(1000 - AT18)</f>
        <v>0</v>
      </c>
      <c r="AS18">
        <v>29.7228168861324</v>
      </c>
      <c r="AT18">
        <v>31.8730012121212</v>
      </c>
      <c r="AU18">
        <v>-0.00631187354293345</v>
      </c>
      <c r="AV18">
        <v>78.3408858903556</v>
      </c>
      <c r="AW18">
        <v>3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431</v>
      </c>
      <c r="BC18">
        <v>10090.5</v>
      </c>
      <c r="BD18">
        <v>918.917307692308</v>
      </c>
      <c r="BE18">
        <v>4653.53</v>
      </c>
      <c r="BF18">
        <f>1-BD18/BE18</f>
        <v>0</v>
      </c>
      <c r="BG18">
        <v>-0.204273046024211</v>
      </c>
      <c r="BH18" t="s">
        <v>442</v>
      </c>
      <c r="BI18">
        <v>10092.1</v>
      </c>
      <c r="BJ18">
        <v>1750.636</v>
      </c>
      <c r="BK18">
        <v>2117.63592890079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433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622</v>
      </c>
      <c r="CE18">
        <v>290</v>
      </c>
      <c r="CF18">
        <v>2092.53</v>
      </c>
      <c r="CG18">
        <v>85</v>
      </c>
      <c r="CH18">
        <v>10092.1</v>
      </c>
      <c r="CI18">
        <v>2084.87</v>
      </c>
      <c r="CJ18">
        <v>7.66</v>
      </c>
      <c r="CK18">
        <v>300</v>
      </c>
      <c r="CL18">
        <v>24.1</v>
      </c>
      <c r="CM18">
        <v>2117.63592890079</v>
      </c>
      <c r="CN18">
        <v>2.37815358168343</v>
      </c>
      <c r="CO18">
        <v>-33.0673941456747</v>
      </c>
      <c r="CP18">
        <v>2.09762216365223</v>
      </c>
      <c r="CQ18">
        <v>0.898738163941927</v>
      </c>
      <c r="CR18">
        <v>-0.00778493058954394</v>
      </c>
      <c r="CS18">
        <v>290</v>
      </c>
      <c r="CT18">
        <v>2092.82</v>
      </c>
      <c r="CU18">
        <v>895</v>
      </c>
      <c r="CV18">
        <v>10056.7</v>
      </c>
      <c r="CW18">
        <v>2084.75</v>
      </c>
      <c r="CX18">
        <v>8.07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434</v>
      </c>
      <c r="DS18">
        <v>2</v>
      </c>
      <c r="DT18" t="b">
        <v>1</v>
      </c>
      <c r="DU18">
        <v>1668545071.1</v>
      </c>
      <c r="DV18">
        <v>302.682533333333</v>
      </c>
      <c r="DW18">
        <v>308.904866666667</v>
      </c>
      <c r="DX18">
        <v>31.9122666666667</v>
      </c>
      <c r="DY18">
        <v>29.76664</v>
      </c>
      <c r="DZ18">
        <v>304.307533333333</v>
      </c>
      <c r="EA18">
        <v>31.5310133333333</v>
      </c>
      <c r="EB18">
        <v>599.9794</v>
      </c>
      <c r="EC18">
        <v>88.28042</v>
      </c>
      <c r="ED18">
        <v>0.0999955</v>
      </c>
      <c r="EE18">
        <v>30.2114533333333</v>
      </c>
      <c r="EF18">
        <v>29.6003333333333</v>
      </c>
      <c r="EG18">
        <v>999.9</v>
      </c>
      <c r="EH18">
        <v>0</v>
      </c>
      <c r="EI18">
        <v>0</v>
      </c>
      <c r="EJ18">
        <v>4992.66666666667</v>
      </c>
      <c r="EK18">
        <v>0</v>
      </c>
      <c r="EL18">
        <v>-180.875933333333</v>
      </c>
      <c r="EM18">
        <v>-6.25697733333333</v>
      </c>
      <c r="EN18">
        <v>312.624533333333</v>
      </c>
      <c r="EO18">
        <v>318.382066666667</v>
      </c>
      <c r="EP18">
        <v>2.14561733333333</v>
      </c>
      <c r="EQ18">
        <v>308.904866666667</v>
      </c>
      <c r="ER18">
        <v>29.76664</v>
      </c>
      <c r="ES18">
        <v>2.81722866666667</v>
      </c>
      <c r="ET18">
        <v>2.62781266666667</v>
      </c>
      <c r="EU18">
        <v>22.9853733333333</v>
      </c>
      <c r="EV18">
        <v>21.84054</v>
      </c>
      <c r="EW18">
        <v>699.994866666667</v>
      </c>
      <c r="EX18">
        <v>0.942999066666667</v>
      </c>
      <c r="EY18">
        <v>0.05700136</v>
      </c>
      <c r="EZ18">
        <v>0</v>
      </c>
      <c r="FA18">
        <v>1752.94666666667</v>
      </c>
      <c r="FB18">
        <v>5.00072</v>
      </c>
      <c r="FC18">
        <v>12212.8133333333</v>
      </c>
      <c r="FD18">
        <v>6033.92066666667</v>
      </c>
      <c r="FE18">
        <v>42.3498</v>
      </c>
      <c r="FF18">
        <v>44.687</v>
      </c>
      <c r="FG18">
        <v>43.875</v>
      </c>
      <c r="FH18">
        <v>44.937</v>
      </c>
      <c r="FI18">
        <v>44.9706</v>
      </c>
      <c r="FJ18">
        <v>655.379333333333</v>
      </c>
      <c r="FK18">
        <v>39.6186666666667</v>
      </c>
      <c r="FL18">
        <v>0</v>
      </c>
      <c r="FM18">
        <v>57.5</v>
      </c>
      <c r="FN18">
        <v>0</v>
      </c>
      <c r="FO18">
        <v>1750.636</v>
      </c>
      <c r="FP18">
        <v>-224.49384579936</v>
      </c>
      <c r="FQ18">
        <v>-1523.53845919551</v>
      </c>
      <c r="FR18">
        <v>12197.44</v>
      </c>
      <c r="FS18">
        <v>15</v>
      </c>
      <c r="FT18">
        <v>1668545093.1</v>
      </c>
      <c r="FU18" t="s">
        <v>443</v>
      </c>
      <c r="FV18">
        <v>1668545093.1</v>
      </c>
      <c r="FW18">
        <v>1668544977.1</v>
      </c>
      <c r="FX18">
        <v>26</v>
      </c>
      <c r="FY18">
        <v>0.035</v>
      </c>
      <c r="FZ18">
        <v>-0.001</v>
      </c>
      <c r="GA18">
        <v>-1.625</v>
      </c>
      <c r="GB18">
        <v>0.381</v>
      </c>
      <c r="GC18">
        <v>309</v>
      </c>
      <c r="GD18">
        <v>30</v>
      </c>
      <c r="GE18">
        <v>0.8</v>
      </c>
      <c r="GF18">
        <v>0.1</v>
      </c>
      <c r="GG18">
        <v>0</v>
      </c>
      <c r="GH18">
        <v>0</v>
      </c>
      <c r="GI18" t="s">
        <v>436</v>
      </c>
      <c r="GJ18">
        <v>3.23848</v>
      </c>
      <c r="GK18">
        <v>2.68122</v>
      </c>
      <c r="GL18">
        <v>0.0662502</v>
      </c>
      <c r="GM18">
        <v>0.0667668</v>
      </c>
      <c r="GN18">
        <v>0.128054</v>
      </c>
      <c r="GO18">
        <v>0.120895</v>
      </c>
      <c r="GP18">
        <v>28355.6</v>
      </c>
      <c r="GQ18">
        <v>26115</v>
      </c>
      <c r="GR18">
        <v>28741.5</v>
      </c>
      <c r="GS18">
        <v>26560</v>
      </c>
      <c r="GT18">
        <v>34945.9</v>
      </c>
      <c r="GU18">
        <v>32867.4</v>
      </c>
      <c r="GV18">
        <v>43207.9</v>
      </c>
      <c r="GW18">
        <v>40234.1</v>
      </c>
      <c r="GX18">
        <v>2.0742</v>
      </c>
      <c r="GY18">
        <v>2.494</v>
      </c>
      <c r="GZ18">
        <v>0.117034</v>
      </c>
      <c r="HA18">
        <v>0</v>
      </c>
      <c r="HB18">
        <v>27.6966</v>
      </c>
      <c r="HC18">
        <v>999.9</v>
      </c>
      <c r="HD18">
        <v>67.446</v>
      </c>
      <c r="HE18">
        <v>29.074</v>
      </c>
      <c r="HF18">
        <v>30.8582</v>
      </c>
      <c r="HG18">
        <v>29.7828</v>
      </c>
      <c r="HH18">
        <v>9.63141</v>
      </c>
      <c r="HI18">
        <v>3</v>
      </c>
      <c r="HJ18">
        <v>0.126606</v>
      </c>
      <c r="HK18">
        <v>0</v>
      </c>
      <c r="HL18">
        <v>20.3106</v>
      </c>
      <c r="HM18">
        <v>5.24664</v>
      </c>
      <c r="HN18">
        <v>11.9674</v>
      </c>
      <c r="HO18">
        <v>4.9854</v>
      </c>
      <c r="HP18">
        <v>3.2923</v>
      </c>
      <c r="HQ18">
        <v>9999</v>
      </c>
      <c r="HR18">
        <v>999.9</v>
      </c>
      <c r="HS18">
        <v>9999</v>
      </c>
      <c r="HT18">
        <v>9999</v>
      </c>
      <c r="HU18">
        <v>4.9711</v>
      </c>
      <c r="HV18">
        <v>1.88293</v>
      </c>
      <c r="HW18">
        <v>1.87759</v>
      </c>
      <c r="HX18">
        <v>1.87912</v>
      </c>
      <c r="HY18">
        <v>1.87485</v>
      </c>
      <c r="HZ18">
        <v>1.87502</v>
      </c>
      <c r="IA18">
        <v>1.87836</v>
      </c>
      <c r="IB18">
        <v>1.8788</v>
      </c>
      <c r="IC18">
        <v>0</v>
      </c>
      <c r="ID18">
        <v>0</v>
      </c>
      <c r="IE18">
        <v>0</v>
      </c>
      <c r="IF18">
        <v>0</v>
      </c>
      <c r="IG18" t="s">
        <v>437</v>
      </c>
      <c r="IH18" t="s">
        <v>438</v>
      </c>
      <c r="II18" t="s">
        <v>439</v>
      </c>
      <c r="IJ18" t="s">
        <v>439</v>
      </c>
      <c r="IK18" t="s">
        <v>439</v>
      </c>
      <c r="IL18" t="s">
        <v>439</v>
      </c>
      <c r="IM18">
        <v>0</v>
      </c>
      <c r="IN18">
        <v>100</v>
      </c>
      <c r="IO18">
        <v>100</v>
      </c>
      <c r="IP18">
        <v>-1.625</v>
      </c>
      <c r="IQ18">
        <v>0.3812</v>
      </c>
      <c r="IR18">
        <v>-1.65963636363637</v>
      </c>
      <c r="IS18">
        <v>0</v>
      </c>
      <c r="IT18">
        <v>0</v>
      </c>
      <c r="IU18">
        <v>0</v>
      </c>
      <c r="IV18">
        <v>0.381245454545464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0.6</v>
      </c>
      <c r="JE18">
        <v>1.7</v>
      </c>
      <c r="JF18">
        <v>4.99756</v>
      </c>
      <c r="JG18">
        <v>4.99756</v>
      </c>
      <c r="JH18">
        <v>3.34595</v>
      </c>
      <c r="JI18">
        <v>3.0603</v>
      </c>
      <c r="JJ18">
        <v>3.05054</v>
      </c>
      <c r="JK18">
        <v>2.34375</v>
      </c>
      <c r="JL18">
        <v>33.1322</v>
      </c>
      <c r="JM18">
        <v>15.5155</v>
      </c>
      <c r="JN18">
        <v>2</v>
      </c>
      <c r="JO18">
        <v>619.675</v>
      </c>
      <c r="JP18">
        <v>1063.2</v>
      </c>
      <c r="JQ18">
        <v>28.6295</v>
      </c>
      <c r="JR18">
        <v>28.6293</v>
      </c>
      <c r="JS18">
        <v>30.0004</v>
      </c>
      <c r="JT18">
        <v>28.7186</v>
      </c>
      <c r="JU18">
        <v>28.7146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0</v>
      </c>
      <c r="KB18">
        <v>103.799</v>
      </c>
      <c r="KC18">
        <v>101.167</v>
      </c>
    </row>
    <row r="19" spans="1:289">
      <c r="A19">
        <v>3</v>
      </c>
      <c r="B19">
        <v>1668545130.1</v>
      </c>
      <c r="C19">
        <v>110</v>
      </c>
      <c r="D19" t="s">
        <v>444</v>
      </c>
      <c r="E19" t="s">
        <v>445</v>
      </c>
      <c r="F19">
        <v>15</v>
      </c>
      <c r="G19" t="s">
        <v>425</v>
      </c>
      <c r="H19" t="s">
        <v>426</v>
      </c>
      <c r="I19" t="s">
        <v>427</v>
      </c>
      <c r="J19" t="s">
        <v>428</v>
      </c>
      <c r="K19" t="s">
        <v>429</v>
      </c>
      <c r="L19" t="s">
        <v>430</v>
      </c>
      <c r="M19">
        <v>1668545121.6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318.627435980778</v>
      </c>
      <c r="AO19">
        <v>312.550739393939</v>
      </c>
      <c r="AP19">
        <v>-0.0133589843954375</v>
      </c>
      <c r="AQ19">
        <v>66.9477633826286</v>
      </c>
      <c r="AR19">
        <f>(AT19 - AS19 + EC19*1E3/(8.314*(EE19+273.15)) * AV19/EB19 * AU19) * EB19/(100*DP19) * 1000/(1000 - AT19)</f>
        <v>0</v>
      </c>
      <c r="AS19">
        <v>29.7334191280952</v>
      </c>
      <c r="AT19">
        <v>31.7993775757576</v>
      </c>
      <c r="AU19">
        <v>-0.00509957575757836</v>
      </c>
      <c r="AV19">
        <v>78.43</v>
      </c>
      <c r="AW19">
        <v>3</v>
      </c>
      <c r="AX19">
        <v>1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431</v>
      </c>
      <c r="BC19">
        <v>10090.5</v>
      </c>
      <c r="BD19">
        <v>918.917307692308</v>
      </c>
      <c r="BE19">
        <v>4653.53</v>
      </c>
      <c r="BF19">
        <f>1-BD19/BE19</f>
        <v>0</v>
      </c>
      <c r="BG19">
        <v>-0.204273046024211</v>
      </c>
      <c r="BH19" t="s">
        <v>446</v>
      </c>
      <c r="BI19">
        <v>10091.9</v>
      </c>
      <c r="BJ19">
        <v>1602.7304</v>
      </c>
      <c r="BK19">
        <v>1980.70112412283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433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623</v>
      </c>
      <c r="CE19">
        <v>290</v>
      </c>
      <c r="CF19">
        <v>1951.08</v>
      </c>
      <c r="CG19">
        <v>75</v>
      </c>
      <c r="CH19">
        <v>10091.9</v>
      </c>
      <c r="CI19">
        <v>1944.72</v>
      </c>
      <c r="CJ19">
        <v>6.36</v>
      </c>
      <c r="CK19">
        <v>300</v>
      </c>
      <c r="CL19">
        <v>24.1</v>
      </c>
      <c r="CM19">
        <v>1980.70112412283</v>
      </c>
      <c r="CN19">
        <v>1.82817656013295</v>
      </c>
      <c r="CO19">
        <v>-36.3110170104577</v>
      </c>
      <c r="CP19">
        <v>1.61229674151246</v>
      </c>
      <c r="CQ19">
        <v>0.947683979988626</v>
      </c>
      <c r="CR19">
        <v>-0.00778386540600668</v>
      </c>
      <c r="CS19">
        <v>290</v>
      </c>
      <c r="CT19">
        <v>1950.17</v>
      </c>
      <c r="CU19">
        <v>895</v>
      </c>
      <c r="CV19">
        <v>10055.2</v>
      </c>
      <c r="CW19">
        <v>1944.59</v>
      </c>
      <c r="CX19">
        <v>5.58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434</v>
      </c>
      <c r="DS19">
        <v>2</v>
      </c>
      <c r="DT19" t="b">
        <v>1</v>
      </c>
      <c r="DU19">
        <v>1668545121.6</v>
      </c>
      <c r="DV19">
        <v>302.6231875</v>
      </c>
      <c r="DW19">
        <v>309.1855625</v>
      </c>
      <c r="DX19">
        <v>31.8422375</v>
      </c>
      <c r="DY19">
        <v>29.75955</v>
      </c>
      <c r="DZ19">
        <v>304.2851875</v>
      </c>
      <c r="EA19">
        <v>31.46099375</v>
      </c>
      <c r="EB19">
        <v>599.987625</v>
      </c>
      <c r="EC19">
        <v>88.28034375</v>
      </c>
      <c r="ED19">
        <v>0.09997799375</v>
      </c>
      <c r="EE19">
        <v>30.2539375</v>
      </c>
      <c r="EF19">
        <v>29.7157625</v>
      </c>
      <c r="EG19">
        <v>999.9</v>
      </c>
      <c r="EH19">
        <v>0</v>
      </c>
      <c r="EI19">
        <v>0</v>
      </c>
      <c r="EJ19">
        <v>5001.25</v>
      </c>
      <c r="EK19">
        <v>0</v>
      </c>
      <c r="EL19">
        <v>-180.3910625</v>
      </c>
      <c r="EM19">
        <v>-6.52497125</v>
      </c>
      <c r="EN19">
        <v>312.6149375</v>
      </c>
      <c r="EO19">
        <v>318.6690625</v>
      </c>
      <c r="EP19">
        <v>2.0826925</v>
      </c>
      <c r="EQ19">
        <v>309.1855625</v>
      </c>
      <c r="ER19">
        <v>29.75955</v>
      </c>
      <c r="ES19">
        <v>2.811044375</v>
      </c>
      <c r="ET19">
        <v>2.6271825</v>
      </c>
      <c r="EU19">
        <v>22.949075</v>
      </c>
      <c r="EV19">
        <v>21.83663125</v>
      </c>
      <c r="EW19">
        <v>699.996</v>
      </c>
      <c r="EX19">
        <v>0.9430073125</v>
      </c>
      <c r="EY19">
        <v>0.0569929375</v>
      </c>
      <c r="EZ19">
        <v>0</v>
      </c>
      <c r="FA19">
        <v>1605.83625</v>
      </c>
      <c r="FB19">
        <v>5.00072</v>
      </c>
      <c r="FC19">
        <v>11204.88125</v>
      </c>
      <c r="FD19">
        <v>6033.946875</v>
      </c>
      <c r="FE19">
        <v>42.394375</v>
      </c>
      <c r="FF19">
        <v>44.6909375</v>
      </c>
      <c r="FG19">
        <v>43.92925</v>
      </c>
      <c r="FH19">
        <v>44.937</v>
      </c>
      <c r="FI19">
        <v>45</v>
      </c>
      <c r="FJ19">
        <v>655.385625</v>
      </c>
      <c r="FK19">
        <v>39.61</v>
      </c>
      <c r="FL19">
        <v>0</v>
      </c>
      <c r="FM19">
        <v>49.8999998569489</v>
      </c>
      <c r="FN19">
        <v>0</v>
      </c>
      <c r="FO19">
        <v>1602.7304</v>
      </c>
      <c r="FP19">
        <v>-121.7861540245</v>
      </c>
      <c r="FQ19">
        <v>-842.861539519926</v>
      </c>
      <c r="FR19">
        <v>11183.432</v>
      </c>
      <c r="FS19">
        <v>15</v>
      </c>
      <c r="FT19">
        <v>1668545151.1</v>
      </c>
      <c r="FU19" t="s">
        <v>447</v>
      </c>
      <c r="FV19">
        <v>1668545151.1</v>
      </c>
      <c r="FW19">
        <v>1668544977.1</v>
      </c>
      <c r="FX19">
        <v>27</v>
      </c>
      <c r="FY19">
        <v>-0.037</v>
      </c>
      <c r="FZ19">
        <v>-0.001</v>
      </c>
      <c r="GA19">
        <v>-1.662</v>
      </c>
      <c r="GB19">
        <v>0.381</v>
      </c>
      <c r="GC19">
        <v>309</v>
      </c>
      <c r="GD19">
        <v>30</v>
      </c>
      <c r="GE19">
        <v>0.78</v>
      </c>
      <c r="GF19">
        <v>0.1</v>
      </c>
      <c r="GG19">
        <v>0</v>
      </c>
      <c r="GH19">
        <v>0</v>
      </c>
      <c r="GI19" t="s">
        <v>436</v>
      </c>
      <c r="GJ19">
        <v>3.23837</v>
      </c>
      <c r="GK19">
        <v>2.68122</v>
      </c>
      <c r="GL19">
        <v>0.0662937</v>
      </c>
      <c r="GM19">
        <v>0.0668053</v>
      </c>
      <c r="GN19">
        <v>0.127837</v>
      </c>
      <c r="GO19">
        <v>0.120946</v>
      </c>
      <c r="GP19">
        <v>28353.1</v>
      </c>
      <c r="GQ19">
        <v>26113</v>
      </c>
      <c r="GR19">
        <v>28740.4</v>
      </c>
      <c r="GS19">
        <v>26559.1</v>
      </c>
      <c r="GT19">
        <v>34953.6</v>
      </c>
      <c r="GU19">
        <v>32864.8</v>
      </c>
      <c r="GV19">
        <v>43206.2</v>
      </c>
      <c r="GW19">
        <v>40233.2</v>
      </c>
      <c r="GX19">
        <v>2.0739</v>
      </c>
      <c r="GY19">
        <v>2.4921</v>
      </c>
      <c r="GZ19">
        <v>0.1259</v>
      </c>
      <c r="HA19">
        <v>0</v>
      </c>
      <c r="HB19">
        <v>27.6778</v>
      </c>
      <c r="HC19">
        <v>999.9</v>
      </c>
      <c r="HD19">
        <v>67.281</v>
      </c>
      <c r="HE19">
        <v>29.144</v>
      </c>
      <c r="HF19">
        <v>30.9046</v>
      </c>
      <c r="HG19">
        <v>29.7528</v>
      </c>
      <c r="HH19">
        <v>9.65545</v>
      </c>
      <c r="HI19">
        <v>3</v>
      </c>
      <c r="HJ19">
        <v>0.128191</v>
      </c>
      <c r="HK19">
        <v>0</v>
      </c>
      <c r="HL19">
        <v>20.3103</v>
      </c>
      <c r="HM19">
        <v>5.24664</v>
      </c>
      <c r="HN19">
        <v>11.9656</v>
      </c>
      <c r="HO19">
        <v>4.985</v>
      </c>
      <c r="HP19">
        <v>3.2922</v>
      </c>
      <c r="HQ19">
        <v>9999</v>
      </c>
      <c r="HR19">
        <v>999.9</v>
      </c>
      <c r="HS19">
        <v>9999</v>
      </c>
      <c r="HT19">
        <v>9999</v>
      </c>
      <c r="HU19">
        <v>4.97136</v>
      </c>
      <c r="HV19">
        <v>1.88293</v>
      </c>
      <c r="HW19">
        <v>1.87759</v>
      </c>
      <c r="HX19">
        <v>1.87924</v>
      </c>
      <c r="HY19">
        <v>1.87486</v>
      </c>
      <c r="HZ19">
        <v>1.87503</v>
      </c>
      <c r="IA19">
        <v>1.87834</v>
      </c>
      <c r="IB19">
        <v>1.87881</v>
      </c>
      <c r="IC19">
        <v>0</v>
      </c>
      <c r="ID19">
        <v>0</v>
      </c>
      <c r="IE19">
        <v>0</v>
      </c>
      <c r="IF19">
        <v>0</v>
      </c>
      <c r="IG19" t="s">
        <v>437</v>
      </c>
      <c r="IH19" t="s">
        <v>438</v>
      </c>
      <c r="II19" t="s">
        <v>439</v>
      </c>
      <c r="IJ19" t="s">
        <v>439</v>
      </c>
      <c r="IK19" t="s">
        <v>439</v>
      </c>
      <c r="IL19" t="s">
        <v>439</v>
      </c>
      <c r="IM19">
        <v>0</v>
      </c>
      <c r="IN19">
        <v>100</v>
      </c>
      <c r="IO19">
        <v>100</v>
      </c>
      <c r="IP19">
        <v>-1.662</v>
      </c>
      <c r="IQ19">
        <v>0.3812</v>
      </c>
      <c r="IR19">
        <v>-1.62450000000001</v>
      </c>
      <c r="IS19">
        <v>0</v>
      </c>
      <c r="IT19">
        <v>0</v>
      </c>
      <c r="IU19">
        <v>0</v>
      </c>
      <c r="IV19">
        <v>0.381245454545464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0.6</v>
      </c>
      <c r="JE19">
        <v>2.5</v>
      </c>
      <c r="JF19">
        <v>4.99756</v>
      </c>
      <c r="JG19">
        <v>4.99756</v>
      </c>
      <c r="JH19">
        <v>3.34595</v>
      </c>
      <c r="JI19">
        <v>3.0603</v>
      </c>
      <c r="JJ19">
        <v>3.05054</v>
      </c>
      <c r="JK19">
        <v>2.35718</v>
      </c>
      <c r="JL19">
        <v>33.1769</v>
      </c>
      <c r="JM19">
        <v>15.4892</v>
      </c>
      <c r="JN19">
        <v>2</v>
      </c>
      <c r="JO19">
        <v>619.67</v>
      </c>
      <c r="JP19">
        <v>1061.2</v>
      </c>
      <c r="JQ19">
        <v>28.6573</v>
      </c>
      <c r="JR19">
        <v>28.6535</v>
      </c>
      <c r="JS19">
        <v>30.0001</v>
      </c>
      <c r="JT19">
        <v>28.74</v>
      </c>
      <c r="JU19">
        <v>28.7335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0</v>
      </c>
      <c r="KB19">
        <v>103.794</v>
      </c>
      <c r="KC19">
        <v>101.164</v>
      </c>
    </row>
    <row r="20" spans="1:289">
      <c r="A20">
        <v>4</v>
      </c>
      <c r="B20">
        <v>1668545183.1</v>
      </c>
      <c r="C20">
        <v>163</v>
      </c>
      <c r="D20" t="s">
        <v>448</v>
      </c>
      <c r="E20" t="s">
        <v>449</v>
      </c>
      <c r="F20">
        <v>15</v>
      </c>
      <c r="G20" t="s">
        <v>425</v>
      </c>
      <c r="H20" t="s">
        <v>426</v>
      </c>
      <c r="I20" t="s">
        <v>427</v>
      </c>
      <c r="J20" t="s">
        <v>428</v>
      </c>
      <c r="K20" t="s">
        <v>429</v>
      </c>
      <c r="L20" t="s">
        <v>430</v>
      </c>
      <c r="M20">
        <v>1668545175.1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318.591282258821</v>
      </c>
      <c r="AO20">
        <v>312.493787878788</v>
      </c>
      <c r="AP20">
        <v>-0.0594657525893448</v>
      </c>
      <c r="AQ20">
        <v>66.9475877611225</v>
      </c>
      <c r="AR20">
        <f>(AT20 - AS20 + EC20*1E3/(8.314*(EE20+273.15)) * AV20/EB20 * AU20) * EB20/(100*DP20) * 1000/(1000 - AT20)</f>
        <v>0</v>
      </c>
      <c r="AS20">
        <v>29.7230769509524</v>
      </c>
      <c r="AT20">
        <v>31.6887745454545</v>
      </c>
      <c r="AU20">
        <v>-0.00600264069264187</v>
      </c>
      <c r="AV20">
        <v>78.43</v>
      </c>
      <c r="AW20">
        <v>3</v>
      </c>
      <c r="AX20">
        <v>1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431</v>
      </c>
      <c r="BC20">
        <v>10090.5</v>
      </c>
      <c r="BD20">
        <v>918.917307692308</v>
      </c>
      <c r="BE20">
        <v>4653.53</v>
      </c>
      <c r="BF20">
        <f>1-BD20/BE20</f>
        <v>0</v>
      </c>
      <c r="BG20">
        <v>-0.204273046024211</v>
      </c>
      <c r="BH20" t="s">
        <v>450</v>
      </c>
      <c r="BI20">
        <v>10092.1</v>
      </c>
      <c r="BJ20">
        <v>1517.94423076923</v>
      </c>
      <c r="BK20">
        <v>1890.31264686099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433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624</v>
      </c>
      <c r="CE20">
        <v>290</v>
      </c>
      <c r="CF20">
        <v>1866.59</v>
      </c>
      <c r="CG20">
        <v>75</v>
      </c>
      <c r="CH20">
        <v>10092.1</v>
      </c>
      <c r="CI20">
        <v>1859.67</v>
      </c>
      <c r="CJ20">
        <v>6.92</v>
      </c>
      <c r="CK20">
        <v>300</v>
      </c>
      <c r="CL20">
        <v>24.1</v>
      </c>
      <c r="CM20">
        <v>1890.31264686099</v>
      </c>
      <c r="CN20">
        <v>1.83508734991216</v>
      </c>
      <c r="CO20">
        <v>-30.9288658851045</v>
      </c>
      <c r="CP20">
        <v>1.61840468348032</v>
      </c>
      <c r="CQ20">
        <v>0.92879291800285</v>
      </c>
      <c r="CR20">
        <v>-0.00778392947719689</v>
      </c>
      <c r="CS20">
        <v>290</v>
      </c>
      <c r="CT20">
        <v>1865.29</v>
      </c>
      <c r="CU20">
        <v>885</v>
      </c>
      <c r="CV20">
        <v>10055.3</v>
      </c>
      <c r="CW20">
        <v>1859.55</v>
      </c>
      <c r="CX20">
        <v>5.74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434</v>
      </c>
      <c r="DS20">
        <v>2</v>
      </c>
      <c r="DT20" t="b">
        <v>1</v>
      </c>
      <c r="DU20">
        <v>1668545175.1</v>
      </c>
      <c r="DV20">
        <v>302.755933333333</v>
      </c>
      <c r="DW20">
        <v>309.2368</v>
      </c>
      <c r="DX20">
        <v>31.72038</v>
      </c>
      <c r="DY20">
        <v>29.76222</v>
      </c>
      <c r="DZ20">
        <v>304.397933333333</v>
      </c>
      <c r="EA20">
        <v>31.3391066666667</v>
      </c>
      <c r="EB20">
        <v>599.974066666667</v>
      </c>
      <c r="EC20">
        <v>88.2816666666667</v>
      </c>
      <c r="ED20">
        <v>0.100002313333333</v>
      </c>
      <c r="EE20">
        <v>30.28184</v>
      </c>
      <c r="EF20">
        <v>29.8233266666667</v>
      </c>
      <c r="EG20">
        <v>999.9</v>
      </c>
      <c r="EH20">
        <v>0</v>
      </c>
      <c r="EI20">
        <v>0</v>
      </c>
      <c r="EJ20">
        <v>4995.16666666667</v>
      </c>
      <c r="EK20">
        <v>0</v>
      </c>
      <c r="EL20">
        <v>-180.8174</v>
      </c>
      <c r="EM20">
        <v>-6.50068666666667</v>
      </c>
      <c r="EN20">
        <v>312.653533333333</v>
      </c>
      <c r="EO20">
        <v>318.722666666667</v>
      </c>
      <c r="EP20">
        <v>1.95816466666667</v>
      </c>
      <c r="EQ20">
        <v>309.2368</v>
      </c>
      <c r="ER20">
        <v>29.76222</v>
      </c>
      <c r="ES20">
        <v>2.800326</v>
      </c>
      <c r="ET20">
        <v>2.627456</v>
      </c>
      <c r="EU20">
        <v>22.8860066666667</v>
      </c>
      <c r="EV20">
        <v>21.8383266666667</v>
      </c>
      <c r="EW20">
        <v>699.940466666667</v>
      </c>
      <c r="EX20">
        <v>0.943002066666667</v>
      </c>
      <c r="EY20">
        <v>0.0569982</v>
      </c>
      <c r="EZ20">
        <v>0</v>
      </c>
      <c r="FA20">
        <v>1518.71066666667</v>
      </c>
      <c r="FB20">
        <v>5.00072</v>
      </c>
      <c r="FC20">
        <v>10622.8066666667</v>
      </c>
      <c r="FD20">
        <v>6033.456</v>
      </c>
      <c r="FE20">
        <v>42.437</v>
      </c>
      <c r="FF20">
        <v>44.75</v>
      </c>
      <c r="FG20">
        <v>43.937</v>
      </c>
      <c r="FH20">
        <v>44.937</v>
      </c>
      <c r="FI20">
        <v>45.062</v>
      </c>
      <c r="FJ20">
        <v>655.330666666667</v>
      </c>
      <c r="FK20">
        <v>39.61</v>
      </c>
      <c r="FL20">
        <v>0</v>
      </c>
      <c r="FM20">
        <v>52.0999999046326</v>
      </c>
      <c r="FN20">
        <v>0</v>
      </c>
      <c r="FO20">
        <v>1517.94423076923</v>
      </c>
      <c r="FP20">
        <v>-67.2379486262237</v>
      </c>
      <c r="FQ20">
        <v>-437.05299064967</v>
      </c>
      <c r="FR20">
        <v>10618.8615384615</v>
      </c>
      <c r="FS20">
        <v>15</v>
      </c>
      <c r="FT20">
        <v>1668545199.1</v>
      </c>
      <c r="FU20" t="s">
        <v>451</v>
      </c>
      <c r="FV20">
        <v>1668545199.1</v>
      </c>
      <c r="FW20">
        <v>1668544977.1</v>
      </c>
      <c r="FX20">
        <v>28</v>
      </c>
      <c r="FY20">
        <v>0.019</v>
      </c>
      <c r="FZ20">
        <v>-0.001</v>
      </c>
      <c r="GA20">
        <v>-1.642</v>
      </c>
      <c r="GB20">
        <v>0.381</v>
      </c>
      <c r="GC20">
        <v>309</v>
      </c>
      <c r="GD20">
        <v>30</v>
      </c>
      <c r="GE20">
        <v>0.56</v>
      </c>
      <c r="GF20">
        <v>0.1</v>
      </c>
      <c r="GG20">
        <v>0</v>
      </c>
      <c r="GH20">
        <v>0</v>
      </c>
      <c r="GI20" t="s">
        <v>436</v>
      </c>
      <c r="GJ20">
        <v>3.23811</v>
      </c>
      <c r="GK20">
        <v>2.68007</v>
      </c>
      <c r="GL20">
        <v>0.0662899</v>
      </c>
      <c r="GM20">
        <v>0.0668566</v>
      </c>
      <c r="GN20">
        <v>0.127523</v>
      </c>
      <c r="GO20">
        <v>0.120839</v>
      </c>
      <c r="GP20">
        <v>28351.7</v>
      </c>
      <c r="GQ20">
        <v>26111.2</v>
      </c>
      <c r="GR20">
        <v>28739</v>
      </c>
      <c r="GS20">
        <v>26558.8</v>
      </c>
      <c r="GT20">
        <v>34965.1</v>
      </c>
      <c r="GU20">
        <v>32868.6</v>
      </c>
      <c r="GV20">
        <v>43204.4</v>
      </c>
      <c r="GW20">
        <v>40232.8</v>
      </c>
      <c r="GX20">
        <v>2.0737</v>
      </c>
      <c r="GY20">
        <v>2.4944</v>
      </c>
      <c r="GZ20">
        <v>0.132307</v>
      </c>
      <c r="HA20">
        <v>0</v>
      </c>
      <c r="HB20">
        <v>27.6682</v>
      </c>
      <c r="HC20">
        <v>999.9</v>
      </c>
      <c r="HD20">
        <v>67.043</v>
      </c>
      <c r="HE20">
        <v>29.235</v>
      </c>
      <c r="HF20">
        <v>30.9605</v>
      </c>
      <c r="HG20">
        <v>30.1028</v>
      </c>
      <c r="HH20">
        <v>9.68349</v>
      </c>
      <c r="HI20">
        <v>3</v>
      </c>
      <c r="HJ20">
        <v>0.129654</v>
      </c>
      <c r="HK20">
        <v>0</v>
      </c>
      <c r="HL20">
        <v>20.3082</v>
      </c>
      <c r="HM20">
        <v>5.23586</v>
      </c>
      <c r="HN20">
        <v>11.9632</v>
      </c>
      <c r="HO20">
        <v>4.9822</v>
      </c>
      <c r="HP20">
        <v>3.2903</v>
      </c>
      <c r="HQ20">
        <v>9999</v>
      </c>
      <c r="HR20">
        <v>999.9</v>
      </c>
      <c r="HS20">
        <v>9999</v>
      </c>
      <c r="HT20">
        <v>9999</v>
      </c>
      <c r="HU20">
        <v>4.97101</v>
      </c>
      <c r="HV20">
        <v>1.88293</v>
      </c>
      <c r="HW20">
        <v>1.87759</v>
      </c>
      <c r="HX20">
        <v>1.87915</v>
      </c>
      <c r="HY20">
        <v>1.87485</v>
      </c>
      <c r="HZ20">
        <v>1.87503</v>
      </c>
      <c r="IA20">
        <v>1.87836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437</v>
      </c>
      <c r="IH20" t="s">
        <v>438</v>
      </c>
      <c r="II20" t="s">
        <v>439</v>
      </c>
      <c r="IJ20" t="s">
        <v>439</v>
      </c>
      <c r="IK20" t="s">
        <v>439</v>
      </c>
      <c r="IL20" t="s">
        <v>439</v>
      </c>
      <c r="IM20">
        <v>0</v>
      </c>
      <c r="IN20">
        <v>100</v>
      </c>
      <c r="IO20">
        <v>100</v>
      </c>
      <c r="IP20">
        <v>-1.642</v>
      </c>
      <c r="IQ20">
        <v>0.3812</v>
      </c>
      <c r="IR20">
        <v>-1.66190909090909</v>
      </c>
      <c r="IS20">
        <v>0</v>
      </c>
      <c r="IT20">
        <v>0</v>
      </c>
      <c r="IU20">
        <v>0</v>
      </c>
      <c r="IV20">
        <v>0.381245454545464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0.5</v>
      </c>
      <c r="JE20">
        <v>3.4</v>
      </c>
      <c r="JF20">
        <v>4.99756</v>
      </c>
      <c r="JG20">
        <v>4.99756</v>
      </c>
      <c r="JH20">
        <v>3.34595</v>
      </c>
      <c r="JI20">
        <v>3.05908</v>
      </c>
      <c r="JJ20">
        <v>3.05176</v>
      </c>
      <c r="JK20">
        <v>2.37793</v>
      </c>
      <c r="JL20">
        <v>33.1992</v>
      </c>
      <c r="JM20">
        <v>15.498</v>
      </c>
      <c r="JN20">
        <v>2</v>
      </c>
      <c r="JO20">
        <v>619.72</v>
      </c>
      <c r="JP20">
        <v>1064.44</v>
      </c>
      <c r="JQ20">
        <v>28.6854</v>
      </c>
      <c r="JR20">
        <v>28.6734</v>
      </c>
      <c r="JS20">
        <v>30.0003</v>
      </c>
      <c r="JT20">
        <v>28.759</v>
      </c>
      <c r="JU20">
        <v>28.7525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0</v>
      </c>
      <c r="KB20">
        <v>103.79</v>
      </c>
      <c r="KC20">
        <v>101.163</v>
      </c>
    </row>
    <row r="21" spans="1:289">
      <c r="A21">
        <v>5</v>
      </c>
      <c r="B21">
        <v>1668545238.1</v>
      </c>
      <c r="C21">
        <v>218</v>
      </c>
      <c r="D21" t="s">
        <v>452</v>
      </c>
      <c r="E21" t="s">
        <v>453</v>
      </c>
      <c r="F21">
        <v>15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>
        <v>1668545229.6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318.785726955478</v>
      </c>
      <c r="AO21">
        <v>312.772345454545</v>
      </c>
      <c r="AP21">
        <v>-0.0023329129450515</v>
      </c>
      <c r="AQ21">
        <v>66.9464839790726</v>
      </c>
      <c r="AR21">
        <f>(AT21 - AS21 + EC21*1E3/(8.314*(EE21+273.15)) * AV21/EB21 * AU21) * EB21/(100*DP21) * 1000/(1000 - AT21)</f>
        <v>0</v>
      </c>
      <c r="AS21">
        <v>29.813725756993</v>
      </c>
      <c r="AT21">
        <v>31.5835460606061</v>
      </c>
      <c r="AU21">
        <v>0.000622536835875771</v>
      </c>
      <c r="AV21">
        <v>78.3410385402779</v>
      </c>
      <c r="AW21">
        <v>3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431</v>
      </c>
      <c r="BC21">
        <v>10090.5</v>
      </c>
      <c r="BD21">
        <v>918.917307692308</v>
      </c>
      <c r="BE21">
        <v>4653.53</v>
      </c>
      <c r="BF21">
        <f>1-BD21/BE21</f>
        <v>0</v>
      </c>
      <c r="BG21">
        <v>-0.204273046024211</v>
      </c>
      <c r="BH21" t="s">
        <v>454</v>
      </c>
      <c r="BI21">
        <v>10089</v>
      </c>
      <c r="BJ21">
        <v>1467.06538461538</v>
      </c>
      <c r="BK21">
        <v>1840.52959934373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433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625</v>
      </c>
      <c r="CE21">
        <v>290</v>
      </c>
      <c r="CF21">
        <v>1815.61</v>
      </c>
      <c r="CG21">
        <v>95</v>
      </c>
      <c r="CH21">
        <v>10089</v>
      </c>
      <c r="CI21">
        <v>1808.61</v>
      </c>
      <c r="CJ21">
        <v>7</v>
      </c>
      <c r="CK21">
        <v>300</v>
      </c>
      <c r="CL21">
        <v>24.1</v>
      </c>
      <c r="CM21">
        <v>1840.52959934373</v>
      </c>
      <c r="CN21">
        <v>2.48556572298712</v>
      </c>
      <c r="CO21">
        <v>-32.199341147374</v>
      </c>
      <c r="CP21">
        <v>2.19192341662381</v>
      </c>
      <c r="CQ21">
        <v>0.885149839116011</v>
      </c>
      <c r="CR21">
        <v>-0.00778350300333704</v>
      </c>
      <c r="CS21">
        <v>290</v>
      </c>
      <c r="CT21">
        <v>1813.5</v>
      </c>
      <c r="CU21">
        <v>885</v>
      </c>
      <c r="CV21">
        <v>10054.6</v>
      </c>
      <c r="CW21">
        <v>1808.51</v>
      </c>
      <c r="CX21">
        <v>4.99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434</v>
      </c>
      <c r="DS21">
        <v>2</v>
      </c>
      <c r="DT21" t="b">
        <v>1</v>
      </c>
      <c r="DU21">
        <v>1668545229.6</v>
      </c>
      <c r="DV21">
        <v>302.9594375</v>
      </c>
      <c r="DW21">
        <v>309.3081875</v>
      </c>
      <c r="DX21">
        <v>31.57211875</v>
      </c>
      <c r="DY21">
        <v>29.75529375</v>
      </c>
      <c r="DZ21">
        <v>304.5864375</v>
      </c>
      <c r="EA21">
        <v>31.1908875</v>
      </c>
      <c r="EB21">
        <v>599.9759375</v>
      </c>
      <c r="EC21">
        <v>88.27888125</v>
      </c>
      <c r="ED21">
        <v>0.1000316375</v>
      </c>
      <c r="EE21">
        <v>30.32265625</v>
      </c>
      <c r="EF21">
        <v>29.90820625</v>
      </c>
      <c r="EG21">
        <v>999.9</v>
      </c>
      <c r="EH21">
        <v>0</v>
      </c>
      <c r="EI21">
        <v>0</v>
      </c>
      <c r="EJ21">
        <v>4999.6875</v>
      </c>
      <c r="EK21">
        <v>0</v>
      </c>
      <c r="EL21">
        <v>-184.4614375</v>
      </c>
      <c r="EM21">
        <v>-6.364338125</v>
      </c>
      <c r="EN21">
        <v>312.8203125</v>
      </c>
      <c r="EO21">
        <v>318.794125</v>
      </c>
      <c r="EP21">
        <v>1.816833125</v>
      </c>
      <c r="EQ21">
        <v>309.3081875</v>
      </c>
      <c r="ER21">
        <v>29.75529375</v>
      </c>
      <c r="ES21">
        <v>2.78715125</v>
      </c>
      <c r="ET21">
        <v>2.626764375</v>
      </c>
      <c r="EU21">
        <v>22.8082</v>
      </c>
      <c r="EV21">
        <v>21.83398125</v>
      </c>
      <c r="EW21">
        <v>700.016375</v>
      </c>
      <c r="EX21">
        <v>0.9430116875</v>
      </c>
      <c r="EY21">
        <v>0.05698851875</v>
      </c>
      <c r="EZ21">
        <v>0</v>
      </c>
      <c r="FA21">
        <v>1467.89</v>
      </c>
      <c r="FB21">
        <v>5.00072</v>
      </c>
      <c r="FC21">
        <v>10307.00625</v>
      </c>
      <c r="FD21">
        <v>6034.13125</v>
      </c>
      <c r="FE21">
        <v>42.492125</v>
      </c>
      <c r="FF21">
        <v>44.75</v>
      </c>
      <c r="FG21">
        <v>44</v>
      </c>
      <c r="FH21">
        <v>44.937</v>
      </c>
      <c r="FI21">
        <v>45.062</v>
      </c>
      <c r="FJ21">
        <v>655.408125</v>
      </c>
      <c r="FK21">
        <v>39.61</v>
      </c>
      <c r="FL21">
        <v>0</v>
      </c>
      <c r="FM21">
        <v>53.9000000953674</v>
      </c>
      <c r="FN21">
        <v>0</v>
      </c>
      <c r="FO21">
        <v>1467.06538461538</v>
      </c>
      <c r="FP21">
        <v>-41.1446153821682</v>
      </c>
      <c r="FQ21">
        <v>-243.757265010469</v>
      </c>
      <c r="FR21">
        <v>10301.8961538462</v>
      </c>
      <c r="FS21">
        <v>15</v>
      </c>
      <c r="FT21">
        <v>1668545252.1</v>
      </c>
      <c r="FU21" t="s">
        <v>455</v>
      </c>
      <c r="FV21">
        <v>1668545252.1</v>
      </c>
      <c r="FW21">
        <v>1668544977.1</v>
      </c>
      <c r="FX21">
        <v>29</v>
      </c>
      <c r="FY21">
        <v>0.016</v>
      </c>
      <c r="FZ21">
        <v>-0.001</v>
      </c>
      <c r="GA21">
        <v>-1.627</v>
      </c>
      <c r="GB21">
        <v>0.381</v>
      </c>
      <c r="GC21">
        <v>309</v>
      </c>
      <c r="GD21">
        <v>30</v>
      </c>
      <c r="GE21">
        <v>0.65</v>
      </c>
      <c r="GF21">
        <v>0.1</v>
      </c>
      <c r="GG21">
        <v>0</v>
      </c>
      <c r="GH21">
        <v>0</v>
      </c>
      <c r="GI21" t="s">
        <v>436</v>
      </c>
      <c r="GJ21">
        <v>3.23861</v>
      </c>
      <c r="GK21">
        <v>2.68108</v>
      </c>
      <c r="GL21">
        <v>0.0663382</v>
      </c>
      <c r="GM21">
        <v>0.0668644</v>
      </c>
      <c r="GN21">
        <v>0.127248</v>
      </c>
      <c r="GO21">
        <v>0.121132</v>
      </c>
      <c r="GP21">
        <v>28350</v>
      </c>
      <c r="GQ21">
        <v>26110.7</v>
      </c>
      <c r="GR21">
        <v>28738.8</v>
      </c>
      <c r="GS21">
        <v>26558.6</v>
      </c>
      <c r="GT21">
        <v>34976.6</v>
      </c>
      <c r="GU21">
        <v>32856.9</v>
      </c>
      <c r="GV21">
        <v>43204.5</v>
      </c>
      <c r="GW21">
        <v>40232</v>
      </c>
      <c r="GX21">
        <v>2.074</v>
      </c>
      <c r="GY21">
        <v>2.4927</v>
      </c>
      <c r="GZ21">
        <v>0.138238</v>
      </c>
      <c r="HA21">
        <v>0</v>
      </c>
      <c r="HB21">
        <v>27.6658</v>
      </c>
      <c r="HC21">
        <v>999.9</v>
      </c>
      <c r="HD21">
        <v>66.872</v>
      </c>
      <c r="HE21">
        <v>29.306</v>
      </c>
      <c r="HF21">
        <v>31.0057</v>
      </c>
      <c r="HG21">
        <v>30.0828</v>
      </c>
      <c r="HH21">
        <v>9.59135</v>
      </c>
      <c r="HI21">
        <v>3</v>
      </c>
      <c r="HJ21">
        <v>0.130691</v>
      </c>
      <c r="HK21">
        <v>0</v>
      </c>
      <c r="HL21">
        <v>20.3102</v>
      </c>
      <c r="HM21">
        <v>5.24604</v>
      </c>
      <c r="HN21">
        <v>11.965</v>
      </c>
      <c r="HO21">
        <v>4.9842</v>
      </c>
      <c r="HP21">
        <v>3.2926</v>
      </c>
      <c r="HQ21">
        <v>9999</v>
      </c>
      <c r="HR21">
        <v>999.9</v>
      </c>
      <c r="HS21">
        <v>9999</v>
      </c>
      <c r="HT21">
        <v>9999</v>
      </c>
      <c r="HU21">
        <v>4.97101</v>
      </c>
      <c r="HV21">
        <v>1.88293</v>
      </c>
      <c r="HW21">
        <v>1.87764</v>
      </c>
      <c r="HX21">
        <v>1.87918</v>
      </c>
      <c r="HY21">
        <v>1.87485</v>
      </c>
      <c r="HZ21">
        <v>1.875</v>
      </c>
      <c r="IA21">
        <v>1.87836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437</v>
      </c>
      <c r="IH21" t="s">
        <v>438</v>
      </c>
      <c r="II21" t="s">
        <v>439</v>
      </c>
      <c r="IJ21" t="s">
        <v>439</v>
      </c>
      <c r="IK21" t="s">
        <v>439</v>
      </c>
      <c r="IL21" t="s">
        <v>439</v>
      </c>
      <c r="IM21">
        <v>0</v>
      </c>
      <c r="IN21">
        <v>100</v>
      </c>
      <c r="IO21">
        <v>100</v>
      </c>
      <c r="IP21">
        <v>-1.627</v>
      </c>
      <c r="IQ21">
        <v>0.3813</v>
      </c>
      <c r="IR21">
        <v>-1.6425</v>
      </c>
      <c r="IS21">
        <v>0</v>
      </c>
      <c r="IT21">
        <v>0</v>
      </c>
      <c r="IU21">
        <v>0</v>
      </c>
      <c r="IV21">
        <v>0.381245454545464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0.7</v>
      </c>
      <c r="JE21">
        <v>4.3</v>
      </c>
      <c r="JF21">
        <v>4.99756</v>
      </c>
      <c r="JG21">
        <v>4.99756</v>
      </c>
      <c r="JH21">
        <v>3.34595</v>
      </c>
      <c r="JI21">
        <v>3.0603</v>
      </c>
      <c r="JJ21">
        <v>3.05054</v>
      </c>
      <c r="JK21">
        <v>2.30835</v>
      </c>
      <c r="JL21">
        <v>33.244</v>
      </c>
      <c r="JM21">
        <v>15.4804</v>
      </c>
      <c r="JN21">
        <v>2</v>
      </c>
      <c r="JO21">
        <v>620.141</v>
      </c>
      <c r="JP21">
        <v>1062.68</v>
      </c>
      <c r="JQ21">
        <v>28.7125</v>
      </c>
      <c r="JR21">
        <v>28.6928</v>
      </c>
      <c r="JS21">
        <v>30.0001</v>
      </c>
      <c r="JT21">
        <v>28.7756</v>
      </c>
      <c r="JU21">
        <v>28.7715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0</v>
      </c>
      <c r="KB21">
        <v>103.79</v>
      </c>
      <c r="KC21">
        <v>101.162</v>
      </c>
    </row>
    <row r="22" spans="1:289">
      <c r="A22">
        <v>6</v>
      </c>
      <c r="B22">
        <v>1668545307.1</v>
      </c>
      <c r="C22">
        <v>287</v>
      </c>
      <c r="D22" t="s">
        <v>456</v>
      </c>
      <c r="E22" t="s">
        <v>457</v>
      </c>
      <c r="F22">
        <v>15</v>
      </c>
      <c r="G22" t="s">
        <v>425</v>
      </c>
      <c r="H22" t="s">
        <v>426</v>
      </c>
      <c r="I22" t="s">
        <v>427</v>
      </c>
      <c r="J22" t="s">
        <v>428</v>
      </c>
      <c r="K22" t="s">
        <v>429</v>
      </c>
      <c r="L22" t="s">
        <v>430</v>
      </c>
      <c r="M22">
        <v>1668545298.6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319.264543102924</v>
      </c>
      <c r="AO22">
        <v>313.360539393939</v>
      </c>
      <c r="AP22">
        <v>0.0665709596406247</v>
      </c>
      <c r="AQ22">
        <v>66.9474173056838</v>
      </c>
      <c r="AR22">
        <f>(AT22 - AS22 + EC22*1E3/(8.314*(EE22+273.15)) * AV22/EB22 * AU22) * EB22/(100*DP22) * 1000/(1000 - AT22)</f>
        <v>0</v>
      </c>
      <c r="AS22">
        <v>29.7577078580952</v>
      </c>
      <c r="AT22">
        <v>31.4471618181818</v>
      </c>
      <c r="AU22">
        <v>0.000121312434691218</v>
      </c>
      <c r="AV22">
        <v>78.43</v>
      </c>
      <c r="AW22">
        <v>3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431</v>
      </c>
      <c r="BC22">
        <v>10090.5</v>
      </c>
      <c r="BD22">
        <v>918.917307692308</v>
      </c>
      <c r="BE22">
        <v>4653.53</v>
      </c>
      <c r="BF22">
        <f>1-BD22/BE22</f>
        <v>0</v>
      </c>
      <c r="BG22">
        <v>-0.204273046024211</v>
      </c>
      <c r="BH22" t="s">
        <v>458</v>
      </c>
      <c r="BI22">
        <v>10092.1</v>
      </c>
      <c r="BJ22">
        <v>1429.57692307692</v>
      </c>
      <c r="BK22">
        <v>1807.58897395384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433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626</v>
      </c>
      <c r="CE22">
        <v>290</v>
      </c>
      <c r="CF22">
        <v>1776.12</v>
      </c>
      <c r="CG22">
        <v>65</v>
      </c>
      <c r="CH22">
        <v>10092.1</v>
      </c>
      <c r="CI22">
        <v>1771.07</v>
      </c>
      <c r="CJ22">
        <v>5.05</v>
      </c>
      <c r="CK22">
        <v>300</v>
      </c>
      <c r="CL22">
        <v>24.1</v>
      </c>
      <c r="CM22">
        <v>1807.58897395384</v>
      </c>
      <c r="CN22">
        <v>2.15088608060036</v>
      </c>
      <c r="CO22">
        <v>-36.8534274164453</v>
      </c>
      <c r="CP22">
        <v>1.89669034271119</v>
      </c>
      <c r="CQ22">
        <v>0.93095624560358</v>
      </c>
      <c r="CR22">
        <v>-0.00778303359288098</v>
      </c>
      <c r="CS22">
        <v>290</v>
      </c>
      <c r="CT22">
        <v>1774.45</v>
      </c>
      <c r="CU22">
        <v>885</v>
      </c>
      <c r="CV22">
        <v>10054.1</v>
      </c>
      <c r="CW22">
        <v>1770.93</v>
      </c>
      <c r="CX22">
        <v>3.52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434</v>
      </c>
      <c r="DS22">
        <v>2</v>
      </c>
      <c r="DT22" t="b">
        <v>1</v>
      </c>
      <c r="DU22">
        <v>1668545298.6</v>
      </c>
      <c r="DV22">
        <v>303.3615625</v>
      </c>
      <c r="DW22">
        <v>309.575375</v>
      </c>
      <c r="DX22">
        <v>31.4404625</v>
      </c>
      <c r="DY22">
        <v>29.74763125</v>
      </c>
      <c r="DZ22">
        <v>304.9935625</v>
      </c>
      <c r="EA22">
        <v>31.05921875</v>
      </c>
      <c r="EB22">
        <v>600.0511875</v>
      </c>
      <c r="EC22">
        <v>88.27931875</v>
      </c>
      <c r="ED22">
        <v>0.1000100125</v>
      </c>
      <c r="EE22">
        <v>30.351925</v>
      </c>
      <c r="EF22">
        <v>30.0030625</v>
      </c>
      <c r="EG22">
        <v>999.9</v>
      </c>
      <c r="EH22">
        <v>0</v>
      </c>
      <c r="EI22">
        <v>0</v>
      </c>
      <c r="EJ22">
        <v>5006.40625</v>
      </c>
      <c r="EK22">
        <v>0</v>
      </c>
      <c r="EL22">
        <v>-329.662625</v>
      </c>
      <c r="EM22">
        <v>-6.208586875</v>
      </c>
      <c r="EN22">
        <v>313.2143125</v>
      </c>
      <c r="EO22">
        <v>319.0668125</v>
      </c>
      <c r="EP22">
        <v>1.69284</v>
      </c>
      <c r="EQ22">
        <v>309.575375</v>
      </c>
      <c r="ER22">
        <v>29.74763125</v>
      </c>
      <c r="ES22">
        <v>2.775543125</v>
      </c>
      <c r="ET22">
        <v>2.626100625</v>
      </c>
      <c r="EU22">
        <v>22.73934375</v>
      </c>
      <c r="EV22">
        <v>21.8298625</v>
      </c>
      <c r="EW22">
        <v>699.9980625</v>
      </c>
      <c r="EX22">
        <v>0.9430131875</v>
      </c>
      <c r="EY22">
        <v>0.05698705</v>
      </c>
      <c r="EZ22">
        <v>0</v>
      </c>
      <c r="FA22">
        <v>1429.959375</v>
      </c>
      <c r="FB22">
        <v>5.00072</v>
      </c>
      <c r="FC22">
        <v>10077.8875</v>
      </c>
      <c r="FD22">
        <v>6033.974375</v>
      </c>
      <c r="FE22">
        <v>42.4960625</v>
      </c>
      <c r="FF22">
        <v>44.812</v>
      </c>
      <c r="FG22">
        <v>44.003875</v>
      </c>
      <c r="FH22">
        <v>44.9409375</v>
      </c>
      <c r="FI22">
        <v>45.1053125</v>
      </c>
      <c r="FJ22">
        <v>655.3925</v>
      </c>
      <c r="FK22">
        <v>39.61</v>
      </c>
      <c r="FL22">
        <v>0</v>
      </c>
      <c r="FM22">
        <v>67.7999999523163</v>
      </c>
      <c r="FN22">
        <v>0</v>
      </c>
      <c r="FO22">
        <v>1429.57692307692</v>
      </c>
      <c r="FP22">
        <v>-23.3422222412516</v>
      </c>
      <c r="FQ22">
        <v>-138.711111299917</v>
      </c>
      <c r="FR22">
        <v>10075.9653846154</v>
      </c>
      <c r="FS22">
        <v>15</v>
      </c>
      <c r="FT22">
        <v>1668545324.1</v>
      </c>
      <c r="FU22" t="s">
        <v>459</v>
      </c>
      <c r="FV22">
        <v>1668545324.1</v>
      </c>
      <c r="FW22">
        <v>1668544977.1</v>
      </c>
      <c r="FX22">
        <v>30</v>
      </c>
      <c r="FY22">
        <v>-0.005</v>
      </c>
      <c r="FZ22">
        <v>-0.001</v>
      </c>
      <c r="GA22">
        <v>-1.632</v>
      </c>
      <c r="GB22">
        <v>0.381</v>
      </c>
      <c r="GC22">
        <v>310</v>
      </c>
      <c r="GD22">
        <v>30</v>
      </c>
      <c r="GE22">
        <v>0.97</v>
      </c>
      <c r="GF22">
        <v>0.1</v>
      </c>
      <c r="GG22">
        <v>0</v>
      </c>
      <c r="GH22">
        <v>0</v>
      </c>
      <c r="GI22" t="s">
        <v>436</v>
      </c>
      <c r="GJ22">
        <v>3.23837</v>
      </c>
      <c r="GK22">
        <v>2.68103</v>
      </c>
      <c r="GL22">
        <v>0.0664443</v>
      </c>
      <c r="GM22">
        <v>0.0669841</v>
      </c>
      <c r="GN22">
        <v>0.126843</v>
      </c>
      <c r="GO22">
        <v>0.121005</v>
      </c>
      <c r="GP22">
        <v>28345.8</v>
      </c>
      <c r="GQ22">
        <v>26108.2</v>
      </c>
      <c r="GR22">
        <v>28737.8</v>
      </c>
      <c r="GS22">
        <v>26559.6</v>
      </c>
      <c r="GT22">
        <v>34991.9</v>
      </c>
      <c r="GU22">
        <v>32863.3</v>
      </c>
      <c r="GV22">
        <v>43202.8</v>
      </c>
      <c r="GW22">
        <v>40233.8</v>
      </c>
      <c r="GX22">
        <v>2.0737</v>
      </c>
      <c r="GY22">
        <v>2.4919</v>
      </c>
      <c r="GZ22">
        <v>0.144318</v>
      </c>
      <c r="HA22">
        <v>0</v>
      </c>
      <c r="HB22">
        <v>27.6731</v>
      </c>
      <c r="HC22">
        <v>999.9</v>
      </c>
      <c r="HD22">
        <v>66.634</v>
      </c>
      <c r="HE22">
        <v>29.366</v>
      </c>
      <c r="HF22">
        <v>31.0038</v>
      </c>
      <c r="HG22">
        <v>30.0528</v>
      </c>
      <c r="HH22">
        <v>9.59135</v>
      </c>
      <c r="HI22">
        <v>3</v>
      </c>
      <c r="HJ22">
        <v>0.131494</v>
      </c>
      <c r="HK22">
        <v>0</v>
      </c>
      <c r="HL22">
        <v>20.3104</v>
      </c>
      <c r="HM22">
        <v>5.24664</v>
      </c>
      <c r="HN22">
        <v>11.9662</v>
      </c>
      <c r="HO22">
        <v>4.9848</v>
      </c>
      <c r="HP22">
        <v>3.2924</v>
      </c>
      <c r="HQ22">
        <v>9999</v>
      </c>
      <c r="HR22">
        <v>999.9</v>
      </c>
      <c r="HS22">
        <v>9999</v>
      </c>
      <c r="HT22">
        <v>9999</v>
      </c>
      <c r="HU22">
        <v>4.97097</v>
      </c>
      <c r="HV22">
        <v>1.88293</v>
      </c>
      <c r="HW22">
        <v>1.87759</v>
      </c>
      <c r="HX22">
        <v>1.87918</v>
      </c>
      <c r="HY22">
        <v>1.87485</v>
      </c>
      <c r="HZ22">
        <v>1.875</v>
      </c>
      <c r="IA22">
        <v>1.87836</v>
      </c>
      <c r="IB22">
        <v>1.8788</v>
      </c>
      <c r="IC22">
        <v>0</v>
      </c>
      <c r="ID22">
        <v>0</v>
      </c>
      <c r="IE22">
        <v>0</v>
      </c>
      <c r="IF22">
        <v>0</v>
      </c>
      <c r="IG22" t="s">
        <v>437</v>
      </c>
      <c r="IH22" t="s">
        <v>438</v>
      </c>
      <c r="II22" t="s">
        <v>439</v>
      </c>
      <c r="IJ22" t="s">
        <v>439</v>
      </c>
      <c r="IK22" t="s">
        <v>439</v>
      </c>
      <c r="IL22" t="s">
        <v>439</v>
      </c>
      <c r="IM22">
        <v>0</v>
      </c>
      <c r="IN22">
        <v>100</v>
      </c>
      <c r="IO22">
        <v>100</v>
      </c>
      <c r="IP22">
        <v>-1.632</v>
      </c>
      <c r="IQ22">
        <v>0.3813</v>
      </c>
      <c r="IR22">
        <v>-1.62689999999998</v>
      </c>
      <c r="IS22">
        <v>0</v>
      </c>
      <c r="IT22">
        <v>0</v>
      </c>
      <c r="IU22">
        <v>0</v>
      </c>
      <c r="IV22">
        <v>0.381245454545464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0.9</v>
      </c>
      <c r="JE22">
        <v>5.5</v>
      </c>
      <c r="JF22">
        <v>4.99756</v>
      </c>
      <c r="JG22">
        <v>4.99756</v>
      </c>
      <c r="JH22">
        <v>3.34595</v>
      </c>
      <c r="JI22">
        <v>3.05908</v>
      </c>
      <c r="JJ22">
        <v>3.05054</v>
      </c>
      <c r="JK22">
        <v>2.30713</v>
      </c>
      <c r="JL22">
        <v>33.2887</v>
      </c>
      <c r="JM22">
        <v>15.4717</v>
      </c>
      <c r="JN22">
        <v>2</v>
      </c>
      <c r="JO22">
        <v>620.085</v>
      </c>
      <c r="JP22">
        <v>1062</v>
      </c>
      <c r="JQ22">
        <v>28.7454</v>
      </c>
      <c r="JR22">
        <v>28.7075</v>
      </c>
      <c r="JS22">
        <v>30.0002</v>
      </c>
      <c r="JT22">
        <v>28.7922</v>
      </c>
      <c r="JU22">
        <v>28.7881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0</v>
      </c>
      <c r="KB22">
        <v>103.786</v>
      </c>
      <c r="KC22">
        <v>101.166</v>
      </c>
    </row>
    <row r="23" spans="1:289">
      <c r="A23">
        <v>7</v>
      </c>
      <c r="B23">
        <v>1668545372.1</v>
      </c>
      <c r="C23">
        <v>352</v>
      </c>
      <c r="D23" t="s">
        <v>460</v>
      </c>
      <c r="E23" t="s">
        <v>461</v>
      </c>
      <c r="F23">
        <v>15</v>
      </c>
      <c r="G23" t="s">
        <v>425</v>
      </c>
      <c r="H23" t="s">
        <v>426</v>
      </c>
      <c r="I23" t="s">
        <v>427</v>
      </c>
      <c r="J23" t="s">
        <v>428</v>
      </c>
      <c r="K23" t="s">
        <v>429</v>
      </c>
      <c r="L23" t="s">
        <v>430</v>
      </c>
      <c r="M23">
        <v>1668545364.1</v>
      </c>
      <c r="N23">
        <f>(O23)/1000</f>
        <v>0</v>
      </c>
      <c r="O23">
        <f>IF(DT23, AR23, AL23)</f>
        <v>0</v>
      </c>
      <c r="P23">
        <f>IF(DT23, AM23, AK23)</f>
        <v>0</v>
      </c>
      <c r="Q23">
        <f>DV23 - IF(AY23&gt;1, P23*DP23*100.0/(BA23*EJ23), 0)</f>
        <v>0</v>
      </c>
      <c r="R23">
        <f>((X23-N23/2)*Q23-P23)/(X23+N23/2)</f>
        <v>0</v>
      </c>
      <c r="S23">
        <f>R23*(EC23+ED23)/1000.0</f>
        <v>0</v>
      </c>
      <c r="T23">
        <f>(DV23 - IF(AY23&gt;1, P23*DP23*100.0/(BA23*EJ23), 0))*(EC23+ED23)/1000.0</f>
        <v>0</v>
      </c>
      <c r="U23">
        <f>2.0/((1/W23-1/V23)+SIGN(W23)*SQRT((1/W23-1/V23)*(1/W23-1/V23) + 4*DQ23/((DQ23+1)*(DQ23+1))*(2*1/W23*1/V23-1/V23*1/V23)))</f>
        <v>0</v>
      </c>
      <c r="V23">
        <f>IF(LEFT(DR23,1)&lt;&gt;"0",IF(LEFT(DR23,1)="1",3.0,DS23),$D$5+$E$5*(EJ23*EC23/($K$5*1000))+$F$5*(EJ23*EC23/($K$5*1000))*MAX(MIN(DP23,$J$5),$I$5)*MAX(MIN(DP23,$J$5),$I$5)+$G$5*MAX(MIN(DP23,$J$5),$I$5)*(EJ23*EC23/($K$5*1000))+$H$5*(EJ23*EC23/($K$5*1000))*(EJ23*EC23/($K$5*1000)))</f>
        <v>0</v>
      </c>
      <c r="W23">
        <f>N23*(1000-(1000*0.61365*exp(17.502*AA23/(240.97+AA23))/(EC23+ED23)+DX23)/2)/(1000*0.61365*exp(17.502*AA23/(240.97+AA23))/(EC23+ED23)-DX23)</f>
        <v>0</v>
      </c>
      <c r="X23">
        <f>1/((DQ23+1)/(U23/1.6)+1/(V23/1.37)) + DQ23/((DQ23+1)/(U23/1.6) + DQ23/(V23/1.37))</f>
        <v>0</v>
      </c>
      <c r="Y23">
        <f>(DL23*DO23)</f>
        <v>0</v>
      </c>
      <c r="Z23">
        <f>(EE23+(Y23+2*0.95*5.67E-8*(((EE23+$B$7)+273)^4-(EE23+273)^4)-44100*N23)/(1.84*29.3*V23+8*0.95*5.67E-8*(EE23+273)^3))</f>
        <v>0</v>
      </c>
      <c r="AA23">
        <f>($C$7*EF23+$D$7*EG23+$E$7*Z23)</f>
        <v>0</v>
      </c>
      <c r="AB23">
        <f>0.61365*exp(17.502*AA23/(240.97+AA23))</f>
        <v>0</v>
      </c>
      <c r="AC23">
        <f>(AD23/AE23*100)</f>
        <v>0</v>
      </c>
      <c r="AD23">
        <f>DX23*(EC23+ED23)/1000</f>
        <v>0</v>
      </c>
      <c r="AE23">
        <f>0.61365*exp(17.502*EE23/(240.97+EE23))</f>
        <v>0</v>
      </c>
      <c r="AF23">
        <f>(AB23-DX23*(EC23+ED23)/1000)</f>
        <v>0</v>
      </c>
      <c r="AG23">
        <f>(-N23*44100)</f>
        <v>0</v>
      </c>
      <c r="AH23">
        <f>2*29.3*V23*0.92*(EE23-AA23)</f>
        <v>0</v>
      </c>
      <c r="AI23">
        <f>2*0.95*5.67E-8*(((EE23+$B$7)+273)^4-(AA23+273)^4)</f>
        <v>0</v>
      </c>
      <c r="AJ23">
        <f>Y23+AI23+AG23+AH23</f>
        <v>0</v>
      </c>
      <c r="AK23">
        <f>EB23*AY23*(DW23-DV23*(1000-AY23*DY23)/(1000-AY23*DX23))/(100*DP23)</f>
        <v>0</v>
      </c>
      <c r="AL23">
        <f>1000*EB23*AY23*(DX23-DY23)/(100*DP23*(1000-AY23*DX23))</f>
        <v>0</v>
      </c>
      <c r="AM23">
        <f>(AN23 - AO23 - EC23*1E3/(8.314*(EE23+273.15)) * AQ23/EB23 * AP23) * EB23/(100*DP23) * (1000 - DY23)/1000</f>
        <v>0</v>
      </c>
      <c r="AN23">
        <v>319.447008708034</v>
      </c>
      <c r="AO23">
        <v>313.913606060606</v>
      </c>
      <c r="AP23">
        <v>0.00888819549911234</v>
      </c>
      <c r="AQ23">
        <v>66.9480193902415</v>
      </c>
      <c r="AR23">
        <f>(AT23 - AS23 + EC23*1E3/(8.314*(EE23+273.15)) * AV23/EB23 * AU23) * EB23/(100*DP23) * 1000/(1000 - AT23)</f>
        <v>0</v>
      </c>
      <c r="AS23">
        <v>29.8051611485714</v>
      </c>
      <c r="AT23">
        <v>31.3988545454545</v>
      </c>
      <c r="AU23">
        <v>-0.000205379509379828</v>
      </c>
      <c r="AV23">
        <v>78.43</v>
      </c>
      <c r="AW23">
        <v>3</v>
      </c>
      <c r="AX23">
        <v>0</v>
      </c>
      <c r="AY23">
        <f>IF(AW23*$H$13&gt;=BA23,1.0,(BA23/(BA23-AW23*$H$13)))</f>
        <v>0</v>
      </c>
      <c r="AZ23">
        <f>(AY23-1)*100</f>
        <v>0</v>
      </c>
      <c r="BA23">
        <f>MAX(0,($B$13+$C$13*EJ23)/(1+$D$13*EJ23)*EC23/(EE23+273)*$E$13)</f>
        <v>0</v>
      </c>
      <c r="BB23" t="s">
        <v>431</v>
      </c>
      <c r="BC23">
        <v>10090.5</v>
      </c>
      <c r="BD23">
        <v>918.917307692308</v>
      </c>
      <c r="BE23">
        <v>4653.53</v>
      </c>
      <c r="BF23">
        <f>1-BD23/BE23</f>
        <v>0</v>
      </c>
      <c r="BG23">
        <v>-0.204273046024211</v>
      </c>
      <c r="BH23" t="s">
        <v>462</v>
      </c>
      <c r="BI23">
        <v>10088.1</v>
      </c>
      <c r="BJ23">
        <v>1407.3168</v>
      </c>
      <c r="BK23">
        <v>1782.93688203074</v>
      </c>
      <c r="BL23">
        <f>1-BJ23/BK23</f>
        <v>0</v>
      </c>
      <c r="BM23">
        <v>0.5</v>
      </c>
      <c r="BN23">
        <f>DM23</f>
        <v>0</v>
      </c>
      <c r="BO23">
        <f>P23</f>
        <v>0</v>
      </c>
      <c r="BP23">
        <f>BL23*BM23*BN23</f>
        <v>0</v>
      </c>
      <c r="BQ23">
        <f>(BO23-BG23)/BN23</f>
        <v>0</v>
      </c>
      <c r="BR23">
        <f>(BE23-BK23)/BK23</f>
        <v>0</v>
      </c>
      <c r="BS23">
        <f>BD23/(BF23+BD23/BK23)</f>
        <v>0</v>
      </c>
      <c r="BT23" t="s">
        <v>433</v>
      </c>
      <c r="BU23">
        <v>0</v>
      </c>
      <c r="BV23">
        <f>IF(BU23&lt;&gt;0, BU23, BS23)</f>
        <v>0</v>
      </c>
      <c r="BW23">
        <f>1-BV23/BK23</f>
        <v>0</v>
      </c>
      <c r="BX23">
        <f>(BK23-BJ23)/(BK23-BV23)</f>
        <v>0</v>
      </c>
      <c r="BY23">
        <f>(BE23-BK23)/(BE23-BV23)</f>
        <v>0</v>
      </c>
      <c r="BZ23">
        <f>(BK23-BJ23)/(BK23-BD23)</f>
        <v>0</v>
      </c>
      <c r="CA23">
        <f>(BE23-BK23)/(BE23-BD23)</f>
        <v>0</v>
      </c>
      <c r="CB23">
        <f>(BX23*BV23/BJ23)</f>
        <v>0</v>
      </c>
      <c r="CC23">
        <f>(1-CB23)</f>
        <v>0</v>
      </c>
      <c r="CD23">
        <v>627</v>
      </c>
      <c r="CE23">
        <v>290</v>
      </c>
      <c r="CF23">
        <v>1754.7</v>
      </c>
      <c r="CG23">
        <v>95</v>
      </c>
      <c r="CH23">
        <v>10088.1</v>
      </c>
      <c r="CI23">
        <v>1747.8</v>
      </c>
      <c r="CJ23">
        <v>6.9</v>
      </c>
      <c r="CK23">
        <v>300</v>
      </c>
      <c r="CL23">
        <v>24.1</v>
      </c>
      <c r="CM23">
        <v>1782.93688203074</v>
      </c>
      <c r="CN23">
        <v>1.89852832515888</v>
      </c>
      <c r="CO23">
        <v>-35.4481278892351</v>
      </c>
      <c r="CP23">
        <v>1.67408904838542</v>
      </c>
      <c r="CQ23">
        <v>0.941221261220199</v>
      </c>
      <c r="CR23">
        <v>-0.00778286674082314</v>
      </c>
      <c r="CS23">
        <v>290</v>
      </c>
      <c r="CT23">
        <v>1751.31</v>
      </c>
      <c r="CU23">
        <v>875</v>
      </c>
      <c r="CV23">
        <v>10053.9</v>
      </c>
      <c r="CW23">
        <v>1747.68</v>
      </c>
      <c r="CX23">
        <v>3.63</v>
      </c>
      <c r="DL23">
        <f>$B$11*EK23+$C$11*EL23+$F$11*EW23*(1-EZ23)</f>
        <v>0</v>
      </c>
      <c r="DM23">
        <f>DL23*DN23</f>
        <v>0</v>
      </c>
      <c r="DN23">
        <f>($B$11*$D$9+$C$11*$D$9+$F$11*((FJ23+FB23)/MAX(FJ23+FB23+FK23, 0.1)*$I$9+FK23/MAX(FJ23+FB23+FK23, 0.1)*$J$9))/($B$11+$C$11+$F$11)</f>
        <v>0</v>
      </c>
      <c r="DO23">
        <f>($B$11*$K$9+$C$11*$K$9+$F$11*((FJ23+FB23)/MAX(FJ23+FB23+FK23, 0.1)*$P$9+FK23/MAX(FJ23+FB23+FK23, 0.1)*$Q$9))/($B$11+$C$11+$F$11)</f>
        <v>0</v>
      </c>
      <c r="DP23">
        <v>6</v>
      </c>
      <c r="DQ23">
        <v>0.5</v>
      </c>
      <c r="DR23" t="s">
        <v>434</v>
      </c>
      <c r="DS23">
        <v>2</v>
      </c>
      <c r="DT23" t="b">
        <v>1</v>
      </c>
      <c r="DU23">
        <v>1668545364.1</v>
      </c>
      <c r="DV23">
        <v>303.916866666667</v>
      </c>
      <c r="DW23">
        <v>309.975333333333</v>
      </c>
      <c r="DX23">
        <v>31.404</v>
      </c>
      <c r="DY23">
        <v>29.81906</v>
      </c>
      <c r="DZ23">
        <v>305.564866666667</v>
      </c>
      <c r="EA23">
        <v>31.0227466666667</v>
      </c>
      <c r="EB23">
        <v>600.015666666667</v>
      </c>
      <c r="EC23">
        <v>88.28348</v>
      </c>
      <c r="ED23">
        <v>0.100052873333333</v>
      </c>
      <c r="EE23">
        <v>30.3851</v>
      </c>
      <c r="EF23">
        <v>30.10308</v>
      </c>
      <c r="EG23">
        <v>999.9</v>
      </c>
      <c r="EH23">
        <v>0</v>
      </c>
      <c r="EI23">
        <v>0</v>
      </c>
      <c r="EJ23">
        <v>5007.66666666667</v>
      </c>
      <c r="EK23">
        <v>0</v>
      </c>
      <c r="EL23">
        <v>-610.817933333333</v>
      </c>
      <c r="EM23">
        <v>-6.04240133333333</v>
      </c>
      <c r="EN23">
        <v>313.787</v>
      </c>
      <c r="EO23">
        <v>319.502466666667</v>
      </c>
      <c r="EP23">
        <v>1.584934</v>
      </c>
      <c r="EQ23">
        <v>309.975333333333</v>
      </c>
      <c r="ER23">
        <v>29.81906</v>
      </c>
      <c r="ES23">
        <v>2.77245266666667</v>
      </c>
      <c r="ET23">
        <v>2.63252866666667</v>
      </c>
      <c r="EU23">
        <v>22.7209933333333</v>
      </c>
      <c r="EV23">
        <v>21.8699266666667</v>
      </c>
      <c r="EW23">
        <v>700.0204</v>
      </c>
      <c r="EX23">
        <v>0.9430174</v>
      </c>
      <c r="EY23">
        <v>0.0569827733333333</v>
      </c>
      <c r="EZ23">
        <v>0</v>
      </c>
      <c r="FA23">
        <v>1407.58666666667</v>
      </c>
      <c r="FB23">
        <v>5.00072</v>
      </c>
      <c r="FC23">
        <v>9911.55733333333</v>
      </c>
      <c r="FD23">
        <v>6034.178</v>
      </c>
      <c r="FE23">
        <v>42.5</v>
      </c>
      <c r="FF23">
        <v>44.812</v>
      </c>
      <c r="FG23">
        <v>44.062</v>
      </c>
      <c r="FH23">
        <v>44.9748</v>
      </c>
      <c r="FI23">
        <v>45.125</v>
      </c>
      <c r="FJ23">
        <v>655.414666666667</v>
      </c>
      <c r="FK23">
        <v>39.6</v>
      </c>
      <c r="FL23">
        <v>0</v>
      </c>
      <c r="FM23">
        <v>64.1000001430511</v>
      </c>
      <c r="FN23">
        <v>0</v>
      </c>
      <c r="FO23">
        <v>1407.3168</v>
      </c>
      <c r="FP23">
        <v>-14.8307692085443</v>
      </c>
      <c r="FQ23">
        <v>-135.451538130106</v>
      </c>
      <c r="FR23">
        <v>9908.936</v>
      </c>
      <c r="FS23">
        <v>15</v>
      </c>
      <c r="FT23">
        <v>1668545386.1</v>
      </c>
      <c r="FU23" t="s">
        <v>463</v>
      </c>
      <c r="FV23">
        <v>1668545386.1</v>
      </c>
      <c r="FW23">
        <v>1668544977.1</v>
      </c>
      <c r="FX23">
        <v>31</v>
      </c>
      <c r="FY23">
        <v>-0.015</v>
      </c>
      <c r="FZ23">
        <v>-0.001</v>
      </c>
      <c r="GA23">
        <v>-1.648</v>
      </c>
      <c r="GB23">
        <v>0.381</v>
      </c>
      <c r="GC23">
        <v>309</v>
      </c>
      <c r="GD23">
        <v>30</v>
      </c>
      <c r="GE23">
        <v>0.82</v>
      </c>
      <c r="GF23">
        <v>0.1</v>
      </c>
      <c r="GG23">
        <v>0</v>
      </c>
      <c r="GH23">
        <v>0</v>
      </c>
      <c r="GI23" t="s">
        <v>436</v>
      </c>
      <c r="GJ23">
        <v>3.2385</v>
      </c>
      <c r="GK23">
        <v>2.68106</v>
      </c>
      <c r="GL23">
        <v>0.0665323</v>
      </c>
      <c r="GM23">
        <v>0.0669466</v>
      </c>
      <c r="GN23">
        <v>0.126728</v>
      </c>
      <c r="GO23">
        <v>0.121153</v>
      </c>
      <c r="GP23">
        <v>28343.2</v>
      </c>
      <c r="GQ23">
        <v>26109.4</v>
      </c>
      <c r="GR23">
        <v>28738</v>
      </c>
      <c r="GS23">
        <v>26559.8</v>
      </c>
      <c r="GT23">
        <v>34996.9</v>
      </c>
      <c r="GU23">
        <v>32858.4</v>
      </c>
      <c r="GV23">
        <v>43203</v>
      </c>
      <c r="GW23">
        <v>40234.8</v>
      </c>
      <c r="GX23">
        <v>2.0737</v>
      </c>
      <c r="GY23">
        <v>2.4932</v>
      </c>
      <c r="GZ23">
        <v>0.147924</v>
      </c>
      <c r="HA23">
        <v>0</v>
      </c>
      <c r="HB23">
        <v>27.6986</v>
      </c>
      <c r="HC23">
        <v>999.9</v>
      </c>
      <c r="HD23">
        <v>66.494</v>
      </c>
      <c r="HE23">
        <v>29.437</v>
      </c>
      <c r="HF23">
        <v>31.0648</v>
      </c>
      <c r="HG23">
        <v>29.9828</v>
      </c>
      <c r="HH23">
        <v>9.60737</v>
      </c>
      <c r="HI23">
        <v>3</v>
      </c>
      <c r="HJ23">
        <v>0.131707</v>
      </c>
      <c r="HK23">
        <v>0</v>
      </c>
      <c r="HL23">
        <v>20.3101</v>
      </c>
      <c r="HM23">
        <v>5.24664</v>
      </c>
      <c r="HN23">
        <v>11.965</v>
      </c>
      <c r="HO23">
        <v>4.9848</v>
      </c>
      <c r="HP23">
        <v>3.2923</v>
      </c>
      <c r="HQ23">
        <v>9999</v>
      </c>
      <c r="HR23">
        <v>999.9</v>
      </c>
      <c r="HS23">
        <v>9999</v>
      </c>
      <c r="HT23">
        <v>9999</v>
      </c>
      <c r="HU23">
        <v>4.97122</v>
      </c>
      <c r="HV23">
        <v>1.88293</v>
      </c>
      <c r="HW23">
        <v>1.87759</v>
      </c>
      <c r="HX23">
        <v>1.87921</v>
      </c>
      <c r="HY23">
        <v>1.87485</v>
      </c>
      <c r="HZ23">
        <v>1.875</v>
      </c>
      <c r="IA23">
        <v>1.87836</v>
      </c>
      <c r="IB23">
        <v>1.87881</v>
      </c>
      <c r="IC23">
        <v>0</v>
      </c>
      <c r="ID23">
        <v>0</v>
      </c>
      <c r="IE23">
        <v>0</v>
      </c>
      <c r="IF23">
        <v>0</v>
      </c>
      <c r="IG23" t="s">
        <v>437</v>
      </c>
      <c r="IH23" t="s">
        <v>438</v>
      </c>
      <c r="II23" t="s">
        <v>439</v>
      </c>
      <c r="IJ23" t="s">
        <v>439</v>
      </c>
      <c r="IK23" t="s">
        <v>439</v>
      </c>
      <c r="IL23" t="s">
        <v>439</v>
      </c>
      <c r="IM23">
        <v>0</v>
      </c>
      <c r="IN23">
        <v>100</v>
      </c>
      <c r="IO23">
        <v>100</v>
      </c>
      <c r="IP23">
        <v>-1.648</v>
      </c>
      <c r="IQ23">
        <v>0.3813</v>
      </c>
      <c r="IR23">
        <v>-1.63218181818178</v>
      </c>
      <c r="IS23">
        <v>0</v>
      </c>
      <c r="IT23">
        <v>0</v>
      </c>
      <c r="IU23">
        <v>0</v>
      </c>
      <c r="IV23">
        <v>0.381245454545464</v>
      </c>
      <c r="IW23">
        <v>0</v>
      </c>
      <c r="IX23">
        <v>0</v>
      </c>
      <c r="IY23">
        <v>0</v>
      </c>
      <c r="IZ23">
        <v>-1</v>
      </c>
      <c r="JA23">
        <v>-1</v>
      </c>
      <c r="JB23">
        <v>1</v>
      </c>
      <c r="JC23">
        <v>23</v>
      </c>
      <c r="JD23">
        <v>0.8</v>
      </c>
      <c r="JE23">
        <v>6.6</v>
      </c>
      <c r="JF23">
        <v>4.99756</v>
      </c>
      <c r="JG23">
        <v>4.99756</v>
      </c>
      <c r="JH23">
        <v>3.34595</v>
      </c>
      <c r="JI23">
        <v>3.05908</v>
      </c>
      <c r="JJ23">
        <v>3.05054</v>
      </c>
      <c r="JK23">
        <v>2.3291</v>
      </c>
      <c r="JL23">
        <v>33.3111</v>
      </c>
      <c r="JM23">
        <v>15.4542</v>
      </c>
      <c r="JN23">
        <v>2</v>
      </c>
      <c r="JO23">
        <v>620.188</v>
      </c>
      <c r="JP23">
        <v>1063.81</v>
      </c>
      <c r="JQ23">
        <v>28.7754</v>
      </c>
      <c r="JR23">
        <v>28.7149</v>
      </c>
      <c r="JS23">
        <v>30</v>
      </c>
      <c r="JT23">
        <v>28.8017</v>
      </c>
      <c r="JU23">
        <v>28.7977</v>
      </c>
      <c r="JV23">
        <v>-1</v>
      </c>
      <c r="JW23">
        <v>-30</v>
      </c>
      <c r="JX23">
        <v>-30</v>
      </c>
      <c r="JY23">
        <v>-999.9</v>
      </c>
      <c r="JZ23">
        <v>1000</v>
      </c>
      <c r="KA23">
        <v>0</v>
      </c>
      <c r="KB23">
        <v>103.786</v>
      </c>
      <c r="KC23">
        <v>101.168</v>
      </c>
    </row>
    <row r="24" spans="1:289">
      <c r="A24">
        <v>8</v>
      </c>
      <c r="B24">
        <v>1668545429.1</v>
      </c>
      <c r="C24">
        <v>409</v>
      </c>
      <c r="D24" t="s">
        <v>464</v>
      </c>
      <c r="E24" t="s">
        <v>465</v>
      </c>
      <c r="F24">
        <v>15</v>
      </c>
      <c r="G24" t="s">
        <v>425</v>
      </c>
      <c r="H24" t="s">
        <v>426</v>
      </c>
      <c r="I24" t="s">
        <v>427</v>
      </c>
      <c r="J24" t="s">
        <v>428</v>
      </c>
      <c r="K24" t="s">
        <v>429</v>
      </c>
      <c r="L24" t="s">
        <v>430</v>
      </c>
      <c r="M24">
        <v>1668545420.6</v>
      </c>
      <c r="N24">
        <f>(O24)/1000</f>
        <v>0</v>
      </c>
      <c r="O24">
        <f>IF(DT24, AR24, AL24)</f>
        <v>0</v>
      </c>
      <c r="P24">
        <f>IF(DT24, AM24, AK24)</f>
        <v>0</v>
      </c>
      <c r="Q24">
        <f>DV24 - IF(AY24&gt;1, P24*DP24*100.0/(BA24*EJ24), 0)</f>
        <v>0</v>
      </c>
      <c r="R24">
        <f>((X24-N24/2)*Q24-P24)/(X24+N24/2)</f>
        <v>0</v>
      </c>
      <c r="S24">
        <f>R24*(EC24+ED24)/1000.0</f>
        <v>0</v>
      </c>
      <c r="T24">
        <f>(DV24 - IF(AY24&gt;1, P24*DP24*100.0/(BA24*EJ24), 0))*(EC24+ED24)/1000.0</f>
        <v>0</v>
      </c>
      <c r="U24">
        <f>2.0/((1/W24-1/V24)+SIGN(W24)*SQRT((1/W24-1/V24)*(1/W24-1/V24) + 4*DQ24/((DQ24+1)*(DQ24+1))*(2*1/W24*1/V24-1/V24*1/V24)))</f>
        <v>0</v>
      </c>
      <c r="V24">
        <f>IF(LEFT(DR24,1)&lt;&gt;"0",IF(LEFT(DR24,1)="1",3.0,DS24),$D$5+$E$5*(EJ24*EC24/($K$5*1000))+$F$5*(EJ24*EC24/($K$5*1000))*MAX(MIN(DP24,$J$5),$I$5)*MAX(MIN(DP24,$J$5),$I$5)+$G$5*MAX(MIN(DP24,$J$5),$I$5)*(EJ24*EC24/($K$5*1000))+$H$5*(EJ24*EC24/($K$5*1000))*(EJ24*EC24/($K$5*1000)))</f>
        <v>0</v>
      </c>
      <c r="W24">
        <f>N24*(1000-(1000*0.61365*exp(17.502*AA24/(240.97+AA24))/(EC24+ED24)+DX24)/2)/(1000*0.61365*exp(17.502*AA24/(240.97+AA24))/(EC24+ED24)-DX24)</f>
        <v>0</v>
      </c>
      <c r="X24">
        <f>1/((DQ24+1)/(U24/1.6)+1/(V24/1.37)) + DQ24/((DQ24+1)/(U24/1.6) + DQ24/(V24/1.37))</f>
        <v>0</v>
      </c>
      <c r="Y24">
        <f>(DL24*DO24)</f>
        <v>0</v>
      </c>
      <c r="Z24">
        <f>(EE24+(Y24+2*0.95*5.67E-8*(((EE24+$B$7)+273)^4-(EE24+273)^4)-44100*N24)/(1.84*29.3*V24+8*0.95*5.67E-8*(EE24+273)^3))</f>
        <v>0</v>
      </c>
      <c r="AA24">
        <f>($C$7*EF24+$D$7*EG24+$E$7*Z24)</f>
        <v>0</v>
      </c>
      <c r="AB24">
        <f>0.61365*exp(17.502*AA24/(240.97+AA24))</f>
        <v>0</v>
      </c>
      <c r="AC24">
        <f>(AD24/AE24*100)</f>
        <v>0</v>
      </c>
      <c r="AD24">
        <f>DX24*(EC24+ED24)/1000</f>
        <v>0</v>
      </c>
      <c r="AE24">
        <f>0.61365*exp(17.502*EE24/(240.97+EE24))</f>
        <v>0</v>
      </c>
      <c r="AF24">
        <f>(AB24-DX24*(EC24+ED24)/1000)</f>
        <v>0</v>
      </c>
      <c r="AG24">
        <f>(-N24*44100)</f>
        <v>0</v>
      </c>
      <c r="AH24">
        <f>2*29.3*V24*0.92*(EE24-AA24)</f>
        <v>0</v>
      </c>
      <c r="AI24">
        <f>2*0.95*5.67E-8*(((EE24+$B$7)+273)^4-(AA24+273)^4)</f>
        <v>0</v>
      </c>
      <c r="AJ24">
        <f>Y24+AI24+AG24+AH24</f>
        <v>0</v>
      </c>
      <c r="AK24">
        <f>EB24*AY24*(DW24-DV24*(1000-AY24*DY24)/(1000-AY24*DX24))/(100*DP24)</f>
        <v>0</v>
      </c>
      <c r="AL24">
        <f>1000*EB24*AY24*(DX24-DY24)/(100*DP24*(1000-AY24*DX24))</f>
        <v>0</v>
      </c>
      <c r="AM24">
        <f>(AN24 - AO24 - EC24*1E3/(8.314*(EE24+273.15)) * AQ24/EB24 * AP24) * EB24/(100*DP24) * (1000 - DY24)/1000</f>
        <v>0</v>
      </c>
      <c r="AN24">
        <v>319.248059062498</v>
      </c>
      <c r="AO24">
        <v>313.900157575757</v>
      </c>
      <c r="AP24">
        <v>-0.00160869596031506</v>
      </c>
      <c r="AQ24">
        <v>66.9470607561992</v>
      </c>
      <c r="AR24">
        <f>(AT24 - AS24 + EC24*1E3/(8.314*(EE24+273.15)) * AV24/EB24 * AU24) * EB24/(100*DP24) * 1000/(1000 - AT24)</f>
        <v>0</v>
      </c>
      <c r="AS24">
        <v>29.7083095084647</v>
      </c>
      <c r="AT24">
        <v>31.2755903030303</v>
      </c>
      <c r="AU24">
        <v>-0.00637304301487289</v>
      </c>
      <c r="AV24">
        <v>78.3410915707987</v>
      </c>
      <c r="AW24">
        <v>3</v>
      </c>
      <c r="AX24">
        <v>0</v>
      </c>
      <c r="AY24">
        <f>IF(AW24*$H$13&gt;=BA24,1.0,(BA24/(BA24-AW24*$H$13)))</f>
        <v>0</v>
      </c>
      <c r="AZ24">
        <f>(AY24-1)*100</f>
        <v>0</v>
      </c>
      <c r="BA24">
        <f>MAX(0,($B$13+$C$13*EJ24)/(1+$D$13*EJ24)*EC24/(EE24+273)*$E$13)</f>
        <v>0</v>
      </c>
      <c r="BB24" t="s">
        <v>431</v>
      </c>
      <c r="BC24">
        <v>10090.5</v>
      </c>
      <c r="BD24">
        <v>918.917307692308</v>
      </c>
      <c r="BE24">
        <v>4653.53</v>
      </c>
      <c r="BF24">
        <f>1-BD24/BE24</f>
        <v>0</v>
      </c>
      <c r="BG24">
        <v>-0.204273046024211</v>
      </c>
      <c r="BH24" t="s">
        <v>466</v>
      </c>
      <c r="BI24">
        <v>10087.8</v>
      </c>
      <c r="BJ24">
        <v>1393.53423076923</v>
      </c>
      <c r="BK24">
        <v>1764.67323911947</v>
      </c>
      <c r="BL24">
        <f>1-BJ24/BK24</f>
        <v>0</v>
      </c>
      <c r="BM24">
        <v>0.5</v>
      </c>
      <c r="BN24">
        <f>DM24</f>
        <v>0</v>
      </c>
      <c r="BO24">
        <f>P24</f>
        <v>0</v>
      </c>
      <c r="BP24">
        <f>BL24*BM24*BN24</f>
        <v>0</v>
      </c>
      <c r="BQ24">
        <f>(BO24-BG24)/BN24</f>
        <v>0</v>
      </c>
      <c r="BR24">
        <f>(BE24-BK24)/BK24</f>
        <v>0</v>
      </c>
      <c r="BS24">
        <f>BD24/(BF24+BD24/BK24)</f>
        <v>0</v>
      </c>
      <c r="BT24" t="s">
        <v>433</v>
      </c>
      <c r="BU24">
        <v>0</v>
      </c>
      <c r="BV24">
        <f>IF(BU24&lt;&gt;0, BU24, BS24)</f>
        <v>0</v>
      </c>
      <c r="BW24">
        <f>1-BV24/BK24</f>
        <v>0</v>
      </c>
      <c r="BX24">
        <f>(BK24-BJ24)/(BK24-BV24)</f>
        <v>0</v>
      </c>
      <c r="BY24">
        <f>(BE24-BK24)/(BE24-BV24)</f>
        <v>0</v>
      </c>
      <c r="BZ24">
        <f>(BK24-BJ24)/(BK24-BD24)</f>
        <v>0</v>
      </c>
      <c r="CA24">
        <f>(BE24-BK24)/(BE24-BD24)</f>
        <v>0</v>
      </c>
      <c r="CB24">
        <f>(BX24*BV24/BJ24)</f>
        <v>0</v>
      </c>
      <c r="CC24">
        <f>(1-CB24)</f>
        <v>0</v>
      </c>
      <c r="CD24">
        <v>628</v>
      </c>
      <c r="CE24">
        <v>290</v>
      </c>
      <c r="CF24">
        <v>1738.34</v>
      </c>
      <c r="CG24">
        <v>95</v>
      </c>
      <c r="CH24">
        <v>10087.8</v>
      </c>
      <c r="CI24">
        <v>1732.01</v>
      </c>
      <c r="CJ24">
        <v>6.33</v>
      </c>
      <c r="CK24">
        <v>300</v>
      </c>
      <c r="CL24">
        <v>24.1</v>
      </c>
      <c r="CM24">
        <v>1764.67323911947</v>
      </c>
      <c r="CN24">
        <v>2.22730073960077</v>
      </c>
      <c r="CO24">
        <v>-32.9506452047889</v>
      </c>
      <c r="CP24">
        <v>1.96393354273919</v>
      </c>
      <c r="CQ24">
        <v>0.909530720185447</v>
      </c>
      <c r="CR24">
        <v>-0.00778257152391546</v>
      </c>
      <c r="CS24">
        <v>290</v>
      </c>
      <c r="CT24">
        <v>1735.65</v>
      </c>
      <c r="CU24">
        <v>895</v>
      </c>
      <c r="CV24">
        <v>10053.4</v>
      </c>
      <c r="CW24">
        <v>1731.9</v>
      </c>
      <c r="CX24">
        <v>3.75</v>
      </c>
      <c r="DL24">
        <f>$B$11*EK24+$C$11*EL24+$F$11*EW24*(1-EZ24)</f>
        <v>0</v>
      </c>
      <c r="DM24">
        <f>DL24*DN24</f>
        <v>0</v>
      </c>
      <c r="DN24">
        <f>($B$11*$D$9+$C$11*$D$9+$F$11*((FJ24+FB24)/MAX(FJ24+FB24+FK24, 0.1)*$I$9+FK24/MAX(FJ24+FB24+FK24, 0.1)*$J$9))/($B$11+$C$11+$F$11)</f>
        <v>0</v>
      </c>
      <c r="DO24">
        <f>($B$11*$K$9+$C$11*$K$9+$F$11*((FJ24+FB24)/MAX(FJ24+FB24+FK24, 0.1)*$P$9+FK24/MAX(FJ24+FB24+FK24, 0.1)*$Q$9))/($B$11+$C$11+$F$11)</f>
        <v>0</v>
      </c>
      <c r="DP24">
        <v>6</v>
      </c>
      <c r="DQ24">
        <v>0.5</v>
      </c>
      <c r="DR24" t="s">
        <v>434</v>
      </c>
      <c r="DS24">
        <v>2</v>
      </c>
      <c r="DT24" t="b">
        <v>1</v>
      </c>
      <c r="DU24">
        <v>1668545420.6</v>
      </c>
      <c r="DV24">
        <v>304.114125</v>
      </c>
      <c r="DW24">
        <v>309.82</v>
      </c>
      <c r="DX24">
        <v>31.3149625</v>
      </c>
      <c r="DY24">
        <v>29.74968125</v>
      </c>
      <c r="DZ24">
        <v>305.741125</v>
      </c>
      <c r="EA24">
        <v>30.93373125</v>
      </c>
      <c r="EB24">
        <v>599.9475</v>
      </c>
      <c r="EC24">
        <v>88.2832875</v>
      </c>
      <c r="ED24">
        <v>0.099944025</v>
      </c>
      <c r="EE24">
        <v>30.424</v>
      </c>
      <c r="EF24">
        <v>30.16601875</v>
      </c>
      <c r="EG24">
        <v>999.9</v>
      </c>
      <c r="EH24">
        <v>0</v>
      </c>
      <c r="EI24">
        <v>0</v>
      </c>
      <c r="EJ24">
        <v>4999.375</v>
      </c>
      <c r="EK24">
        <v>0</v>
      </c>
      <c r="EL24">
        <v>-466.939625</v>
      </c>
      <c r="EM24">
        <v>-5.72637625</v>
      </c>
      <c r="EN24">
        <v>313.9239375</v>
      </c>
      <c r="EO24">
        <v>319.319625</v>
      </c>
      <c r="EP24">
        <v>1.56528375</v>
      </c>
      <c r="EQ24">
        <v>309.82</v>
      </c>
      <c r="ER24">
        <v>29.74968125</v>
      </c>
      <c r="ES24">
        <v>2.764589375</v>
      </c>
      <c r="ET24">
        <v>2.62639875</v>
      </c>
      <c r="EU24">
        <v>22.6741375</v>
      </c>
      <c r="EV24">
        <v>21.831725</v>
      </c>
      <c r="EW24">
        <v>700.0015625</v>
      </c>
      <c r="EX24">
        <v>0.9430175625</v>
      </c>
      <c r="EY24">
        <v>0.05698265625</v>
      </c>
      <c r="EZ24">
        <v>0</v>
      </c>
      <c r="FA24">
        <v>1393.766875</v>
      </c>
      <c r="FB24">
        <v>5.00072</v>
      </c>
      <c r="FC24">
        <v>9802.20125</v>
      </c>
      <c r="FD24">
        <v>6034.015625</v>
      </c>
      <c r="FE24">
        <v>42.558125</v>
      </c>
      <c r="FF24">
        <v>44.8474375</v>
      </c>
      <c r="FG24">
        <v>44.062</v>
      </c>
      <c r="FH24">
        <v>45</v>
      </c>
      <c r="FI24">
        <v>45.128875</v>
      </c>
      <c r="FJ24">
        <v>655.398125</v>
      </c>
      <c r="FK24">
        <v>39.6</v>
      </c>
      <c r="FL24">
        <v>0</v>
      </c>
      <c r="FM24">
        <v>55.8999998569489</v>
      </c>
      <c r="FN24">
        <v>0</v>
      </c>
      <c r="FO24">
        <v>1393.53423076923</v>
      </c>
      <c r="FP24">
        <v>-12.0570940244359</v>
      </c>
      <c r="FQ24">
        <v>-58.2570941086065</v>
      </c>
      <c r="FR24">
        <v>9801.23153846154</v>
      </c>
      <c r="FS24">
        <v>15</v>
      </c>
      <c r="FT24">
        <v>1668545443.1</v>
      </c>
      <c r="FU24" t="s">
        <v>467</v>
      </c>
      <c r="FV24">
        <v>1668545443.1</v>
      </c>
      <c r="FW24">
        <v>1668544977.1</v>
      </c>
      <c r="FX24">
        <v>32</v>
      </c>
      <c r="FY24">
        <v>0.021</v>
      </c>
      <c r="FZ24">
        <v>-0.001</v>
      </c>
      <c r="GA24">
        <v>-1.627</v>
      </c>
      <c r="GB24">
        <v>0.381</v>
      </c>
      <c r="GC24">
        <v>310</v>
      </c>
      <c r="GD24">
        <v>30</v>
      </c>
      <c r="GE24">
        <v>0.93</v>
      </c>
      <c r="GF24">
        <v>0.1</v>
      </c>
      <c r="GG24">
        <v>0</v>
      </c>
      <c r="GH24">
        <v>0</v>
      </c>
      <c r="GI24" t="s">
        <v>436</v>
      </c>
      <c r="GJ24">
        <v>3.23851</v>
      </c>
      <c r="GK24">
        <v>2.68087</v>
      </c>
      <c r="GL24">
        <v>0.0665319</v>
      </c>
      <c r="GM24">
        <v>0.0669037</v>
      </c>
      <c r="GN24">
        <v>0.126363</v>
      </c>
      <c r="GO24">
        <v>0.12082</v>
      </c>
      <c r="GP24">
        <v>28343.1</v>
      </c>
      <c r="GQ24">
        <v>26111.6</v>
      </c>
      <c r="GR24">
        <v>28737.9</v>
      </c>
      <c r="GS24">
        <v>26560.7</v>
      </c>
      <c r="GT24">
        <v>35011.8</v>
      </c>
      <c r="GU24">
        <v>32872.1</v>
      </c>
      <c r="GV24">
        <v>43203.1</v>
      </c>
      <c r="GW24">
        <v>40235.9</v>
      </c>
      <c r="GX24">
        <v>2.0736</v>
      </c>
      <c r="GY24">
        <v>2.4932</v>
      </c>
      <c r="GZ24">
        <v>0.150815</v>
      </c>
      <c r="HA24">
        <v>0</v>
      </c>
      <c r="HB24">
        <v>27.7151</v>
      </c>
      <c r="HC24">
        <v>999.9</v>
      </c>
      <c r="HD24">
        <v>66.231</v>
      </c>
      <c r="HE24">
        <v>29.477</v>
      </c>
      <c r="HF24">
        <v>31.014</v>
      </c>
      <c r="HG24">
        <v>29.4128</v>
      </c>
      <c r="HH24">
        <v>9.69151</v>
      </c>
      <c r="HI24">
        <v>3</v>
      </c>
      <c r="HJ24">
        <v>0.131972</v>
      </c>
      <c r="HK24">
        <v>0</v>
      </c>
      <c r="HL24">
        <v>20.3103</v>
      </c>
      <c r="HM24">
        <v>5.24724</v>
      </c>
      <c r="HN24">
        <v>11.9668</v>
      </c>
      <c r="HO24">
        <v>4.9852</v>
      </c>
      <c r="HP24">
        <v>3.2921</v>
      </c>
      <c r="HQ24">
        <v>9999</v>
      </c>
      <c r="HR24">
        <v>999.9</v>
      </c>
      <c r="HS24">
        <v>9999</v>
      </c>
      <c r="HT24">
        <v>9999</v>
      </c>
      <c r="HU24">
        <v>4.97102</v>
      </c>
      <c r="HV24">
        <v>1.88293</v>
      </c>
      <c r="HW24">
        <v>1.87759</v>
      </c>
      <c r="HX24">
        <v>1.87915</v>
      </c>
      <c r="HY24">
        <v>1.87485</v>
      </c>
      <c r="HZ24">
        <v>1.875</v>
      </c>
      <c r="IA24">
        <v>1.87836</v>
      </c>
      <c r="IB24">
        <v>1.8788</v>
      </c>
      <c r="IC24">
        <v>0</v>
      </c>
      <c r="ID24">
        <v>0</v>
      </c>
      <c r="IE24">
        <v>0</v>
      </c>
      <c r="IF24">
        <v>0</v>
      </c>
      <c r="IG24" t="s">
        <v>437</v>
      </c>
      <c r="IH24" t="s">
        <v>438</v>
      </c>
      <c r="II24" t="s">
        <v>439</v>
      </c>
      <c r="IJ24" t="s">
        <v>439</v>
      </c>
      <c r="IK24" t="s">
        <v>439</v>
      </c>
      <c r="IL24" t="s">
        <v>439</v>
      </c>
      <c r="IM24">
        <v>0</v>
      </c>
      <c r="IN24">
        <v>100</v>
      </c>
      <c r="IO24">
        <v>100</v>
      </c>
      <c r="IP24">
        <v>-1.627</v>
      </c>
      <c r="IQ24">
        <v>0.3813</v>
      </c>
      <c r="IR24">
        <v>-1.6475</v>
      </c>
      <c r="IS24">
        <v>0</v>
      </c>
      <c r="IT24">
        <v>0</v>
      </c>
      <c r="IU24">
        <v>0</v>
      </c>
      <c r="IV24">
        <v>0.381245454545464</v>
      </c>
      <c r="IW24">
        <v>0</v>
      </c>
      <c r="IX24">
        <v>0</v>
      </c>
      <c r="IY24">
        <v>0</v>
      </c>
      <c r="IZ24">
        <v>-1</v>
      </c>
      <c r="JA24">
        <v>-1</v>
      </c>
      <c r="JB24">
        <v>1</v>
      </c>
      <c r="JC24">
        <v>23</v>
      </c>
      <c r="JD24">
        <v>0.7</v>
      </c>
      <c r="JE24">
        <v>7.5</v>
      </c>
      <c r="JF24">
        <v>4.99756</v>
      </c>
      <c r="JG24">
        <v>4.99756</v>
      </c>
      <c r="JH24">
        <v>3.34595</v>
      </c>
      <c r="JI24">
        <v>3.05908</v>
      </c>
      <c r="JJ24">
        <v>3.05054</v>
      </c>
      <c r="JK24">
        <v>2.38037</v>
      </c>
      <c r="JL24">
        <v>33.3559</v>
      </c>
      <c r="JM24">
        <v>15.4542</v>
      </c>
      <c r="JN24">
        <v>2</v>
      </c>
      <c r="JO24">
        <v>620.161</v>
      </c>
      <c r="JP24">
        <v>1063.9</v>
      </c>
      <c r="JQ24">
        <v>28.7982</v>
      </c>
      <c r="JR24">
        <v>28.7198</v>
      </c>
      <c r="JS24">
        <v>30.0002</v>
      </c>
      <c r="JT24">
        <v>28.8065</v>
      </c>
      <c r="JU24">
        <v>28.8024</v>
      </c>
      <c r="JV24">
        <v>-1</v>
      </c>
      <c r="JW24">
        <v>-30</v>
      </c>
      <c r="JX24">
        <v>-30</v>
      </c>
      <c r="JY24">
        <v>-999.9</v>
      </c>
      <c r="JZ24">
        <v>1000</v>
      </c>
      <c r="KA24">
        <v>0</v>
      </c>
      <c r="KB24">
        <v>103.786</v>
      </c>
      <c r="KC24">
        <v>101.171</v>
      </c>
    </row>
    <row r="25" spans="1:289">
      <c r="A25">
        <v>9</v>
      </c>
      <c r="B25">
        <v>1668545478.1</v>
      </c>
      <c r="C25">
        <v>458</v>
      </c>
      <c r="D25" t="s">
        <v>468</v>
      </c>
      <c r="E25" t="s">
        <v>469</v>
      </c>
      <c r="F25">
        <v>15</v>
      </c>
      <c r="G25" t="s">
        <v>425</v>
      </c>
      <c r="H25" t="s">
        <v>426</v>
      </c>
      <c r="I25" t="s">
        <v>427</v>
      </c>
      <c r="J25" t="s">
        <v>428</v>
      </c>
      <c r="K25" t="s">
        <v>429</v>
      </c>
      <c r="L25" t="s">
        <v>430</v>
      </c>
      <c r="M25">
        <v>1668545469.6</v>
      </c>
      <c r="N25">
        <f>(O25)/1000</f>
        <v>0</v>
      </c>
      <c r="O25">
        <f>IF(DT25, AR25, AL25)</f>
        <v>0</v>
      </c>
      <c r="P25">
        <f>IF(DT25, AM25, AK25)</f>
        <v>0</v>
      </c>
      <c r="Q25">
        <f>DV25 - IF(AY25&gt;1, P25*DP25*100.0/(BA25*EJ25), 0)</f>
        <v>0</v>
      </c>
      <c r="R25">
        <f>((X25-N25/2)*Q25-P25)/(X25+N25/2)</f>
        <v>0</v>
      </c>
      <c r="S25">
        <f>R25*(EC25+ED25)/1000.0</f>
        <v>0</v>
      </c>
      <c r="T25">
        <f>(DV25 - IF(AY25&gt;1, P25*DP25*100.0/(BA25*EJ25), 0))*(EC25+ED25)/1000.0</f>
        <v>0</v>
      </c>
      <c r="U25">
        <f>2.0/((1/W25-1/V25)+SIGN(W25)*SQRT((1/W25-1/V25)*(1/W25-1/V25) + 4*DQ25/((DQ25+1)*(DQ25+1))*(2*1/W25*1/V25-1/V25*1/V25)))</f>
        <v>0</v>
      </c>
      <c r="V25">
        <f>IF(LEFT(DR25,1)&lt;&gt;"0",IF(LEFT(DR25,1)="1",3.0,DS25),$D$5+$E$5*(EJ25*EC25/($K$5*1000))+$F$5*(EJ25*EC25/($K$5*1000))*MAX(MIN(DP25,$J$5),$I$5)*MAX(MIN(DP25,$J$5),$I$5)+$G$5*MAX(MIN(DP25,$J$5),$I$5)*(EJ25*EC25/($K$5*1000))+$H$5*(EJ25*EC25/($K$5*1000))*(EJ25*EC25/($K$5*1000)))</f>
        <v>0</v>
      </c>
      <c r="W25">
        <f>N25*(1000-(1000*0.61365*exp(17.502*AA25/(240.97+AA25))/(EC25+ED25)+DX25)/2)/(1000*0.61365*exp(17.502*AA25/(240.97+AA25))/(EC25+ED25)-DX25)</f>
        <v>0</v>
      </c>
      <c r="X25">
        <f>1/((DQ25+1)/(U25/1.6)+1/(V25/1.37)) + DQ25/((DQ25+1)/(U25/1.6) + DQ25/(V25/1.37))</f>
        <v>0</v>
      </c>
      <c r="Y25">
        <f>(DL25*DO25)</f>
        <v>0</v>
      </c>
      <c r="Z25">
        <f>(EE25+(Y25+2*0.95*5.67E-8*(((EE25+$B$7)+273)^4-(EE25+273)^4)-44100*N25)/(1.84*29.3*V25+8*0.95*5.67E-8*(EE25+273)^3))</f>
        <v>0</v>
      </c>
      <c r="AA25">
        <f>($C$7*EF25+$D$7*EG25+$E$7*Z25)</f>
        <v>0</v>
      </c>
      <c r="AB25">
        <f>0.61365*exp(17.502*AA25/(240.97+AA25))</f>
        <v>0</v>
      </c>
      <c r="AC25">
        <f>(AD25/AE25*100)</f>
        <v>0</v>
      </c>
      <c r="AD25">
        <f>DX25*(EC25+ED25)/1000</f>
        <v>0</v>
      </c>
      <c r="AE25">
        <f>0.61365*exp(17.502*EE25/(240.97+EE25))</f>
        <v>0</v>
      </c>
      <c r="AF25">
        <f>(AB25-DX25*(EC25+ED25)/1000)</f>
        <v>0</v>
      </c>
      <c r="AG25">
        <f>(-N25*44100)</f>
        <v>0</v>
      </c>
      <c r="AH25">
        <f>2*29.3*V25*0.92*(EE25-AA25)</f>
        <v>0</v>
      </c>
      <c r="AI25">
        <f>2*0.95*5.67E-8*(((EE25+$B$7)+273)^4-(AA25+273)^4)</f>
        <v>0</v>
      </c>
      <c r="AJ25">
        <f>Y25+AI25+AG25+AH25</f>
        <v>0</v>
      </c>
      <c r="AK25">
        <f>EB25*AY25*(DW25-DV25*(1000-AY25*DY25)/(1000-AY25*DX25))/(100*DP25)</f>
        <v>0</v>
      </c>
      <c r="AL25">
        <f>1000*EB25*AY25*(DX25-DY25)/(100*DP25*(1000-AY25*DX25))</f>
        <v>0</v>
      </c>
      <c r="AM25">
        <f>(AN25 - AO25 - EC25*1E3/(8.314*(EE25+273.15)) * AQ25/EB25 * AP25) * EB25/(100*DP25) * (1000 - DY25)/1000</f>
        <v>0</v>
      </c>
      <c r="AN25">
        <v>318.967699056256</v>
      </c>
      <c r="AO25">
        <v>313.724187878788</v>
      </c>
      <c r="AP25">
        <v>-0.000215206593891711</v>
      </c>
      <c r="AQ25">
        <v>66.9471303642147</v>
      </c>
      <c r="AR25">
        <f>(AT25 - AS25 + EC25*1E3/(8.314*(EE25+273.15)) * AV25/EB25 * AU25) * EB25/(100*DP25) * 1000/(1000 - AT25)</f>
        <v>0</v>
      </c>
      <c r="AS25">
        <v>29.6948869061905</v>
      </c>
      <c r="AT25">
        <v>31.2128096969697</v>
      </c>
      <c r="AU25">
        <v>-0.00579131601731875</v>
      </c>
      <c r="AV25">
        <v>78.43</v>
      </c>
      <c r="AW25">
        <v>3</v>
      </c>
      <c r="AX25">
        <v>0</v>
      </c>
      <c r="AY25">
        <f>IF(AW25*$H$13&gt;=BA25,1.0,(BA25/(BA25-AW25*$H$13)))</f>
        <v>0</v>
      </c>
      <c r="AZ25">
        <f>(AY25-1)*100</f>
        <v>0</v>
      </c>
      <c r="BA25">
        <f>MAX(0,($B$13+$C$13*EJ25)/(1+$D$13*EJ25)*EC25/(EE25+273)*$E$13)</f>
        <v>0</v>
      </c>
      <c r="BB25" t="s">
        <v>431</v>
      </c>
      <c r="BC25">
        <v>10090.5</v>
      </c>
      <c r="BD25">
        <v>918.917307692308</v>
      </c>
      <c r="BE25">
        <v>4653.53</v>
      </c>
      <c r="BF25">
        <f>1-BD25/BE25</f>
        <v>0</v>
      </c>
      <c r="BG25">
        <v>-0.204273046024211</v>
      </c>
      <c r="BH25" t="s">
        <v>470</v>
      </c>
      <c r="BI25">
        <v>10088.7</v>
      </c>
      <c r="BJ25">
        <v>1383.9856</v>
      </c>
      <c r="BK25">
        <v>1753.36509288296</v>
      </c>
      <c r="BL25">
        <f>1-BJ25/BK25</f>
        <v>0</v>
      </c>
      <c r="BM25">
        <v>0.5</v>
      </c>
      <c r="BN25">
        <f>DM25</f>
        <v>0</v>
      </c>
      <c r="BO25">
        <f>P25</f>
        <v>0</v>
      </c>
      <c r="BP25">
        <f>BL25*BM25*BN25</f>
        <v>0</v>
      </c>
      <c r="BQ25">
        <f>(BO25-BG25)/BN25</f>
        <v>0</v>
      </c>
      <c r="BR25">
        <f>(BE25-BK25)/BK25</f>
        <v>0</v>
      </c>
      <c r="BS25">
        <f>BD25/(BF25+BD25/BK25)</f>
        <v>0</v>
      </c>
      <c r="BT25" t="s">
        <v>433</v>
      </c>
      <c r="BU25">
        <v>0</v>
      </c>
      <c r="BV25">
        <f>IF(BU25&lt;&gt;0, BU25, BS25)</f>
        <v>0</v>
      </c>
      <c r="BW25">
        <f>1-BV25/BK25</f>
        <v>0</v>
      </c>
      <c r="BX25">
        <f>(BK25-BJ25)/(BK25-BV25)</f>
        <v>0</v>
      </c>
      <c r="BY25">
        <f>(BE25-BK25)/(BE25-BV25)</f>
        <v>0</v>
      </c>
      <c r="BZ25">
        <f>(BK25-BJ25)/(BK25-BD25)</f>
        <v>0</v>
      </c>
      <c r="CA25">
        <f>(BE25-BK25)/(BE25-BD25)</f>
        <v>0</v>
      </c>
      <c r="CB25">
        <f>(BX25*BV25/BJ25)</f>
        <v>0</v>
      </c>
      <c r="CC25">
        <f>(1-CB25)</f>
        <v>0</v>
      </c>
      <c r="CD25">
        <v>629</v>
      </c>
      <c r="CE25">
        <v>290</v>
      </c>
      <c r="CF25">
        <v>1727.23</v>
      </c>
      <c r="CG25">
        <v>85</v>
      </c>
      <c r="CH25">
        <v>10088.7</v>
      </c>
      <c r="CI25">
        <v>1720.88</v>
      </c>
      <c r="CJ25">
        <v>6.35</v>
      </c>
      <c r="CK25">
        <v>300</v>
      </c>
      <c r="CL25">
        <v>24.1</v>
      </c>
      <c r="CM25">
        <v>1753.36509288296</v>
      </c>
      <c r="CN25">
        <v>1.40221506020015</v>
      </c>
      <c r="CO25">
        <v>-32.772526545618</v>
      </c>
      <c r="CP25">
        <v>1.23636751946735</v>
      </c>
      <c r="CQ25">
        <v>0.961676737940711</v>
      </c>
      <c r="CR25">
        <v>-0.00778237174638487</v>
      </c>
      <c r="CS25">
        <v>290</v>
      </c>
      <c r="CT25">
        <v>1723.93</v>
      </c>
      <c r="CU25">
        <v>805</v>
      </c>
      <c r="CV25">
        <v>10055</v>
      </c>
      <c r="CW25">
        <v>1720.77</v>
      </c>
      <c r="CX25">
        <v>3.16</v>
      </c>
      <c r="DL25">
        <f>$B$11*EK25+$C$11*EL25+$F$11*EW25*(1-EZ25)</f>
        <v>0</v>
      </c>
      <c r="DM25">
        <f>DL25*DN25</f>
        <v>0</v>
      </c>
      <c r="DN25">
        <f>($B$11*$D$9+$C$11*$D$9+$F$11*((FJ25+FB25)/MAX(FJ25+FB25+FK25, 0.1)*$I$9+FK25/MAX(FJ25+FB25+FK25, 0.1)*$J$9))/($B$11+$C$11+$F$11)</f>
        <v>0</v>
      </c>
      <c r="DO25">
        <f>($B$11*$K$9+$C$11*$K$9+$F$11*((FJ25+FB25)/MAX(FJ25+FB25+FK25, 0.1)*$P$9+FK25/MAX(FJ25+FB25+FK25, 0.1)*$Q$9))/($B$11+$C$11+$F$11)</f>
        <v>0</v>
      </c>
      <c r="DP25">
        <v>6</v>
      </c>
      <c r="DQ25">
        <v>0.5</v>
      </c>
      <c r="DR25" t="s">
        <v>434</v>
      </c>
      <c r="DS25">
        <v>2</v>
      </c>
      <c r="DT25" t="b">
        <v>1</v>
      </c>
      <c r="DU25">
        <v>1668545469.6</v>
      </c>
      <c r="DV25">
        <v>303.87975</v>
      </c>
      <c r="DW25">
        <v>309.4988125</v>
      </c>
      <c r="DX25">
        <v>31.2563625</v>
      </c>
      <c r="DY25">
        <v>29.73331875</v>
      </c>
      <c r="DZ25">
        <v>305.53775</v>
      </c>
      <c r="EA25">
        <v>30.87515625</v>
      </c>
      <c r="EB25">
        <v>599.972875</v>
      </c>
      <c r="EC25">
        <v>88.28005625</v>
      </c>
      <c r="ED25">
        <v>0.100021825</v>
      </c>
      <c r="EE25">
        <v>30.4396875</v>
      </c>
      <c r="EF25">
        <v>30.23426875</v>
      </c>
      <c r="EG25">
        <v>999.9</v>
      </c>
      <c r="EH25">
        <v>0</v>
      </c>
      <c r="EI25">
        <v>0</v>
      </c>
      <c r="EJ25">
        <v>4996.25</v>
      </c>
      <c r="EK25">
        <v>0</v>
      </c>
      <c r="EL25">
        <v>-229.4551875</v>
      </c>
      <c r="EM25">
        <v>-5.58824875</v>
      </c>
      <c r="EN25">
        <v>313.71625</v>
      </c>
      <c r="EO25">
        <v>318.9831875</v>
      </c>
      <c r="EP25">
        <v>1.5230525</v>
      </c>
      <c r="EQ25">
        <v>309.4988125</v>
      </c>
      <c r="ER25">
        <v>29.73331875</v>
      </c>
      <c r="ES25">
        <v>2.759315</v>
      </c>
      <c r="ET25">
        <v>2.6248575</v>
      </c>
      <c r="EU25">
        <v>22.64268125</v>
      </c>
      <c r="EV25">
        <v>21.82213125</v>
      </c>
      <c r="EW25">
        <v>700.0094375</v>
      </c>
      <c r="EX25">
        <v>0.942986625</v>
      </c>
      <c r="EY25">
        <v>0.05701345</v>
      </c>
      <c r="EZ25">
        <v>0</v>
      </c>
      <c r="FA25">
        <v>1384.209375</v>
      </c>
      <c r="FB25">
        <v>5.00072</v>
      </c>
      <c r="FC25">
        <v>9744.868125</v>
      </c>
      <c r="FD25">
        <v>6034.026875</v>
      </c>
      <c r="FE25">
        <v>42.5816875</v>
      </c>
      <c r="FF25">
        <v>44.875</v>
      </c>
      <c r="FG25">
        <v>44.0738125</v>
      </c>
      <c r="FH25">
        <v>45</v>
      </c>
      <c r="FI25">
        <v>45.187</v>
      </c>
      <c r="FJ25">
        <v>655.383125</v>
      </c>
      <c r="FK25">
        <v>39.626875</v>
      </c>
      <c r="FL25">
        <v>0</v>
      </c>
      <c r="FM25">
        <v>47.8999998569489</v>
      </c>
      <c r="FN25">
        <v>0</v>
      </c>
      <c r="FO25">
        <v>1383.9856</v>
      </c>
      <c r="FP25">
        <v>-10.0215384757843</v>
      </c>
      <c r="FQ25">
        <v>-70.0953847192503</v>
      </c>
      <c r="FR25">
        <v>9743.0224</v>
      </c>
      <c r="FS25">
        <v>15</v>
      </c>
      <c r="FT25">
        <v>1668545493.1</v>
      </c>
      <c r="FU25" t="s">
        <v>471</v>
      </c>
      <c r="FV25">
        <v>1668545493.1</v>
      </c>
      <c r="FW25">
        <v>1668544977.1</v>
      </c>
      <c r="FX25">
        <v>33</v>
      </c>
      <c r="FY25">
        <v>-0.031</v>
      </c>
      <c r="FZ25">
        <v>-0.001</v>
      </c>
      <c r="GA25">
        <v>-1.658</v>
      </c>
      <c r="GB25">
        <v>0.381</v>
      </c>
      <c r="GC25">
        <v>309</v>
      </c>
      <c r="GD25">
        <v>30</v>
      </c>
      <c r="GE25">
        <v>0.93</v>
      </c>
      <c r="GF25">
        <v>0.1</v>
      </c>
      <c r="GG25">
        <v>0</v>
      </c>
      <c r="GH25">
        <v>0</v>
      </c>
      <c r="GI25" t="s">
        <v>436</v>
      </c>
      <c r="GJ25">
        <v>3.23856</v>
      </c>
      <c r="GK25">
        <v>2.68105</v>
      </c>
      <c r="GL25">
        <v>0.0664997</v>
      </c>
      <c r="GM25">
        <v>0.0668679</v>
      </c>
      <c r="GN25">
        <v>0.126183</v>
      </c>
      <c r="GO25">
        <v>0.120825</v>
      </c>
      <c r="GP25">
        <v>28343.1</v>
      </c>
      <c r="GQ25">
        <v>26112.8</v>
      </c>
      <c r="GR25">
        <v>28736.8</v>
      </c>
      <c r="GS25">
        <v>26560.9</v>
      </c>
      <c r="GT25">
        <v>35018</v>
      </c>
      <c r="GU25">
        <v>32872.4</v>
      </c>
      <c r="GV25">
        <v>43201.5</v>
      </c>
      <c r="GW25">
        <v>40236.5</v>
      </c>
      <c r="GX25">
        <v>2.0736</v>
      </c>
      <c r="GY25">
        <v>2.4921</v>
      </c>
      <c r="GZ25">
        <v>0.15302</v>
      </c>
      <c r="HA25">
        <v>0</v>
      </c>
      <c r="HB25">
        <v>27.7318</v>
      </c>
      <c r="HC25">
        <v>999.9</v>
      </c>
      <c r="HD25">
        <v>66.06</v>
      </c>
      <c r="HE25">
        <v>29.537</v>
      </c>
      <c r="HF25">
        <v>31.0438</v>
      </c>
      <c r="HG25">
        <v>29.5728</v>
      </c>
      <c r="HH25">
        <v>9.66346</v>
      </c>
      <c r="HI25">
        <v>3</v>
      </c>
      <c r="HJ25">
        <v>0.13187</v>
      </c>
      <c r="HK25">
        <v>0</v>
      </c>
      <c r="HL25">
        <v>20.3104</v>
      </c>
      <c r="HM25">
        <v>5.24724</v>
      </c>
      <c r="HN25">
        <v>11.9674</v>
      </c>
      <c r="HO25">
        <v>4.9848</v>
      </c>
      <c r="HP25">
        <v>3.2925</v>
      </c>
      <c r="HQ25">
        <v>9999</v>
      </c>
      <c r="HR25">
        <v>999.9</v>
      </c>
      <c r="HS25">
        <v>9999</v>
      </c>
      <c r="HT25">
        <v>9999</v>
      </c>
      <c r="HU25">
        <v>4.97123</v>
      </c>
      <c r="HV25">
        <v>1.88293</v>
      </c>
      <c r="HW25">
        <v>1.87759</v>
      </c>
      <c r="HX25">
        <v>1.87915</v>
      </c>
      <c r="HY25">
        <v>1.87485</v>
      </c>
      <c r="HZ25">
        <v>1.875</v>
      </c>
      <c r="IA25">
        <v>1.87836</v>
      </c>
      <c r="IB25">
        <v>1.87881</v>
      </c>
      <c r="IC25">
        <v>0</v>
      </c>
      <c r="ID25">
        <v>0</v>
      </c>
      <c r="IE25">
        <v>0</v>
      </c>
      <c r="IF25">
        <v>0</v>
      </c>
      <c r="IG25" t="s">
        <v>437</v>
      </c>
      <c r="IH25" t="s">
        <v>438</v>
      </c>
      <c r="II25" t="s">
        <v>439</v>
      </c>
      <c r="IJ25" t="s">
        <v>439</v>
      </c>
      <c r="IK25" t="s">
        <v>439</v>
      </c>
      <c r="IL25" t="s">
        <v>439</v>
      </c>
      <c r="IM25">
        <v>0</v>
      </c>
      <c r="IN25">
        <v>100</v>
      </c>
      <c r="IO25">
        <v>100</v>
      </c>
      <c r="IP25">
        <v>-1.658</v>
      </c>
      <c r="IQ25">
        <v>0.3812</v>
      </c>
      <c r="IR25">
        <v>-1.62700000000001</v>
      </c>
      <c r="IS25">
        <v>0</v>
      </c>
      <c r="IT25">
        <v>0</v>
      </c>
      <c r="IU25">
        <v>0</v>
      </c>
      <c r="IV25">
        <v>0.381245454545464</v>
      </c>
      <c r="IW25">
        <v>0</v>
      </c>
      <c r="IX25">
        <v>0</v>
      </c>
      <c r="IY25">
        <v>0</v>
      </c>
      <c r="IZ25">
        <v>-1</v>
      </c>
      <c r="JA25">
        <v>-1</v>
      </c>
      <c r="JB25">
        <v>1</v>
      </c>
      <c r="JC25">
        <v>23</v>
      </c>
      <c r="JD25">
        <v>0.6</v>
      </c>
      <c r="JE25">
        <v>8.3</v>
      </c>
      <c r="JF25">
        <v>4.99756</v>
      </c>
      <c r="JG25">
        <v>4.99756</v>
      </c>
      <c r="JH25">
        <v>3.34595</v>
      </c>
      <c r="JI25">
        <v>3.05908</v>
      </c>
      <c r="JJ25">
        <v>3.05054</v>
      </c>
      <c r="JK25">
        <v>2.3291</v>
      </c>
      <c r="JL25">
        <v>33.3784</v>
      </c>
      <c r="JM25">
        <v>15.4454</v>
      </c>
      <c r="JN25">
        <v>2</v>
      </c>
      <c r="JO25">
        <v>620.214</v>
      </c>
      <c r="JP25">
        <v>1062.62</v>
      </c>
      <c r="JQ25">
        <v>28.8172</v>
      </c>
      <c r="JR25">
        <v>28.7223</v>
      </c>
      <c r="JS25">
        <v>30.0001</v>
      </c>
      <c r="JT25">
        <v>28.8112</v>
      </c>
      <c r="JU25">
        <v>28.8071</v>
      </c>
      <c r="JV25">
        <v>-1</v>
      </c>
      <c r="JW25">
        <v>-30</v>
      </c>
      <c r="JX25">
        <v>-30</v>
      </c>
      <c r="JY25">
        <v>-999.9</v>
      </c>
      <c r="JZ25">
        <v>1000</v>
      </c>
      <c r="KA25">
        <v>0</v>
      </c>
      <c r="KB25">
        <v>103.783</v>
      </c>
      <c r="KC25">
        <v>101.172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2023-11-08T13:18:51Z</dcterms:created>
  <dcterms:modified xsi:type="dcterms:W3CDTF">2023-11-08T13:18:51Z</dcterms:modified>
</cp:coreProperties>
</file>