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<sst xmlns="http://schemas.openxmlformats.org/spreadsheetml/2006/main" count="1073" uniqueCount="468">
  <si>
    <t>File opened</t>
  </si>
  <si>
    <t>2023-11-10 13:12:54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</si>
  <si>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</si>
  <si>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</si>
  <si>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</si>
  <si>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</si>
  <si>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</si>
  <si>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</si>
  <si>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</si>
  <si>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</si>
  <si>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</si>
  <si>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</si>
  <si>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</si>
  <si>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{"h2obzero": "1.07388", "flowazero": "0.34111", "co2aspanconc2": "296.4", "h2oaspanconc2": "0", "co2azero": "0.942071", "co2bspanconc2": "296.4", "tbzero": "0.853567", "co2aspanconc1": "2500", "oxygen": "21", "h2oaspan2a": "0.0714516", "h2obspanconc2": "0", "flowbzero": "0.27371", "chamberpressurezero": "2.56408", "h2oazero": "1.07566", "ssb_ref": "33011.8", "h2oaspan2": "0", "h2obspan2a": "0.0710331", "h2obspan1": "1.02346", "h2obspanconc1": "12.29", "co2bzero": "0.94469", "co2bspan1": "0.999707", "co2aspan2a": "0.288205", "co2aspan1": "1.00021", "co2aspan2b": "0.285521", "h2oaspan2b": "0.0722207", "h2obspan2": "0", "co2bspan2a": "0.28732", "h2obspan2b": "0.0726998", "h2oaspan1": "1.01076", "ssa_ref": "34658.2", "co2bspan2b": "0.284619", "co2bspanconc1": "2500", "co2bspan2": "-0.031693", "h2oaspanconc1": "12.29", "flowmeterzero": "2.49761", "co2aspan2": "-0.0330502", "tazero": "0.855284"}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</si>
  <si>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</si>
  <si>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</si>
  <si>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</si>
  <si>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</si>
  <si>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</si>
  <si>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</si>
  <si>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</si>
  <si>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</si>
  <si>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</si>
  <si>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</si>
  <si>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</si>
  <si>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</si>
  <si>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</si>
  <si>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13:12:54</t>
  </si>
  <si>
    <t>Stability Definition:	none</t>
  </si>
  <si>
    <t>13:13:16</t>
  </si>
  <si>
    <t>leaf-5-shade</t>
  </si>
  <si>
    <t>13:13:17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</si>
  <si>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</si>
  <si>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</si>
  <si>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</si>
  <si>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</si>
  <si>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</si>
  <si>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</si>
  <si>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</si>
  <si>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</si>
  <si>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</si>
  <si>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</si>
  <si>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</si>
  <si>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</si>
  <si>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</si>
  <si>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</si>
  <si>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</si>
  <si>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</si>
  <si>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</si>
  <si>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</si>
  <si>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</si>
  <si>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</si>
  <si>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</si>
  <si>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</si>
  <si>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</si>
  <si>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</si>
  <si>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</si>
  <si>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</si>
  <si>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</si>
  <si>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</si>
  <si>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</si>
  <si>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</si>
  <si>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</si>
  <si>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</si>
  <si>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</si>
  <si>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</si>
  <si>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</si>
  <si>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</si>
  <si>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</si>
  <si>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</si>
  <si>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</si>
  <si>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</si>
  <si>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</si>
  <si>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</si>
  <si>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</si>
  <si>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</si>
  <si>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</si>
  <si>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</si>
  <si>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</si>
  <si>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</si>
  <si>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</si>
  <si>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</si>
  <si>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</si>
  <si>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1.77064 192.838 358.081 627.612 843.139 1017.08 1189.9 1287.26</t>
  </si>
  <si>
    <t>Fs_true</t>
  </si>
  <si>
    <t>-0.211755 212.235 378.525 612.53 801.13 1004.69 1200.91 1401.43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</si>
  <si>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</si>
  <si>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</si>
  <si>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</si>
  <si>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</si>
  <si>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</si>
  <si>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</si>
  <si>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</si>
  <si>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</si>
  <si>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</si>
  <si>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</si>
  <si>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</si>
  <si>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</si>
  <si>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</si>
  <si>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</si>
  <si>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</si>
  <si>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</si>
  <si>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</si>
  <si>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</si>
  <si>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</si>
  <si>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</si>
  <si>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</si>
  <si>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</si>
  <si>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</si>
  <si>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</si>
  <si>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</si>
  <si>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</si>
  <si>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</si>
  <si>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</si>
  <si>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</si>
  <si>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</si>
  <si>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</si>
  <si>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</si>
  <si>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</si>
  <si>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</si>
  <si>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</si>
  <si>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</si>
  <si>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</si>
  <si>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</si>
  <si>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</si>
  <si>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</si>
  <si>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</si>
  <si>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</si>
  <si>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</si>
  <si>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</si>
  <si>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</si>
  <si>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</si>
  <si>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</si>
  <si>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</si>
  <si>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</si>
  <si>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</si>
  <si>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</si>
  <si>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</si>
  <si>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</si>
  <si>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</si>
  <si>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</si>
  <si>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</si>
  <si>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</si>
  <si>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</si>
  <si>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</si>
  <si>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</si>
  <si>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</si>
  <si>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</si>
  <si>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</si>
  <si>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</si>
  <si>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</si>
  <si>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</si>
  <si>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</si>
  <si>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</si>
  <si>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</si>
  <si>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</si>
  <si>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</si>
  <si>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</si>
  <si>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</si>
  <si>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</si>
  <si>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</si>
  <si>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</si>
  <si>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</si>
  <si>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</si>
  <si>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</si>
  <si>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</si>
  <si>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</si>
  <si>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</si>
  <si>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</si>
  <si>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</si>
  <si>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</si>
  <si>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</si>
  <si>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</si>
  <si>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</si>
  <si>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</si>
  <si>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</si>
  <si>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</si>
  <si>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</si>
  <si>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</si>
  <si>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</si>
  <si>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</si>
  <si>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</si>
  <si>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</si>
  <si>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</si>
  <si>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</si>
  <si>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</si>
  <si>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</si>
  <si>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</si>
  <si>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</si>
  <si>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</si>
  <si>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</si>
  <si>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</si>
  <si>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</si>
  <si>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</si>
  <si>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</si>
  <si>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</si>
  <si>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</si>
  <si>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</si>
  <si>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</si>
  <si>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</si>
  <si>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</si>
  <si>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</si>
  <si>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</si>
  <si>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</si>
  <si>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</si>
  <si>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</si>
  <si>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</si>
  <si>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</si>
  <si>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</si>
  <si>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</si>
  <si>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</si>
  <si>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</si>
  <si>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</si>
  <si>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</si>
  <si>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</si>
  <si>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</si>
  <si>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</si>
  <si>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</si>
  <si>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</si>
  <si>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</si>
  <si>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</si>
  <si>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</si>
  <si>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</si>
  <si>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</si>
  <si>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</si>
  <si>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</si>
  <si>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</si>
  <si>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</si>
  <si>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</si>
  <si>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</si>
  <si>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</si>
  <si>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</si>
  <si>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</si>
  <si>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</si>
  <si>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</si>
  <si>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</si>
  <si>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</si>
  <si>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</si>
  <si>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</si>
  <si>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</si>
  <si>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</si>
  <si>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</si>
  <si>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</si>
  <si>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</si>
  <si>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</si>
  <si>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</si>
  <si>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</si>
  <si>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</si>
  <si>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</si>
  <si>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</si>
  <si>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</si>
  <si>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</si>
  <si>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</si>
  <si>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</si>
  <si>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</si>
  <si>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</si>
  <si>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</si>
  <si>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</si>
  <si>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</si>
  <si>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</si>
  <si>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</si>
  <si>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</si>
  <si>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</si>
  <si>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</si>
  <si>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</si>
  <si>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</si>
  <si>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</si>
  <si>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</si>
  <si>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</si>
  <si>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</si>
  <si>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</si>
  <si>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</si>
  <si>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</si>
  <si>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</si>
  <si>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</si>
  <si>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</si>
  <si>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</si>
  <si>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</si>
  <si>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</si>
  <si>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</si>
  <si>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</si>
  <si>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</si>
  <si>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</si>
  <si>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</si>
  <si>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</si>
  <si>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</si>
  <si>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</si>
  <si>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</si>
  <si>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</si>
  <si>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</si>
  <si>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</si>
  <si>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</si>
  <si>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</si>
  <si>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</si>
  <si>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</si>
  <si>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</si>
  <si>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</si>
  <si>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</si>
  <si>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</si>
  <si>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</si>
  <si>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</si>
  <si>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</si>
  <si>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</si>
  <si>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</si>
  <si>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</si>
  <si>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</si>
  <si>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</si>
  <si>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</si>
  <si>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</si>
  <si>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</si>
  <si>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</si>
  <si>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</si>
  <si>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</si>
  <si>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</si>
  <si>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</si>
  <si>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</si>
  <si>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</si>
  <si>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</si>
  <si>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</si>
  <si>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</si>
  <si>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</si>
  <si>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</si>
  <si>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</si>
  <si>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</si>
  <si>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</si>
  <si>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</si>
  <si>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</si>
  <si>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</si>
  <si>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CO2_hrs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</si>
  <si>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</si>
  <si>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</si>
  <si>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</si>
  <si>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</si>
  <si>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</si>
  <si>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</si>
  <si>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</si>
  <si>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</si>
  <si>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</si>
  <si>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</si>
  <si>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</si>
  <si>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</si>
  <si>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</si>
  <si>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</si>
  <si>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</si>
  <si>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</si>
  <si>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</si>
  <si>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</si>
  <si>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</si>
  <si>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</si>
  <si>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</si>
  <si>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</si>
  <si>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</si>
  <si>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</si>
  <si>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</si>
  <si>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</si>
  <si>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</si>
  <si>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</si>
  <si>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</si>
  <si>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</si>
  <si>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</si>
  <si>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</si>
  <si>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</si>
  <si>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</si>
  <si>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</si>
  <si>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</si>
  <si>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</si>
  <si>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</si>
  <si>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</si>
  <si>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</si>
  <si>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</si>
  <si>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</si>
  <si>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</si>
  <si>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</si>
  <si>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</si>
  <si>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</si>
  <si>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</si>
  <si>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</si>
  <si>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</si>
  <si>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</si>
  <si>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</si>
  <si>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</si>
  <si>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</si>
  <si>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</si>
  <si>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</si>
  <si>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</si>
  <si>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</si>
  <si>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</si>
  <si>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</si>
  <si>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</si>
  <si>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</si>
  <si>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</si>
  <si>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</si>
  <si>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</si>
  <si>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</si>
  <si>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</si>
  <si>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</si>
  <si>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</si>
  <si>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</si>
  <si>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</si>
  <si>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</si>
  <si>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</si>
  <si>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</si>
  <si>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</si>
  <si>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</si>
  <si>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</si>
  <si>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</si>
  <si>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</si>
  <si>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</si>
  <si>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</si>
  <si>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</si>
  <si>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</si>
  <si>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</si>
  <si>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</si>
  <si>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</si>
  <si>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</si>
  <si>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</si>
  <si>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</si>
  <si>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</si>
  <si>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</si>
  <si>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</si>
  <si>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</si>
  <si>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</si>
  <si>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</si>
  <si>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20231110 13:17:39</t>
  </si>
  <si>
    <t>13:17:39</t>
  </si>
  <si>
    <t>pre-dawn (1AM-4AM)</t>
  </si>
  <si>
    <t>predominantly south</t>
  </si>
  <si>
    <t>light green</t>
  </si>
  <si>
    <t>leaf A</t>
  </si>
  <si>
    <t>level 1</t>
  </si>
  <si>
    <t>coffee</t>
  </si>
  <si>
    <t>RECT-571-20231102-15_00_58</t>
  </si>
  <si>
    <t>MPF-678-20231110-13_17_42</t>
  </si>
  <si>
    <t>-</t>
  </si>
  <si>
    <t>0: Broadleaf</t>
  </si>
  <si>
    <t>13:17:55</t>
  </si>
  <si>
    <t>0/0</t>
  </si>
  <si>
    <t>11111111</t>
  </si>
  <si>
    <t>oooooooo</t>
  </si>
  <si>
    <t>on</t>
  </si>
  <si>
    <t>20231110 13:19:00</t>
  </si>
  <si>
    <t>13:19:00</t>
  </si>
  <si>
    <t>MPF-679-20231110-13_19_03</t>
  </si>
  <si>
    <t>13:19:14</t>
  </si>
  <si>
    <t>20231110 13:19:49</t>
  </si>
  <si>
    <t>13:19:49</t>
  </si>
  <si>
    <t>MPF-680-20231110-13_19_52</t>
  </si>
  <si>
    <t>13:20:12</t>
  </si>
  <si>
    <t>20231110 13:20:43</t>
  </si>
  <si>
    <t>13:20:43</t>
  </si>
  <si>
    <t>MPF-681-20231110-13_20_46</t>
  </si>
  <si>
    <t>13:21:01</t>
  </si>
  <si>
    <t>20231110 13:21:49</t>
  </si>
  <si>
    <t>13:21:49</t>
  </si>
  <si>
    <t>MPF-682-20231110-13_21_52</t>
  </si>
  <si>
    <t>13:22:04</t>
  </si>
  <si>
    <t>20231110 13:22:34</t>
  </si>
  <si>
    <t>13:22:34</t>
  </si>
  <si>
    <t>MPF-683-20231110-13_22_37</t>
  </si>
  <si>
    <t>13:22:56</t>
  </si>
  <si>
    <t>20231110 13:23:40</t>
  </si>
  <si>
    <t>13:23:40</t>
  </si>
  <si>
    <t>MPF-684-20231110-13_23_43</t>
  </si>
  <si>
    <t>13:23:57</t>
  </si>
  <si>
    <t>20231110 13:24:26</t>
  </si>
  <si>
    <t>13:24:26</t>
  </si>
  <si>
    <t>MPF-685-20231110-13_24_29</t>
  </si>
  <si>
    <t>13:24:40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</si>
</sst>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4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1699647459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1699647451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323.929231705617</v>
      </c>
      <c r="AO17">
        <v>327.463963636363</v>
      </c>
      <c r="AP17">
        <v>-1.42999563161366</v>
      </c>
      <c r="AQ17">
        <v>66.9581010211071</v>
      </c>
      <c r="AR17">
        <f>(AT17 - AS17 + EC17*1E3/(8.314*(EE17+273.15)) * AV17/EB17 * AU17) * EB17/(100*DP17) * 1000/(1000 - AT17)</f>
        <v>0</v>
      </c>
      <c r="AS17">
        <v>28.0733074009524</v>
      </c>
      <c r="AT17">
        <v>28.8171993939394</v>
      </c>
      <c r="AU17">
        <v>0.00729165367965078</v>
      </c>
      <c r="AV17">
        <v>78.43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10090.5</v>
      </c>
      <c r="BD17">
        <v>918.917307692308</v>
      </c>
      <c r="BE17">
        <v>4653.53</v>
      </c>
      <c r="BF17">
        <f>1-BD17/BE17</f>
        <v>0</v>
      </c>
      <c r="BG17">
        <v>-0.204273046024211</v>
      </c>
      <c r="BH17" t="s">
        <v>432</v>
      </c>
      <c r="BI17">
        <v>10122.3</v>
      </c>
      <c r="BJ17">
        <v>3135.6912</v>
      </c>
      <c r="BK17">
        <v>3213.05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678</v>
      </c>
      <c r="CE17">
        <v>290</v>
      </c>
      <c r="CF17">
        <v>3213.05</v>
      </c>
      <c r="CG17">
        <v>45</v>
      </c>
      <c r="CH17">
        <v>10122.3</v>
      </c>
      <c r="CI17">
        <v>3197.49</v>
      </c>
      <c r="CJ17">
        <v>15.56</v>
      </c>
      <c r="CK17">
        <v>300</v>
      </c>
      <c r="CL17">
        <v>24.1</v>
      </c>
      <c r="CM17">
        <v>3190.21492021341</v>
      </c>
      <c r="CN17">
        <v>2.67111614060537</v>
      </c>
      <c r="CO17">
        <v>7.36898290879645</v>
      </c>
      <c r="CP17">
        <v>2.36178453144338</v>
      </c>
      <c r="CQ17">
        <v>0.257982686251353</v>
      </c>
      <c r="CR17">
        <v>-0.00780423870967742</v>
      </c>
      <c r="CS17">
        <v>290</v>
      </c>
      <c r="CT17">
        <v>3209.32</v>
      </c>
      <c r="CU17">
        <v>885</v>
      </c>
      <c r="CV17">
        <v>10081.1</v>
      </c>
      <c r="CW17">
        <v>3197.52</v>
      </c>
      <c r="CX17">
        <v>11.8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1699647451</v>
      </c>
      <c r="DV17">
        <v>321.361133333333</v>
      </c>
      <c r="DW17">
        <v>324.613866666667</v>
      </c>
      <c r="DX17">
        <v>28.77392</v>
      </c>
      <c r="DY17">
        <v>28.0222733333333</v>
      </c>
      <c r="DZ17">
        <v>322.841133333333</v>
      </c>
      <c r="EA17">
        <v>28.46202</v>
      </c>
      <c r="EB17">
        <v>600.037666666667</v>
      </c>
      <c r="EC17">
        <v>88.3856133333333</v>
      </c>
      <c r="ED17">
        <v>0.10005036</v>
      </c>
      <c r="EE17">
        <v>30.85868</v>
      </c>
      <c r="EF17">
        <v>29.9814933333333</v>
      </c>
      <c r="EG17">
        <v>999.9</v>
      </c>
      <c r="EH17">
        <v>0</v>
      </c>
      <c r="EI17">
        <v>0</v>
      </c>
      <c r="EJ17">
        <v>4999.5</v>
      </c>
      <c r="EK17">
        <v>0</v>
      </c>
      <c r="EL17">
        <v>-9.40296</v>
      </c>
      <c r="EM17">
        <v>-3.25313733333333</v>
      </c>
      <c r="EN17">
        <v>330.881533333333</v>
      </c>
      <c r="EO17">
        <v>333.972333333333</v>
      </c>
      <c r="EP17">
        <v>0.751656466666667</v>
      </c>
      <c r="EQ17">
        <v>324.613866666667</v>
      </c>
      <c r="ER17">
        <v>28.0222733333333</v>
      </c>
      <c r="ES17">
        <v>2.54320266666667</v>
      </c>
      <c r="ET17">
        <v>2.47676533333333</v>
      </c>
      <c r="EU17">
        <v>21.3056466666667</v>
      </c>
      <c r="EV17">
        <v>20.8746133333333</v>
      </c>
      <c r="EW17">
        <v>699.9898</v>
      </c>
      <c r="EX17">
        <v>0.943000066666667</v>
      </c>
      <c r="EY17">
        <v>0.05700006</v>
      </c>
      <c r="EZ17">
        <v>0</v>
      </c>
      <c r="FA17">
        <v>3138.75533333333</v>
      </c>
      <c r="FB17">
        <v>5.00072</v>
      </c>
      <c r="FC17">
        <v>21379.7133333333</v>
      </c>
      <c r="FD17">
        <v>6033.882</v>
      </c>
      <c r="FE17">
        <v>42.687</v>
      </c>
      <c r="FF17">
        <v>45.062</v>
      </c>
      <c r="FG17">
        <v>44.25</v>
      </c>
      <c r="FH17">
        <v>45.3288</v>
      </c>
      <c r="FI17">
        <v>45.3708</v>
      </c>
      <c r="FJ17">
        <v>655.375333333333</v>
      </c>
      <c r="FK17">
        <v>39.6133333333333</v>
      </c>
      <c r="FL17">
        <v>0</v>
      </c>
      <c r="FM17">
        <v>337.5</v>
      </c>
      <c r="FN17">
        <v>0</v>
      </c>
      <c r="FO17">
        <v>3135.6912</v>
      </c>
      <c r="FP17">
        <v>-303.79076875899</v>
      </c>
      <c r="FQ17">
        <v>-2067.88461237614</v>
      </c>
      <c r="FR17">
        <v>21359.152</v>
      </c>
      <c r="FS17">
        <v>15</v>
      </c>
      <c r="FT17">
        <v>1699647475</v>
      </c>
      <c r="FU17" t="s">
        <v>435</v>
      </c>
      <c r="FV17">
        <v>1699647475</v>
      </c>
      <c r="FW17">
        <v>1699647404</v>
      </c>
      <c r="FX17">
        <v>35</v>
      </c>
      <c r="FY17">
        <v>-0</v>
      </c>
      <c r="FZ17">
        <v>0.01</v>
      </c>
      <c r="GA17">
        <v>-1.48</v>
      </c>
      <c r="GB17">
        <v>0.312</v>
      </c>
      <c r="GC17">
        <v>314</v>
      </c>
      <c r="GD17">
        <v>28</v>
      </c>
      <c r="GE17">
        <v>0.84</v>
      </c>
      <c r="GF17">
        <v>0.23</v>
      </c>
      <c r="GG17">
        <v>0</v>
      </c>
      <c r="GH17">
        <v>0</v>
      </c>
      <c r="GI17" t="s">
        <v>436</v>
      </c>
      <c r="GJ17">
        <v>3.23765</v>
      </c>
      <c r="GK17">
        <v>2.6812</v>
      </c>
      <c r="GL17">
        <v>0.0687845</v>
      </c>
      <c r="GM17">
        <v>0.06777</v>
      </c>
      <c r="GN17">
        <v>0.11966</v>
      </c>
      <c r="GO17">
        <v>0.116326</v>
      </c>
      <c r="GP17">
        <v>28266.6</v>
      </c>
      <c r="GQ17">
        <v>26074.7</v>
      </c>
      <c r="GR17">
        <v>28731.1</v>
      </c>
      <c r="GS17">
        <v>26549.2</v>
      </c>
      <c r="GT17">
        <v>35282.7</v>
      </c>
      <c r="GU17">
        <v>33034.9</v>
      </c>
      <c r="GV17">
        <v>43196.1</v>
      </c>
      <c r="GW17">
        <v>40224.4</v>
      </c>
      <c r="GX17">
        <v>2.0698</v>
      </c>
      <c r="GY17">
        <v>2.4858</v>
      </c>
      <c r="GZ17">
        <v>0.107065</v>
      </c>
      <c r="HA17">
        <v>0</v>
      </c>
      <c r="HB17">
        <v>28.246</v>
      </c>
      <c r="HC17">
        <v>999.9</v>
      </c>
      <c r="HD17">
        <v>60.805</v>
      </c>
      <c r="HE17">
        <v>30.091</v>
      </c>
      <c r="HF17">
        <v>29.4643</v>
      </c>
      <c r="HG17">
        <v>30.1073</v>
      </c>
      <c r="HH17">
        <v>9.60336</v>
      </c>
      <c r="HI17">
        <v>3</v>
      </c>
      <c r="HJ17">
        <v>0.156402</v>
      </c>
      <c r="HK17">
        <v>0</v>
      </c>
      <c r="HL17">
        <v>20.3081</v>
      </c>
      <c r="HM17">
        <v>5.24664</v>
      </c>
      <c r="HN17">
        <v>11.9656</v>
      </c>
      <c r="HO17">
        <v>4.9854</v>
      </c>
      <c r="HP17">
        <v>3.2925</v>
      </c>
      <c r="HQ17">
        <v>9999</v>
      </c>
      <c r="HR17">
        <v>999.9</v>
      </c>
      <c r="HS17">
        <v>9999</v>
      </c>
      <c r="HT17">
        <v>9999</v>
      </c>
      <c r="HU17">
        <v>4.97101</v>
      </c>
      <c r="HV17">
        <v>1.88293</v>
      </c>
      <c r="HW17">
        <v>1.87762</v>
      </c>
      <c r="HX17">
        <v>1.87927</v>
      </c>
      <c r="HY17">
        <v>1.87494</v>
      </c>
      <c r="HZ17">
        <v>1.87512</v>
      </c>
      <c r="IA17">
        <v>1.87836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-1.48</v>
      </c>
      <c r="IQ17">
        <v>0.3119</v>
      </c>
      <c r="IR17">
        <v>-1.48029999999994</v>
      </c>
      <c r="IS17">
        <v>0</v>
      </c>
      <c r="IT17">
        <v>0</v>
      </c>
      <c r="IU17">
        <v>0</v>
      </c>
      <c r="IV17">
        <v>0.311910000000005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1</v>
      </c>
      <c r="JE17">
        <v>0.9</v>
      </c>
      <c r="JF17">
        <v>4.99756</v>
      </c>
      <c r="JG17">
        <v>4.99756</v>
      </c>
      <c r="JH17">
        <v>3.34595</v>
      </c>
      <c r="JI17">
        <v>3.05176</v>
      </c>
      <c r="JJ17">
        <v>3.05054</v>
      </c>
      <c r="JK17">
        <v>2.31201</v>
      </c>
      <c r="JL17">
        <v>33.8057</v>
      </c>
      <c r="JM17">
        <v>15.3754</v>
      </c>
      <c r="JN17">
        <v>2</v>
      </c>
      <c r="JO17">
        <v>620.791</v>
      </c>
      <c r="JP17">
        <v>1061.14</v>
      </c>
      <c r="JQ17">
        <v>29.3168</v>
      </c>
      <c r="JR17">
        <v>29.0587</v>
      </c>
      <c r="JS17">
        <v>30.0001</v>
      </c>
      <c r="JT17">
        <v>29.1411</v>
      </c>
      <c r="JU17">
        <v>29.1389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103.766</v>
      </c>
      <c r="KC17">
        <v>101.136</v>
      </c>
    </row>
    <row r="18" spans="1:289">
      <c r="A18">
        <v>2</v>
      </c>
      <c r="B18">
        <v>1699647540</v>
      </c>
      <c r="C18">
        <v>81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1699647531.5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323.458616894845</v>
      </c>
      <c r="AO18">
        <v>321.624066666667</v>
      </c>
      <c r="AP18">
        <v>0.0935804927697355</v>
      </c>
      <c r="AQ18">
        <v>66.9489535322719</v>
      </c>
      <c r="AR18">
        <f>(AT18 - AS18 + EC18*1E3/(8.314*(EE18+273.15)) * AV18/EB18 * AU18) * EB18/(100*DP18) * 1000/(1000 - AT18)</f>
        <v>0</v>
      </c>
      <c r="AS18">
        <v>28.0030235709524</v>
      </c>
      <c r="AT18">
        <v>28.7727975757576</v>
      </c>
      <c r="AU18">
        <v>2.56969696951403e-05</v>
      </c>
      <c r="AV18">
        <v>78.43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10090.5</v>
      </c>
      <c r="BD18">
        <v>918.917307692308</v>
      </c>
      <c r="BE18">
        <v>4653.53</v>
      </c>
      <c r="BF18">
        <f>1-BD18/BE18</f>
        <v>0</v>
      </c>
      <c r="BG18">
        <v>-0.204273046024211</v>
      </c>
      <c r="BH18" t="s">
        <v>442</v>
      </c>
      <c r="BI18">
        <v>10120.8</v>
      </c>
      <c r="BJ18">
        <v>2812.94153846154</v>
      </c>
      <c r="BK18">
        <v>2917.79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679</v>
      </c>
      <c r="CE18">
        <v>290</v>
      </c>
      <c r="CF18">
        <v>2917.79</v>
      </c>
      <c r="CG18">
        <v>35</v>
      </c>
      <c r="CH18">
        <v>10120.8</v>
      </c>
      <c r="CI18">
        <v>2903.96</v>
      </c>
      <c r="CJ18">
        <v>13.83</v>
      </c>
      <c r="CK18">
        <v>300</v>
      </c>
      <c r="CL18">
        <v>24.1</v>
      </c>
      <c r="CM18">
        <v>2905.23647847629</v>
      </c>
      <c r="CN18">
        <v>2.73434767025019</v>
      </c>
      <c r="CO18">
        <v>-1.2923477567081</v>
      </c>
      <c r="CP18">
        <v>2.41700063910101</v>
      </c>
      <c r="CQ18">
        <v>0.0101073078520134</v>
      </c>
      <c r="CR18">
        <v>-0.00780215439377086</v>
      </c>
      <c r="CS18">
        <v>290</v>
      </c>
      <c r="CT18">
        <v>2912.08</v>
      </c>
      <c r="CU18">
        <v>875</v>
      </c>
      <c r="CV18">
        <v>10078.4</v>
      </c>
      <c r="CW18">
        <v>2903.95</v>
      </c>
      <c r="CX18">
        <v>8.13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1699647531.5</v>
      </c>
      <c r="DV18">
        <v>312.304875</v>
      </c>
      <c r="DW18">
        <v>314.0771875</v>
      </c>
      <c r="DX18">
        <v>28.7739125</v>
      </c>
      <c r="DY18">
        <v>27.996925</v>
      </c>
      <c r="DZ18">
        <v>313.746875</v>
      </c>
      <c r="EA18">
        <v>28.46199375</v>
      </c>
      <c r="EB18">
        <v>600.0265625</v>
      </c>
      <c r="EC18">
        <v>88.38420625</v>
      </c>
      <c r="ED18">
        <v>0.1000124375</v>
      </c>
      <c r="EE18">
        <v>30.9053875</v>
      </c>
      <c r="EF18">
        <v>30.0831625</v>
      </c>
      <c r="EG18">
        <v>999.9</v>
      </c>
      <c r="EH18">
        <v>0</v>
      </c>
      <c r="EI18">
        <v>0</v>
      </c>
      <c r="EJ18">
        <v>5008.125</v>
      </c>
      <c r="EK18">
        <v>0</v>
      </c>
      <c r="EL18">
        <v>-9.14973</v>
      </c>
      <c r="EM18">
        <v>-1.81077</v>
      </c>
      <c r="EN18">
        <v>321.518</v>
      </c>
      <c r="EO18">
        <v>323.1236875</v>
      </c>
      <c r="EP18">
        <v>0.7769734375</v>
      </c>
      <c r="EQ18">
        <v>314.0771875</v>
      </c>
      <c r="ER18">
        <v>27.996925</v>
      </c>
      <c r="ES18">
        <v>2.5431575</v>
      </c>
      <c r="ET18">
        <v>2.474484375</v>
      </c>
      <c r="EU18">
        <v>21.30538125</v>
      </c>
      <c r="EV18">
        <v>20.85964375</v>
      </c>
      <c r="EW18">
        <v>699.996875</v>
      </c>
      <c r="EX18">
        <v>0.9430185625</v>
      </c>
      <c r="EY18">
        <v>0.05698135625</v>
      </c>
      <c r="EZ18">
        <v>0</v>
      </c>
      <c r="FA18">
        <v>2816.65875</v>
      </c>
      <c r="FB18">
        <v>5.00072</v>
      </c>
      <c r="FC18">
        <v>19186.0375</v>
      </c>
      <c r="FD18">
        <v>6033.97375</v>
      </c>
      <c r="FE18">
        <v>42.753875</v>
      </c>
      <c r="FF18">
        <v>45.085625</v>
      </c>
      <c r="FG18">
        <v>44.308125</v>
      </c>
      <c r="FH18">
        <v>45.378875</v>
      </c>
      <c r="FI18">
        <v>45.417625</v>
      </c>
      <c r="FJ18">
        <v>655.394375</v>
      </c>
      <c r="FK18">
        <v>39.6</v>
      </c>
      <c r="FL18">
        <v>0</v>
      </c>
      <c r="FM18">
        <v>79.9000000953674</v>
      </c>
      <c r="FN18">
        <v>0</v>
      </c>
      <c r="FO18">
        <v>2812.94153846154</v>
      </c>
      <c r="FP18">
        <v>-183.44273480216</v>
      </c>
      <c r="FQ18">
        <v>-1252.74187864603</v>
      </c>
      <c r="FR18">
        <v>19160.5346153846</v>
      </c>
      <c r="FS18">
        <v>15</v>
      </c>
      <c r="FT18">
        <v>1699647554</v>
      </c>
      <c r="FU18" t="s">
        <v>443</v>
      </c>
      <c r="FV18">
        <v>1699647554</v>
      </c>
      <c r="FW18">
        <v>1699647404</v>
      </c>
      <c r="FX18">
        <v>36</v>
      </c>
      <c r="FY18">
        <v>0.038</v>
      </c>
      <c r="FZ18">
        <v>0.01</v>
      </c>
      <c r="GA18">
        <v>-1.442</v>
      </c>
      <c r="GB18">
        <v>0.312</v>
      </c>
      <c r="GC18">
        <v>315</v>
      </c>
      <c r="GD18">
        <v>28</v>
      </c>
      <c r="GE18">
        <v>0.87</v>
      </c>
      <c r="GF18">
        <v>0.23</v>
      </c>
      <c r="GG18">
        <v>0</v>
      </c>
      <c r="GH18">
        <v>0</v>
      </c>
      <c r="GI18" t="s">
        <v>436</v>
      </c>
      <c r="GJ18">
        <v>3.23753</v>
      </c>
      <c r="GK18">
        <v>2.68073</v>
      </c>
      <c r="GL18">
        <v>0.0679703</v>
      </c>
      <c r="GM18">
        <v>0.0677696</v>
      </c>
      <c r="GN18">
        <v>0.119482</v>
      </c>
      <c r="GO18">
        <v>0.116088</v>
      </c>
      <c r="GP18">
        <v>28291.4</v>
      </c>
      <c r="GQ18">
        <v>26075.7</v>
      </c>
      <c r="GR18">
        <v>28731.2</v>
      </c>
      <c r="GS18">
        <v>26550.3</v>
      </c>
      <c r="GT18">
        <v>35289.7</v>
      </c>
      <c r="GU18">
        <v>33045.2</v>
      </c>
      <c r="GV18">
        <v>43195.6</v>
      </c>
      <c r="GW18">
        <v>40225.8</v>
      </c>
      <c r="GX18">
        <v>2.0699</v>
      </c>
      <c r="GY18">
        <v>2.4873</v>
      </c>
      <c r="GZ18">
        <v>0.119284</v>
      </c>
      <c r="HA18">
        <v>0</v>
      </c>
      <c r="HB18">
        <v>28.1497</v>
      </c>
      <c r="HC18">
        <v>999.9</v>
      </c>
      <c r="HD18">
        <v>60.585</v>
      </c>
      <c r="HE18">
        <v>30.132</v>
      </c>
      <c r="HF18">
        <v>29.4257</v>
      </c>
      <c r="HG18">
        <v>30.4674</v>
      </c>
      <c r="HH18">
        <v>9.5633</v>
      </c>
      <c r="HI18">
        <v>3</v>
      </c>
      <c r="HJ18">
        <v>0.156911</v>
      </c>
      <c r="HK18">
        <v>0</v>
      </c>
      <c r="HL18">
        <v>20.3078</v>
      </c>
      <c r="HM18">
        <v>5.24784</v>
      </c>
      <c r="HN18">
        <v>11.965</v>
      </c>
      <c r="HO18">
        <v>4.9856</v>
      </c>
      <c r="HP18">
        <v>3.2923</v>
      </c>
      <c r="HQ18">
        <v>9999</v>
      </c>
      <c r="HR18">
        <v>999.9</v>
      </c>
      <c r="HS18">
        <v>9999</v>
      </c>
      <c r="HT18">
        <v>9999</v>
      </c>
      <c r="HU18">
        <v>4.9711</v>
      </c>
      <c r="HV18">
        <v>1.88292</v>
      </c>
      <c r="HW18">
        <v>1.87762</v>
      </c>
      <c r="HX18">
        <v>1.87927</v>
      </c>
      <c r="HY18">
        <v>1.87485</v>
      </c>
      <c r="HZ18">
        <v>1.87509</v>
      </c>
      <c r="IA18">
        <v>1.87836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-1.442</v>
      </c>
      <c r="IQ18">
        <v>0.3119</v>
      </c>
      <c r="IR18">
        <v>-1.48040000000003</v>
      </c>
      <c r="IS18">
        <v>0</v>
      </c>
      <c r="IT18">
        <v>0</v>
      </c>
      <c r="IU18">
        <v>0</v>
      </c>
      <c r="IV18">
        <v>0.311910000000005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1.1</v>
      </c>
      <c r="JE18">
        <v>2.3</v>
      </c>
      <c r="JF18">
        <v>4.99756</v>
      </c>
      <c r="JG18">
        <v>4.99756</v>
      </c>
      <c r="JH18">
        <v>3.34595</v>
      </c>
      <c r="JI18">
        <v>3.05176</v>
      </c>
      <c r="JJ18">
        <v>3.05176</v>
      </c>
      <c r="JK18">
        <v>2.33765</v>
      </c>
      <c r="JL18">
        <v>33.8283</v>
      </c>
      <c r="JM18">
        <v>15.3579</v>
      </c>
      <c r="JN18">
        <v>2</v>
      </c>
      <c r="JO18">
        <v>620.934</v>
      </c>
      <c r="JP18">
        <v>1063.08</v>
      </c>
      <c r="JQ18">
        <v>29.3268</v>
      </c>
      <c r="JR18">
        <v>29.0661</v>
      </c>
      <c r="JS18">
        <v>30.0001</v>
      </c>
      <c r="JT18">
        <v>29.1466</v>
      </c>
      <c r="JU18">
        <v>29.1425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103.766</v>
      </c>
      <c r="KC18">
        <v>101.14</v>
      </c>
    </row>
    <row r="19" spans="1:289">
      <c r="A19">
        <v>3</v>
      </c>
      <c r="B19">
        <v>1699647589</v>
      </c>
      <c r="C19">
        <v>130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1699647580.5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323.624250769156</v>
      </c>
      <c r="AO19">
        <v>322.007206060606</v>
      </c>
      <c r="AP19">
        <v>0.0485493128788831</v>
      </c>
      <c r="AQ19">
        <v>66.9480552663224</v>
      </c>
      <c r="AR19">
        <f>(AT19 - AS19 + EC19*1E3/(8.314*(EE19+273.15)) * AV19/EB19 * AU19) * EB19/(100*DP19) * 1000/(1000 - AT19)</f>
        <v>0</v>
      </c>
      <c r="AS19">
        <v>28.0000194080952</v>
      </c>
      <c r="AT19">
        <v>28.726316969697</v>
      </c>
      <c r="AU19">
        <v>-0.00178547186147463</v>
      </c>
      <c r="AV19">
        <v>78.43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10090.5</v>
      </c>
      <c r="BD19">
        <v>918.917307692308</v>
      </c>
      <c r="BE19">
        <v>4653.53</v>
      </c>
      <c r="BF19">
        <f>1-BD19/BE19</f>
        <v>0</v>
      </c>
      <c r="BG19">
        <v>-0.204273046024211</v>
      </c>
      <c r="BH19" t="s">
        <v>446</v>
      </c>
      <c r="BI19">
        <v>10120.7</v>
      </c>
      <c r="BJ19">
        <v>2663.206</v>
      </c>
      <c r="BK19">
        <v>2771.5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680</v>
      </c>
      <c r="CE19">
        <v>290</v>
      </c>
      <c r="CF19">
        <v>2771.5</v>
      </c>
      <c r="CG19">
        <v>25</v>
      </c>
      <c r="CH19">
        <v>10120.7</v>
      </c>
      <c r="CI19">
        <v>2760.49</v>
      </c>
      <c r="CJ19">
        <v>11.01</v>
      </c>
      <c r="CK19">
        <v>300</v>
      </c>
      <c r="CL19">
        <v>24.1</v>
      </c>
      <c r="CM19">
        <v>2762.03445929092</v>
      </c>
      <c r="CN19">
        <v>2.13340186288426</v>
      </c>
      <c r="CO19">
        <v>-1.55982969978779</v>
      </c>
      <c r="CP19">
        <v>1.88553003148901</v>
      </c>
      <c r="CQ19">
        <v>0.0238584513798593</v>
      </c>
      <c r="CR19">
        <v>-0.00780105539488321</v>
      </c>
      <c r="CS19">
        <v>290</v>
      </c>
      <c r="CT19">
        <v>2767.27</v>
      </c>
      <c r="CU19">
        <v>895</v>
      </c>
      <c r="CV19">
        <v>10076.7</v>
      </c>
      <c r="CW19">
        <v>2760.49</v>
      </c>
      <c r="CX19">
        <v>6.78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1699647580.5</v>
      </c>
      <c r="DV19">
        <v>312.8094375</v>
      </c>
      <c r="DW19">
        <v>314.5141875</v>
      </c>
      <c r="DX19">
        <v>28.740825</v>
      </c>
      <c r="DY19">
        <v>28.01685</v>
      </c>
      <c r="DZ19">
        <v>314.2734375</v>
      </c>
      <c r="EA19">
        <v>28.4289125</v>
      </c>
      <c r="EB19">
        <v>599.997125</v>
      </c>
      <c r="EC19">
        <v>88.37975</v>
      </c>
      <c r="ED19">
        <v>0.10002955625</v>
      </c>
      <c r="EE19">
        <v>30.9116625</v>
      </c>
      <c r="EF19">
        <v>30.122375</v>
      </c>
      <c r="EG19">
        <v>999.9</v>
      </c>
      <c r="EH19">
        <v>0</v>
      </c>
      <c r="EI19">
        <v>0</v>
      </c>
      <c r="EJ19">
        <v>4996.5625</v>
      </c>
      <c r="EK19">
        <v>0</v>
      </c>
      <c r="EL19">
        <v>-9.531960625</v>
      </c>
      <c r="EM19">
        <v>-1.68286375</v>
      </c>
      <c r="EN19">
        <v>322.0884375</v>
      </c>
      <c r="EO19">
        <v>323.5799375</v>
      </c>
      <c r="EP19">
        <v>0.7239620625</v>
      </c>
      <c r="EQ19">
        <v>314.5141875</v>
      </c>
      <c r="ER19">
        <v>28.01685</v>
      </c>
      <c r="ES19">
        <v>2.540105625</v>
      </c>
      <c r="ET19">
        <v>2.476123125</v>
      </c>
      <c r="EU19">
        <v>21.2857875</v>
      </c>
      <c r="EV19">
        <v>20.87039375</v>
      </c>
      <c r="EW19">
        <v>700.0395</v>
      </c>
      <c r="EX19">
        <v>0.9429905</v>
      </c>
      <c r="EY19">
        <v>0.05700944375</v>
      </c>
      <c r="EZ19">
        <v>0</v>
      </c>
      <c r="FA19">
        <v>2666.99625</v>
      </c>
      <c r="FB19">
        <v>5.00072</v>
      </c>
      <c r="FC19">
        <v>18167.90625</v>
      </c>
      <c r="FD19">
        <v>6034.29625</v>
      </c>
      <c r="FE19">
        <v>42.8238125</v>
      </c>
      <c r="FF19">
        <v>45.125</v>
      </c>
      <c r="FG19">
        <v>44.3159375</v>
      </c>
      <c r="FH19">
        <v>45.437</v>
      </c>
      <c r="FI19">
        <v>45.4685</v>
      </c>
      <c r="FJ19">
        <v>655.415625</v>
      </c>
      <c r="FK19">
        <v>39.62375</v>
      </c>
      <c r="FL19">
        <v>0</v>
      </c>
      <c r="FM19">
        <v>48</v>
      </c>
      <c r="FN19">
        <v>0</v>
      </c>
      <c r="FO19">
        <v>2663.206</v>
      </c>
      <c r="FP19">
        <v>-154.308461297773</v>
      </c>
      <c r="FQ19">
        <v>-1067.48461406396</v>
      </c>
      <c r="FR19">
        <v>18139.812</v>
      </c>
      <c r="FS19">
        <v>15</v>
      </c>
      <c r="FT19">
        <v>1699647612</v>
      </c>
      <c r="FU19" t="s">
        <v>447</v>
      </c>
      <c r="FV19">
        <v>1699647612</v>
      </c>
      <c r="FW19">
        <v>1699647404</v>
      </c>
      <c r="FX19">
        <v>37</v>
      </c>
      <c r="FY19">
        <v>-0.023</v>
      </c>
      <c r="FZ19">
        <v>0.01</v>
      </c>
      <c r="GA19">
        <v>-1.464</v>
      </c>
      <c r="GB19">
        <v>0.312</v>
      </c>
      <c r="GC19">
        <v>315</v>
      </c>
      <c r="GD19">
        <v>28</v>
      </c>
      <c r="GE19">
        <v>1.15</v>
      </c>
      <c r="GF19">
        <v>0.23</v>
      </c>
      <c r="GG19">
        <v>0</v>
      </c>
      <c r="GH19">
        <v>0</v>
      </c>
      <c r="GI19" t="s">
        <v>436</v>
      </c>
      <c r="GJ19">
        <v>3.23781</v>
      </c>
      <c r="GK19">
        <v>2.6813</v>
      </c>
      <c r="GL19">
        <v>0.0680138</v>
      </c>
      <c r="GM19">
        <v>0.0677878</v>
      </c>
      <c r="GN19">
        <v>0.11939</v>
      </c>
      <c r="GO19">
        <v>0.116292</v>
      </c>
      <c r="GP19">
        <v>28290.3</v>
      </c>
      <c r="GQ19">
        <v>26075.4</v>
      </c>
      <c r="GR19">
        <v>28731.4</v>
      </c>
      <c r="GS19">
        <v>26550.4</v>
      </c>
      <c r="GT19">
        <v>35293.9</v>
      </c>
      <c r="GU19">
        <v>33037.8</v>
      </c>
      <c r="GV19">
        <v>43196.2</v>
      </c>
      <c r="GW19">
        <v>40226.3</v>
      </c>
      <c r="GX19">
        <v>2.0701</v>
      </c>
      <c r="GY19">
        <v>2.4843</v>
      </c>
      <c r="GZ19">
        <v>0.123233</v>
      </c>
      <c r="HA19">
        <v>0</v>
      </c>
      <c r="HB19">
        <v>28.0969</v>
      </c>
      <c r="HC19">
        <v>999.9</v>
      </c>
      <c r="HD19">
        <v>60.512</v>
      </c>
      <c r="HE19">
        <v>30.162</v>
      </c>
      <c r="HF19">
        <v>29.4444</v>
      </c>
      <c r="HG19">
        <v>30.4474</v>
      </c>
      <c r="HH19">
        <v>9.57933</v>
      </c>
      <c r="HI19">
        <v>3</v>
      </c>
      <c r="HJ19">
        <v>0.156138</v>
      </c>
      <c r="HK19">
        <v>0</v>
      </c>
      <c r="HL19">
        <v>20.3077</v>
      </c>
      <c r="HM19">
        <v>5.24604</v>
      </c>
      <c r="HN19">
        <v>11.9644</v>
      </c>
      <c r="HO19">
        <v>4.985</v>
      </c>
      <c r="HP19">
        <v>3.2926</v>
      </c>
      <c r="HQ19">
        <v>9999</v>
      </c>
      <c r="HR19">
        <v>999.9</v>
      </c>
      <c r="HS19">
        <v>9999</v>
      </c>
      <c r="HT19">
        <v>9999</v>
      </c>
      <c r="HU19">
        <v>4.97119</v>
      </c>
      <c r="HV19">
        <v>1.8829</v>
      </c>
      <c r="HW19">
        <v>1.87761</v>
      </c>
      <c r="HX19">
        <v>1.87927</v>
      </c>
      <c r="HY19">
        <v>1.87485</v>
      </c>
      <c r="HZ19">
        <v>1.87509</v>
      </c>
      <c r="IA19">
        <v>1.87836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-1.464</v>
      </c>
      <c r="IQ19">
        <v>0.3119</v>
      </c>
      <c r="IR19">
        <v>-1.44200000000001</v>
      </c>
      <c r="IS19">
        <v>0</v>
      </c>
      <c r="IT19">
        <v>0</v>
      </c>
      <c r="IU19">
        <v>0</v>
      </c>
      <c r="IV19">
        <v>0.311910000000005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0.6</v>
      </c>
      <c r="JE19">
        <v>3.1</v>
      </c>
      <c r="JF19">
        <v>4.99756</v>
      </c>
      <c r="JG19">
        <v>4.99756</v>
      </c>
      <c r="JH19">
        <v>3.34595</v>
      </c>
      <c r="JI19">
        <v>3.05176</v>
      </c>
      <c r="JJ19">
        <v>3.05054</v>
      </c>
      <c r="JK19">
        <v>2.31201</v>
      </c>
      <c r="JL19">
        <v>33.8283</v>
      </c>
      <c r="JM19">
        <v>15.3491</v>
      </c>
      <c r="JN19">
        <v>2</v>
      </c>
      <c r="JO19">
        <v>621.067</v>
      </c>
      <c r="JP19">
        <v>1059.27</v>
      </c>
      <c r="JQ19">
        <v>29.3313</v>
      </c>
      <c r="JR19">
        <v>29.0636</v>
      </c>
      <c r="JS19">
        <v>30</v>
      </c>
      <c r="JT19">
        <v>29.1442</v>
      </c>
      <c r="JU19">
        <v>29.1401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103.767</v>
      </c>
      <c r="KC19">
        <v>101.141</v>
      </c>
    </row>
    <row r="20" spans="1:289">
      <c r="A20">
        <v>4</v>
      </c>
      <c r="B20">
        <v>1699647643</v>
      </c>
      <c r="C20">
        <v>184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1699647634.5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323.037147122776</v>
      </c>
      <c r="AO20">
        <v>321.272721212121</v>
      </c>
      <c r="AP20">
        <v>0.0492276984220047</v>
      </c>
      <c r="AQ20">
        <v>66.9482790488468</v>
      </c>
      <c r="AR20">
        <f>(AT20 - AS20 + EC20*1E3/(8.314*(EE20+273.15)) * AV20/EB20 * AU20) * EB20/(100*DP20) * 1000/(1000 - AT20)</f>
        <v>0</v>
      </c>
      <c r="AS20">
        <v>28.2852947966667</v>
      </c>
      <c r="AT20">
        <v>28.8801466666667</v>
      </c>
      <c r="AU20">
        <v>0.0169549523809539</v>
      </c>
      <c r="AV20">
        <v>78.43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10090.5</v>
      </c>
      <c r="BD20">
        <v>918.917307692308</v>
      </c>
      <c r="BE20">
        <v>4653.53</v>
      </c>
      <c r="BF20">
        <f>1-BD20/BE20</f>
        <v>0</v>
      </c>
      <c r="BG20">
        <v>-0.204273046024211</v>
      </c>
      <c r="BH20" t="s">
        <v>450</v>
      </c>
      <c r="BI20">
        <v>10118</v>
      </c>
      <c r="BJ20">
        <v>2527.9132</v>
      </c>
      <c r="BK20">
        <v>2640.27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681</v>
      </c>
      <c r="CE20">
        <v>290</v>
      </c>
      <c r="CF20">
        <v>2640.27</v>
      </c>
      <c r="CG20">
        <v>35</v>
      </c>
      <c r="CH20">
        <v>10118</v>
      </c>
      <c r="CI20">
        <v>2628.69</v>
      </c>
      <c r="CJ20">
        <v>11.58</v>
      </c>
      <c r="CK20">
        <v>300</v>
      </c>
      <c r="CL20">
        <v>24.1</v>
      </c>
      <c r="CM20">
        <v>2632.48655588411</v>
      </c>
      <c r="CN20">
        <v>2.41857463160773</v>
      </c>
      <c r="CO20">
        <v>-3.84504275640828</v>
      </c>
      <c r="CP20">
        <v>2.13727549461272</v>
      </c>
      <c r="CQ20">
        <v>0.103613986945033</v>
      </c>
      <c r="CR20">
        <v>-0.00780016863181313</v>
      </c>
      <c r="CS20">
        <v>290</v>
      </c>
      <c r="CT20">
        <v>2634.76</v>
      </c>
      <c r="CU20">
        <v>885</v>
      </c>
      <c r="CV20">
        <v>10075.3</v>
      </c>
      <c r="CW20">
        <v>2628.67</v>
      </c>
      <c r="CX20">
        <v>6.09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1699647634.5</v>
      </c>
      <c r="DV20">
        <v>312.2351875</v>
      </c>
      <c r="DW20">
        <v>313.83525</v>
      </c>
      <c r="DX20">
        <v>28.77749375</v>
      </c>
      <c r="DY20">
        <v>28.16423125</v>
      </c>
      <c r="DZ20">
        <v>313.6781875</v>
      </c>
      <c r="EA20">
        <v>28.46559375</v>
      </c>
      <c r="EB20">
        <v>599.972</v>
      </c>
      <c r="EC20">
        <v>88.3783125</v>
      </c>
      <c r="ED20">
        <v>0.10003870625</v>
      </c>
      <c r="EE20">
        <v>30.918275</v>
      </c>
      <c r="EF20">
        <v>30.1436875</v>
      </c>
      <c r="EG20">
        <v>999.9</v>
      </c>
      <c r="EH20">
        <v>0</v>
      </c>
      <c r="EI20">
        <v>0</v>
      </c>
      <c r="EJ20">
        <v>4995.625</v>
      </c>
      <c r="EK20">
        <v>0</v>
      </c>
      <c r="EL20">
        <v>-9.19751</v>
      </c>
      <c r="EM20">
        <v>-1.62152625</v>
      </c>
      <c r="EN20">
        <v>321.464625</v>
      </c>
      <c r="EO20">
        <v>322.930375</v>
      </c>
      <c r="EP20">
        <v>0.6132561875</v>
      </c>
      <c r="EQ20">
        <v>313.83525</v>
      </c>
      <c r="ER20">
        <v>28.16423125</v>
      </c>
      <c r="ES20">
        <v>2.54330625</v>
      </c>
      <c r="ET20">
        <v>2.4891075</v>
      </c>
      <c r="EU20">
        <v>21.30628125</v>
      </c>
      <c r="EV20">
        <v>20.95538125</v>
      </c>
      <c r="EW20">
        <v>699.9690625</v>
      </c>
      <c r="EX20">
        <v>0.9429833125</v>
      </c>
      <c r="EY20">
        <v>0.05701656875</v>
      </c>
      <c r="EZ20">
        <v>0</v>
      </c>
      <c r="FA20">
        <v>2531.01875</v>
      </c>
      <c r="FB20">
        <v>5.00072</v>
      </c>
      <c r="FC20">
        <v>17233.275</v>
      </c>
      <c r="FD20">
        <v>6033.671875</v>
      </c>
      <c r="FE20">
        <v>42.875</v>
      </c>
      <c r="FF20">
        <v>45.187</v>
      </c>
      <c r="FG20">
        <v>44.375</v>
      </c>
      <c r="FH20">
        <v>45.4960625</v>
      </c>
      <c r="FI20">
        <v>45.5</v>
      </c>
      <c r="FJ20">
        <v>655.345</v>
      </c>
      <c r="FK20">
        <v>39.621875</v>
      </c>
      <c r="FL20">
        <v>0</v>
      </c>
      <c r="FM20">
        <v>52.9000000953674</v>
      </c>
      <c r="FN20">
        <v>0</v>
      </c>
      <c r="FO20">
        <v>2527.9132</v>
      </c>
      <c r="FP20">
        <v>-125.306922906273</v>
      </c>
      <c r="FQ20">
        <v>-867.869229479701</v>
      </c>
      <c r="FR20">
        <v>17211.796</v>
      </c>
      <c r="FS20">
        <v>15</v>
      </c>
      <c r="FT20">
        <v>1699647661</v>
      </c>
      <c r="FU20" t="s">
        <v>451</v>
      </c>
      <c r="FV20">
        <v>1699647661</v>
      </c>
      <c r="FW20">
        <v>1699647404</v>
      </c>
      <c r="FX20">
        <v>38</v>
      </c>
      <c r="FY20">
        <v>0.022</v>
      </c>
      <c r="FZ20">
        <v>0.01</v>
      </c>
      <c r="GA20">
        <v>-1.443</v>
      </c>
      <c r="GB20">
        <v>0.312</v>
      </c>
      <c r="GC20">
        <v>314</v>
      </c>
      <c r="GD20">
        <v>28</v>
      </c>
      <c r="GE20">
        <v>1.23</v>
      </c>
      <c r="GF20">
        <v>0.23</v>
      </c>
      <c r="GG20">
        <v>0</v>
      </c>
      <c r="GH20">
        <v>0</v>
      </c>
      <c r="GI20" t="s">
        <v>436</v>
      </c>
      <c r="GJ20">
        <v>3.23772</v>
      </c>
      <c r="GK20">
        <v>2.68126</v>
      </c>
      <c r="GL20">
        <v>0.0679038</v>
      </c>
      <c r="GM20">
        <v>0.0677038</v>
      </c>
      <c r="GN20">
        <v>0.119827</v>
      </c>
      <c r="GO20">
        <v>0.116742</v>
      </c>
      <c r="GP20">
        <v>28293.4</v>
      </c>
      <c r="GQ20">
        <v>26078.6</v>
      </c>
      <c r="GR20">
        <v>28731.2</v>
      </c>
      <c r="GS20">
        <v>26551.3</v>
      </c>
      <c r="GT20">
        <v>35275.5</v>
      </c>
      <c r="GU20">
        <v>33022.3</v>
      </c>
      <c r="GV20">
        <v>43195.6</v>
      </c>
      <c r="GW20">
        <v>40228.3</v>
      </c>
      <c r="GX20">
        <v>2.07</v>
      </c>
      <c r="GY20">
        <v>2.4858</v>
      </c>
      <c r="GZ20">
        <v>0.128195</v>
      </c>
      <c r="HA20">
        <v>0</v>
      </c>
      <c r="HB20">
        <v>28.0347</v>
      </c>
      <c r="HC20">
        <v>999.9</v>
      </c>
      <c r="HD20">
        <v>60.634</v>
      </c>
      <c r="HE20">
        <v>30.222</v>
      </c>
      <c r="HF20">
        <v>29.6075</v>
      </c>
      <c r="HG20">
        <v>30.6574</v>
      </c>
      <c r="HH20">
        <v>9.65144</v>
      </c>
      <c r="HI20">
        <v>3</v>
      </c>
      <c r="HJ20">
        <v>0.155569</v>
      </c>
      <c r="HK20">
        <v>0</v>
      </c>
      <c r="HL20">
        <v>20.3079</v>
      </c>
      <c r="HM20">
        <v>5.24664</v>
      </c>
      <c r="HN20">
        <v>11.9668</v>
      </c>
      <c r="HO20">
        <v>4.984</v>
      </c>
      <c r="HP20">
        <v>3.2924</v>
      </c>
      <c r="HQ20">
        <v>9999</v>
      </c>
      <c r="HR20">
        <v>999.9</v>
      </c>
      <c r="HS20">
        <v>9999</v>
      </c>
      <c r="HT20">
        <v>9999</v>
      </c>
      <c r="HU20">
        <v>4.97102</v>
      </c>
      <c r="HV20">
        <v>1.88293</v>
      </c>
      <c r="HW20">
        <v>1.87759</v>
      </c>
      <c r="HX20">
        <v>1.87927</v>
      </c>
      <c r="HY20">
        <v>1.87494</v>
      </c>
      <c r="HZ20">
        <v>1.87514</v>
      </c>
      <c r="IA20">
        <v>1.87836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-1.443</v>
      </c>
      <c r="IQ20">
        <v>0.3119</v>
      </c>
      <c r="IR20">
        <v>-1.46445454545454</v>
      </c>
      <c r="IS20">
        <v>0</v>
      </c>
      <c r="IT20">
        <v>0</v>
      </c>
      <c r="IU20">
        <v>0</v>
      </c>
      <c r="IV20">
        <v>0.311910000000005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0.5</v>
      </c>
      <c r="JE20">
        <v>4</v>
      </c>
      <c r="JF20">
        <v>4.99756</v>
      </c>
      <c r="JG20">
        <v>4.99756</v>
      </c>
      <c r="JH20">
        <v>3.34595</v>
      </c>
      <c r="JI20">
        <v>3.05054</v>
      </c>
      <c r="JJ20">
        <v>3.05054</v>
      </c>
      <c r="JK20">
        <v>2.30713</v>
      </c>
      <c r="JL20">
        <v>33.8509</v>
      </c>
      <c r="JM20">
        <v>15.3491</v>
      </c>
      <c r="JN20">
        <v>2</v>
      </c>
      <c r="JO20">
        <v>620.935</v>
      </c>
      <c r="JP20">
        <v>1061.11</v>
      </c>
      <c r="JQ20">
        <v>29.3326</v>
      </c>
      <c r="JR20">
        <v>29.0562</v>
      </c>
      <c r="JS20">
        <v>30</v>
      </c>
      <c r="JT20">
        <v>29.1394</v>
      </c>
      <c r="JU20">
        <v>29.1377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103.766</v>
      </c>
      <c r="KC20">
        <v>101.145</v>
      </c>
    </row>
    <row r="21" spans="1:289">
      <c r="A21">
        <v>5</v>
      </c>
      <c r="B21">
        <v>1699647709</v>
      </c>
      <c r="C21">
        <v>250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1699647701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324.148393352496</v>
      </c>
      <c r="AO21">
        <v>323.915981818182</v>
      </c>
      <c r="AP21">
        <v>-0.325000741695782</v>
      </c>
      <c r="AQ21">
        <v>66.9577868986102</v>
      </c>
      <c r="AR21">
        <f>(AT21 - AS21 + EC21*1E3/(8.314*(EE21+273.15)) * AV21/EB21 * AU21) * EB21/(100*DP21) * 1000/(1000 - AT21)</f>
        <v>0</v>
      </c>
      <c r="AS21">
        <v>28.0345592680952</v>
      </c>
      <c r="AT21">
        <v>28.7465909090909</v>
      </c>
      <c r="AU21">
        <v>-0.00106445021645039</v>
      </c>
      <c r="AV21">
        <v>78.43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10090.5</v>
      </c>
      <c r="BD21">
        <v>918.917307692308</v>
      </c>
      <c r="BE21">
        <v>4653.53</v>
      </c>
      <c r="BF21">
        <f>1-BD21/BE21</f>
        <v>0</v>
      </c>
      <c r="BG21">
        <v>-0.204273046024211</v>
      </c>
      <c r="BH21" t="s">
        <v>454</v>
      </c>
      <c r="BI21">
        <v>10114.2</v>
      </c>
      <c r="BJ21">
        <v>2401.4752</v>
      </c>
      <c r="BK21">
        <v>2517.63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682</v>
      </c>
      <c r="CE21">
        <v>290</v>
      </c>
      <c r="CF21">
        <v>2517.63</v>
      </c>
      <c r="CG21">
        <v>55</v>
      </c>
      <c r="CH21">
        <v>10114.2</v>
      </c>
      <c r="CI21">
        <v>2505.29</v>
      </c>
      <c r="CJ21">
        <v>12.34</v>
      </c>
      <c r="CK21">
        <v>300</v>
      </c>
      <c r="CL21">
        <v>24.1</v>
      </c>
      <c r="CM21">
        <v>2511.30987346406</v>
      </c>
      <c r="CN21">
        <v>3.06208292185595</v>
      </c>
      <c r="CO21">
        <v>-6.08679909703997</v>
      </c>
      <c r="CP21">
        <v>2.70561154434417</v>
      </c>
      <c r="CQ21">
        <v>0.153083864194194</v>
      </c>
      <c r="CR21">
        <v>-0.00779920645161291</v>
      </c>
      <c r="CS21">
        <v>290</v>
      </c>
      <c r="CT21">
        <v>2511.74</v>
      </c>
      <c r="CU21">
        <v>895</v>
      </c>
      <c r="CV21">
        <v>10074</v>
      </c>
      <c r="CW21">
        <v>2505.27</v>
      </c>
      <c r="CX21">
        <v>6.47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1699647701</v>
      </c>
      <c r="DV21">
        <v>321.0742</v>
      </c>
      <c r="DW21">
        <v>315.055</v>
      </c>
      <c r="DX21">
        <v>28.7677866666667</v>
      </c>
      <c r="DY21">
        <v>28.06452</v>
      </c>
      <c r="DZ21">
        <v>322.5382</v>
      </c>
      <c r="EA21">
        <v>28.4558666666667</v>
      </c>
      <c r="EB21">
        <v>599.997533333333</v>
      </c>
      <c r="EC21">
        <v>88.3751266666667</v>
      </c>
      <c r="ED21">
        <v>0.100014806666667</v>
      </c>
      <c r="EE21">
        <v>30.9202866666667</v>
      </c>
      <c r="EF21">
        <v>30.13818</v>
      </c>
      <c r="EG21">
        <v>999.9</v>
      </c>
      <c r="EH21">
        <v>0</v>
      </c>
      <c r="EI21">
        <v>0</v>
      </c>
      <c r="EJ21">
        <v>4999.66666666667</v>
      </c>
      <c r="EK21">
        <v>0</v>
      </c>
      <c r="EL21">
        <v>-9.17362</v>
      </c>
      <c r="EM21">
        <v>6.04031663333333</v>
      </c>
      <c r="EN21">
        <v>330.606266666667</v>
      </c>
      <c r="EO21">
        <v>324.152266666667</v>
      </c>
      <c r="EP21">
        <v>0.703258266666667</v>
      </c>
      <c r="EQ21">
        <v>315.055</v>
      </c>
      <c r="ER21">
        <v>28.06452</v>
      </c>
      <c r="ES21">
        <v>2.54235666666667</v>
      </c>
      <c r="ET21">
        <v>2.48020466666667</v>
      </c>
      <c r="EU21">
        <v>21.30024</v>
      </c>
      <c r="EV21">
        <v>20.89718</v>
      </c>
      <c r="EW21">
        <v>700.0072</v>
      </c>
      <c r="EX21">
        <v>0.942992933333333</v>
      </c>
      <c r="EY21">
        <v>0.0570068866666667</v>
      </c>
      <c r="EZ21">
        <v>0</v>
      </c>
      <c r="FA21">
        <v>2402.53466666667</v>
      </c>
      <c r="FB21">
        <v>5.00072</v>
      </c>
      <c r="FC21">
        <v>16364.7133333333</v>
      </c>
      <c r="FD21">
        <v>6034.022</v>
      </c>
      <c r="FE21">
        <v>42.937</v>
      </c>
      <c r="FF21">
        <v>45.2332</v>
      </c>
      <c r="FG21">
        <v>44.437</v>
      </c>
      <c r="FH21">
        <v>45.562</v>
      </c>
      <c r="FI21">
        <v>45.562</v>
      </c>
      <c r="FJ21">
        <v>655.386</v>
      </c>
      <c r="FK21">
        <v>39.62</v>
      </c>
      <c r="FL21">
        <v>0</v>
      </c>
      <c r="FM21">
        <v>64.7000000476837</v>
      </c>
      <c r="FN21">
        <v>0</v>
      </c>
      <c r="FO21">
        <v>2401.4752</v>
      </c>
      <c r="FP21">
        <v>-82.8307692390287</v>
      </c>
      <c r="FQ21">
        <v>-561.723076961003</v>
      </c>
      <c r="FR21">
        <v>16357.756</v>
      </c>
      <c r="FS21">
        <v>15</v>
      </c>
      <c r="FT21">
        <v>1699647724</v>
      </c>
      <c r="FU21" t="s">
        <v>455</v>
      </c>
      <c r="FV21">
        <v>1699647724</v>
      </c>
      <c r="FW21">
        <v>1699647404</v>
      </c>
      <c r="FX21">
        <v>39</v>
      </c>
      <c r="FY21">
        <v>-0.022</v>
      </c>
      <c r="FZ21">
        <v>0.01</v>
      </c>
      <c r="GA21">
        <v>-1.464</v>
      </c>
      <c r="GB21">
        <v>0.312</v>
      </c>
      <c r="GC21">
        <v>315</v>
      </c>
      <c r="GD21">
        <v>28</v>
      </c>
      <c r="GE21">
        <v>1.14</v>
      </c>
      <c r="GF21">
        <v>0.23</v>
      </c>
      <c r="GG21">
        <v>0</v>
      </c>
      <c r="GH21">
        <v>0</v>
      </c>
      <c r="GI21" t="s">
        <v>436</v>
      </c>
      <c r="GJ21">
        <v>3.23774</v>
      </c>
      <c r="GK21">
        <v>2.68132</v>
      </c>
      <c r="GL21">
        <v>0.0682679</v>
      </c>
      <c r="GM21">
        <v>0.0678</v>
      </c>
      <c r="GN21">
        <v>0.119417</v>
      </c>
      <c r="GO21">
        <v>0.116153</v>
      </c>
      <c r="GP21">
        <v>28282.9</v>
      </c>
      <c r="GQ21">
        <v>26078</v>
      </c>
      <c r="GR21">
        <v>28731.7</v>
      </c>
      <c r="GS21">
        <v>26553.4</v>
      </c>
      <c r="GT21">
        <v>35293.3</v>
      </c>
      <c r="GU21">
        <v>33046.6</v>
      </c>
      <c r="GV21">
        <v>43196.9</v>
      </c>
      <c r="GW21">
        <v>40230.6</v>
      </c>
      <c r="GX21">
        <v>2.0702</v>
      </c>
      <c r="GY21">
        <v>2.4853</v>
      </c>
      <c r="GZ21">
        <v>0.131875</v>
      </c>
      <c r="HA21">
        <v>0</v>
      </c>
      <c r="HB21">
        <v>27.9905</v>
      </c>
      <c r="HC21">
        <v>999.9</v>
      </c>
      <c r="HD21">
        <v>60.347</v>
      </c>
      <c r="HE21">
        <v>30.232</v>
      </c>
      <c r="HF21">
        <v>29.4804</v>
      </c>
      <c r="HG21">
        <v>30.1174</v>
      </c>
      <c r="HH21">
        <v>9.59936</v>
      </c>
      <c r="HI21">
        <v>3</v>
      </c>
      <c r="HJ21">
        <v>0.15436</v>
      </c>
      <c r="HK21">
        <v>0</v>
      </c>
      <c r="HL21">
        <v>20.308</v>
      </c>
      <c r="HM21">
        <v>5.24784</v>
      </c>
      <c r="HN21">
        <v>11.9644</v>
      </c>
      <c r="HO21">
        <v>4.9856</v>
      </c>
      <c r="HP21">
        <v>3.2926</v>
      </c>
      <c r="HQ21">
        <v>9999</v>
      </c>
      <c r="HR21">
        <v>999.9</v>
      </c>
      <c r="HS21">
        <v>9999</v>
      </c>
      <c r="HT21">
        <v>9999</v>
      </c>
      <c r="HU21">
        <v>4.9711</v>
      </c>
      <c r="HV21">
        <v>1.88293</v>
      </c>
      <c r="HW21">
        <v>1.87761</v>
      </c>
      <c r="HX21">
        <v>1.87927</v>
      </c>
      <c r="HY21">
        <v>1.87485</v>
      </c>
      <c r="HZ21">
        <v>1.8751</v>
      </c>
      <c r="IA21">
        <v>1.87836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-1.464</v>
      </c>
      <c r="IQ21">
        <v>0.3119</v>
      </c>
      <c r="IR21">
        <v>-1.44280000000003</v>
      </c>
      <c r="IS21">
        <v>0</v>
      </c>
      <c r="IT21">
        <v>0</v>
      </c>
      <c r="IU21">
        <v>0</v>
      </c>
      <c r="IV21">
        <v>0.311910000000005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0.8</v>
      </c>
      <c r="JE21">
        <v>5.1</v>
      </c>
      <c r="JF21">
        <v>4.99756</v>
      </c>
      <c r="JG21">
        <v>4.99756</v>
      </c>
      <c r="JH21">
        <v>3.34595</v>
      </c>
      <c r="JI21">
        <v>3.05054</v>
      </c>
      <c r="JJ21">
        <v>3.05054</v>
      </c>
      <c r="JK21">
        <v>2.35596</v>
      </c>
      <c r="JL21">
        <v>33.8735</v>
      </c>
      <c r="JM21">
        <v>15.3316</v>
      </c>
      <c r="JN21">
        <v>2</v>
      </c>
      <c r="JO21">
        <v>620.989</v>
      </c>
      <c r="JP21">
        <v>1060.25</v>
      </c>
      <c r="JQ21">
        <v>29.3321</v>
      </c>
      <c r="JR21">
        <v>29.0437</v>
      </c>
      <c r="JS21">
        <v>30</v>
      </c>
      <c r="JT21">
        <v>29.1298</v>
      </c>
      <c r="JU21">
        <v>29.1256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103.769</v>
      </c>
      <c r="KC21">
        <v>101.152</v>
      </c>
    </row>
    <row r="22" spans="1:289">
      <c r="A22">
        <v>6</v>
      </c>
      <c r="B22">
        <v>1699647754</v>
      </c>
      <c r="C22">
        <v>295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1699647746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324.356307654868</v>
      </c>
      <c r="AO22">
        <v>322.892484848485</v>
      </c>
      <c r="AP22">
        <v>-0.0624650181219207</v>
      </c>
      <c r="AQ22">
        <v>66.9483439811592</v>
      </c>
      <c r="AR22">
        <f>(AT22 - AS22 + EC22*1E3/(8.314*(EE22+273.15)) * AV22/EB22 * AU22) * EB22/(100*DP22) * 1000/(1000 - AT22)</f>
        <v>0</v>
      </c>
      <c r="AS22">
        <v>28.0852859171429</v>
      </c>
      <c r="AT22">
        <v>28.7333690909091</v>
      </c>
      <c r="AU22">
        <v>0.00803805194805203</v>
      </c>
      <c r="AV22">
        <v>78.43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10090.5</v>
      </c>
      <c r="BD22">
        <v>918.917307692308</v>
      </c>
      <c r="BE22">
        <v>4653.53</v>
      </c>
      <c r="BF22">
        <f>1-BD22/BE22</f>
        <v>0</v>
      </c>
      <c r="BG22">
        <v>-0.204273046024211</v>
      </c>
      <c r="BH22" t="s">
        <v>458</v>
      </c>
      <c r="BI22">
        <v>10112.2</v>
      </c>
      <c r="BJ22">
        <v>2325.8312</v>
      </c>
      <c r="BK22">
        <v>2441.07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683</v>
      </c>
      <c r="CE22">
        <v>290</v>
      </c>
      <c r="CF22">
        <v>2441.07</v>
      </c>
      <c r="CG22">
        <v>65</v>
      </c>
      <c r="CH22">
        <v>10112.2</v>
      </c>
      <c r="CI22">
        <v>2431.28</v>
      </c>
      <c r="CJ22">
        <v>9.79</v>
      </c>
      <c r="CK22">
        <v>300</v>
      </c>
      <c r="CL22">
        <v>24.1</v>
      </c>
      <c r="CM22">
        <v>2439.92471356344</v>
      </c>
      <c r="CN22">
        <v>2.91366289024153</v>
      </c>
      <c r="CO22">
        <v>-8.74415382910641</v>
      </c>
      <c r="CP22">
        <v>2.57428298906988</v>
      </c>
      <c r="CQ22">
        <v>0.2918169432766</v>
      </c>
      <c r="CR22">
        <v>-0.00779854371523917</v>
      </c>
      <c r="CS22">
        <v>290</v>
      </c>
      <c r="CT22">
        <v>2437.98</v>
      </c>
      <c r="CU22">
        <v>895</v>
      </c>
      <c r="CV22">
        <v>10073.3</v>
      </c>
      <c r="CW22">
        <v>2431.24</v>
      </c>
      <c r="CX22">
        <v>6.74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1699647746</v>
      </c>
      <c r="DV22">
        <v>313.475533333333</v>
      </c>
      <c r="DW22">
        <v>315.438</v>
      </c>
      <c r="DX22">
        <v>28.6783</v>
      </c>
      <c r="DY22">
        <v>28.0333133333333</v>
      </c>
      <c r="DZ22">
        <v>314.939533333333</v>
      </c>
      <c r="EA22">
        <v>28.3663933333333</v>
      </c>
      <c r="EB22">
        <v>599.9926</v>
      </c>
      <c r="EC22">
        <v>88.3731333333333</v>
      </c>
      <c r="ED22">
        <v>0.100007373333333</v>
      </c>
      <c r="EE22">
        <v>30.94406</v>
      </c>
      <c r="EF22">
        <v>30.1800933333333</v>
      </c>
      <c r="EG22">
        <v>999.9</v>
      </c>
      <c r="EH22">
        <v>0</v>
      </c>
      <c r="EI22">
        <v>0</v>
      </c>
      <c r="EJ22">
        <v>5002.83333333333</v>
      </c>
      <c r="EK22">
        <v>0</v>
      </c>
      <c r="EL22">
        <v>-8.957022</v>
      </c>
      <c r="EM22">
        <v>-1.96292266666667</v>
      </c>
      <c r="EN22">
        <v>322.730466666667</v>
      </c>
      <c r="EO22">
        <v>324.5358</v>
      </c>
      <c r="EP22">
        <v>0.6449896</v>
      </c>
      <c r="EQ22">
        <v>315.438</v>
      </c>
      <c r="ER22">
        <v>28.0333133333333</v>
      </c>
      <c r="ES22">
        <v>2.534392</v>
      </c>
      <c r="ET22">
        <v>2.47739133333333</v>
      </c>
      <c r="EU22">
        <v>21.24906</v>
      </c>
      <c r="EV22">
        <v>20.87872</v>
      </c>
      <c r="EW22">
        <v>699.996266666667</v>
      </c>
      <c r="EX22">
        <v>0.942996</v>
      </c>
      <c r="EY22">
        <v>0.0570037</v>
      </c>
      <c r="EZ22">
        <v>0</v>
      </c>
      <c r="FA22">
        <v>2326.67466666667</v>
      </c>
      <c r="FB22">
        <v>5.00072</v>
      </c>
      <c r="FC22">
        <v>15855.44</v>
      </c>
      <c r="FD22">
        <v>6033.932</v>
      </c>
      <c r="FE22">
        <v>42.9706</v>
      </c>
      <c r="FF22">
        <v>45.25</v>
      </c>
      <c r="FG22">
        <v>44.4538</v>
      </c>
      <c r="FH22">
        <v>45.562</v>
      </c>
      <c r="FI22">
        <v>45.6082</v>
      </c>
      <c r="FJ22">
        <v>655.378666666667</v>
      </c>
      <c r="FK22">
        <v>39.62</v>
      </c>
      <c r="FL22">
        <v>0</v>
      </c>
      <c r="FM22">
        <v>43.5</v>
      </c>
      <c r="FN22">
        <v>0</v>
      </c>
      <c r="FO22">
        <v>2325.8312</v>
      </c>
      <c r="FP22">
        <v>-78.2223075693751</v>
      </c>
      <c r="FQ22">
        <v>-530.6769222784</v>
      </c>
      <c r="FR22">
        <v>15850.172</v>
      </c>
      <c r="FS22">
        <v>15</v>
      </c>
      <c r="FT22">
        <v>1699647776</v>
      </c>
      <c r="FU22" t="s">
        <v>459</v>
      </c>
      <c r="FV22">
        <v>1699647776</v>
      </c>
      <c r="FW22">
        <v>1699647404</v>
      </c>
      <c r="FX22">
        <v>40</v>
      </c>
      <c r="FY22">
        <v>0.001</v>
      </c>
      <c r="FZ22">
        <v>0.01</v>
      </c>
      <c r="GA22">
        <v>-1.464</v>
      </c>
      <c r="GB22">
        <v>0.312</v>
      </c>
      <c r="GC22">
        <v>317</v>
      </c>
      <c r="GD22">
        <v>28</v>
      </c>
      <c r="GE22">
        <v>0.99</v>
      </c>
      <c r="GF22">
        <v>0.23</v>
      </c>
      <c r="GG22">
        <v>0</v>
      </c>
      <c r="GH22">
        <v>0</v>
      </c>
      <c r="GI22" t="s">
        <v>436</v>
      </c>
      <c r="GJ22">
        <v>3.23776</v>
      </c>
      <c r="GK22">
        <v>2.68137</v>
      </c>
      <c r="GL22">
        <v>0.0681574</v>
      </c>
      <c r="GM22">
        <v>0.0678322</v>
      </c>
      <c r="GN22">
        <v>0.119391</v>
      </c>
      <c r="GO22">
        <v>0.116356</v>
      </c>
      <c r="GP22">
        <v>28286.9</v>
      </c>
      <c r="GQ22">
        <v>26078.8</v>
      </c>
      <c r="GR22">
        <v>28732.2</v>
      </c>
      <c r="GS22">
        <v>26555.1</v>
      </c>
      <c r="GT22">
        <v>35294.9</v>
      </c>
      <c r="GU22">
        <v>33040.8</v>
      </c>
      <c r="GV22">
        <v>43197.7</v>
      </c>
      <c r="GW22">
        <v>40233</v>
      </c>
      <c r="GX22">
        <v>2.0702</v>
      </c>
      <c r="GY22">
        <v>2.4842</v>
      </c>
      <c r="GZ22">
        <v>0.133961</v>
      </c>
      <c r="HA22">
        <v>0</v>
      </c>
      <c r="HB22">
        <v>27.9905</v>
      </c>
      <c r="HC22">
        <v>999.9</v>
      </c>
      <c r="HD22">
        <v>60.273</v>
      </c>
      <c r="HE22">
        <v>30.262</v>
      </c>
      <c r="HF22">
        <v>29.4961</v>
      </c>
      <c r="HG22">
        <v>30.1774</v>
      </c>
      <c r="HH22">
        <v>9.63942</v>
      </c>
      <c r="HI22">
        <v>3</v>
      </c>
      <c r="HJ22">
        <v>0.153059</v>
      </c>
      <c r="HK22">
        <v>0</v>
      </c>
      <c r="HL22">
        <v>20.308</v>
      </c>
      <c r="HM22">
        <v>5.24724</v>
      </c>
      <c r="HN22">
        <v>11.9674</v>
      </c>
      <c r="HO22">
        <v>4.985</v>
      </c>
      <c r="HP22">
        <v>3.2925</v>
      </c>
      <c r="HQ22">
        <v>9999</v>
      </c>
      <c r="HR22">
        <v>999.9</v>
      </c>
      <c r="HS22">
        <v>9999</v>
      </c>
      <c r="HT22">
        <v>9999</v>
      </c>
      <c r="HU22">
        <v>4.97127</v>
      </c>
      <c r="HV22">
        <v>1.88293</v>
      </c>
      <c r="HW22">
        <v>1.87765</v>
      </c>
      <c r="HX22">
        <v>1.87927</v>
      </c>
      <c r="HY22">
        <v>1.87491</v>
      </c>
      <c r="HZ22">
        <v>1.8751</v>
      </c>
      <c r="IA22">
        <v>1.87836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-1.464</v>
      </c>
      <c r="IQ22">
        <v>0.3119</v>
      </c>
      <c r="IR22">
        <v>-1.4643636363636</v>
      </c>
      <c r="IS22">
        <v>0</v>
      </c>
      <c r="IT22">
        <v>0</v>
      </c>
      <c r="IU22">
        <v>0</v>
      </c>
      <c r="IV22">
        <v>0.311910000000005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0.5</v>
      </c>
      <c r="JE22">
        <v>5.8</v>
      </c>
      <c r="JF22">
        <v>4.99756</v>
      </c>
      <c r="JG22">
        <v>4.99756</v>
      </c>
      <c r="JH22">
        <v>3.34595</v>
      </c>
      <c r="JI22">
        <v>3.05176</v>
      </c>
      <c r="JJ22">
        <v>3.05054</v>
      </c>
      <c r="JK22">
        <v>2.32422</v>
      </c>
      <c r="JL22">
        <v>33.8961</v>
      </c>
      <c r="JM22">
        <v>15.3228</v>
      </c>
      <c r="JN22">
        <v>2</v>
      </c>
      <c r="JO22">
        <v>620.884</v>
      </c>
      <c r="JP22">
        <v>1058.74</v>
      </c>
      <c r="JQ22">
        <v>29.3326</v>
      </c>
      <c r="JR22">
        <v>29.0338</v>
      </c>
      <c r="JS22">
        <v>29.9999</v>
      </c>
      <c r="JT22">
        <v>29.1201</v>
      </c>
      <c r="JU22">
        <v>29.1184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103.77</v>
      </c>
      <c r="KC22">
        <v>101.158</v>
      </c>
    </row>
    <row r="23" spans="1:289">
      <c r="A23">
        <v>7</v>
      </c>
      <c r="B23">
        <v>1699647820</v>
      </c>
      <c r="C23">
        <v>361</v>
      </c>
      <c r="D23" t="s">
        <v>460</v>
      </c>
      <c r="E23" t="s">
        <v>461</v>
      </c>
      <c r="F23">
        <v>15</v>
      </c>
      <c r="G23" t="s">
        <v>425</v>
      </c>
      <c r="H23" t="s">
        <v>426</v>
      </c>
      <c r="I23" t="s">
        <v>427</v>
      </c>
      <c r="J23" t="s">
        <v>428</v>
      </c>
      <c r="K23" t="s">
        <v>429</v>
      </c>
      <c r="L23" t="s">
        <v>430</v>
      </c>
      <c r="M23">
        <v>1699647812</v>
      </c>
      <c r="N23">
        <f>(O23)/1000</f>
        <v>0</v>
      </c>
      <c r="O23">
        <f>IF(DT23, AR23, AL23)</f>
        <v>0</v>
      </c>
      <c r="P23">
        <f>IF(DT23, AM23, AK23)</f>
        <v>0</v>
      </c>
      <c r="Q23">
        <f>DV23 - IF(AY23&gt;1, P23*DP23*100.0/(BA23*EJ23), 0)</f>
        <v>0</v>
      </c>
      <c r="R23">
        <f>((X23-N23/2)*Q23-P23)/(X23+N23/2)</f>
        <v>0</v>
      </c>
      <c r="S23">
        <f>R23*(EC23+ED23)/1000.0</f>
        <v>0</v>
      </c>
      <c r="T23">
        <f>(DV23 - IF(AY23&gt;1, P23*DP23*100.0/(BA23*EJ23), 0))*(EC23+ED23)/1000.0</f>
        <v>0</v>
      </c>
      <c r="U23">
        <f>2.0/((1/W23-1/V23)+SIGN(W23)*SQRT((1/W23-1/V23)*(1/W23-1/V23) + 4*DQ23/((DQ23+1)*(DQ23+1))*(2*1/W23*1/V23-1/V23*1/V23)))</f>
        <v>0</v>
      </c>
      <c r="V23">
        <f>IF(LEFT(DR23,1)&lt;&gt;"0",IF(LEFT(DR23,1)="1",3.0,DS23),$D$5+$E$5*(EJ23*EC23/($K$5*1000))+$F$5*(EJ23*EC23/($K$5*1000))*MAX(MIN(DP23,$J$5),$I$5)*MAX(MIN(DP23,$J$5),$I$5)+$G$5*MAX(MIN(DP23,$J$5),$I$5)*(EJ23*EC23/($K$5*1000))+$H$5*(EJ23*EC23/($K$5*1000))*(EJ23*EC23/($K$5*1000)))</f>
        <v>0</v>
      </c>
      <c r="W23">
        <f>N23*(1000-(1000*0.61365*exp(17.502*AA23/(240.97+AA23))/(EC23+ED23)+DX23)/2)/(1000*0.61365*exp(17.502*AA23/(240.97+AA23))/(EC23+ED23)-DX23)</f>
        <v>0</v>
      </c>
      <c r="X23">
        <f>1/((DQ23+1)/(U23/1.6)+1/(V23/1.37)) + DQ23/((DQ23+1)/(U23/1.6) + DQ23/(V23/1.37))</f>
        <v>0</v>
      </c>
      <c r="Y23">
        <f>(DL23*DO23)</f>
        <v>0</v>
      </c>
      <c r="Z23">
        <f>(EE23+(Y23+2*0.95*5.67E-8*(((EE23+$B$7)+273)^4-(EE23+273)^4)-44100*N23)/(1.84*29.3*V23+8*0.95*5.67E-8*(EE23+273)^3))</f>
        <v>0</v>
      </c>
      <c r="AA23">
        <f>($C$7*EF23+$D$7*EG23+$E$7*Z23)</f>
        <v>0</v>
      </c>
      <c r="AB23">
        <f>0.61365*exp(17.502*AA23/(240.97+AA23))</f>
        <v>0</v>
      </c>
      <c r="AC23">
        <f>(AD23/AE23*100)</f>
        <v>0</v>
      </c>
      <c r="AD23">
        <f>DX23*(EC23+ED23)/1000</f>
        <v>0</v>
      </c>
      <c r="AE23">
        <f>0.61365*exp(17.502*EE23/(240.97+EE23))</f>
        <v>0</v>
      </c>
      <c r="AF23">
        <f>(AB23-DX23*(EC23+ED23)/1000)</f>
        <v>0</v>
      </c>
      <c r="AG23">
        <f>(-N23*44100)</f>
        <v>0</v>
      </c>
      <c r="AH23">
        <f>2*29.3*V23*0.92*(EE23-AA23)</f>
        <v>0</v>
      </c>
      <c r="AI23">
        <f>2*0.95*5.67E-8*(((EE23+$B$7)+273)^4-(AA23+273)^4)</f>
        <v>0</v>
      </c>
      <c r="AJ23">
        <f>Y23+AI23+AG23+AH23</f>
        <v>0</v>
      </c>
      <c r="AK23">
        <f>EB23*AY23*(DW23-DV23*(1000-AY23*DY23)/(1000-AY23*DX23))/(100*DP23)</f>
        <v>0</v>
      </c>
      <c r="AL23">
        <f>1000*EB23*AY23*(DX23-DY23)/(100*DP23*(1000-AY23*DX23))</f>
        <v>0</v>
      </c>
      <c r="AM23">
        <f>(AN23 - AO23 - EC23*1E3/(8.314*(EE23+273.15)) * AQ23/EB23 * AP23) * EB23/(100*DP23) * (1000 - DY23)/1000</f>
        <v>0</v>
      </c>
      <c r="AN23">
        <v>323.624458247212</v>
      </c>
      <c r="AO23">
        <v>322.101254545454</v>
      </c>
      <c r="AP23">
        <v>-0.0375079385042469</v>
      </c>
      <c r="AQ23">
        <v>66.9483365057313</v>
      </c>
      <c r="AR23">
        <f>(AT23 - AS23 + EC23*1E3/(8.314*(EE23+273.15)) * AV23/EB23 * AU23) * EB23/(100*DP23) * 1000/(1000 - AT23)</f>
        <v>0</v>
      </c>
      <c r="AS23">
        <v>28.0379007738095</v>
      </c>
      <c r="AT23">
        <v>28.8163606060606</v>
      </c>
      <c r="AU23">
        <v>-0.0176282251082274</v>
      </c>
      <c r="AV23">
        <v>78.43</v>
      </c>
      <c r="AW23">
        <v>0</v>
      </c>
      <c r="AX23">
        <v>0</v>
      </c>
      <c r="AY23">
        <f>IF(AW23*$H$13&gt;=BA23,1.0,(BA23/(BA23-AW23*$H$13)))</f>
        <v>0</v>
      </c>
      <c r="AZ23">
        <f>(AY23-1)*100</f>
        <v>0</v>
      </c>
      <c r="BA23">
        <f>MAX(0,($B$13+$C$13*EJ23)/(1+$D$13*EJ23)*EC23/(EE23+273)*$E$13)</f>
        <v>0</v>
      </c>
      <c r="BB23" t="s">
        <v>431</v>
      </c>
      <c r="BC23">
        <v>10090.5</v>
      </c>
      <c r="BD23">
        <v>918.917307692308</v>
      </c>
      <c r="BE23">
        <v>4653.53</v>
      </c>
      <c r="BF23">
        <f>1-BD23/BE23</f>
        <v>0</v>
      </c>
      <c r="BG23">
        <v>-0.204273046024211</v>
      </c>
      <c r="BH23" t="s">
        <v>462</v>
      </c>
      <c r="BI23">
        <v>10114</v>
      </c>
      <c r="BJ23">
        <v>2243.964</v>
      </c>
      <c r="BK23">
        <v>2360.14</v>
      </c>
      <c r="BL23">
        <f>1-BJ23/BK23</f>
        <v>0</v>
      </c>
      <c r="BM23">
        <v>0.5</v>
      </c>
      <c r="BN23">
        <f>DM23</f>
        <v>0</v>
      </c>
      <c r="BO23">
        <f>P23</f>
        <v>0</v>
      </c>
      <c r="BP23">
        <f>BL23*BM23*BN23</f>
        <v>0</v>
      </c>
      <c r="BQ23">
        <f>(BO23-BG23)/BN23</f>
        <v>0</v>
      </c>
      <c r="BR23">
        <f>(BE23-BK23)/BK23</f>
        <v>0</v>
      </c>
      <c r="BS23">
        <f>BD23/(BF23+BD23/BK23)</f>
        <v>0</v>
      </c>
      <c r="BT23" t="s">
        <v>433</v>
      </c>
      <c r="BU23">
        <v>0</v>
      </c>
      <c r="BV23">
        <f>IF(BU23&lt;&gt;0, BU23, BS23)</f>
        <v>0</v>
      </c>
      <c r="BW23">
        <f>1-BV23/BK23</f>
        <v>0</v>
      </c>
      <c r="BX23">
        <f>(BK23-BJ23)/(BK23-BV23)</f>
        <v>0</v>
      </c>
      <c r="BY23">
        <f>(BE23-BK23)/(BE23-BV23)</f>
        <v>0</v>
      </c>
      <c r="BZ23">
        <f>(BK23-BJ23)/(BK23-BD23)</f>
        <v>0</v>
      </c>
      <c r="CA23">
        <f>(BE23-BK23)/(BE23-BD23)</f>
        <v>0</v>
      </c>
      <c r="CB23">
        <f>(BX23*BV23/BJ23)</f>
        <v>0</v>
      </c>
      <c r="CC23">
        <f>(1-CB23)</f>
        <v>0</v>
      </c>
      <c r="CD23">
        <v>684</v>
      </c>
      <c r="CE23">
        <v>290</v>
      </c>
      <c r="CF23">
        <v>2360.14</v>
      </c>
      <c r="CG23">
        <v>45</v>
      </c>
      <c r="CH23">
        <v>10114</v>
      </c>
      <c r="CI23">
        <v>2350.22</v>
      </c>
      <c r="CJ23">
        <v>9.92</v>
      </c>
      <c r="CK23">
        <v>300</v>
      </c>
      <c r="CL23">
        <v>24.1</v>
      </c>
      <c r="CM23">
        <v>2355.08092407651</v>
      </c>
      <c r="CN23">
        <v>2.36606318821343</v>
      </c>
      <c r="CO23">
        <v>-4.91342386626533</v>
      </c>
      <c r="CP23">
        <v>2.09029607858603</v>
      </c>
      <c r="CQ23">
        <v>0.164808903567976</v>
      </c>
      <c r="CR23">
        <v>-0.00779797130144605</v>
      </c>
      <c r="CS23">
        <v>290</v>
      </c>
      <c r="CT23">
        <v>2355.97</v>
      </c>
      <c r="CU23">
        <v>845</v>
      </c>
      <c r="CV23">
        <v>10073.4</v>
      </c>
      <c r="CW23">
        <v>2350.2</v>
      </c>
      <c r="CX23">
        <v>5.77</v>
      </c>
      <c r="DL23">
        <f>$B$11*EK23+$C$11*EL23+$F$11*EW23*(1-EZ23)</f>
        <v>0</v>
      </c>
      <c r="DM23">
        <f>DL23*DN23</f>
        <v>0</v>
      </c>
      <c r="DN23">
        <f>($B$11*$D$9+$C$11*$D$9+$F$11*((FJ23+FB23)/MAX(FJ23+FB23+FK23, 0.1)*$I$9+FK23/MAX(FJ23+FB23+FK23, 0.1)*$J$9))/($B$11+$C$11+$F$11)</f>
        <v>0</v>
      </c>
      <c r="DO23">
        <f>($B$11*$K$9+$C$11*$K$9+$F$11*((FJ23+FB23)/MAX(FJ23+FB23+FK23, 0.1)*$P$9+FK23/MAX(FJ23+FB23+FK23, 0.1)*$Q$9))/($B$11+$C$11+$F$11)</f>
        <v>0</v>
      </c>
      <c r="DP23">
        <v>6</v>
      </c>
      <c r="DQ23">
        <v>0.5</v>
      </c>
      <c r="DR23" t="s">
        <v>434</v>
      </c>
      <c r="DS23">
        <v>2</v>
      </c>
      <c r="DT23" t="b">
        <v>1</v>
      </c>
      <c r="DU23">
        <v>1699647812</v>
      </c>
      <c r="DV23">
        <v>313.0908</v>
      </c>
      <c r="DW23">
        <v>314.660466666667</v>
      </c>
      <c r="DX23">
        <v>28.9365666666667</v>
      </c>
      <c r="DY23">
        <v>28.1472666666667</v>
      </c>
      <c r="DZ23">
        <v>314.5518</v>
      </c>
      <c r="EA23">
        <v>28.62466</v>
      </c>
      <c r="EB23">
        <v>599.969733333333</v>
      </c>
      <c r="EC23">
        <v>88.3706266666667</v>
      </c>
      <c r="ED23">
        <v>0.0999502</v>
      </c>
      <c r="EE23">
        <v>30.9607933333333</v>
      </c>
      <c r="EF23">
        <v>30.2092666666667</v>
      </c>
      <c r="EG23">
        <v>999.9</v>
      </c>
      <c r="EH23">
        <v>0</v>
      </c>
      <c r="EI23">
        <v>0</v>
      </c>
      <c r="EJ23">
        <v>4998.83333333333</v>
      </c>
      <c r="EK23">
        <v>0</v>
      </c>
      <c r="EL23">
        <v>-8.79139</v>
      </c>
      <c r="EM23">
        <v>-1.57252</v>
      </c>
      <c r="EN23">
        <v>322.417666666667</v>
      </c>
      <c r="EO23">
        <v>323.773733333333</v>
      </c>
      <c r="EP23">
        <v>0.789309</v>
      </c>
      <c r="EQ23">
        <v>314.660466666667</v>
      </c>
      <c r="ER23">
        <v>28.1472666666667</v>
      </c>
      <c r="ES23">
        <v>2.55714466666667</v>
      </c>
      <c r="ET23">
        <v>2.48739266666667</v>
      </c>
      <c r="EU23">
        <v>21.3948066666667</v>
      </c>
      <c r="EV23">
        <v>20.9441</v>
      </c>
      <c r="EW23">
        <v>699.9802</v>
      </c>
      <c r="EX23">
        <v>0.9429992</v>
      </c>
      <c r="EY23">
        <v>0.0570005866666667</v>
      </c>
      <c r="EZ23">
        <v>0</v>
      </c>
      <c r="FA23">
        <v>2244.92666666667</v>
      </c>
      <c r="FB23">
        <v>5.00072</v>
      </c>
      <c r="FC23">
        <v>15307.44</v>
      </c>
      <c r="FD23">
        <v>6033.79733333333</v>
      </c>
      <c r="FE23">
        <v>43</v>
      </c>
      <c r="FF23">
        <v>45.312</v>
      </c>
      <c r="FG23">
        <v>44.5</v>
      </c>
      <c r="FH23">
        <v>45.625</v>
      </c>
      <c r="FI23">
        <v>45.625</v>
      </c>
      <c r="FJ23">
        <v>655.365333333333</v>
      </c>
      <c r="FK23">
        <v>39.61</v>
      </c>
      <c r="FL23">
        <v>0</v>
      </c>
      <c r="FM23">
        <v>64.9000000953674</v>
      </c>
      <c r="FN23">
        <v>0</v>
      </c>
      <c r="FO23">
        <v>2243.964</v>
      </c>
      <c r="FP23">
        <v>-58.0599999162988</v>
      </c>
      <c r="FQ23">
        <v>-397.161537942623</v>
      </c>
      <c r="FR23">
        <v>15301.224</v>
      </c>
      <c r="FS23">
        <v>15</v>
      </c>
      <c r="FT23">
        <v>1699647837</v>
      </c>
      <c r="FU23" t="s">
        <v>463</v>
      </c>
      <c r="FV23">
        <v>1699647837</v>
      </c>
      <c r="FW23">
        <v>1699647404</v>
      </c>
      <c r="FX23">
        <v>41</v>
      </c>
      <c r="FY23">
        <v>0.003</v>
      </c>
      <c r="FZ23">
        <v>0.01</v>
      </c>
      <c r="GA23">
        <v>-1.461</v>
      </c>
      <c r="GB23">
        <v>0.312</v>
      </c>
      <c r="GC23">
        <v>315</v>
      </c>
      <c r="GD23">
        <v>28</v>
      </c>
      <c r="GE23">
        <v>2.41</v>
      </c>
      <c r="GF23">
        <v>0.23</v>
      </c>
      <c r="GG23">
        <v>0</v>
      </c>
      <c r="GH23">
        <v>0</v>
      </c>
      <c r="GI23" t="s">
        <v>436</v>
      </c>
      <c r="GJ23">
        <v>3.23762</v>
      </c>
      <c r="GK23">
        <v>2.68119</v>
      </c>
      <c r="GL23">
        <v>0.0680138</v>
      </c>
      <c r="GM23">
        <v>0.067747</v>
      </c>
      <c r="GN23">
        <v>0.119586</v>
      </c>
      <c r="GO23">
        <v>0.116133</v>
      </c>
      <c r="GP23">
        <v>28291</v>
      </c>
      <c r="GQ23">
        <v>26083.2</v>
      </c>
      <c r="GR23">
        <v>28731.9</v>
      </c>
      <c r="GS23">
        <v>26557.1</v>
      </c>
      <c r="GT23">
        <v>35286.6</v>
      </c>
      <c r="GU23">
        <v>33051.2</v>
      </c>
      <c r="GV23">
        <v>43197.5</v>
      </c>
      <c r="GW23">
        <v>40235.4</v>
      </c>
      <c r="GX23">
        <v>2.0704</v>
      </c>
      <c r="GY23">
        <v>2.484</v>
      </c>
      <c r="GZ23">
        <v>0.132829</v>
      </c>
      <c r="HA23">
        <v>0</v>
      </c>
      <c r="HB23">
        <v>28.0215</v>
      </c>
      <c r="HC23">
        <v>999.9</v>
      </c>
      <c r="HD23">
        <v>60.298</v>
      </c>
      <c r="HE23">
        <v>30.303</v>
      </c>
      <c r="HF23">
        <v>29.5832</v>
      </c>
      <c r="HG23">
        <v>30.2974</v>
      </c>
      <c r="HH23">
        <v>9.69952</v>
      </c>
      <c r="HI23">
        <v>3</v>
      </c>
      <c r="HJ23">
        <v>0.152104</v>
      </c>
      <c r="HK23">
        <v>0</v>
      </c>
      <c r="HL23">
        <v>20.3076</v>
      </c>
      <c r="HM23">
        <v>5.24724</v>
      </c>
      <c r="HN23">
        <v>11.968</v>
      </c>
      <c r="HO23">
        <v>4.9852</v>
      </c>
      <c r="HP23">
        <v>3.2925</v>
      </c>
      <c r="HQ23">
        <v>9999</v>
      </c>
      <c r="HR23">
        <v>999.9</v>
      </c>
      <c r="HS23">
        <v>9999</v>
      </c>
      <c r="HT23">
        <v>9999</v>
      </c>
      <c r="HU23">
        <v>4.97098</v>
      </c>
      <c r="HV23">
        <v>1.88293</v>
      </c>
      <c r="HW23">
        <v>1.87761</v>
      </c>
      <c r="HX23">
        <v>1.87925</v>
      </c>
      <c r="HY23">
        <v>1.87486</v>
      </c>
      <c r="HZ23">
        <v>1.87507</v>
      </c>
      <c r="IA23">
        <v>1.87836</v>
      </c>
      <c r="IB23">
        <v>1.87881</v>
      </c>
      <c r="IC23">
        <v>0</v>
      </c>
      <c r="ID23">
        <v>0</v>
      </c>
      <c r="IE23">
        <v>0</v>
      </c>
      <c r="IF23">
        <v>0</v>
      </c>
      <c r="IG23" t="s">
        <v>437</v>
      </c>
      <c r="IH23" t="s">
        <v>438</v>
      </c>
      <c r="II23" t="s">
        <v>439</v>
      </c>
      <c r="IJ23" t="s">
        <v>439</v>
      </c>
      <c r="IK23" t="s">
        <v>439</v>
      </c>
      <c r="IL23" t="s">
        <v>439</v>
      </c>
      <c r="IM23">
        <v>0</v>
      </c>
      <c r="IN23">
        <v>100</v>
      </c>
      <c r="IO23">
        <v>100</v>
      </c>
      <c r="IP23">
        <v>-1.461</v>
      </c>
      <c r="IQ23">
        <v>0.3119</v>
      </c>
      <c r="IR23">
        <v>-1.46379999999999</v>
      </c>
      <c r="IS23">
        <v>0</v>
      </c>
      <c r="IT23">
        <v>0</v>
      </c>
      <c r="IU23">
        <v>0</v>
      </c>
      <c r="IV23">
        <v>0.311910000000005</v>
      </c>
      <c r="IW23">
        <v>0</v>
      </c>
      <c r="IX23">
        <v>0</v>
      </c>
      <c r="IY23">
        <v>0</v>
      </c>
      <c r="IZ23">
        <v>-1</v>
      </c>
      <c r="JA23">
        <v>-1</v>
      </c>
      <c r="JB23">
        <v>1</v>
      </c>
      <c r="JC23">
        <v>23</v>
      </c>
      <c r="JD23">
        <v>0.7</v>
      </c>
      <c r="JE23">
        <v>6.9</v>
      </c>
      <c r="JF23">
        <v>4.99756</v>
      </c>
      <c r="JG23">
        <v>4.99756</v>
      </c>
      <c r="JH23">
        <v>3.34595</v>
      </c>
      <c r="JI23">
        <v>3.05176</v>
      </c>
      <c r="JJ23">
        <v>3.05054</v>
      </c>
      <c r="JK23">
        <v>2.34619</v>
      </c>
      <c r="JL23">
        <v>33.8961</v>
      </c>
      <c r="JM23">
        <v>15.3228</v>
      </c>
      <c r="JN23">
        <v>2</v>
      </c>
      <c r="JO23">
        <v>620.885</v>
      </c>
      <c r="JP23">
        <v>1058.22</v>
      </c>
      <c r="JQ23">
        <v>29.3369</v>
      </c>
      <c r="JR23">
        <v>29.0164</v>
      </c>
      <c r="JS23">
        <v>30.0001</v>
      </c>
      <c r="JT23">
        <v>29.1056</v>
      </c>
      <c r="JU23">
        <v>29.1039</v>
      </c>
      <c r="JV23">
        <v>-1</v>
      </c>
      <c r="JW23">
        <v>-30</v>
      </c>
      <c r="JX23">
        <v>-30</v>
      </c>
      <c r="JY23">
        <v>-999.9</v>
      </c>
      <c r="JZ23">
        <v>1000</v>
      </c>
      <c r="KA23">
        <v>0</v>
      </c>
      <c r="KB23">
        <v>103.77</v>
      </c>
      <c r="KC23">
        <v>101.165</v>
      </c>
    </row>
    <row r="24" spans="1:289">
      <c r="A24">
        <v>8</v>
      </c>
      <c r="B24">
        <v>1699647866</v>
      </c>
      <c r="C24">
        <v>407</v>
      </c>
      <c r="D24" t="s">
        <v>464</v>
      </c>
      <c r="E24" t="s">
        <v>465</v>
      </c>
      <c r="F24">
        <v>15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430</v>
      </c>
      <c r="M24">
        <v>1699647857.5</v>
      </c>
      <c r="N24">
        <f>(O24)/1000</f>
        <v>0</v>
      </c>
      <c r="O24">
        <f>IF(DT24, AR24, AL24)</f>
        <v>0</v>
      </c>
      <c r="P24">
        <f>IF(DT24, AM24, AK24)</f>
        <v>0</v>
      </c>
      <c r="Q24">
        <f>DV24 - IF(AY24&gt;1, P24*DP24*100.0/(BA24*EJ24), 0)</f>
        <v>0</v>
      </c>
      <c r="R24">
        <f>((X24-N24/2)*Q24-P24)/(X24+N24/2)</f>
        <v>0</v>
      </c>
      <c r="S24">
        <f>R24*(EC24+ED24)/1000.0</f>
        <v>0</v>
      </c>
      <c r="T24">
        <f>(DV24 - IF(AY24&gt;1, P24*DP24*100.0/(BA24*EJ24), 0))*(EC24+ED24)/1000.0</f>
        <v>0</v>
      </c>
      <c r="U24">
        <f>2.0/((1/W24-1/V24)+SIGN(W24)*SQRT((1/W24-1/V24)*(1/W24-1/V24) + 4*DQ24/((DQ24+1)*(DQ24+1))*(2*1/W24*1/V24-1/V24*1/V24)))</f>
        <v>0</v>
      </c>
      <c r="V24">
        <f>IF(LEFT(DR24,1)&lt;&gt;"0",IF(LEFT(DR24,1)="1",3.0,DS24),$D$5+$E$5*(EJ24*EC24/($K$5*1000))+$F$5*(EJ24*EC24/($K$5*1000))*MAX(MIN(DP24,$J$5),$I$5)*MAX(MIN(DP24,$J$5),$I$5)+$G$5*MAX(MIN(DP24,$J$5),$I$5)*(EJ24*EC24/($K$5*1000))+$H$5*(EJ24*EC24/($K$5*1000))*(EJ24*EC24/($K$5*1000)))</f>
        <v>0</v>
      </c>
      <c r="W24">
        <f>N24*(1000-(1000*0.61365*exp(17.502*AA24/(240.97+AA24))/(EC24+ED24)+DX24)/2)/(1000*0.61365*exp(17.502*AA24/(240.97+AA24))/(EC24+ED24)-DX24)</f>
        <v>0</v>
      </c>
      <c r="X24">
        <f>1/((DQ24+1)/(U24/1.6)+1/(V24/1.37)) + DQ24/((DQ24+1)/(U24/1.6) + DQ24/(V24/1.37))</f>
        <v>0</v>
      </c>
      <c r="Y24">
        <f>(DL24*DO24)</f>
        <v>0</v>
      </c>
      <c r="Z24">
        <f>(EE24+(Y24+2*0.95*5.67E-8*(((EE24+$B$7)+273)^4-(EE24+273)^4)-44100*N24)/(1.84*29.3*V24+8*0.95*5.67E-8*(EE24+273)^3))</f>
        <v>0</v>
      </c>
      <c r="AA24">
        <f>($C$7*EF24+$D$7*EG24+$E$7*Z24)</f>
        <v>0</v>
      </c>
      <c r="AB24">
        <f>0.61365*exp(17.502*AA24/(240.97+AA24))</f>
        <v>0</v>
      </c>
      <c r="AC24">
        <f>(AD24/AE24*100)</f>
        <v>0</v>
      </c>
      <c r="AD24">
        <f>DX24*(EC24+ED24)/1000</f>
        <v>0</v>
      </c>
      <c r="AE24">
        <f>0.61365*exp(17.502*EE24/(240.97+EE24))</f>
        <v>0</v>
      </c>
      <c r="AF24">
        <f>(AB24-DX24*(EC24+ED24)/1000)</f>
        <v>0</v>
      </c>
      <c r="AG24">
        <f>(-N24*44100)</f>
        <v>0</v>
      </c>
      <c r="AH24">
        <f>2*29.3*V24*0.92*(EE24-AA24)</f>
        <v>0</v>
      </c>
      <c r="AI24">
        <f>2*0.95*5.67E-8*(((EE24+$B$7)+273)^4-(AA24+273)^4)</f>
        <v>0</v>
      </c>
      <c r="AJ24">
        <f>Y24+AI24+AG24+AH24</f>
        <v>0</v>
      </c>
      <c r="AK24">
        <f>EB24*AY24*(DW24-DV24*(1000-AY24*DY24)/(1000-AY24*DX24))/(100*DP24)</f>
        <v>0</v>
      </c>
      <c r="AL24">
        <f>1000*EB24*AY24*(DX24-DY24)/(100*DP24*(1000-AY24*DX24))</f>
        <v>0</v>
      </c>
      <c r="AM24">
        <f>(AN24 - AO24 - EC24*1E3/(8.314*(EE24+273.15)) * AQ24/EB24 * AP24) * EB24/(100*DP24) * (1000 - DY24)/1000</f>
        <v>0</v>
      </c>
      <c r="AN24">
        <v>324.063091534969</v>
      </c>
      <c r="AO24">
        <v>322.29396969697</v>
      </c>
      <c r="AP24">
        <v>0.0203785915310845</v>
      </c>
      <c r="AQ24">
        <v>66.9482965908221</v>
      </c>
      <c r="AR24">
        <f>(AT24 - AS24 + EC24*1E3/(8.314*(EE24+273.15)) * AV24/EB24 * AU24) * EB24/(100*DP24) * 1000/(1000 - AT24)</f>
        <v>0</v>
      </c>
      <c r="AS24">
        <v>27.9910157166667</v>
      </c>
      <c r="AT24">
        <v>28.7277006060606</v>
      </c>
      <c r="AU24">
        <v>-0.00555098701298998</v>
      </c>
      <c r="AV24">
        <v>78.43</v>
      </c>
      <c r="AW24">
        <v>0</v>
      </c>
      <c r="AX24">
        <v>0</v>
      </c>
      <c r="AY24">
        <f>IF(AW24*$H$13&gt;=BA24,1.0,(BA24/(BA24-AW24*$H$13)))</f>
        <v>0</v>
      </c>
      <c r="AZ24">
        <f>(AY24-1)*100</f>
        <v>0</v>
      </c>
      <c r="BA24">
        <f>MAX(0,($B$13+$C$13*EJ24)/(1+$D$13*EJ24)*EC24/(EE24+273)*$E$13)</f>
        <v>0</v>
      </c>
      <c r="BB24" t="s">
        <v>431</v>
      </c>
      <c r="BC24">
        <v>10090.5</v>
      </c>
      <c r="BD24">
        <v>918.917307692308</v>
      </c>
      <c r="BE24">
        <v>4653.53</v>
      </c>
      <c r="BF24">
        <f>1-BD24/BE24</f>
        <v>0</v>
      </c>
      <c r="BG24">
        <v>-0.204273046024211</v>
      </c>
      <c r="BH24" t="s">
        <v>466</v>
      </c>
      <c r="BI24">
        <v>10114.8</v>
      </c>
      <c r="BJ24">
        <v>2197.54461538462</v>
      </c>
      <c r="BK24">
        <v>2314.61</v>
      </c>
      <c r="BL24">
        <f>1-BJ24/BK24</f>
        <v>0</v>
      </c>
      <c r="BM24">
        <v>0.5</v>
      </c>
      <c r="BN24">
        <f>DM24</f>
        <v>0</v>
      </c>
      <c r="BO24">
        <f>P24</f>
        <v>0</v>
      </c>
      <c r="BP24">
        <f>BL24*BM24*BN24</f>
        <v>0</v>
      </c>
      <c r="BQ24">
        <f>(BO24-BG24)/BN24</f>
        <v>0</v>
      </c>
      <c r="BR24">
        <f>(BE24-BK24)/BK24</f>
        <v>0</v>
      </c>
      <c r="BS24">
        <f>BD24/(BF24+BD24/BK24)</f>
        <v>0</v>
      </c>
      <c r="BT24" t="s">
        <v>433</v>
      </c>
      <c r="BU24">
        <v>0</v>
      </c>
      <c r="BV24">
        <f>IF(BU24&lt;&gt;0, BU24, BS24)</f>
        <v>0</v>
      </c>
      <c r="BW24">
        <f>1-BV24/BK24</f>
        <v>0</v>
      </c>
      <c r="BX24">
        <f>(BK24-BJ24)/(BK24-BV24)</f>
        <v>0</v>
      </c>
      <c r="BY24">
        <f>(BE24-BK24)/(BE24-BV24)</f>
        <v>0</v>
      </c>
      <c r="BZ24">
        <f>(BK24-BJ24)/(BK24-BD24)</f>
        <v>0</v>
      </c>
      <c r="CA24">
        <f>(BE24-BK24)/(BE24-BD24)</f>
        <v>0</v>
      </c>
      <c r="CB24">
        <f>(BX24*BV24/BJ24)</f>
        <v>0</v>
      </c>
      <c r="CC24">
        <f>(1-CB24)</f>
        <v>0</v>
      </c>
      <c r="CD24">
        <v>685</v>
      </c>
      <c r="CE24">
        <v>290</v>
      </c>
      <c r="CF24">
        <v>2314.61</v>
      </c>
      <c r="CG24">
        <v>35</v>
      </c>
      <c r="CH24">
        <v>10114.8</v>
      </c>
      <c r="CI24">
        <v>2304.46</v>
      </c>
      <c r="CJ24">
        <v>10.15</v>
      </c>
      <c r="CK24">
        <v>300</v>
      </c>
      <c r="CL24">
        <v>24.1</v>
      </c>
      <c r="CM24">
        <v>2310.47070136007</v>
      </c>
      <c r="CN24">
        <v>2.25330064089311</v>
      </c>
      <c r="CO24">
        <v>-6.07917312534701</v>
      </c>
      <c r="CP24">
        <v>1.99056721006726</v>
      </c>
      <c r="CQ24">
        <v>0.249869880216418</v>
      </c>
      <c r="CR24">
        <v>-0.00779769899888766</v>
      </c>
      <c r="CS24">
        <v>290</v>
      </c>
      <c r="CT24">
        <v>2310.46</v>
      </c>
      <c r="CU24">
        <v>875</v>
      </c>
      <c r="CV24">
        <v>10072.1</v>
      </c>
      <c r="CW24">
        <v>2304.44</v>
      </c>
      <c r="CX24">
        <v>6.02</v>
      </c>
      <c r="DL24">
        <f>$B$11*EK24+$C$11*EL24+$F$11*EW24*(1-EZ24)</f>
        <v>0</v>
      </c>
      <c r="DM24">
        <f>DL24*DN24</f>
        <v>0</v>
      </c>
      <c r="DN24">
        <f>($B$11*$D$9+$C$11*$D$9+$F$11*((FJ24+FB24)/MAX(FJ24+FB24+FK24, 0.1)*$I$9+FK24/MAX(FJ24+FB24+FK24, 0.1)*$J$9))/($B$11+$C$11+$F$11)</f>
        <v>0</v>
      </c>
      <c r="DO24">
        <f>($B$11*$K$9+$C$11*$K$9+$F$11*((FJ24+FB24)/MAX(FJ24+FB24+FK24, 0.1)*$P$9+FK24/MAX(FJ24+FB24+FK24, 0.1)*$Q$9))/($B$11+$C$11+$F$11)</f>
        <v>0</v>
      </c>
      <c r="DP24">
        <v>6</v>
      </c>
      <c r="DQ24">
        <v>0.5</v>
      </c>
      <c r="DR24" t="s">
        <v>434</v>
      </c>
      <c r="DS24">
        <v>2</v>
      </c>
      <c r="DT24" t="b">
        <v>1</v>
      </c>
      <c r="DU24">
        <v>1699647857.5</v>
      </c>
      <c r="DV24">
        <v>312.9115</v>
      </c>
      <c r="DW24">
        <v>314.8335</v>
      </c>
      <c r="DX24">
        <v>28.7769875</v>
      </c>
      <c r="DY24">
        <v>28.01894375</v>
      </c>
      <c r="DZ24">
        <v>314.3565</v>
      </c>
      <c r="EA24">
        <v>28.46508125</v>
      </c>
      <c r="EB24">
        <v>599.98475</v>
      </c>
      <c r="EC24">
        <v>88.37158125</v>
      </c>
      <c r="ED24">
        <v>0.10006793125</v>
      </c>
      <c r="EE24">
        <v>30.9793</v>
      </c>
      <c r="EF24">
        <v>30.236475</v>
      </c>
      <c r="EG24">
        <v>999.9</v>
      </c>
      <c r="EH24">
        <v>0</v>
      </c>
      <c r="EI24">
        <v>0</v>
      </c>
      <c r="EJ24">
        <v>5003.4375</v>
      </c>
      <c r="EK24">
        <v>0</v>
      </c>
      <c r="EL24">
        <v>-8.71972</v>
      </c>
      <c r="EM24">
        <v>-1.9379925</v>
      </c>
      <c r="EN24">
        <v>322.166625</v>
      </c>
      <c r="EO24">
        <v>323.9091875</v>
      </c>
      <c r="EP24">
        <v>0.758045875</v>
      </c>
      <c r="EQ24">
        <v>314.8335</v>
      </c>
      <c r="ER24">
        <v>28.01894375</v>
      </c>
      <c r="ES24">
        <v>2.543069375</v>
      </c>
      <c r="ET24">
        <v>2.476076875</v>
      </c>
      <c r="EU24">
        <v>21.30476875</v>
      </c>
      <c r="EV24">
        <v>20.87010625</v>
      </c>
      <c r="EW24">
        <v>699.9759375</v>
      </c>
      <c r="EX24">
        <v>0.943002</v>
      </c>
      <c r="EY24">
        <v>0.056997875</v>
      </c>
      <c r="EZ24">
        <v>0</v>
      </c>
      <c r="FA24">
        <v>2198.4975</v>
      </c>
      <c r="FB24">
        <v>5.00072</v>
      </c>
      <c r="FC24">
        <v>14998.60625</v>
      </c>
      <c r="FD24">
        <v>6033.765625</v>
      </c>
      <c r="FE24">
        <v>43.062</v>
      </c>
      <c r="FF24">
        <v>45.312</v>
      </c>
      <c r="FG24">
        <v>44.527125</v>
      </c>
      <c r="FH24">
        <v>45.625</v>
      </c>
      <c r="FI24">
        <v>45.675375</v>
      </c>
      <c r="FJ24">
        <v>655.36375</v>
      </c>
      <c r="FK24">
        <v>39.61</v>
      </c>
      <c r="FL24">
        <v>0</v>
      </c>
      <c r="FM24">
        <v>44.9000000953674</v>
      </c>
      <c r="FN24">
        <v>0</v>
      </c>
      <c r="FO24">
        <v>2197.54461538462</v>
      </c>
      <c r="FP24">
        <v>-46.5545299167025</v>
      </c>
      <c r="FQ24">
        <v>-317.976068303196</v>
      </c>
      <c r="FR24">
        <v>14992.2923076923</v>
      </c>
      <c r="FS24">
        <v>15</v>
      </c>
      <c r="FT24">
        <v>1699647880</v>
      </c>
      <c r="FU24" t="s">
        <v>467</v>
      </c>
      <c r="FV24">
        <v>1699647880</v>
      </c>
      <c r="FW24">
        <v>1699647404</v>
      </c>
      <c r="FX24">
        <v>42</v>
      </c>
      <c r="FY24">
        <v>0.016</v>
      </c>
      <c r="FZ24">
        <v>0.01</v>
      </c>
      <c r="GA24">
        <v>-1.445</v>
      </c>
      <c r="GB24">
        <v>0.312</v>
      </c>
      <c r="GC24">
        <v>315</v>
      </c>
      <c r="GD24">
        <v>28</v>
      </c>
      <c r="GE24">
        <v>0.77</v>
      </c>
      <c r="GF24">
        <v>0.23</v>
      </c>
      <c r="GG24">
        <v>0</v>
      </c>
      <c r="GH24">
        <v>0</v>
      </c>
      <c r="GI24" t="s">
        <v>436</v>
      </c>
      <c r="GJ24">
        <v>3.23782</v>
      </c>
      <c r="GK24">
        <v>2.68107</v>
      </c>
      <c r="GL24">
        <v>0.0680646</v>
      </c>
      <c r="GM24">
        <v>0.0679159</v>
      </c>
      <c r="GN24">
        <v>0.119363</v>
      </c>
      <c r="GO24">
        <v>0.11617</v>
      </c>
      <c r="GP24">
        <v>28289.7</v>
      </c>
      <c r="GQ24">
        <v>26078.8</v>
      </c>
      <c r="GR24">
        <v>28732.1</v>
      </c>
      <c r="GS24">
        <v>26557.4</v>
      </c>
      <c r="GT24">
        <v>35296</v>
      </c>
      <c r="GU24">
        <v>33050.5</v>
      </c>
      <c r="GV24">
        <v>43197.9</v>
      </c>
      <c r="GW24">
        <v>40236.3</v>
      </c>
      <c r="GX24">
        <v>2.0709</v>
      </c>
      <c r="GY24">
        <v>2.4851</v>
      </c>
      <c r="GZ24">
        <v>0.134364</v>
      </c>
      <c r="HA24">
        <v>0</v>
      </c>
      <c r="HB24">
        <v>28.0335</v>
      </c>
      <c r="HC24">
        <v>999.9</v>
      </c>
      <c r="HD24">
        <v>60.103</v>
      </c>
      <c r="HE24">
        <v>30.323</v>
      </c>
      <c r="HF24">
        <v>29.517</v>
      </c>
      <c r="HG24">
        <v>30.0674</v>
      </c>
      <c r="HH24">
        <v>9.63141</v>
      </c>
      <c r="HI24">
        <v>3</v>
      </c>
      <c r="HJ24">
        <v>0.15128</v>
      </c>
      <c r="HK24">
        <v>0</v>
      </c>
      <c r="HL24">
        <v>20.3081</v>
      </c>
      <c r="HM24">
        <v>5.24724</v>
      </c>
      <c r="HN24">
        <v>11.9662</v>
      </c>
      <c r="HO24">
        <v>4.9846</v>
      </c>
      <c r="HP24">
        <v>3.2925</v>
      </c>
      <c r="HQ24">
        <v>9999</v>
      </c>
      <c r="HR24">
        <v>999.9</v>
      </c>
      <c r="HS24">
        <v>9999</v>
      </c>
      <c r="HT24">
        <v>9999</v>
      </c>
      <c r="HU24">
        <v>4.97102</v>
      </c>
      <c r="HV24">
        <v>1.88293</v>
      </c>
      <c r="HW24">
        <v>1.87761</v>
      </c>
      <c r="HX24">
        <v>1.87927</v>
      </c>
      <c r="HY24">
        <v>1.8749</v>
      </c>
      <c r="HZ24">
        <v>1.87515</v>
      </c>
      <c r="IA24">
        <v>1.87836</v>
      </c>
      <c r="IB24">
        <v>1.87881</v>
      </c>
      <c r="IC24">
        <v>0</v>
      </c>
      <c r="ID24">
        <v>0</v>
      </c>
      <c r="IE24">
        <v>0</v>
      </c>
      <c r="IF24">
        <v>0</v>
      </c>
      <c r="IG24" t="s">
        <v>437</v>
      </c>
      <c r="IH24" t="s">
        <v>438</v>
      </c>
      <c r="II24" t="s">
        <v>439</v>
      </c>
      <c r="IJ24" t="s">
        <v>439</v>
      </c>
      <c r="IK24" t="s">
        <v>439</v>
      </c>
      <c r="IL24" t="s">
        <v>439</v>
      </c>
      <c r="IM24">
        <v>0</v>
      </c>
      <c r="IN24">
        <v>100</v>
      </c>
      <c r="IO24">
        <v>100</v>
      </c>
      <c r="IP24">
        <v>-1.445</v>
      </c>
      <c r="IQ24">
        <v>0.3119</v>
      </c>
      <c r="IR24">
        <v>-1.46100000000007</v>
      </c>
      <c r="IS24">
        <v>0</v>
      </c>
      <c r="IT24">
        <v>0</v>
      </c>
      <c r="IU24">
        <v>0</v>
      </c>
      <c r="IV24">
        <v>0.311910000000005</v>
      </c>
      <c r="IW24">
        <v>0</v>
      </c>
      <c r="IX24">
        <v>0</v>
      </c>
      <c r="IY24">
        <v>0</v>
      </c>
      <c r="IZ24">
        <v>-1</v>
      </c>
      <c r="JA24">
        <v>-1</v>
      </c>
      <c r="JB24">
        <v>1</v>
      </c>
      <c r="JC24">
        <v>23</v>
      </c>
      <c r="JD24">
        <v>0.5</v>
      </c>
      <c r="JE24">
        <v>7.7</v>
      </c>
      <c r="JF24">
        <v>4.99756</v>
      </c>
      <c r="JG24">
        <v>4.99756</v>
      </c>
      <c r="JH24">
        <v>3.34595</v>
      </c>
      <c r="JI24">
        <v>3.05054</v>
      </c>
      <c r="JJ24">
        <v>3.05054</v>
      </c>
      <c r="JK24">
        <v>2.33032</v>
      </c>
      <c r="JL24">
        <v>33.9187</v>
      </c>
      <c r="JM24">
        <v>15.3141</v>
      </c>
      <c r="JN24">
        <v>2</v>
      </c>
      <c r="JO24">
        <v>621.179</v>
      </c>
      <c r="JP24">
        <v>1059.4</v>
      </c>
      <c r="JQ24">
        <v>29.3374</v>
      </c>
      <c r="JR24">
        <v>29.0039</v>
      </c>
      <c r="JS24">
        <v>30</v>
      </c>
      <c r="JT24">
        <v>29.096</v>
      </c>
      <c r="JU24">
        <v>29.0943</v>
      </c>
      <c r="JV24">
        <v>-1</v>
      </c>
      <c r="JW24">
        <v>-30</v>
      </c>
      <c r="JX24">
        <v>-30</v>
      </c>
      <c r="JY24">
        <v>-999.9</v>
      </c>
      <c r="JZ24">
        <v>1000</v>
      </c>
      <c r="KA24">
        <v>0</v>
      </c>
      <c r="KB24">
        <v>103.771</v>
      </c>
      <c r="KC24">
        <v>101.166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2023-11-10T13:25:15Z</dcterms:created>
  <dcterms:modified xsi:type="dcterms:W3CDTF">2023-11-10T13:25:15Z</dcterms:modified>
</cp:coreProperties>
</file>