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<sst xmlns="http://schemas.openxmlformats.org/spreadsheetml/2006/main" count="1004" uniqueCount="458">
  <si>
    <t>File opened</t>
  </si>
  <si>
    <t>2023-11-17 12:23:50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</si>
  <si>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</si>
  <si>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</si>
  <si>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</si>
  <si>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</si>
  <si>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</si>
  <si>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</si>
  <si>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</si>
  <si>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</si>
  <si>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</si>
  <si>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</si>
  <si>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</si>
  <si>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{"h2oazero": "1.06986", "co2aspanconc2": "296.4", "h2obspan2b": "0.0724435", "flowazero": "0.33299", "ssb_ref": "32265.3", "h2oaspan1": "1.01282", "co2bspan2a": "0.289663", "h2oaspan2": "0", "h2oaspan2b": "0.0719718", "ssa_ref": "32045.5", "h2oaspanconc2": "0", "co2bspanconc2": "296.4", "co2aspan1": "0.999978", "co2bspan2": "-0.0309672", "h2obspan2": "0", "co2aspan2b": "0.287444", "co2azero": "0.94155", "tbzero": "0.366196", "h2obspanconc1": "12.27", "co2bspanconc1": "2500", "h2obzero": "1.06311", "h2obspan1": "1.01222", "co2aspan2a": "0.290097", "oxygen": "21", "co2bspan2b": "0.286892", "tazero": "0.206974", "co2aspan2": "-0.0314519", "h2oaspan2a": "0.0710612", "co2aspanconc1": "2500", "flowmeterzero": "0.997628", "flowbzero": "0.30416", "h2oaspanconc1": "12.27", "h2obspan2a": "0.071569", "h2obspanconc2": "0", "co2bzero": "0.94951", "co2bspan1": "0.999404", "chamberpressurezero": "2.6056"}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</si>
  <si>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</si>
  <si>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</si>
  <si>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</si>
  <si>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</si>
  <si>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</si>
  <si>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</si>
  <si>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</si>
  <si>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</si>
  <si>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</si>
  <si>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</si>
  <si>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</si>
  <si>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</si>
  <si>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</si>
  <si>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12:23:50</t>
  </si>
  <si>
    <t>Stability Definition:	A (GasEx): Slp&lt;0.3 Per=15	gsw (GasEx): Slp&lt;0.05 Per=15	F (FlrLS): Slp&lt;5 Per=15</t>
  </si>
  <si>
    <t>12:24:04</t>
  </si>
  <si>
    <t>tc-con</t>
  </si>
  <si>
    <t>12:24:05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</si>
  <si>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</si>
  <si>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</si>
  <si>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</si>
  <si>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</si>
  <si>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</si>
  <si>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</si>
  <si>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</si>
  <si>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</si>
  <si>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</si>
  <si>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</si>
  <si>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</si>
  <si>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</si>
  <si>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</si>
  <si>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</si>
  <si>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</si>
  <si>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</si>
  <si>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</si>
  <si>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</si>
  <si>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</si>
  <si>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</si>
  <si>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</si>
  <si>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</si>
  <si>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</si>
  <si>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</si>
  <si>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</si>
  <si>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</si>
  <si>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</si>
  <si>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</si>
  <si>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</si>
  <si>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</si>
  <si>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</si>
  <si>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</si>
  <si>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</si>
  <si>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</si>
  <si>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</si>
  <si>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</si>
  <si>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</si>
  <si>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</si>
  <si>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</si>
  <si>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</si>
  <si>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</si>
  <si>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</si>
  <si>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</si>
  <si>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</si>
  <si>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</si>
  <si>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</si>
  <si>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</si>
  <si>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</si>
  <si>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</si>
  <si>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</si>
  <si>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</si>
  <si>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5.17392 98.8163 380.976 622.683 845.816 1054.03 1230.98 1338.22</t>
  </si>
  <si>
    <t>Fs_true</t>
  </si>
  <si>
    <t>0.433334 110.764 401.862 604.848 801.352 1003.83 1200.53 1401.82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</si>
  <si>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</si>
  <si>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</si>
  <si>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</si>
  <si>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</si>
  <si>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</si>
  <si>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</si>
  <si>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</si>
  <si>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</si>
  <si>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</si>
  <si>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</si>
  <si>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</si>
  <si>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</si>
  <si>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</si>
  <si>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</si>
  <si>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</si>
  <si>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</si>
  <si>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</si>
  <si>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</si>
  <si>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</si>
  <si>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</si>
  <si>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</si>
  <si>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</si>
  <si>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</si>
  <si>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</si>
  <si>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</si>
  <si>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</si>
  <si>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</si>
  <si>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</si>
  <si>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</si>
  <si>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</si>
  <si>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</si>
  <si>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</si>
  <si>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</si>
  <si>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</si>
  <si>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</si>
  <si>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</si>
  <si>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</si>
  <si>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</si>
  <si>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</si>
  <si>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</si>
  <si>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</si>
  <si>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</si>
  <si>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</si>
  <si>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</si>
  <si>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</si>
  <si>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</si>
  <si>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</si>
  <si>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</si>
  <si>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</si>
  <si>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</si>
  <si>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</si>
  <si>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</si>
  <si>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</si>
  <si>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</si>
  <si>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</si>
  <si>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</si>
  <si>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</si>
  <si>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</si>
  <si>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</si>
  <si>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</si>
  <si>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</si>
  <si>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</si>
  <si>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</si>
  <si>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</si>
  <si>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</si>
  <si>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</si>
  <si>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</si>
  <si>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</si>
  <si>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</si>
  <si>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</si>
  <si>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</si>
  <si>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</si>
  <si>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</si>
  <si>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</si>
  <si>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</si>
  <si>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</si>
  <si>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</si>
  <si>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</si>
  <si>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</si>
  <si>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</si>
  <si>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</si>
  <si>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</si>
  <si>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</si>
  <si>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</si>
  <si>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</si>
  <si>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</si>
  <si>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</si>
  <si>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</si>
  <si>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</si>
  <si>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</si>
  <si>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</si>
  <si>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</si>
  <si>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</si>
  <si>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</si>
  <si>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</si>
  <si>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</si>
  <si>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</si>
  <si>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</si>
  <si>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</si>
  <si>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</si>
  <si>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</si>
  <si>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</si>
  <si>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</si>
  <si>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</si>
  <si>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</si>
  <si>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</si>
  <si>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</si>
  <si>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</si>
  <si>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</si>
  <si>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</si>
  <si>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</si>
  <si>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</si>
  <si>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</si>
  <si>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</si>
  <si>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</si>
  <si>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</si>
  <si>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</si>
  <si>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</si>
  <si>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</si>
  <si>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</si>
  <si>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</si>
  <si>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</si>
  <si>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</si>
  <si>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</si>
  <si>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</si>
  <si>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</si>
  <si>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</si>
  <si>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</si>
  <si>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</si>
  <si>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</si>
  <si>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</si>
  <si>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</si>
  <si>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</si>
  <si>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</si>
  <si>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</si>
  <si>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</si>
  <si>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</si>
  <si>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</si>
  <si>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</si>
  <si>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</si>
  <si>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</si>
  <si>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</si>
  <si>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</si>
  <si>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</si>
  <si>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</si>
  <si>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</si>
  <si>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</si>
  <si>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</si>
  <si>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</si>
  <si>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</si>
  <si>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</si>
  <si>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</si>
  <si>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</si>
  <si>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</si>
  <si>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</si>
  <si>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</si>
  <si>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</si>
  <si>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</si>
  <si>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</si>
  <si>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</si>
  <si>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</si>
  <si>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</si>
  <si>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</si>
  <si>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</si>
  <si>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</si>
  <si>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</si>
  <si>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</si>
  <si>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</si>
  <si>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</si>
  <si>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</si>
  <si>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</si>
  <si>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</si>
  <si>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</si>
  <si>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</si>
  <si>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</si>
  <si>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</si>
  <si>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</si>
  <si>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</si>
  <si>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</si>
  <si>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</si>
  <si>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</si>
  <si>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</si>
  <si>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</si>
  <si>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</si>
  <si>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</si>
  <si>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</si>
  <si>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</si>
  <si>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</si>
  <si>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</si>
  <si>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</si>
  <si>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</si>
  <si>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</si>
  <si>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</si>
  <si>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</si>
  <si>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</si>
  <si>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</si>
  <si>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</si>
  <si>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</si>
  <si>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</si>
  <si>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</si>
  <si>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</si>
  <si>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</si>
  <si>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</si>
  <si>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</si>
  <si>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</si>
  <si>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</si>
  <si>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</si>
  <si>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</si>
  <si>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</si>
  <si>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</si>
  <si>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</si>
  <si>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</si>
  <si>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</si>
  <si>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</si>
  <si>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</si>
  <si>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</si>
  <si>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</si>
  <si>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</si>
  <si>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</si>
  <si>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</si>
  <si>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</si>
  <si>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</si>
  <si>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</si>
  <si>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</si>
  <si>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</si>
  <si>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</si>
  <si>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</si>
  <si>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</si>
  <si>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</si>
  <si>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</si>
  <si>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</si>
  <si>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</si>
  <si>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</si>
  <si>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</si>
  <si>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</si>
  <si>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</si>
  <si>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</si>
  <si>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</si>
  <si>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</si>
  <si>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</si>
  <si>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</si>
  <si>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</si>
  <si>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</si>
  <si>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</si>
  <si>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</si>
  <si>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</si>
  <si>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</si>
  <si>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</si>
  <si>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</si>
  <si>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</si>
  <si>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</si>
  <si>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</si>
  <si>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</si>
  <si>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</si>
  <si>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</si>
  <si>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</si>
  <si>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</si>
  <si>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</si>
  <si>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</si>
  <si>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</si>
  <si>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</si>
  <si>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</si>
  <si>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</si>
  <si>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</si>
  <si>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</si>
  <si>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</si>
  <si>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</si>
  <si>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</si>
  <si>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</si>
  <si>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</si>
  <si>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</si>
  <si>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</si>
  <si>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</si>
  <si>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</si>
  <si>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</si>
  <si>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</si>
  <si>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</si>
  <si>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</si>
  <si>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</si>
  <si>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</si>
  <si>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</si>
  <si>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</si>
  <si>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</si>
  <si>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</si>
  <si>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</si>
  <si>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</si>
  <si>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</si>
  <si>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</si>
  <si>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</si>
  <si>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</si>
  <si>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</si>
  <si>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</si>
  <si>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</si>
  <si>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</si>
  <si>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</si>
  <si>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</si>
  <si>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</si>
  <si>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</si>
  <si>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</si>
  <si>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</si>
  <si>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</si>
  <si>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</si>
  <si>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</si>
  <si>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</si>
  <si>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</si>
  <si>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</si>
  <si>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</si>
  <si>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</si>
  <si>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</si>
  <si>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</si>
  <si>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</si>
  <si>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</si>
  <si>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</si>
  <si>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</si>
  <si>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</si>
  <si>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</si>
  <si>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</si>
  <si>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</si>
  <si>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</si>
  <si>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</si>
  <si>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</si>
  <si>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</si>
  <si>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</si>
  <si>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</si>
  <si>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</si>
  <si>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</si>
  <si>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</si>
  <si>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</si>
  <si>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</si>
  <si>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</si>
  <si>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</si>
  <si>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</si>
  <si>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</si>
  <si>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</si>
  <si>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</si>
  <si>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</si>
  <si>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</si>
  <si>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</si>
  <si>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</si>
  <si>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</si>
  <si>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</si>
  <si>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</si>
  <si>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</si>
  <si>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</si>
  <si>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</si>
  <si>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20231117 12:34:14</t>
  </si>
  <si>
    <t>12:34:14</t>
  </si>
  <si>
    <t>RECT-1898-20231110-13_29_24</t>
  </si>
  <si>
    <t>MPF-1937-20231117-12_26_55</t>
  </si>
  <si>
    <t>-</t>
  </si>
  <si>
    <t>0: Broadleaf</t>
  </si>
  <si>
    <t>12:33:41</t>
  </si>
  <si>
    <t>1/3</t>
  </si>
  <si>
    <t>10111111</t>
  </si>
  <si>
    <t>oioooooo</t>
  </si>
  <si>
    <t>off</t>
  </si>
  <si>
    <t>on</t>
  </si>
  <si>
    <t>20231117 12:35:33</t>
  </si>
  <si>
    <t>12:35:33</t>
  </si>
  <si>
    <t>MPF-1938-20231117-12_28_14</t>
  </si>
  <si>
    <t>20231117 12:36:21</t>
  </si>
  <si>
    <t>12:36:21</t>
  </si>
  <si>
    <t>MPF-1939-20231117-12_29_02</t>
  </si>
  <si>
    <t>20231117 12:36:54</t>
  </si>
  <si>
    <t>12:36:54</t>
  </si>
  <si>
    <t>MPF-1940-20231117-12_29_35</t>
  </si>
  <si>
    <t>20231117 12:37:27</t>
  </si>
  <si>
    <t>12:37:27</t>
  </si>
  <si>
    <t>MPF-1941-20231117-12_30_09</t>
  </si>
  <si>
    <t>20231117 12:38:15</t>
  </si>
  <si>
    <t>12:38:15</t>
  </si>
  <si>
    <t>MPF-1942-20231117-12_30_56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</si>
</sst>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2"/>
  <sheetViews>
    <sheetView tabSelected="1" workbookViewId="0"/>
  </sheetViews>
  <sheetFormatPr defaultRowHeight="15"/>
  <sheetData>
    <row r="2" spans="1:295">
      <c r="A2" t="s">
        <v>32</v>
      </c>
      <c r="B2" t="s">
        <v>33</v>
      </c>
      <c r="C2" t="s">
        <v>34</v>
      </c>
    </row>
    <row r="3" spans="1:295">
      <c r="B3">
        <v>4</v>
      </c>
      <c r="C3">
        <v>21</v>
      </c>
    </row>
    <row r="4" spans="1:295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5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5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5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94</v>
      </c>
      <c r="DG14" t="s">
        <v>94</v>
      </c>
      <c r="DH14" t="s">
        <v>94</v>
      </c>
      <c r="DI14" t="s">
        <v>94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</row>
    <row r="15" spans="1:295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90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182</v>
      </c>
      <c r="CT15" t="s">
        <v>203</v>
      </c>
      <c r="CU15" t="s">
        <v>204</v>
      </c>
      <c r="CV15" t="s">
        <v>205</v>
      </c>
      <c r="CW15" t="s">
        <v>156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114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109</v>
      </c>
      <c r="FO15" t="s">
        <v>112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</row>
    <row r="16" spans="1:295">
      <c r="B16" t="s">
        <v>397</v>
      </c>
      <c r="C16" t="s">
        <v>397</v>
      </c>
      <c r="F16" t="s">
        <v>397</v>
      </c>
      <c r="G16" t="s">
        <v>397</v>
      </c>
      <c r="H16" t="s">
        <v>398</v>
      </c>
      <c r="I16" t="s">
        <v>399</v>
      </c>
      <c r="J16" t="s">
        <v>400</v>
      </c>
      <c r="K16" t="s">
        <v>401</v>
      </c>
      <c r="L16" t="s">
        <v>401</v>
      </c>
      <c r="M16" t="s">
        <v>230</v>
      </c>
      <c r="N16" t="s">
        <v>230</v>
      </c>
      <c r="O16" t="s">
        <v>398</v>
      </c>
      <c r="P16" t="s">
        <v>398</v>
      </c>
      <c r="Q16" t="s">
        <v>398</v>
      </c>
      <c r="R16" t="s">
        <v>398</v>
      </c>
      <c r="S16" t="s">
        <v>402</v>
      </c>
      <c r="T16" t="s">
        <v>403</v>
      </c>
      <c r="U16" t="s">
        <v>403</v>
      </c>
      <c r="V16" t="s">
        <v>404</v>
      </c>
      <c r="W16" t="s">
        <v>405</v>
      </c>
      <c r="X16" t="s">
        <v>404</v>
      </c>
      <c r="Y16" t="s">
        <v>404</v>
      </c>
      <c r="Z16" t="s">
        <v>404</v>
      </c>
      <c r="AA16" t="s">
        <v>402</v>
      </c>
      <c r="AB16" t="s">
        <v>402</v>
      </c>
      <c r="AC16" t="s">
        <v>402</v>
      </c>
      <c r="AD16" t="s">
        <v>402</v>
      </c>
      <c r="AE16" t="s">
        <v>400</v>
      </c>
      <c r="AF16" t="s">
        <v>399</v>
      </c>
      <c r="AG16" t="s">
        <v>400</v>
      </c>
      <c r="AH16" t="s">
        <v>401</v>
      </c>
      <c r="AI16" t="s">
        <v>401</v>
      </c>
      <c r="AJ16" t="s">
        <v>406</v>
      </c>
      <c r="AK16" t="s">
        <v>407</v>
      </c>
      <c r="AL16" t="s">
        <v>399</v>
      </c>
      <c r="AM16" t="s">
        <v>408</v>
      </c>
      <c r="AN16" t="s">
        <v>408</v>
      </c>
      <c r="AO16" t="s">
        <v>409</v>
      </c>
      <c r="AP16" t="s">
        <v>407</v>
      </c>
      <c r="AQ16" t="s">
        <v>410</v>
      </c>
      <c r="AR16" t="s">
        <v>405</v>
      </c>
      <c r="AT16" t="s">
        <v>405</v>
      </c>
      <c r="AU16" t="s">
        <v>410</v>
      </c>
      <c r="BA16" t="s">
        <v>400</v>
      </c>
      <c r="BH16" t="s">
        <v>400</v>
      </c>
      <c r="BI16" t="s">
        <v>400</v>
      </c>
      <c r="BJ16" t="s">
        <v>400</v>
      </c>
      <c r="BK16" t="s">
        <v>411</v>
      </c>
      <c r="BY16" t="s">
        <v>412</v>
      </c>
      <c r="CA16" t="s">
        <v>412</v>
      </c>
      <c r="CB16" t="s">
        <v>400</v>
      </c>
      <c r="CE16" t="s">
        <v>412</v>
      </c>
      <c r="CF16" t="s">
        <v>405</v>
      </c>
      <c r="CI16" t="s">
        <v>413</v>
      </c>
      <c r="CJ16" t="s">
        <v>413</v>
      </c>
      <c r="CL16" t="s">
        <v>414</v>
      </c>
      <c r="CM16" t="s">
        <v>412</v>
      </c>
      <c r="CO16" t="s">
        <v>412</v>
      </c>
      <c r="CP16" t="s">
        <v>400</v>
      </c>
      <c r="CT16" t="s">
        <v>412</v>
      </c>
      <c r="CV16" t="s">
        <v>415</v>
      </c>
      <c r="CY16" t="s">
        <v>412</v>
      </c>
      <c r="CZ16" t="s">
        <v>412</v>
      </c>
      <c r="DB16" t="s">
        <v>412</v>
      </c>
      <c r="DD16" t="s">
        <v>412</v>
      </c>
      <c r="DF16" t="s">
        <v>400</v>
      </c>
      <c r="DG16" t="s">
        <v>400</v>
      </c>
      <c r="DI16" t="s">
        <v>416</v>
      </c>
      <c r="DJ16" t="s">
        <v>417</v>
      </c>
      <c r="DM16" t="s">
        <v>398</v>
      </c>
      <c r="DO16" t="s">
        <v>397</v>
      </c>
      <c r="DP16" t="s">
        <v>401</v>
      </c>
      <c r="DQ16" t="s">
        <v>401</v>
      </c>
      <c r="DR16" t="s">
        <v>408</v>
      </c>
      <c r="DS16" t="s">
        <v>408</v>
      </c>
      <c r="DT16" t="s">
        <v>401</v>
      </c>
      <c r="DU16" t="s">
        <v>408</v>
      </c>
      <c r="DV16" t="s">
        <v>410</v>
      </c>
      <c r="DW16" t="s">
        <v>404</v>
      </c>
      <c r="DX16" t="s">
        <v>404</v>
      </c>
      <c r="DY16" t="s">
        <v>403</v>
      </c>
      <c r="DZ16" t="s">
        <v>403</v>
      </c>
      <c r="EA16" t="s">
        <v>403</v>
      </c>
      <c r="EB16" t="s">
        <v>403</v>
      </c>
      <c r="EC16" t="s">
        <v>403</v>
      </c>
      <c r="ED16" t="s">
        <v>418</v>
      </c>
      <c r="EE16" t="s">
        <v>400</v>
      </c>
      <c r="EF16" t="s">
        <v>400</v>
      </c>
      <c r="EG16" t="s">
        <v>401</v>
      </c>
      <c r="EH16" t="s">
        <v>401</v>
      </c>
      <c r="EI16" t="s">
        <v>401</v>
      </c>
      <c r="EJ16" t="s">
        <v>408</v>
      </c>
      <c r="EK16" t="s">
        <v>401</v>
      </c>
      <c r="EL16" t="s">
        <v>408</v>
      </c>
      <c r="EM16" t="s">
        <v>404</v>
      </c>
      <c r="EN16" t="s">
        <v>404</v>
      </c>
      <c r="EO16" t="s">
        <v>403</v>
      </c>
      <c r="EP16" t="s">
        <v>403</v>
      </c>
      <c r="EQ16" t="s">
        <v>400</v>
      </c>
      <c r="EV16" t="s">
        <v>400</v>
      </c>
      <c r="EY16" t="s">
        <v>403</v>
      </c>
      <c r="EZ16" t="s">
        <v>403</v>
      </c>
      <c r="FA16" t="s">
        <v>403</v>
      </c>
      <c r="FB16" t="s">
        <v>403</v>
      </c>
      <c r="FC16" t="s">
        <v>403</v>
      </c>
      <c r="FD16" t="s">
        <v>400</v>
      </c>
      <c r="FE16" t="s">
        <v>400</v>
      </c>
      <c r="FF16" t="s">
        <v>400</v>
      </c>
      <c r="FG16" t="s">
        <v>397</v>
      </c>
      <c r="FJ16" t="s">
        <v>419</v>
      </c>
      <c r="FK16" t="s">
        <v>419</v>
      </c>
      <c r="FM16" t="s">
        <v>397</v>
      </c>
      <c r="FN16" t="s">
        <v>420</v>
      </c>
      <c r="FP16" t="s">
        <v>397</v>
      </c>
      <c r="FQ16" t="s">
        <v>397</v>
      </c>
      <c r="FS16" t="s">
        <v>421</v>
      </c>
      <c r="FT16" t="s">
        <v>422</v>
      </c>
      <c r="FU16" t="s">
        <v>421</v>
      </c>
      <c r="FV16" t="s">
        <v>422</v>
      </c>
      <c r="FW16" t="s">
        <v>421</v>
      </c>
      <c r="FX16" t="s">
        <v>422</v>
      </c>
      <c r="FY16" t="s">
        <v>405</v>
      </c>
      <c r="FZ16" t="s">
        <v>405</v>
      </c>
      <c r="GA16" t="s">
        <v>400</v>
      </c>
      <c r="GB16" t="s">
        <v>423</v>
      </c>
      <c r="GC16" t="s">
        <v>400</v>
      </c>
      <c r="GF16" t="s">
        <v>424</v>
      </c>
      <c r="GI16" t="s">
        <v>398</v>
      </c>
      <c r="GJ16" t="s">
        <v>425</v>
      </c>
      <c r="GK16" t="s">
        <v>398</v>
      </c>
      <c r="GP16" t="s">
        <v>426</v>
      </c>
      <c r="GQ16" t="s">
        <v>426</v>
      </c>
      <c r="HD16" t="s">
        <v>426</v>
      </c>
      <c r="HE16" t="s">
        <v>426</v>
      </c>
      <c r="HF16" t="s">
        <v>427</v>
      </c>
      <c r="HG16" t="s">
        <v>427</v>
      </c>
      <c r="HH16" t="s">
        <v>403</v>
      </c>
      <c r="HI16" t="s">
        <v>403</v>
      </c>
      <c r="HJ16" t="s">
        <v>405</v>
      </c>
      <c r="HK16" t="s">
        <v>403</v>
      </c>
      <c r="HL16" t="s">
        <v>408</v>
      </c>
      <c r="HM16" t="s">
        <v>405</v>
      </c>
      <c r="HN16" t="s">
        <v>405</v>
      </c>
      <c r="HP16" t="s">
        <v>426</v>
      </c>
      <c r="HQ16" t="s">
        <v>426</v>
      </c>
      <c r="HR16" t="s">
        <v>426</v>
      </c>
      <c r="HS16" t="s">
        <v>426</v>
      </c>
      <c r="HT16" t="s">
        <v>426</v>
      </c>
      <c r="HU16" t="s">
        <v>426</v>
      </c>
      <c r="HV16" t="s">
        <v>426</v>
      </c>
      <c r="HW16" t="s">
        <v>428</v>
      </c>
      <c r="HX16" t="s">
        <v>428</v>
      </c>
      <c r="HY16" t="s">
        <v>428</v>
      </c>
      <c r="HZ16" t="s">
        <v>429</v>
      </c>
      <c r="IA16" t="s">
        <v>426</v>
      </c>
      <c r="IB16" t="s">
        <v>426</v>
      </c>
      <c r="IC16" t="s">
        <v>426</v>
      </c>
      <c r="ID16" t="s">
        <v>426</v>
      </c>
      <c r="IE16" t="s">
        <v>426</v>
      </c>
      <c r="IF16" t="s">
        <v>426</v>
      </c>
      <c r="IG16" t="s">
        <v>426</v>
      </c>
      <c r="IH16" t="s">
        <v>426</v>
      </c>
      <c r="II16" t="s">
        <v>426</v>
      </c>
      <c r="IJ16" t="s">
        <v>426</v>
      </c>
      <c r="IK16" t="s">
        <v>426</v>
      </c>
      <c r="IL16" t="s">
        <v>426</v>
      </c>
      <c r="IS16" t="s">
        <v>426</v>
      </c>
      <c r="IT16" t="s">
        <v>405</v>
      </c>
      <c r="IU16" t="s">
        <v>405</v>
      </c>
      <c r="IV16" t="s">
        <v>421</v>
      </c>
      <c r="IW16" t="s">
        <v>422</v>
      </c>
      <c r="IX16" t="s">
        <v>422</v>
      </c>
      <c r="JB16" t="s">
        <v>422</v>
      </c>
      <c r="JF16" t="s">
        <v>401</v>
      </c>
      <c r="JG16" t="s">
        <v>401</v>
      </c>
      <c r="JH16" t="s">
        <v>408</v>
      </c>
      <c r="JI16" t="s">
        <v>408</v>
      </c>
      <c r="JJ16" t="s">
        <v>430</v>
      </c>
      <c r="JK16" t="s">
        <v>430</v>
      </c>
      <c r="JL16" t="s">
        <v>426</v>
      </c>
      <c r="JM16" t="s">
        <v>426</v>
      </c>
      <c r="JN16" t="s">
        <v>426</v>
      </c>
      <c r="JO16" t="s">
        <v>426</v>
      </c>
      <c r="JP16" t="s">
        <v>426</v>
      </c>
      <c r="JQ16" t="s">
        <v>426</v>
      </c>
      <c r="JR16" t="s">
        <v>403</v>
      </c>
      <c r="JS16" t="s">
        <v>426</v>
      </c>
      <c r="JU16" t="s">
        <v>410</v>
      </c>
      <c r="JV16" t="s">
        <v>410</v>
      </c>
      <c r="JW16" t="s">
        <v>403</v>
      </c>
      <c r="JX16" t="s">
        <v>403</v>
      </c>
      <c r="JY16" t="s">
        <v>403</v>
      </c>
      <c r="JZ16" t="s">
        <v>403</v>
      </c>
      <c r="KA16" t="s">
        <v>403</v>
      </c>
      <c r="KB16" t="s">
        <v>405</v>
      </c>
      <c r="KC16" t="s">
        <v>405</v>
      </c>
      <c r="KD16" t="s">
        <v>405</v>
      </c>
      <c r="KE16" t="s">
        <v>403</v>
      </c>
      <c r="KF16" t="s">
        <v>401</v>
      </c>
      <c r="KG16" t="s">
        <v>408</v>
      </c>
      <c r="KH16" t="s">
        <v>405</v>
      </c>
      <c r="KI16" t="s">
        <v>405</v>
      </c>
    </row>
    <row r="17" spans="1:295">
      <c r="A17">
        <v>1</v>
      </c>
      <c r="B17">
        <v>1700253254</v>
      </c>
      <c r="C17">
        <v>0</v>
      </c>
      <c r="D17" t="s">
        <v>431</v>
      </c>
      <c r="E17" t="s">
        <v>432</v>
      </c>
      <c r="F17">
        <v>15</v>
      </c>
      <c r="G17">
        <v>1700253246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310.791972356024</v>
      </c>
      <c r="AI17">
        <v>307.27063030303</v>
      </c>
      <c r="AJ17">
        <v>0.120483873895024</v>
      </c>
      <c r="AK17">
        <v>65.8502450960004</v>
      </c>
      <c r="AL17">
        <f>(AN17 - AM17 + DW17*1E3/(8.314*(DY17+273.15)) * AP17/DV17 * AO17) * DV17/(100*DJ17) * 1000/(1000 - AN17)</f>
        <v>0</v>
      </c>
      <c r="AM17">
        <v>33.9350955973383</v>
      </c>
      <c r="AN17">
        <v>35.2746442424242</v>
      </c>
      <c r="AO17">
        <v>0.000597138235101956</v>
      </c>
      <c r="AP17">
        <v>77.7286796545839</v>
      </c>
      <c r="AQ17">
        <v>6</v>
      </c>
      <c r="AR17">
        <v>1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433</v>
      </c>
      <c r="AW17">
        <v>10207.8</v>
      </c>
      <c r="AX17">
        <v>957.269230769231</v>
      </c>
      <c r="AY17">
        <v>4796.85</v>
      </c>
      <c r="AZ17">
        <f>1-AX17/AY17</f>
        <v>0</v>
      </c>
      <c r="BA17">
        <v>-0.359218189491665</v>
      </c>
      <c r="BB17" t="s">
        <v>434</v>
      </c>
      <c r="BC17">
        <v>10215.6</v>
      </c>
      <c r="BD17">
        <v>1967.36884615385</v>
      </c>
      <c r="BE17">
        <v>2326.93259052158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435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1937</v>
      </c>
      <c r="BY17">
        <v>290</v>
      </c>
      <c r="BZ17">
        <v>2312.22</v>
      </c>
      <c r="CA17">
        <v>85</v>
      </c>
      <c r="CB17">
        <v>10215.6</v>
      </c>
      <c r="CC17">
        <v>2302.83</v>
      </c>
      <c r="CD17">
        <v>9.39</v>
      </c>
      <c r="CE17">
        <v>300</v>
      </c>
      <c r="CF17">
        <v>24</v>
      </c>
      <c r="CG17">
        <v>2326.93259052158</v>
      </c>
      <c r="CH17">
        <v>2.27622736645982</v>
      </c>
      <c r="CI17">
        <v>-24.6225265448782</v>
      </c>
      <c r="CJ17">
        <v>2.02528905835182</v>
      </c>
      <c r="CK17">
        <v>0.840733268052191</v>
      </c>
      <c r="CL17">
        <v>-0.00802786473859846</v>
      </c>
      <c r="CM17">
        <v>290</v>
      </c>
      <c r="CN17">
        <v>2311.28</v>
      </c>
      <c r="CO17">
        <v>895</v>
      </c>
      <c r="CP17">
        <v>10171.5</v>
      </c>
      <c r="CQ17">
        <v>2302.73</v>
      </c>
      <c r="CR17">
        <v>8.55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436</v>
      </c>
      <c r="DM17">
        <v>2</v>
      </c>
      <c r="DN17" t="b">
        <v>1</v>
      </c>
      <c r="DO17">
        <v>1700253246</v>
      </c>
      <c r="DP17">
        <v>296.1424</v>
      </c>
      <c r="DQ17">
        <v>299.708866666667</v>
      </c>
      <c r="DR17">
        <v>35.2588666666667</v>
      </c>
      <c r="DS17">
        <v>33.8971933333333</v>
      </c>
      <c r="DT17">
        <v>292.825666666667</v>
      </c>
      <c r="DU17">
        <v>34.3662066666667</v>
      </c>
      <c r="DV17">
        <v>599.9952</v>
      </c>
      <c r="DW17">
        <v>88.59462</v>
      </c>
      <c r="DX17">
        <v>0.0999718466666667</v>
      </c>
      <c r="DY17">
        <v>30.9180533333333</v>
      </c>
      <c r="DZ17">
        <v>28.3945133333333</v>
      </c>
      <c r="EA17">
        <v>999.9</v>
      </c>
      <c r="EB17">
        <v>0</v>
      </c>
      <c r="EC17">
        <v>0</v>
      </c>
      <c r="ED17">
        <v>5000.79</v>
      </c>
      <c r="EE17">
        <v>0</v>
      </c>
      <c r="EF17">
        <v>3.717078</v>
      </c>
      <c r="EG17">
        <v>-3.56649666666667</v>
      </c>
      <c r="EH17">
        <v>306.9656</v>
      </c>
      <c r="EI17">
        <v>310.2246</v>
      </c>
      <c r="EJ17">
        <v>1.36168466666667</v>
      </c>
      <c r="EK17">
        <v>299.708866666667</v>
      </c>
      <c r="EL17">
        <v>33.8971933333333</v>
      </c>
      <c r="EM17">
        <v>3.12374533333333</v>
      </c>
      <c r="EN17">
        <v>3.003108</v>
      </c>
      <c r="EO17">
        <v>24.70264</v>
      </c>
      <c r="EP17">
        <v>24.0451333333333</v>
      </c>
      <c r="EQ17">
        <v>499.9908</v>
      </c>
      <c r="ER17">
        <v>0.920009</v>
      </c>
      <c r="ES17">
        <v>0.07999116</v>
      </c>
      <c r="ET17">
        <v>0</v>
      </c>
      <c r="EU17">
        <v>1973.7</v>
      </c>
      <c r="EV17">
        <v>5.00003</v>
      </c>
      <c r="EW17">
        <v>9774.03866666667</v>
      </c>
      <c r="EX17">
        <v>3694.62466666667</v>
      </c>
      <c r="EY17">
        <v>42.625</v>
      </c>
      <c r="EZ17">
        <v>45.6415333333333</v>
      </c>
      <c r="FA17">
        <v>44.25</v>
      </c>
      <c r="FB17">
        <v>45.5496</v>
      </c>
      <c r="FC17">
        <v>45.562</v>
      </c>
      <c r="FD17">
        <v>455.395333333333</v>
      </c>
      <c r="FE17">
        <v>39.5953333333333</v>
      </c>
      <c r="FF17">
        <v>0</v>
      </c>
      <c r="FG17">
        <v>218.900000095367</v>
      </c>
      <c r="FH17">
        <v>0</v>
      </c>
      <c r="FI17">
        <v>1967.36884615385</v>
      </c>
      <c r="FJ17">
        <v>-556.848888134069</v>
      </c>
      <c r="FK17">
        <v>-2671.2533296472</v>
      </c>
      <c r="FL17">
        <v>9743.50384615385</v>
      </c>
      <c r="FM17">
        <v>15</v>
      </c>
      <c r="FN17">
        <v>1700253221</v>
      </c>
      <c r="FO17" t="s">
        <v>437</v>
      </c>
      <c r="FP17">
        <v>1700253221</v>
      </c>
      <c r="FQ17">
        <v>1700253211</v>
      </c>
      <c r="FR17">
        <v>3</v>
      </c>
      <c r="FS17">
        <v>0.116</v>
      </c>
      <c r="FT17">
        <v>-0.014</v>
      </c>
      <c r="FU17">
        <v>3.335</v>
      </c>
      <c r="FV17">
        <v>0.893</v>
      </c>
      <c r="FW17">
        <v>300</v>
      </c>
      <c r="FX17">
        <v>34</v>
      </c>
      <c r="FY17">
        <v>0.03</v>
      </c>
      <c r="FZ17">
        <v>0.13</v>
      </c>
      <c r="GA17">
        <v>3.22458423461553</v>
      </c>
      <c r="GB17">
        <v>1.87556012572402</v>
      </c>
      <c r="GC17">
        <v>0.256366168853838</v>
      </c>
      <c r="GD17">
        <v>0</v>
      </c>
      <c r="GE17">
        <v>1990.61307692308</v>
      </c>
      <c r="GF17">
        <v>-600.958632562127</v>
      </c>
      <c r="GG17">
        <v>45.1604160205365</v>
      </c>
      <c r="GH17">
        <v>0</v>
      </c>
      <c r="GI17">
        <v>0.172410049935384</v>
      </c>
      <c r="GJ17">
        <v>-0.0301503686726117</v>
      </c>
      <c r="GK17">
        <v>0.00235219802741247</v>
      </c>
      <c r="GL17">
        <v>1</v>
      </c>
      <c r="GM17">
        <v>1</v>
      </c>
      <c r="GN17">
        <v>3</v>
      </c>
      <c r="GO17" t="s">
        <v>438</v>
      </c>
      <c r="GP17">
        <v>3.19772</v>
      </c>
      <c r="GQ17">
        <v>2.72239</v>
      </c>
      <c r="GR17">
        <v>0.0645276</v>
      </c>
      <c r="GS17">
        <v>0.0658084</v>
      </c>
      <c r="GT17">
        <v>0.136219</v>
      </c>
      <c r="GU17">
        <v>0.134111</v>
      </c>
      <c r="GV17">
        <v>25725.1</v>
      </c>
      <c r="GW17">
        <v>26080.2</v>
      </c>
      <c r="GX17">
        <v>26013.8</v>
      </c>
      <c r="GY17">
        <v>26642.6</v>
      </c>
      <c r="GZ17">
        <v>31819.2</v>
      </c>
      <c r="HA17">
        <v>32081.3</v>
      </c>
      <c r="HB17">
        <v>39567.3</v>
      </c>
      <c r="HC17">
        <v>39492</v>
      </c>
      <c r="HD17">
        <v>2.23605</v>
      </c>
      <c r="HE17">
        <v>2.21217</v>
      </c>
      <c r="HF17">
        <v>0.0581816</v>
      </c>
      <c r="HG17">
        <v>0</v>
      </c>
      <c r="HH17">
        <v>27.4845</v>
      </c>
      <c r="HI17">
        <v>999.9</v>
      </c>
      <c r="HJ17">
        <v>71.145</v>
      </c>
      <c r="HK17">
        <v>30.615</v>
      </c>
      <c r="HL17">
        <v>35.4389</v>
      </c>
      <c r="HM17">
        <v>29.2854</v>
      </c>
      <c r="HN17">
        <v>35.5409</v>
      </c>
      <c r="HO17">
        <v>2</v>
      </c>
      <c r="HP17">
        <v>0.138532</v>
      </c>
      <c r="HQ17">
        <v>0</v>
      </c>
      <c r="HR17">
        <v>20.2677</v>
      </c>
      <c r="HS17">
        <v>5.24964</v>
      </c>
      <c r="HT17">
        <v>11.9201</v>
      </c>
      <c r="HU17">
        <v>4.97445</v>
      </c>
      <c r="HV17">
        <v>3.28525</v>
      </c>
      <c r="HW17">
        <v>9999</v>
      </c>
      <c r="HX17">
        <v>9999</v>
      </c>
      <c r="HY17">
        <v>9999</v>
      </c>
      <c r="HZ17">
        <v>999.9</v>
      </c>
      <c r="IA17">
        <v>1.86646</v>
      </c>
      <c r="IB17">
        <v>1.86661</v>
      </c>
      <c r="IC17">
        <v>1.86447</v>
      </c>
      <c r="ID17">
        <v>1.86493</v>
      </c>
      <c r="IE17">
        <v>1.86288</v>
      </c>
      <c r="IF17">
        <v>1.86566</v>
      </c>
      <c r="IG17">
        <v>1.86506</v>
      </c>
      <c r="IH17">
        <v>1.87034</v>
      </c>
      <c r="II17">
        <v>5</v>
      </c>
      <c r="IJ17">
        <v>0</v>
      </c>
      <c r="IK17">
        <v>0</v>
      </c>
      <c r="IL17">
        <v>0</v>
      </c>
      <c r="IM17" t="s">
        <v>439</v>
      </c>
      <c r="IN17" t="s">
        <v>440</v>
      </c>
      <c r="IO17" t="s">
        <v>441</v>
      </c>
      <c r="IP17" t="s">
        <v>442</v>
      </c>
      <c r="IQ17" t="s">
        <v>442</v>
      </c>
      <c r="IR17" t="s">
        <v>441</v>
      </c>
      <c r="IS17">
        <v>0</v>
      </c>
      <c r="IT17">
        <v>100</v>
      </c>
      <c r="IU17">
        <v>100</v>
      </c>
      <c r="IV17">
        <v>3.317</v>
      </c>
      <c r="IW17">
        <v>0.8927</v>
      </c>
      <c r="IX17">
        <v>2.20436819887336</v>
      </c>
      <c r="IY17">
        <v>0.00418538200283587</v>
      </c>
      <c r="IZ17">
        <v>-1.41063378290963e-06</v>
      </c>
      <c r="JA17">
        <v>3.10169211340598e-10</v>
      </c>
      <c r="JB17">
        <v>0.892660000000006</v>
      </c>
      <c r="JC17">
        <v>0</v>
      </c>
      <c r="JD17">
        <v>0</v>
      </c>
      <c r="JE17">
        <v>0</v>
      </c>
      <c r="JF17">
        <v>10</v>
      </c>
      <c r="JG17">
        <v>2135</v>
      </c>
      <c r="JH17">
        <v>1</v>
      </c>
      <c r="JI17">
        <v>29</v>
      </c>
      <c r="JJ17">
        <v>0.6</v>
      </c>
      <c r="JK17">
        <v>0.7</v>
      </c>
      <c r="JL17">
        <v>4.99756</v>
      </c>
      <c r="JM17">
        <v>4.99756</v>
      </c>
      <c r="JN17">
        <v>2.09595</v>
      </c>
      <c r="JO17">
        <v>2.71851</v>
      </c>
      <c r="JP17">
        <v>2.09717</v>
      </c>
      <c r="JQ17">
        <v>2.31201</v>
      </c>
      <c r="JR17">
        <v>34.4636</v>
      </c>
      <c r="JS17">
        <v>15.7781</v>
      </c>
      <c r="JT17">
        <v>2</v>
      </c>
      <c r="JU17">
        <v>609.579</v>
      </c>
      <c r="JV17">
        <v>722.951</v>
      </c>
      <c r="JW17">
        <v>29.3012</v>
      </c>
      <c r="JX17">
        <v>29.0564</v>
      </c>
      <c r="JY17">
        <v>30</v>
      </c>
      <c r="JZ17">
        <v>28.7289</v>
      </c>
      <c r="KA17">
        <v>29.1094</v>
      </c>
      <c r="KB17">
        <v>-1</v>
      </c>
      <c r="KC17">
        <v>-30</v>
      </c>
      <c r="KD17">
        <v>-30</v>
      </c>
      <c r="KE17">
        <v>-999.9</v>
      </c>
      <c r="KF17">
        <v>400</v>
      </c>
      <c r="KG17">
        <v>22</v>
      </c>
      <c r="KH17">
        <v>102.325</v>
      </c>
      <c r="KI17">
        <v>102.486</v>
      </c>
    </row>
    <row r="18" spans="1:295">
      <c r="A18">
        <v>2</v>
      </c>
      <c r="B18">
        <v>1700253333</v>
      </c>
      <c r="C18">
        <v>79</v>
      </c>
      <c r="D18" t="s">
        <v>443</v>
      </c>
      <c r="E18" t="s">
        <v>444</v>
      </c>
      <c r="F18">
        <v>15</v>
      </c>
      <c r="G18">
        <v>1700253325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310.666221426345</v>
      </c>
      <c r="AI18">
        <v>307.052793939394</v>
      </c>
      <c r="AJ18">
        <v>0.0209435793101907</v>
      </c>
      <c r="AK18">
        <v>65.8502450960004</v>
      </c>
      <c r="AL18">
        <f>(AN18 - AM18 + DW18*1E3/(8.314*(DY18+273.15)) * AP18/DV18 * AO18) * DV18/(100*DJ18) * 1000/(1000 - AN18)</f>
        <v>0</v>
      </c>
      <c r="AM18">
        <v>33.8169996119022</v>
      </c>
      <c r="AN18">
        <v>34.960943030303</v>
      </c>
      <c r="AO18">
        <v>-0.00629835462756884</v>
      </c>
      <c r="AP18">
        <v>77.7286796545839</v>
      </c>
      <c r="AQ18">
        <v>6</v>
      </c>
      <c r="AR18">
        <v>1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433</v>
      </c>
      <c r="AW18">
        <v>10207.8</v>
      </c>
      <c r="AX18">
        <v>957.269230769231</v>
      </c>
      <c r="AY18">
        <v>4796.85</v>
      </c>
      <c r="AZ18">
        <f>1-AX18/AY18</f>
        <v>0</v>
      </c>
      <c r="BA18">
        <v>-0.359218189491665</v>
      </c>
      <c r="BB18" t="s">
        <v>445</v>
      </c>
      <c r="BC18">
        <v>10215.5</v>
      </c>
      <c r="BD18">
        <v>1644.3384</v>
      </c>
      <c r="BE18">
        <v>2049.30398994293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435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1938</v>
      </c>
      <c r="BY18">
        <v>290</v>
      </c>
      <c r="BZ18">
        <v>2035.2</v>
      </c>
      <c r="CA18">
        <v>75</v>
      </c>
      <c r="CB18">
        <v>10215.5</v>
      </c>
      <c r="CC18">
        <v>2027.08</v>
      </c>
      <c r="CD18">
        <v>8.12</v>
      </c>
      <c r="CE18">
        <v>300</v>
      </c>
      <c r="CF18">
        <v>24</v>
      </c>
      <c r="CG18">
        <v>2049.30398994293</v>
      </c>
      <c r="CH18">
        <v>2.6521001385001</v>
      </c>
      <c r="CI18">
        <v>-22.705820178487</v>
      </c>
      <c r="CJ18">
        <v>2.35931325970926</v>
      </c>
      <c r="CK18">
        <v>0.767865366661451</v>
      </c>
      <c r="CL18">
        <v>-0.00802661223581758</v>
      </c>
      <c r="CM18">
        <v>290</v>
      </c>
      <c r="CN18">
        <v>2032.29</v>
      </c>
      <c r="CO18">
        <v>875</v>
      </c>
      <c r="CP18">
        <v>10169.9</v>
      </c>
      <c r="CQ18">
        <v>2026.98</v>
      </c>
      <c r="CR18">
        <v>5.31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436</v>
      </c>
      <c r="DM18">
        <v>2</v>
      </c>
      <c r="DN18" t="b">
        <v>1</v>
      </c>
      <c r="DO18">
        <v>1700253325</v>
      </c>
      <c r="DP18">
        <v>296.757066666667</v>
      </c>
      <c r="DQ18">
        <v>300.298333333333</v>
      </c>
      <c r="DR18">
        <v>35.0039866666667</v>
      </c>
      <c r="DS18">
        <v>33.84038</v>
      </c>
      <c r="DT18">
        <v>293.438066666667</v>
      </c>
      <c r="DU18">
        <v>34.1113133333333</v>
      </c>
      <c r="DV18">
        <v>600.002333333333</v>
      </c>
      <c r="DW18">
        <v>88.5938533333333</v>
      </c>
      <c r="DX18">
        <v>0.0999852933333333</v>
      </c>
      <c r="DY18">
        <v>31.0182333333333</v>
      </c>
      <c r="DZ18">
        <v>28.63446</v>
      </c>
      <c r="EA18">
        <v>999.9</v>
      </c>
      <c r="EB18">
        <v>0</v>
      </c>
      <c r="EC18">
        <v>0</v>
      </c>
      <c r="ED18">
        <v>5004.25066666667</v>
      </c>
      <c r="EE18">
        <v>0</v>
      </c>
      <c r="EF18">
        <v>2.18717866666667</v>
      </c>
      <c r="EG18">
        <v>-3.54128933333333</v>
      </c>
      <c r="EH18">
        <v>307.521466666667</v>
      </c>
      <c r="EI18">
        <v>310.816466666667</v>
      </c>
      <c r="EJ18">
        <v>1.16361133333333</v>
      </c>
      <c r="EK18">
        <v>300.298333333333</v>
      </c>
      <c r="EL18">
        <v>33.84038</v>
      </c>
      <c r="EM18">
        <v>3.10113733333333</v>
      </c>
      <c r="EN18">
        <v>2.99805</v>
      </c>
      <c r="EO18">
        <v>24.5811466666667</v>
      </c>
      <c r="EP18">
        <v>24.0170733333333</v>
      </c>
      <c r="EQ18">
        <v>499.998666666667</v>
      </c>
      <c r="ER18">
        <v>0.9199726</v>
      </c>
      <c r="ES18">
        <v>0.0800275466666667</v>
      </c>
      <c r="ET18">
        <v>0</v>
      </c>
      <c r="EU18">
        <v>1645.92133333333</v>
      </c>
      <c r="EV18">
        <v>5.00003</v>
      </c>
      <c r="EW18">
        <v>8108.84933333333</v>
      </c>
      <c r="EX18">
        <v>3694.636</v>
      </c>
      <c r="EY18">
        <v>42.687</v>
      </c>
      <c r="EZ18">
        <v>45.687</v>
      </c>
      <c r="FA18">
        <v>44.3078666666667</v>
      </c>
      <c r="FB18">
        <v>45.5454666666667</v>
      </c>
      <c r="FC18">
        <v>45.625</v>
      </c>
      <c r="FD18">
        <v>455.384666666667</v>
      </c>
      <c r="FE18">
        <v>39.614</v>
      </c>
      <c r="FF18">
        <v>0</v>
      </c>
      <c r="FG18">
        <v>77.8999998569489</v>
      </c>
      <c r="FH18">
        <v>0</v>
      </c>
      <c r="FI18">
        <v>1644.3384</v>
      </c>
      <c r="FJ18">
        <v>-95.6053847470803</v>
      </c>
      <c r="FK18">
        <v>-156.432307709625</v>
      </c>
      <c r="FL18">
        <v>8104.7508</v>
      </c>
      <c r="FM18">
        <v>15</v>
      </c>
      <c r="FN18">
        <v>1700253221</v>
      </c>
      <c r="FO18" t="s">
        <v>437</v>
      </c>
      <c r="FP18">
        <v>1700253221</v>
      </c>
      <c r="FQ18">
        <v>1700253211</v>
      </c>
      <c r="FR18">
        <v>3</v>
      </c>
      <c r="FS18">
        <v>0.116</v>
      </c>
      <c r="FT18">
        <v>-0.014</v>
      </c>
      <c r="FU18">
        <v>3.335</v>
      </c>
      <c r="FV18">
        <v>0.893</v>
      </c>
      <c r="FW18">
        <v>300</v>
      </c>
      <c r="FX18">
        <v>34</v>
      </c>
      <c r="FY18">
        <v>0.03</v>
      </c>
      <c r="FZ18">
        <v>0.13</v>
      </c>
      <c r="GA18">
        <v>3.50638919604175</v>
      </c>
      <c r="GB18">
        <v>0.906537937081115</v>
      </c>
      <c r="GC18">
        <v>0.132874753171277</v>
      </c>
      <c r="GD18">
        <v>0</v>
      </c>
      <c r="GE18">
        <v>1646.25</v>
      </c>
      <c r="GF18">
        <v>-96.9846152195953</v>
      </c>
      <c r="GG18">
        <v>6.99735149896015</v>
      </c>
      <c r="GH18">
        <v>0</v>
      </c>
      <c r="GI18">
        <v>0.124755276067817</v>
      </c>
      <c r="GJ18">
        <v>-0.0127615305639665</v>
      </c>
      <c r="GK18">
        <v>0.00110542618392767</v>
      </c>
      <c r="GL18">
        <v>1</v>
      </c>
      <c r="GM18">
        <v>1</v>
      </c>
      <c r="GN18">
        <v>3</v>
      </c>
      <c r="GO18" t="s">
        <v>438</v>
      </c>
      <c r="GP18">
        <v>3.19786</v>
      </c>
      <c r="GQ18">
        <v>2.72267</v>
      </c>
      <c r="GR18">
        <v>0.0645496</v>
      </c>
      <c r="GS18">
        <v>0.0659407</v>
      </c>
      <c r="GT18">
        <v>0.135334</v>
      </c>
      <c r="GU18">
        <v>0.133653</v>
      </c>
      <c r="GV18">
        <v>25722.7</v>
      </c>
      <c r="GW18">
        <v>26075.9</v>
      </c>
      <c r="GX18">
        <v>26012.1</v>
      </c>
      <c r="GY18">
        <v>26642.1</v>
      </c>
      <c r="GZ18">
        <v>31851.2</v>
      </c>
      <c r="HA18">
        <v>32098.4</v>
      </c>
      <c r="HB18">
        <v>39564.9</v>
      </c>
      <c r="HC18">
        <v>39491.6</v>
      </c>
      <c r="HD18">
        <v>2.23598</v>
      </c>
      <c r="HE18">
        <v>2.21125</v>
      </c>
      <c r="HF18">
        <v>0.0721738</v>
      </c>
      <c r="HG18">
        <v>0</v>
      </c>
      <c r="HH18">
        <v>27.4612</v>
      </c>
      <c r="HI18">
        <v>999.9</v>
      </c>
      <c r="HJ18">
        <v>70.761</v>
      </c>
      <c r="HK18">
        <v>30.696</v>
      </c>
      <c r="HL18">
        <v>35.4113</v>
      </c>
      <c r="HM18">
        <v>29.2954</v>
      </c>
      <c r="HN18">
        <v>35.4127</v>
      </c>
      <c r="HO18">
        <v>2</v>
      </c>
      <c r="HP18">
        <v>0.141072</v>
      </c>
      <c r="HQ18">
        <v>0</v>
      </c>
      <c r="HR18">
        <v>20.268</v>
      </c>
      <c r="HS18">
        <v>5.25413</v>
      </c>
      <c r="HT18">
        <v>11.9201</v>
      </c>
      <c r="HU18">
        <v>4.9755</v>
      </c>
      <c r="HV18">
        <v>3.286</v>
      </c>
      <c r="HW18">
        <v>9999</v>
      </c>
      <c r="HX18">
        <v>9999</v>
      </c>
      <c r="HY18">
        <v>9999</v>
      </c>
      <c r="HZ18">
        <v>999.9</v>
      </c>
      <c r="IA18">
        <v>1.86646</v>
      </c>
      <c r="IB18">
        <v>1.86661</v>
      </c>
      <c r="IC18">
        <v>1.86449</v>
      </c>
      <c r="ID18">
        <v>1.86493</v>
      </c>
      <c r="IE18">
        <v>1.86283</v>
      </c>
      <c r="IF18">
        <v>1.86569</v>
      </c>
      <c r="IG18">
        <v>1.86506</v>
      </c>
      <c r="IH18">
        <v>1.87037</v>
      </c>
      <c r="II18">
        <v>5</v>
      </c>
      <c r="IJ18">
        <v>0</v>
      </c>
      <c r="IK18">
        <v>0</v>
      </c>
      <c r="IL18">
        <v>0</v>
      </c>
      <c r="IM18" t="s">
        <v>439</v>
      </c>
      <c r="IN18" t="s">
        <v>440</v>
      </c>
      <c r="IO18" t="s">
        <v>441</v>
      </c>
      <c r="IP18" t="s">
        <v>442</v>
      </c>
      <c r="IQ18" t="s">
        <v>442</v>
      </c>
      <c r="IR18" t="s">
        <v>441</v>
      </c>
      <c r="IS18">
        <v>0</v>
      </c>
      <c r="IT18">
        <v>100</v>
      </c>
      <c r="IU18">
        <v>100</v>
      </c>
      <c r="IV18">
        <v>3.317</v>
      </c>
      <c r="IW18">
        <v>0.8926</v>
      </c>
      <c r="IX18">
        <v>2.20436819887336</v>
      </c>
      <c r="IY18">
        <v>0.00418538200283587</v>
      </c>
      <c r="IZ18">
        <v>-1.41063378290963e-06</v>
      </c>
      <c r="JA18">
        <v>3.10169211340598e-10</v>
      </c>
      <c r="JB18">
        <v>0.892660000000006</v>
      </c>
      <c r="JC18">
        <v>0</v>
      </c>
      <c r="JD18">
        <v>0</v>
      </c>
      <c r="JE18">
        <v>0</v>
      </c>
      <c r="JF18">
        <v>10</v>
      </c>
      <c r="JG18">
        <v>2135</v>
      </c>
      <c r="JH18">
        <v>1</v>
      </c>
      <c r="JI18">
        <v>29</v>
      </c>
      <c r="JJ18">
        <v>1.9</v>
      </c>
      <c r="JK18">
        <v>2</v>
      </c>
      <c r="JL18">
        <v>4.99756</v>
      </c>
      <c r="JM18">
        <v>4.99756</v>
      </c>
      <c r="JN18">
        <v>2.09595</v>
      </c>
      <c r="JO18">
        <v>2.71729</v>
      </c>
      <c r="JP18">
        <v>2.09717</v>
      </c>
      <c r="JQ18">
        <v>2.33398</v>
      </c>
      <c r="JR18">
        <v>34.5092</v>
      </c>
      <c r="JS18">
        <v>15.7781</v>
      </c>
      <c r="JT18">
        <v>2</v>
      </c>
      <c r="JU18">
        <v>609.876</v>
      </c>
      <c r="JV18">
        <v>722.553</v>
      </c>
      <c r="JW18">
        <v>29.3527</v>
      </c>
      <c r="JX18">
        <v>29.0945</v>
      </c>
      <c r="JY18">
        <v>30.0002</v>
      </c>
      <c r="JZ18">
        <v>28.763</v>
      </c>
      <c r="KA18">
        <v>29.145</v>
      </c>
      <c r="KB18">
        <v>-1</v>
      </c>
      <c r="KC18">
        <v>-30</v>
      </c>
      <c r="KD18">
        <v>-30</v>
      </c>
      <c r="KE18">
        <v>-999.9</v>
      </c>
      <c r="KF18">
        <v>400</v>
      </c>
      <c r="KG18">
        <v>22</v>
      </c>
      <c r="KH18">
        <v>102.318</v>
      </c>
      <c r="KI18">
        <v>102.484</v>
      </c>
    </row>
    <row r="19" spans="1:295">
      <c r="A19">
        <v>3</v>
      </c>
      <c r="B19">
        <v>1700253381</v>
      </c>
      <c r="C19">
        <v>127</v>
      </c>
      <c r="D19" t="s">
        <v>446</v>
      </c>
      <c r="E19" t="s">
        <v>447</v>
      </c>
      <c r="F19">
        <v>15</v>
      </c>
      <c r="G19">
        <v>1700253372.5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310.747912942732</v>
      </c>
      <c r="AI19">
        <v>307.437509090909</v>
      </c>
      <c r="AJ19">
        <v>-0.107635991969599</v>
      </c>
      <c r="AK19">
        <v>65.8502450960004</v>
      </c>
      <c r="AL19">
        <f>(AN19 - AM19 + DW19*1E3/(8.314*(DY19+273.15)) * AP19/DV19 * AO19) * DV19/(100*DJ19) * 1000/(1000 - AN19)</f>
        <v>0</v>
      </c>
      <c r="AM19">
        <v>33.8350012703404</v>
      </c>
      <c r="AN19">
        <v>34.8959151515151</v>
      </c>
      <c r="AO19">
        <v>-0.000542950375165366</v>
      </c>
      <c r="AP19">
        <v>77.7286796545839</v>
      </c>
      <c r="AQ19">
        <v>6</v>
      </c>
      <c r="AR19">
        <v>1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433</v>
      </c>
      <c r="AW19">
        <v>10207.8</v>
      </c>
      <c r="AX19">
        <v>957.269230769231</v>
      </c>
      <c r="AY19">
        <v>4796.85</v>
      </c>
      <c r="AZ19">
        <f>1-AX19/AY19</f>
        <v>0</v>
      </c>
      <c r="BA19">
        <v>-0.359218189491665</v>
      </c>
      <c r="BB19" t="s">
        <v>448</v>
      </c>
      <c r="BC19">
        <v>10211.8</v>
      </c>
      <c r="BD19">
        <v>1585.14961538462</v>
      </c>
      <c r="BE19">
        <v>1999.56643742804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435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1939</v>
      </c>
      <c r="BY19">
        <v>290</v>
      </c>
      <c r="BZ19">
        <v>1979.75</v>
      </c>
      <c r="CA19">
        <v>95</v>
      </c>
      <c r="CB19">
        <v>10211.8</v>
      </c>
      <c r="CC19">
        <v>1972.08</v>
      </c>
      <c r="CD19">
        <v>7.67</v>
      </c>
      <c r="CE19">
        <v>300</v>
      </c>
      <c r="CF19">
        <v>24</v>
      </c>
      <c r="CG19">
        <v>1999.56643742804</v>
      </c>
      <c r="CH19">
        <v>1.91179573764765</v>
      </c>
      <c r="CI19">
        <v>-28.0702556832605</v>
      </c>
      <c r="CJ19">
        <v>1.70063967809736</v>
      </c>
      <c r="CK19">
        <v>0.906802819980204</v>
      </c>
      <c r="CL19">
        <v>-0.00802620044493882</v>
      </c>
      <c r="CM19">
        <v>290</v>
      </c>
      <c r="CN19">
        <v>1976.72</v>
      </c>
      <c r="CO19">
        <v>895</v>
      </c>
      <c r="CP19">
        <v>10169</v>
      </c>
      <c r="CQ19">
        <v>1971.96</v>
      </c>
      <c r="CR19">
        <v>4.76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436</v>
      </c>
      <c r="DM19">
        <v>2</v>
      </c>
      <c r="DN19" t="b">
        <v>1</v>
      </c>
      <c r="DO19">
        <v>1700253372.5</v>
      </c>
      <c r="DP19">
        <v>296.7671875</v>
      </c>
      <c r="DQ19">
        <v>300.590375</v>
      </c>
      <c r="DR19">
        <v>34.92005625</v>
      </c>
      <c r="DS19">
        <v>33.84485625</v>
      </c>
      <c r="DT19">
        <v>293.4483125</v>
      </c>
      <c r="DU19">
        <v>34.02739375</v>
      </c>
      <c r="DV19">
        <v>599.995</v>
      </c>
      <c r="DW19">
        <v>88.59511875</v>
      </c>
      <c r="DX19">
        <v>0.09996724375</v>
      </c>
      <c r="DY19">
        <v>31.0694</v>
      </c>
      <c r="DZ19">
        <v>28.7522</v>
      </c>
      <c r="EA19">
        <v>999.9</v>
      </c>
      <c r="EB19">
        <v>0</v>
      </c>
      <c r="EC19">
        <v>0</v>
      </c>
      <c r="ED19">
        <v>5001.131875</v>
      </c>
      <c r="EE19">
        <v>0</v>
      </c>
      <c r="EF19">
        <v>3.477720625</v>
      </c>
      <c r="EG19">
        <v>-3.8233175</v>
      </c>
      <c r="EH19">
        <v>307.50525</v>
      </c>
      <c r="EI19">
        <v>311.1204375</v>
      </c>
      <c r="EJ19">
        <v>1.075194375</v>
      </c>
      <c r="EK19">
        <v>300.590375</v>
      </c>
      <c r="EL19">
        <v>33.84485625</v>
      </c>
      <c r="EM19">
        <v>3.0937475</v>
      </c>
      <c r="EN19">
        <v>2.998489375</v>
      </c>
      <c r="EO19">
        <v>24.5412625</v>
      </c>
      <c r="EP19">
        <v>24.01951875</v>
      </c>
      <c r="EQ19">
        <v>499.97025</v>
      </c>
      <c r="ER19">
        <v>0.919975625</v>
      </c>
      <c r="ES19">
        <v>0.08002455</v>
      </c>
      <c r="ET19">
        <v>0</v>
      </c>
      <c r="EU19">
        <v>1585.989375</v>
      </c>
      <c r="EV19">
        <v>5.00003</v>
      </c>
      <c r="EW19">
        <v>7936.603125</v>
      </c>
      <c r="EX19">
        <v>3694.424375</v>
      </c>
      <c r="EY19">
        <v>42.75</v>
      </c>
      <c r="EZ19">
        <v>45.70275</v>
      </c>
      <c r="FA19">
        <v>44.3159375</v>
      </c>
      <c r="FB19">
        <v>45.562</v>
      </c>
      <c r="FC19">
        <v>45.687</v>
      </c>
      <c r="FD19">
        <v>455.359375</v>
      </c>
      <c r="FE19">
        <v>39.61125</v>
      </c>
      <c r="FF19">
        <v>0</v>
      </c>
      <c r="FG19">
        <v>46.7000000476837</v>
      </c>
      <c r="FH19">
        <v>0</v>
      </c>
      <c r="FI19">
        <v>1585.14961538462</v>
      </c>
      <c r="FJ19">
        <v>-51.5449572966757</v>
      </c>
      <c r="FK19">
        <v>-223.499829146694</v>
      </c>
      <c r="FL19">
        <v>7934.08115384615</v>
      </c>
      <c r="FM19">
        <v>15</v>
      </c>
      <c r="FN19">
        <v>1700253221</v>
      </c>
      <c r="FO19" t="s">
        <v>437</v>
      </c>
      <c r="FP19">
        <v>1700253221</v>
      </c>
      <c r="FQ19">
        <v>1700253211</v>
      </c>
      <c r="FR19">
        <v>3</v>
      </c>
      <c r="FS19">
        <v>0.116</v>
      </c>
      <c r="FT19">
        <v>-0.014</v>
      </c>
      <c r="FU19">
        <v>3.335</v>
      </c>
      <c r="FV19">
        <v>0.893</v>
      </c>
      <c r="FW19">
        <v>300</v>
      </c>
      <c r="FX19">
        <v>34</v>
      </c>
      <c r="FY19">
        <v>0.03</v>
      </c>
      <c r="FZ19">
        <v>0.13</v>
      </c>
      <c r="GA19">
        <v>3.39676704154704</v>
      </c>
      <c r="GB19">
        <v>-1.47866949914845</v>
      </c>
      <c r="GC19">
        <v>0.13720756704719</v>
      </c>
      <c r="GD19">
        <v>0</v>
      </c>
      <c r="GE19">
        <v>1586.4416</v>
      </c>
      <c r="GF19">
        <v>-53.4076922223316</v>
      </c>
      <c r="GG19">
        <v>3.85859112112181</v>
      </c>
      <c r="GH19">
        <v>0</v>
      </c>
      <c r="GI19">
        <v>0.112512836269599</v>
      </c>
      <c r="GJ19">
        <v>-0.00571900271784216</v>
      </c>
      <c r="GK19">
        <v>0.000532266776330097</v>
      </c>
      <c r="GL19">
        <v>1</v>
      </c>
      <c r="GM19">
        <v>1</v>
      </c>
      <c r="GN19">
        <v>3</v>
      </c>
      <c r="GO19" t="s">
        <v>438</v>
      </c>
      <c r="GP19">
        <v>3.19778</v>
      </c>
      <c r="GQ19">
        <v>2.72243</v>
      </c>
      <c r="GR19">
        <v>0.0646095</v>
      </c>
      <c r="GS19">
        <v>0.0659615</v>
      </c>
      <c r="GT19">
        <v>0.135158</v>
      </c>
      <c r="GU19">
        <v>0.133678</v>
      </c>
      <c r="GV19">
        <v>25720.8</v>
      </c>
      <c r="GW19">
        <v>26074</v>
      </c>
      <c r="GX19">
        <v>26011.9</v>
      </c>
      <c r="GY19">
        <v>26640.9</v>
      </c>
      <c r="GZ19">
        <v>31857.5</v>
      </c>
      <c r="HA19">
        <v>32096.6</v>
      </c>
      <c r="HB19">
        <v>39564.3</v>
      </c>
      <c r="HC19">
        <v>39490.4</v>
      </c>
      <c r="HD19">
        <v>2.23557</v>
      </c>
      <c r="HE19">
        <v>2.21077</v>
      </c>
      <c r="HF19">
        <v>0.0804365</v>
      </c>
      <c r="HG19">
        <v>0</v>
      </c>
      <c r="HH19">
        <v>27.4479</v>
      </c>
      <c r="HI19">
        <v>999.9</v>
      </c>
      <c r="HJ19">
        <v>70.596</v>
      </c>
      <c r="HK19">
        <v>30.736</v>
      </c>
      <c r="HL19">
        <v>35.4102</v>
      </c>
      <c r="HM19">
        <v>29.4154</v>
      </c>
      <c r="HN19">
        <v>35.4527</v>
      </c>
      <c r="HO19">
        <v>2</v>
      </c>
      <c r="HP19">
        <v>0.142157</v>
      </c>
      <c r="HQ19">
        <v>0</v>
      </c>
      <c r="HR19">
        <v>20.2679</v>
      </c>
      <c r="HS19">
        <v>5.25428</v>
      </c>
      <c r="HT19">
        <v>11.9201</v>
      </c>
      <c r="HU19">
        <v>4.9761</v>
      </c>
      <c r="HV19">
        <v>3.286</v>
      </c>
      <c r="HW19">
        <v>9999</v>
      </c>
      <c r="HX19">
        <v>9999</v>
      </c>
      <c r="HY19">
        <v>9999</v>
      </c>
      <c r="HZ19">
        <v>999.9</v>
      </c>
      <c r="IA19">
        <v>1.86646</v>
      </c>
      <c r="IB19">
        <v>1.86661</v>
      </c>
      <c r="IC19">
        <v>1.86448</v>
      </c>
      <c r="ID19">
        <v>1.86493</v>
      </c>
      <c r="IE19">
        <v>1.86284</v>
      </c>
      <c r="IF19">
        <v>1.86569</v>
      </c>
      <c r="IG19">
        <v>1.86508</v>
      </c>
      <c r="IH19">
        <v>1.87039</v>
      </c>
      <c r="II19">
        <v>5</v>
      </c>
      <c r="IJ19">
        <v>0</v>
      </c>
      <c r="IK19">
        <v>0</v>
      </c>
      <c r="IL19">
        <v>0</v>
      </c>
      <c r="IM19" t="s">
        <v>439</v>
      </c>
      <c r="IN19" t="s">
        <v>440</v>
      </c>
      <c r="IO19" t="s">
        <v>441</v>
      </c>
      <c r="IP19" t="s">
        <v>442</v>
      </c>
      <c r="IQ19" t="s">
        <v>442</v>
      </c>
      <c r="IR19" t="s">
        <v>441</v>
      </c>
      <c r="IS19">
        <v>0</v>
      </c>
      <c r="IT19">
        <v>100</v>
      </c>
      <c r="IU19">
        <v>100</v>
      </c>
      <c r="IV19">
        <v>3.319</v>
      </c>
      <c r="IW19">
        <v>0.8926</v>
      </c>
      <c r="IX19">
        <v>2.20436819887336</v>
      </c>
      <c r="IY19">
        <v>0.00418538200283587</v>
      </c>
      <c r="IZ19">
        <v>-1.41063378290963e-06</v>
      </c>
      <c r="JA19">
        <v>3.10169211340598e-10</v>
      </c>
      <c r="JB19">
        <v>0.892660000000006</v>
      </c>
      <c r="JC19">
        <v>0</v>
      </c>
      <c r="JD19">
        <v>0</v>
      </c>
      <c r="JE19">
        <v>0</v>
      </c>
      <c r="JF19">
        <v>10</v>
      </c>
      <c r="JG19">
        <v>2135</v>
      </c>
      <c r="JH19">
        <v>1</v>
      </c>
      <c r="JI19">
        <v>29</v>
      </c>
      <c r="JJ19">
        <v>2.7</v>
      </c>
      <c r="JK19">
        <v>2.8</v>
      </c>
      <c r="JL19">
        <v>4.99756</v>
      </c>
      <c r="JM19">
        <v>4.99756</v>
      </c>
      <c r="JN19">
        <v>2.09595</v>
      </c>
      <c r="JO19">
        <v>2.71729</v>
      </c>
      <c r="JP19">
        <v>2.09717</v>
      </c>
      <c r="JQ19">
        <v>2.35107</v>
      </c>
      <c r="JR19">
        <v>34.5549</v>
      </c>
      <c r="JS19">
        <v>15.7694</v>
      </c>
      <c r="JT19">
        <v>2</v>
      </c>
      <c r="JU19">
        <v>609.802</v>
      </c>
      <c r="JV19">
        <v>722.351</v>
      </c>
      <c r="JW19">
        <v>29.3814</v>
      </c>
      <c r="JX19">
        <v>29.1136</v>
      </c>
      <c r="JY19">
        <v>30.0001</v>
      </c>
      <c r="JZ19">
        <v>28.7822</v>
      </c>
      <c r="KA19">
        <v>29.1636</v>
      </c>
      <c r="KB19">
        <v>-1</v>
      </c>
      <c r="KC19">
        <v>-30</v>
      </c>
      <c r="KD19">
        <v>-30</v>
      </c>
      <c r="KE19">
        <v>-999.9</v>
      </c>
      <c r="KF19">
        <v>400</v>
      </c>
      <c r="KG19">
        <v>22</v>
      </c>
      <c r="KH19">
        <v>102.317</v>
      </c>
      <c r="KI19">
        <v>102.481</v>
      </c>
    </row>
    <row r="20" spans="1:295">
      <c r="A20">
        <v>4</v>
      </c>
      <c r="B20">
        <v>1700253414</v>
      </c>
      <c r="C20">
        <v>160</v>
      </c>
      <c r="D20" t="s">
        <v>449</v>
      </c>
      <c r="E20" t="s">
        <v>450</v>
      </c>
      <c r="F20">
        <v>15</v>
      </c>
      <c r="G20">
        <v>1700253406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310.142943950952</v>
      </c>
      <c r="AI20">
        <v>307.346484848485</v>
      </c>
      <c r="AJ20">
        <v>-0.256715367487558</v>
      </c>
      <c r="AK20">
        <v>65.8502450960004</v>
      </c>
      <c r="AL20">
        <f>(AN20 - AM20 + DW20*1E3/(8.314*(DY20+273.15)) * AP20/DV20 * AO20) * DV20/(100*DJ20) * 1000/(1000 - AN20)</f>
        <v>0</v>
      </c>
      <c r="AM20">
        <v>33.869937696412</v>
      </c>
      <c r="AN20">
        <v>34.8960012121212</v>
      </c>
      <c r="AO20">
        <v>-0.00164537592017558</v>
      </c>
      <c r="AP20">
        <v>77.7286796545839</v>
      </c>
      <c r="AQ20">
        <v>6</v>
      </c>
      <c r="AR20">
        <v>1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433</v>
      </c>
      <c r="AW20">
        <v>10207.8</v>
      </c>
      <c r="AX20">
        <v>957.269230769231</v>
      </c>
      <c r="AY20">
        <v>4796.85</v>
      </c>
      <c r="AZ20">
        <f>1-AX20/AY20</f>
        <v>0</v>
      </c>
      <c r="BA20">
        <v>-0.359218189491665</v>
      </c>
      <c r="BB20" t="s">
        <v>451</v>
      </c>
      <c r="BC20">
        <v>10207</v>
      </c>
      <c r="BD20">
        <v>1558.5396</v>
      </c>
      <c r="BE20">
        <v>1978.7178389657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435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1940</v>
      </c>
      <c r="BY20">
        <v>290</v>
      </c>
      <c r="BZ20">
        <v>1955.74</v>
      </c>
      <c r="CA20">
        <v>125</v>
      </c>
      <c r="CB20">
        <v>10207</v>
      </c>
      <c r="CC20">
        <v>1948.35</v>
      </c>
      <c r="CD20">
        <v>7.39</v>
      </c>
      <c r="CE20">
        <v>300</v>
      </c>
      <c r="CF20">
        <v>24</v>
      </c>
      <c r="CG20">
        <v>1978.7178389657</v>
      </c>
      <c r="CH20">
        <v>2.20839477994446</v>
      </c>
      <c r="CI20">
        <v>-31.0007380625658</v>
      </c>
      <c r="CJ20">
        <v>1.96440464268601</v>
      </c>
      <c r="CK20">
        <v>0.898934293421213</v>
      </c>
      <c r="CL20">
        <v>-0.00802599710789767</v>
      </c>
      <c r="CM20">
        <v>290</v>
      </c>
      <c r="CN20">
        <v>1950.21</v>
      </c>
      <c r="CO20">
        <v>855</v>
      </c>
      <c r="CP20">
        <v>10169.4</v>
      </c>
      <c r="CQ20">
        <v>1948.23</v>
      </c>
      <c r="CR20">
        <v>1.98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436</v>
      </c>
      <c r="DM20">
        <v>2</v>
      </c>
      <c r="DN20" t="b">
        <v>1</v>
      </c>
      <c r="DO20">
        <v>1700253406</v>
      </c>
      <c r="DP20">
        <v>296.9866</v>
      </c>
      <c r="DQ20">
        <v>300.4624</v>
      </c>
      <c r="DR20">
        <v>34.92622</v>
      </c>
      <c r="DS20">
        <v>33.8703666666667</v>
      </c>
      <c r="DT20">
        <v>293.666866666667</v>
      </c>
      <c r="DU20">
        <v>34.0335666666667</v>
      </c>
      <c r="DV20">
        <v>600.010266666667</v>
      </c>
      <c r="DW20">
        <v>88.5943</v>
      </c>
      <c r="DX20">
        <v>0.1000179</v>
      </c>
      <c r="DY20">
        <v>31.1163466666667</v>
      </c>
      <c r="DZ20">
        <v>28.8765533333333</v>
      </c>
      <c r="EA20">
        <v>999.9</v>
      </c>
      <c r="EB20">
        <v>0</v>
      </c>
      <c r="EC20">
        <v>0</v>
      </c>
      <c r="ED20">
        <v>5002.874</v>
      </c>
      <c r="EE20">
        <v>0</v>
      </c>
      <c r="EF20">
        <v>3.19928866666667</v>
      </c>
      <c r="EG20">
        <v>-3.475782</v>
      </c>
      <c r="EH20">
        <v>307.7346</v>
      </c>
      <c r="EI20">
        <v>310.995933333333</v>
      </c>
      <c r="EJ20">
        <v>1.05586866666667</v>
      </c>
      <c r="EK20">
        <v>300.4624</v>
      </c>
      <c r="EL20">
        <v>33.8703666666667</v>
      </c>
      <c r="EM20">
        <v>3.094266</v>
      </c>
      <c r="EN20">
        <v>3.00072066666667</v>
      </c>
      <c r="EO20">
        <v>24.5440466666667</v>
      </c>
      <c r="EP20">
        <v>24.0319066666667</v>
      </c>
      <c r="EQ20">
        <v>499.9758</v>
      </c>
      <c r="ER20">
        <v>0.9199918</v>
      </c>
      <c r="ES20">
        <v>0.0800083266666667</v>
      </c>
      <c r="ET20">
        <v>0</v>
      </c>
      <c r="EU20">
        <v>1558.85333333333</v>
      </c>
      <c r="EV20">
        <v>5.00003</v>
      </c>
      <c r="EW20">
        <v>7810.06066666667</v>
      </c>
      <c r="EX20">
        <v>3694.488</v>
      </c>
      <c r="EY20">
        <v>42.854</v>
      </c>
      <c r="EZ20">
        <v>45.75</v>
      </c>
      <c r="FA20">
        <v>44.3708</v>
      </c>
      <c r="FB20">
        <v>45.562</v>
      </c>
      <c r="FC20">
        <v>45.75</v>
      </c>
      <c r="FD20">
        <v>455.374</v>
      </c>
      <c r="FE20">
        <v>39.602</v>
      </c>
      <c r="FF20">
        <v>0</v>
      </c>
      <c r="FG20">
        <v>31.5</v>
      </c>
      <c r="FH20">
        <v>0</v>
      </c>
      <c r="FI20">
        <v>1558.5396</v>
      </c>
      <c r="FJ20">
        <v>-32.8384615894445</v>
      </c>
      <c r="FK20">
        <v>-163.739230863929</v>
      </c>
      <c r="FL20">
        <v>7808.9892</v>
      </c>
      <c r="FM20">
        <v>15</v>
      </c>
      <c r="FN20">
        <v>1700253221</v>
      </c>
      <c r="FO20" t="s">
        <v>437</v>
      </c>
      <c r="FP20">
        <v>1700253221</v>
      </c>
      <c r="FQ20">
        <v>1700253211</v>
      </c>
      <c r="FR20">
        <v>3</v>
      </c>
      <c r="FS20">
        <v>0.116</v>
      </c>
      <c r="FT20">
        <v>-0.014</v>
      </c>
      <c r="FU20">
        <v>3.335</v>
      </c>
      <c r="FV20">
        <v>0.893</v>
      </c>
      <c r="FW20">
        <v>300</v>
      </c>
      <c r="FX20">
        <v>34</v>
      </c>
      <c r="FY20">
        <v>0.03</v>
      </c>
      <c r="FZ20">
        <v>0.13</v>
      </c>
      <c r="GA20">
        <v>3.38429588390652</v>
      </c>
      <c r="GB20">
        <v>-3.98774283096534</v>
      </c>
      <c r="GC20">
        <v>0.366754724210105</v>
      </c>
      <c r="GD20">
        <v>0</v>
      </c>
      <c r="GE20">
        <v>1559.02384615385</v>
      </c>
      <c r="GF20">
        <v>-32.4929914086154</v>
      </c>
      <c r="GG20">
        <v>2.44283265103173</v>
      </c>
      <c r="GH20">
        <v>0</v>
      </c>
      <c r="GI20">
        <v>0.104535533011864</v>
      </c>
      <c r="GJ20">
        <v>0.00162421227765027</v>
      </c>
      <c r="GK20">
        <v>0.000592702457818744</v>
      </c>
      <c r="GL20">
        <v>1</v>
      </c>
      <c r="GM20">
        <v>1</v>
      </c>
      <c r="GN20">
        <v>3</v>
      </c>
      <c r="GO20" t="s">
        <v>438</v>
      </c>
      <c r="GP20">
        <v>3.19782</v>
      </c>
      <c r="GQ20">
        <v>2.72253</v>
      </c>
      <c r="GR20">
        <v>0.0645698</v>
      </c>
      <c r="GS20">
        <v>0.0657929</v>
      </c>
      <c r="GT20">
        <v>0.135145</v>
      </c>
      <c r="GU20">
        <v>0.133737</v>
      </c>
      <c r="GV20">
        <v>25721.4</v>
      </c>
      <c r="GW20">
        <v>26079</v>
      </c>
      <c r="GX20">
        <v>26011.4</v>
      </c>
      <c r="GY20">
        <v>26641.2</v>
      </c>
      <c r="GZ20">
        <v>31857.6</v>
      </c>
      <c r="HA20">
        <v>32094.9</v>
      </c>
      <c r="HB20">
        <v>39563.6</v>
      </c>
      <c r="HC20">
        <v>39491</v>
      </c>
      <c r="HD20">
        <v>2.23542</v>
      </c>
      <c r="HE20">
        <v>2.21042</v>
      </c>
      <c r="HF20">
        <v>0.0824779</v>
      </c>
      <c r="HG20">
        <v>0</v>
      </c>
      <c r="HH20">
        <v>27.476</v>
      </c>
      <c r="HI20">
        <v>999.9</v>
      </c>
      <c r="HJ20">
        <v>70.523</v>
      </c>
      <c r="HK20">
        <v>30.766</v>
      </c>
      <c r="HL20">
        <v>35.4346</v>
      </c>
      <c r="HM20">
        <v>29.6854</v>
      </c>
      <c r="HN20">
        <v>35.3766</v>
      </c>
      <c r="HO20">
        <v>2</v>
      </c>
      <c r="HP20">
        <v>0.143074</v>
      </c>
      <c r="HQ20">
        <v>0</v>
      </c>
      <c r="HR20">
        <v>20.268</v>
      </c>
      <c r="HS20">
        <v>5.25323</v>
      </c>
      <c r="HT20">
        <v>11.9201</v>
      </c>
      <c r="HU20">
        <v>4.9756</v>
      </c>
      <c r="HV20">
        <v>3.286</v>
      </c>
      <c r="HW20">
        <v>9999</v>
      </c>
      <c r="HX20">
        <v>9999</v>
      </c>
      <c r="HY20">
        <v>9999</v>
      </c>
      <c r="HZ20">
        <v>999.9</v>
      </c>
      <c r="IA20">
        <v>1.86646</v>
      </c>
      <c r="IB20">
        <v>1.86661</v>
      </c>
      <c r="IC20">
        <v>1.86455</v>
      </c>
      <c r="ID20">
        <v>1.86493</v>
      </c>
      <c r="IE20">
        <v>1.86285</v>
      </c>
      <c r="IF20">
        <v>1.86569</v>
      </c>
      <c r="IG20">
        <v>1.86508</v>
      </c>
      <c r="IH20">
        <v>1.87039</v>
      </c>
      <c r="II20">
        <v>5</v>
      </c>
      <c r="IJ20">
        <v>0</v>
      </c>
      <c r="IK20">
        <v>0</v>
      </c>
      <c r="IL20">
        <v>0</v>
      </c>
      <c r="IM20" t="s">
        <v>439</v>
      </c>
      <c r="IN20" t="s">
        <v>440</v>
      </c>
      <c r="IO20" t="s">
        <v>441</v>
      </c>
      <c r="IP20" t="s">
        <v>442</v>
      </c>
      <c r="IQ20" t="s">
        <v>442</v>
      </c>
      <c r="IR20" t="s">
        <v>441</v>
      </c>
      <c r="IS20">
        <v>0</v>
      </c>
      <c r="IT20">
        <v>100</v>
      </c>
      <c r="IU20">
        <v>100</v>
      </c>
      <c r="IV20">
        <v>3.318</v>
      </c>
      <c r="IW20">
        <v>0.8927</v>
      </c>
      <c r="IX20">
        <v>2.20436819887336</v>
      </c>
      <c r="IY20">
        <v>0.00418538200283587</v>
      </c>
      <c r="IZ20">
        <v>-1.41063378290963e-06</v>
      </c>
      <c r="JA20">
        <v>3.10169211340598e-10</v>
      </c>
      <c r="JB20">
        <v>0.892660000000006</v>
      </c>
      <c r="JC20">
        <v>0</v>
      </c>
      <c r="JD20">
        <v>0</v>
      </c>
      <c r="JE20">
        <v>0</v>
      </c>
      <c r="JF20">
        <v>10</v>
      </c>
      <c r="JG20">
        <v>2135</v>
      </c>
      <c r="JH20">
        <v>1</v>
      </c>
      <c r="JI20">
        <v>29</v>
      </c>
      <c r="JJ20">
        <v>3.2</v>
      </c>
      <c r="JK20">
        <v>3.4</v>
      </c>
      <c r="JL20">
        <v>4.99756</v>
      </c>
      <c r="JM20">
        <v>4.99756</v>
      </c>
      <c r="JN20">
        <v>2.09595</v>
      </c>
      <c r="JO20">
        <v>2.71362</v>
      </c>
      <c r="JP20">
        <v>2.09717</v>
      </c>
      <c r="JQ20">
        <v>2.28516</v>
      </c>
      <c r="JR20">
        <v>34.6006</v>
      </c>
      <c r="JS20">
        <v>15.7519</v>
      </c>
      <c r="JT20">
        <v>2</v>
      </c>
      <c r="JU20">
        <v>609.827</v>
      </c>
      <c r="JV20">
        <v>722.201</v>
      </c>
      <c r="JW20">
        <v>29.4012</v>
      </c>
      <c r="JX20">
        <v>29.1261</v>
      </c>
      <c r="JY20">
        <v>30.0002</v>
      </c>
      <c r="JZ20">
        <v>28.7947</v>
      </c>
      <c r="KA20">
        <v>29.177</v>
      </c>
      <c r="KB20">
        <v>-1</v>
      </c>
      <c r="KC20">
        <v>-30</v>
      </c>
      <c r="KD20">
        <v>-30</v>
      </c>
      <c r="KE20">
        <v>-999.9</v>
      </c>
      <c r="KF20">
        <v>400</v>
      </c>
      <c r="KG20">
        <v>22</v>
      </c>
      <c r="KH20">
        <v>102.316</v>
      </c>
      <c r="KI20">
        <v>102.482</v>
      </c>
    </row>
    <row r="21" spans="1:295">
      <c r="A21">
        <v>5</v>
      </c>
      <c r="B21">
        <v>1700253447</v>
      </c>
      <c r="C21">
        <v>193</v>
      </c>
      <c r="D21" t="s">
        <v>452</v>
      </c>
      <c r="E21" t="s">
        <v>453</v>
      </c>
      <c r="F21">
        <v>15</v>
      </c>
      <c r="G21">
        <v>1700253439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311.133512832849</v>
      </c>
      <c r="AI21">
        <v>308.520103030303</v>
      </c>
      <c r="AJ21">
        <v>-0.239739046701407</v>
      </c>
      <c r="AK21">
        <v>65.8502450960004</v>
      </c>
      <c r="AL21">
        <f>(AN21 - AM21 + DW21*1E3/(8.314*(DY21+273.15)) * AP21/DV21 * AO21) * DV21/(100*DJ21) * 1000/(1000 - AN21)</f>
        <v>0</v>
      </c>
      <c r="AM21">
        <v>33.8215529351913</v>
      </c>
      <c r="AN21">
        <v>34.8183163636363</v>
      </c>
      <c r="AO21">
        <v>-0.000837057319984526</v>
      </c>
      <c r="AP21">
        <v>77.7286796545839</v>
      </c>
      <c r="AQ21">
        <v>6</v>
      </c>
      <c r="AR21">
        <v>1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433</v>
      </c>
      <c r="AW21">
        <v>10207.8</v>
      </c>
      <c r="AX21">
        <v>957.269230769231</v>
      </c>
      <c r="AY21">
        <v>4796.85</v>
      </c>
      <c r="AZ21">
        <f>1-AX21/AY21</f>
        <v>0</v>
      </c>
      <c r="BA21">
        <v>-0.359218189491665</v>
      </c>
      <c r="BB21" t="s">
        <v>454</v>
      </c>
      <c r="BC21">
        <v>10209.7</v>
      </c>
      <c r="BD21">
        <v>1538.44923076923</v>
      </c>
      <c r="BE21">
        <v>1956.19627195189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435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1941</v>
      </c>
      <c r="BY21">
        <v>290</v>
      </c>
      <c r="BZ21">
        <v>1938.24</v>
      </c>
      <c r="CA21">
        <v>105</v>
      </c>
      <c r="CB21">
        <v>10209.7</v>
      </c>
      <c r="CC21">
        <v>1930.48</v>
      </c>
      <c r="CD21">
        <v>7.76</v>
      </c>
      <c r="CE21">
        <v>300</v>
      </c>
      <c r="CF21">
        <v>24</v>
      </c>
      <c r="CG21">
        <v>1956.19627195189</v>
      </c>
      <c r="CH21">
        <v>2.62267302042963</v>
      </c>
      <c r="CI21">
        <v>-26.2545916769255</v>
      </c>
      <c r="CJ21">
        <v>2.33285954366918</v>
      </c>
      <c r="CK21">
        <v>0.818955620770285</v>
      </c>
      <c r="CL21">
        <v>-0.00802580088987765</v>
      </c>
      <c r="CM21">
        <v>290</v>
      </c>
      <c r="CN21">
        <v>1932.69</v>
      </c>
      <c r="CO21">
        <v>885</v>
      </c>
      <c r="CP21">
        <v>10168.3</v>
      </c>
      <c r="CQ21">
        <v>1930.38</v>
      </c>
      <c r="CR21">
        <v>2.31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436</v>
      </c>
      <c r="DM21">
        <v>2</v>
      </c>
      <c r="DN21" t="b">
        <v>1</v>
      </c>
      <c r="DO21">
        <v>1700253439</v>
      </c>
      <c r="DP21">
        <v>300.0216</v>
      </c>
      <c r="DQ21">
        <v>303.056666666667</v>
      </c>
      <c r="DR21">
        <v>34.8399</v>
      </c>
      <c r="DS21">
        <v>33.80852</v>
      </c>
      <c r="DT21">
        <v>296.6916</v>
      </c>
      <c r="DU21">
        <v>33.9472466666667</v>
      </c>
      <c r="DV21">
        <v>600.0054</v>
      </c>
      <c r="DW21">
        <v>88.5932</v>
      </c>
      <c r="DX21">
        <v>0.100009553333333</v>
      </c>
      <c r="DY21">
        <v>31.1360333333333</v>
      </c>
      <c r="DZ21">
        <v>28.9246333333333</v>
      </c>
      <c r="EA21">
        <v>999.9</v>
      </c>
      <c r="EB21">
        <v>0</v>
      </c>
      <c r="EC21">
        <v>0</v>
      </c>
      <c r="ED21">
        <v>4999.83266666667</v>
      </c>
      <c r="EE21">
        <v>0</v>
      </c>
      <c r="EF21">
        <v>2.855348</v>
      </c>
      <c r="EG21">
        <v>-3.03499566666667</v>
      </c>
      <c r="EH21">
        <v>310.8518</v>
      </c>
      <c r="EI21">
        <v>313.661066666667</v>
      </c>
      <c r="EJ21">
        <v>1.03136446666667</v>
      </c>
      <c r="EK21">
        <v>303.056666666667</v>
      </c>
      <c r="EL21">
        <v>33.80852</v>
      </c>
      <c r="EM21">
        <v>3.08657866666667</v>
      </c>
      <c r="EN21">
        <v>2.995208</v>
      </c>
      <c r="EO21">
        <v>24.5024866666667</v>
      </c>
      <c r="EP21">
        <v>24.0012866666667</v>
      </c>
      <c r="EQ21">
        <v>499.976933333333</v>
      </c>
      <c r="ER21">
        <v>0.919983666666667</v>
      </c>
      <c r="ES21">
        <v>0.0800164</v>
      </c>
      <c r="ET21">
        <v>0</v>
      </c>
      <c r="EU21">
        <v>1538.70933333333</v>
      </c>
      <c r="EV21">
        <v>5.00003</v>
      </c>
      <c r="EW21">
        <v>7717.85933333333</v>
      </c>
      <c r="EX21">
        <v>3694.48666666667</v>
      </c>
      <c r="EY21">
        <v>42.9122</v>
      </c>
      <c r="EZ21">
        <v>45.7541333333333</v>
      </c>
      <c r="FA21">
        <v>44.4080666666667</v>
      </c>
      <c r="FB21">
        <v>45.562</v>
      </c>
      <c r="FC21">
        <v>45.812</v>
      </c>
      <c r="FD21">
        <v>455.371333333333</v>
      </c>
      <c r="FE21">
        <v>39.6053333333333</v>
      </c>
      <c r="FF21">
        <v>0</v>
      </c>
      <c r="FG21">
        <v>31.9000000953674</v>
      </c>
      <c r="FH21">
        <v>0</v>
      </c>
      <c r="FI21">
        <v>1538.44923076923</v>
      </c>
      <c r="FJ21">
        <v>-15.3271794796596</v>
      </c>
      <c r="FK21">
        <v>-59.2041024028402</v>
      </c>
      <c r="FL21">
        <v>7717.00923076923</v>
      </c>
      <c r="FM21">
        <v>15</v>
      </c>
      <c r="FN21">
        <v>1700253221</v>
      </c>
      <c r="FO21" t="s">
        <v>437</v>
      </c>
      <c r="FP21">
        <v>1700253221</v>
      </c>
      <c r="FQ21">
        <v>1700253211</v>
      </c>
      <c r="FR21">
        <v>3</v>
      </c>
      <c r="FS21">
        <v>0.116</v>
      </c>
      <c r="FT21">
        <v>-0.014</v>
      </c>
      <c r="FU21">
        <v>3.335</v>
      </c>
      <c r="FV21">
        <v>0.893</v>
      </c>
      <c r="FW21">
        <v>300</v>
      </c>
      <c r="FX21">
        <v>34</v>
      </c>
      <c r="FY21">
        <v>0.03</v>
      </c>
      <c r="FZ21">
        <v>0.13</v>
      </c>
      <c r="GA21">
        <v>3.42583535749261</v>
      </c>
      <c r="GB21">
        <v>2.35000766751831</v>
      </c>
      <c r="GC21">
        <v>1.59606610837148</v>
      </c>
      <c r="GD21">
        <v>0</v>
      </c>
      <c r="GE21">
        <v>1538.78730769231</v>
      </c>
      <c r="GF21">
        <v>-14.2608547226886</v>
      </c>
      <c r="GG21">
        <v>1.13376350027517</v>
      </c>
      <c r="GH21">
        <v>0</v>
      </c>
      <c r="GI21">
        <v>0.100132140565929</v>
      </c>
      <c r="GJ21">
        <v>-0.00119233643540997</v>
      </c>
      <c r="GK21">
        <v>0.000422778225017979</v>
      </c>
      <c r="GL21">
        <v>1</v>
      </c>
      <c r="GM21">
        <v>1</v>
      </c>
      <c r="GN21">
        <v>3</v>
      </c>
      <c r="GO21" t="s">
        <v>438</v>
      </c>
      <c r="GP21">
        <v>3.19778</v>
      </c>
      <c r="GQ21">
        <v>2.72264</v>
      </c>
      <c r="GR21">
        <v>0.0647811</v>
      </c>
      <c r="GS21">
        <v>0.0661253</v>
      </c>
      <c r="GT21">
        <v>0.134942</v>
      </c>
      <c r="GU21">
        <v>0.133661</v>
      </c>
      <c r="GV21">
        <v>25714.2</v>
      </c>
      <c r="GW21">
        <v>26068.1</v>
      </c>
      <c r="GX21">
        <v>26010.1</v>
      </c>
      <c r="GY21">
        <v>26639.6</v>
      </c>
      <c r="GZ21">
        <v>31864.2</v>
      </c>
      <c r="HA21">
        <v>32095.8</v>
      </c>
      <c r="HB21">
        <v>39562.2</v>
      </c>
      <c r="HC21">
        <v>39488.6</v>
      </c>
      <c r="HD21">
        <v>2.2353</v>
      </c>
      <c r="HE21">
        <v>2.21003</v>
      </c>
      <c r="HF21">
        <v>0.0838861</v>
      </c>
      <c r="HG21">
        <v>0</v>
      </c>
      <c r="HH21">
        <v>27.5063</v>
      </c>
      <c r="HI21">
        <v>999.9</v>
      </c>
      <c r="HJ21">
        <v>70.382</v>
      </c>
      <c r="HK21">
        <v>30.796</v>
      </c>
      <c r="HL21">
        <v>35.426</v>
      </c>
      <c r="HM21">
        <v>29.6854</v>
      </c>
      <c r="HN21">
        <v>35.4287</v>
      </c>
      <c r="HO21">
        <v>2</v>
      </c>
      <c r="HP21">
        <v>0.143986</v>
      </c>
      <c r="HQ21">
        <v>0</v>
      </c>
      <c r="HR21">
        <v>20.2679</v>
      </c>
      <c r="HS21">
        <v>5.25443</v>
      </c>
      <c r="HT21">
        <v>11.9201</v>
      </c>
      <c r="HU21">
        <v>4.9762</v>
      </c>
      <c r="HV21">
        <v>3.286</v>
      </c>
      <c r="HW21">
        <v>9999</v>
      </c>
      <c r="HX21">
        <v>9999</v>
      </c>
      <c r="HY21">
        <v>9999</v>
      </c>
      <c r="HZ21">
        <v>999.9</v>
      </c>
      <c r="IA21">
        <v>1.86647</v>
      </c>
      <c r="IB21">
        <v>1.86661</v>
      </c>
      <c r="IC21">
        <v>1.86454</v>
      </c>
      <c r="ID21">
        <v>1.86493</v>
      </c>
      <c r="IE21">
        <v>1.86285</v>
      </c>
      <c r="IF21">
        <v>1.86568</v>
      </c>
      <c r="IG21">
        <v>1.86508</v>
      </c>
      <c r="IH21">
        <v>1.87042</v>
      </c>
      <c r="II21">
        <v>5</v>
      </c>
      <c r="IJ21">
        <v>0</v>
      </c>
      <c r="IK21">
        <v>0</v>
      </c>
      <c r="IL21">
        <v>0</v>
      </c>
      <c r="IM21" t="s">
        <v>439</v>
      </c>
      <c r="IN21" t="s">
        <v>440</v>
      </c>
      <c r="IO21" t="s">
        <v>441</v>
      </c>
      <c r="IP21" t="s">
        <v>442</v>
      </c>
      <c r="IQ21" t="s">
        <v>442</v>
      </c>
      <c r="IR21" t="s">
        <v>441</v>
      </c>
      <c r="IS21">
        <v>0</v>
      </c>
      <c r="IT21">
        <v>100</v>
      </c>
      <c r="IU21">
        <v>100</v>
      </c>
      <c r="IV21">
        <v>3.322</v>
      </c>
      <c r="IW21">
        <v>0.8926</v>
      </c>
      <c r="IX21">
        <v>2.20436819887336</v>
      </c>
      <c r="IY21">
        <v>0.00418538200283587</v>
      </c>
      <c r="IZ21">
        <v>-1.41063378290963e-06</v>
      </c>
      <c r="JA21">
        <v>3.10169211340598e-10</v>
      </c>
      <c r="JB21">
        <v>0.892660000000006</v>
      </c>
      <c r="JC21">
        <v>0</v>
      </c>
      <c r="JD21">
        <v>0</v>
      </c>
      <c r="JE21">
        <v>0</v>
      </c>
      <c r="JF21">
        <v>10</v>
      </c>
      <c r="JG21">
        <v>2135</v>
      </c>
      <c r="JH21">
        <v>1</v>
      </c>
      <c r="JI21">
        <v>29</v>
      </c>
      <c r="JJ21">
        <v>3.8</v>
      </c>
      <c r="JK21">
        <v>3.9</v>
      </c>
      <c r="JL21">
        <v>4.99756</v>
      </c>
      <c r="JM21">
        <v>4.99756</v>
      </c>
      <c r="JN21">
        <v>2.09595</v>
      </c>
      <c r="JO21">
        <v>2.71362</v>
      </c>
      <c r="JP21">
        <v>2.09717</v>
      </c>
      <c r="JQ21">
        <v>2.30225</v>
      </c>
      <c r="JR21">
        <v>34.6235</v>
      </c>
      <c r="JS21">
        <v>15.7431</v>
      </c>
      <c r="JT21">
        <v>2</v>
      </c>
      <c r="JU21">
        <v>609.865</v>
      </c>
      <c r="JV21">
        <v>721.966</v>
      </c>
      <c r="JW21">
        <v>29.4204</v>
      </c>
      <c r="JX21">
        <v>29.1363</v>
      </c>
      <c r="JY21">
        <v>30.0003</v>
      </c>
      <c r="JZ21">
        <v>28.8067</v>
      </c>
      <c r="KA21">
        <v>29.1876</v>
      </c>
      <c r="KB21">
        <v>-1</v>
      </c>
      <c r="KC21">
        <v>-30</v>
      </c>
      <c r="KD21">
        <v>-30</v>
      </c>
      <c r="KE21">
        <v>-999.9</v>
      </c>
      <c r="KF21">
        <v>400</v>
      </c>
      <c r="KG21">
        <v>22</v>
      </c>
      <c r="KH21">
        <v>102.311</v>
      </c>
      <c r="KI21">
        <v>102.476</v>
      </c>
    </row>
    <row r="22" spans="1:295">
      <c r="A22">
        <v>6</v>
      </c>
      <c r="B22">
        <v>1700253495</v>
      </c>
      <c r="C22">
        <v>241</v>
      </c>
      <c r="D22" t="s">
        <v>455</v>
      </c>
      <c r="E22" t="s">
        <v>456</v>
      </c>
      <c r="F22">
        <v>15</v>
      </c>
      <c r="G22">
        <v>1700253486.5</v>
      </c>
      <c r="H22">
        <f>(I22)/1000</f>
        <v>0</v>
      </c>
      <c r="I22">
        <f>IF(DN22, AL22, AF22)</f>
        <v>0</v>
      </c>
      <c r="J22">
        <f>IF(DN22, AG22, AE22)</f>
        <v>0</v>
      </c>
      <c r="K22">
        <f>DP22 - IF(AS22&gt;1, J22*DJ22*100.0/(AU22*ED22), 0)</f>
        <v>0</v>
      </c>
      <c r="L22">
        <f>((R22-H22/2)*K22-J22)/(R22+H22/2)</f>
        <v>0</v>
      </c>
      <c r="M22">
        <f>L22*(DW22+DX22)/1000.0</f>
        <v>0</v>
      </c>
      <c r="N22">
        <f>(DP22 - IF(AS22&gt;1, J22*DJ22*100.0/(AU22*ED22), 0))*(DW22+DX22)/1000.0</f>
        <v>0</v>
      </c>
      <c r="O22">
        <f>2.0/((1/Q22-1/P22)+SIGN(Q22)*SQRT((1/Q22-1/P22)*(1/Q22-1/P22) + 4*DK22/((DK22+1)*(DK22+1))*(2*1/Q22*1/P22-1/P22*1/P22)))</f>
        <v>0</v>
      </c>
      <c r="P22">
        <f>IF(LEFT(DL22,1)&lt;&gt;"0",IF(LEFT(DL22,1)="1",3.0,DM22),$D$5+$E$5*(ED22*DW22/($K$5*1000))+$F$5*(ED22*DW22/($K$5*1000))*MAX(MIN(DJ22,$J$5),$I$5)*MAX(MIN(DJ22,$J$5),$I$5)+$G$5*MAX(MIN(DJ22,$J$5),$I$5)*(ED22*DW22/($K$5*1000))+$H$5*(ED22*DW22/($K$5*1000))*(ED22*DW22/($K$5*1000)))</f>
        <v>0</v>
      </c>
      <c r="Q22">
        <f>H22*(1000-(1000*0.61365*exp(17.502*U22/(240.97+U22))/(DW22+DX22)+DR22)/2)/(1000*0.61365*exp(17.502*U22/(240.97+U22))/(DW22+DX22)-DR22)</f>
        <v>0</v>
      </c>
      <c r="R22">
        <f>1/((DK22+1)/(O22/1.6)+1/(P22/1.37)) + DK22/((DK22+1)/(O22/1.6) + DK22/(P22/1.37))</f>
        <v>0</v>
      </c>
      <c r="S22">
        <f>(DF22*DI22)</f>
        <v>0</v>
      </c>
      <c r="T22">
        <f>(DY22+(S22+2*0.95*5.67E-8*(((DY22+$B$7)+273)^4-(DY22+273)^4)-44100*H22)/(1.84*29.3*P22+8*0.95*5.67E-8*(DY22+273)^3))</f>
        <v>0</v>
      </c>
      <c r="U22">
        <f>($C$7*DZ22+$D$7*EA22+$E$7*T22)</f>
        <v>0</v>
      </c>
      <c r="V22">
        <f>0.61365*exp(17.502*U22/(240.97+U22))</f>
        <v>0</v>
      </c>
      <c r="W22">
        <f>(X22/Y22*100)</f>
        <v>0</v>
      </c>
      <c r="X22">
        <f>DR22*(DW22+DX22)/1000</f>
        <v>0</v>
      </c>
      <c r="Y22">
        <f>0.61365*exp(17.502*DY22/(240.97+DY22))</f>
        <v>0</v>
      </c>
      <c r="Z22">
        <f>(V22-DR22*(DW22+DX22)/1000)</f>
        <v>0</v>
      </c>
      <c r="AA22">
        <f>(-H22*44100)</f>
        <v>0</v>
      </c>
      <c r="AB22">
        <f>2*29.3*P22*0.92*(DY22-U22)</f>
        <v>0</v>
      </c>
      <c r="AC22">
        <f>2*0.95*5.67E-8*(((DY22+$B$7)+273)^4-(U22+273)^4)</f>
        <v>0</v>
      </c>
      <c r="AD22">
        <f>S22+AC22+AA22+AB22</f>
        <v>0</v>
      </c>
      <c r="AE22">
        <f>DV22*AS22*(DQ22-DP22*(1000-AS22*DS22)/(1000-AS22*DR22))/(100*DJ22)</f>
        <v>0</v>
      </c>
      <c r="AF22">
        <f>1000*DV22*AS22*(DR22-DS22)/(100*DJ22*(1000-AS22*DR22))</f>
        <v>0</v>
      </c>
      <c r="AG22">
        <f>(AH22 - AI22 - DW22*1E3/(8.314*(DY22+273.15)) * AK22/DV22 * AJ22) * DV22/(100*DJ22) * (1000 - DS22)/1000</f>
        <v>0</v>
      </c>
      <c r="AH22">
        <v>311.136038909655</v>
      </c>
      <c r="AI22">
        <v>308.115381818182</v>
      </c>
      <c r="AJ22">
        <v>-0.0546205102184418</v>
      </c>
      <c r="AK22">
        <v>65.8502450960004</v>
      </c>
      <c r="AL22">
        <f>(AN22 - AM22 + DW22*1E3/(8.314*(DY22+273.15)) * AP22/DV22 * AO22) * DV22/(100*DJ22) * 1000/(1000 - AN22)</f>
        <v>0</v>
      </c>
      <c r="AM22">
        <v>33.900985957254</v>
      </c>
      <c r="AN22">
        <v>34.8313333333333</v>
      </c>
      <c r="AO22">
        <v>-4.11667059215051e-05</v>
      </c>
      <c r="AP22">
        <v>77.7286796545839</v>
      </c>
      <c r="AQ22">
        <v>6</v>
      </c>
      <c r="AR22">
        <v>1</v>
      </c>
      <c r="AS22">
        <f>IF(AQ22*$H$13&gt;=AU22,1.0,(AU22/(AU22-AQ22*$H$13)))</f>
        <v>0</v>
      </c>
      <c r="AT22">
        <f>(AS22-1)*100</f>
        <v>0</v>
      </c>
      <c r="AU22">
        <f>MAX(0,($B$13+$C$13*ED22)/(1+$D$13*ED22)*DW22/(DY22+273)*$E$13)</f>
        <v>0</v>
      </c>
      <c r="AV22" t="s">
        <v>433</v>
      </c>
      <c r="AW22">
        <v>10207.8</v>
      </c>
      <c r="AX22">
        <v>957.269230769231</v>
      </c>
      <c r="AY22">
        <v>4796.85</v>
      </c>
      <c r="AZ22">
        <f>1-AX22/AY22</f>
        <v>0</v>
      </c>
      <c r="BA22">
        <v>-0.359218189491665</v>
      </c>
      <c r="BB22" t="s">
        <v>457</v>
      </c>
      <c r="BC22">
        <v>10214.4</v>
      </c>
      <c r="BD22">
        <v>1518.60038461538</v>
      </c>
      <c r="BE22">
        <v>1941.46134099938</v>
      </c>
      <c r="BF22">
        <f>1-BD22/BE22</f>
        <v>0</v>
      </c>
      <c r="BG22">
        <v>0.5</v>
      </c>
      <c r="BH22">
        <f>DG22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435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1942</v>
      </c>
      <c r="BY22">
        <v>290</v>
      </c>
      <c r="BZ22">
        <v>1921.89</v>
      </c>
      <c r="CA22">
        <v>75</v>
      </c>
      <c r="CB22">
        <v>10214.4</v>
      </c>
      <c r="CC22">
        <v>1913.95</v>
      </c>
      <c r="CD22">
        <v>7.94</v>
      </c>
      <c r="CE22">
        <v>300</v>
      </c>
      <c r="CF22">
        <v>24.1</v>
      </c>
      <c r="CG22">
        <v>1941.46134099938</v>
      </c>
      <c r="CH22">
        <v>2.01631786097712</v>
      </c>
      <c r="CI22">
        <v>-28.1026613651597</v>
      </c>
      <c r="CJ22">
        <v>1.7934700172262</v>
      </c>
      <c r="CK22">
        <v>0.897635072028518</v>
      </c>
      <c r="CL22">
        <v>-0.00802574727474972</v>
      </c>
      <c r="CM22">
        <v>290</v>
      </c>
      <c r="CN22">
        <v>1915.84</v>
      </c>
      <c r="CO22">
        <v>825</v>
      </c>
      <c r="CP22">
        <v>10169.9</v>
      </c>
      <c r="CQ22">
        <v>1913.83</v>
      </c>
      <c r="CR22">
        <v>2.01</v>
      </c>
      <c r="DF22">
        <f>$B$11*EE22+$C$11*EF22+$F$11*EQ22*(1-ET22)</f>
        <v>0</v>
      </c>
      <c r="DG22">
        <f>DF22*DH22</f>
        <v>0</v>
      </c>
      <c r="DH22">
        <f>($B$11*$D$9+$C$11*$D$9+$F$11*((FD22+EV22)/MAX(FD22+EV22+FE22, 0.1)*$I$9+FE22/MAX(FD22+EV22+FE22, 0.1)*$J$9))/($B$11+$C$11+$F$11)</f>
        <v>0</v>
      </c>
      <c r="DI22">
        <f>($B$11*$K$9+$C$11*$K$9+$F$11*((FD22+EV22)/MAX(FD22+EV22+FE22, 0.1)*$P$9+FE22/MAX(FD22+EV22+FE22, 0.1)*$Q$9))/($B$11+$C$11+$F$11)</f>
        <v>0</v>
      </c>
      <c r="DJ22">
        <v>6</v>
      </c>
      <c r="DK22">
        <v>0.5</v>
      </c>
      <c r="DL22" t="s">
        <v>436</v>
      </c>
      <c r="DM22">
        <v>2</v>
      </c>
      <c r="DN22" t="b">
        <v>1</v>
      </c>
      <c r="DO22">
        <v>1700253486.5</v>
      </c>
      <c r="DP22">
        <v>298.0251875</v>
      </c>
      <c r="DQ22">
        <v>301.0216875</v>
      </c>
      <c r="DR22">
        <v>34.83175625</v>
      </c>
      <c r="DS22">
        <v>33.8931</v>
      </c>
      <c r="DT22">
        <v>294.7019375</v>
      </c>
      <c r="DU22">
        <v>33.93910625</v>
      </c>
      <c r="DV22">
        <v>599.9918125</v>
      </c>
      <c r="DW22">
        <v>88.591525</v>
      </c>
      <c r="DX22">
        <v>0.09995965</v>
      </c>
      <c r="DY22">
        <v>31.15930625</v>
      </c>
      <c r="DZ22">
        <v>28.93251875</v>
      </c>
      <c r="EA22">
        <v>999.9</v>
      </c>
      <c r="EB22">
        <v>0</v>
      </c>
      <c r="EC22">
        <v>0</v>
      </c>
      <c r="ED22">
        <v>5001.09375</v>
      </c>
      <c r="EE22">
        <v>0</v>
      </c>
      <c r="EF22">
        <v>2.0742425</v>
      </c>
      <c r="EG22">
        <v>-2.996536875</v>
      </c>
      <c r="EH22">
        <v>308.78075</v>
      </c>
      <c r="EI22">
        <v>311.5823125</v>
      </c>
      <c r="EJ22">
        <v>0.938639875</v>
      </c>
      <c r="EK22">
        <v>301.0216875</v>
      </c>
      <c r="EL22">
        <v>33.8931</v>
      </c>
      <c r="EM22">
        <v>3.08579875</v>
      </c>
      <c r="EN22">
        <v>3.002641875</v>
      </c>
      <c r="EO22">
        <v>24.4982625</v>
      </c>
      <c r="EP22">
        <v>24.04256875</v>
      </c>
      <c r="EQ22">
        <v>500.056375</v>
      </c>
      <c r="ER22">
        <v>0.91998675</v>
      </c>
      <c r="ES22">
        <v>0.0800133625</v>
      </c>
      <c r="ET22">
        <v>0</v>
      </c>
      <c r="EU22">
        <v>1518.9675</v>
      </c>
      <c r="EV22">
        <v>5.00003</v>
      </c>
      <c r="EW22">
        <v>7534.76</v>
      </c>
      <c r="EX22">
        <v>3695.081875</v>
      </c>
      <c r="EY22">
        <v>42.937</v>
      </c>
      <c r="EZ22">
        <v>45.808125</v>
      </c>
      <c r="FA22">
        <v>44.45275</v>
      </c>
      <c r="FB22">
        <v>45.562</v>
      </c>
      <c r="FC22">
        <v>45.867125</v>
      </c>
      <c r="FD22">
        <v>455.44625</v>
      </c>
      <c r="FE22">
        <v>39.611875</v>
      </c>
      <c r="FF22">
        <v>0</v>
      </c>
      <c r="FG22">
        <v>46.1000001430511</v>
      </c>
      <c r="FH22">
        <v>0</v>
      </c>
      <c r="FI22">
        <v>1518.60038461538</v>
      </c>
      <c r="FJ22">
        <v>-17.646153834634</v>
      </c>
      <c r="FK22">
        <v>-371.962051211172</v>
      </c>
      <c r="FL22">
        <v>7527.67807692308</v>
      </c>
      <c r="FM22">
        <v>15</v>
      </c>
      <c r="FN22">
        <v>1700253221</v>
      </c>
      <c r="FO22" t="s">
        <v>437</v>
      </c>
      <c r="FP22">
        <v>1700253221</v>
      </c>
      <c r="FQ22">
        <v>1700253211</v>
      </c>
      <c r="FR22">
        <v>3</v>
      </c>
      <c r="FS22">
        <v>0.116</v>
      </c>
      <c r="FT22">
        <v>-0.014</v>
      </c>
      <c r="FU22">
        <v>3.335</v>
      </c>
      <c r="FV22">
        <v>0.893</v>
      </c>
      <c r="FW22">
        <v>300</v>
      </c>
      <c r="FX22">
        <v>34</v>
      </c>
      <c r="FY22">
        <v>0.03</v>
      </c>
      <c r="FZ22">
        <v>0.13</v>
      </c>
      <c r="GA22">
        <v>3.26679399130775</v>
      </c>
      <c r="GB22">
        <v>1.30357103904837</v>
      </c>
      <c r="GC22">
        <v>0.229543375089438</v>
      </c>
      <c r="GD22">
        <v>0</v>
      </c>
      <c r="GE22">
        <v>1519.0416</v>
      </c>
      <c r="GF22">
        <v>-18.0207692435469</v>
      </c>
      <c r="GG22">
        <v>1.31482220851338</v>
      </c>
      <c r="GH22">
        <v>0</v>
      </c>
      <c r="GI22">
        <v>0.0938294757176031</v>
      </c>
      <c r="GJ22">
        <v>-0.0131656397376458</v>
      </c>
      <c r="GK22">
        <v>0.000952331856375191</v>
      </c>
      <c r="GL22">
        <v>1</v>
      </c>
      <c r="GM22">
        <v>1</v>
      </c>
      <c r="GN22">
        <v>3</v>
      </c>
      <c r="GO22" t="s">
        <v>438</v>
      </c>
      <c r="GP22">
        <v>3.19777</v>
      </c>
      <c r="GQ22">
        <v>2.72259</v>
      </c>
      <c r="GR22">
        <v>0.0646959</v>
      </c>
      <c r="GS22">
        <v>0.0658765</v>
      </c>
      <c r="GT22">
        <v>0.134967</v>
      </c>
      <c r="GU22">
        <v>0.133754</v>
      </c>
      <c r="GV22">
        <v>25716.8</v>
      </c>
      <c r="GW22">
        <v>26075.1</v>
      </c>
      <c r="GX22">
        <v>26010.3</v>
      </c>
      <c r="GY22">
        <v>26639.7</v>
      </c>
      <c r="GZ22">
        <v>31863.8</v>
      </c>
      <c r="HA22">
        <v>32092.6</v>
      </c>
      <c r="HB22">
        <v>39562.7</v>
      </c>
      <c r="HC22">
        <v>39488.9</v>
      </c>
      <c r="HD22">
        <v>2.23507</v>
      </c>
      <c r="HE22">
        <v>2.20977</v>
      </c>
      <c r="HF22">
        <v>0.0871122</v>
      </c>
      <c r="HG22">
        <v>0</v>
      </c>
      <c r="HH22">
        <v>27.5152</v>
      </c>
      <c r="HI22">
        <v>999.9</v>
      </c>
      <c r="HJ22">
        <v>70.309</v>
      </c>
      <c r="HK22">
        <v>30.847</v>
      </c>
      <c r="HL22">
        <v>35.4931</v>
      </c>
      <c r="HM22">
        <v>29.5054</v>
      </c>
      <c r="HN22">
        <v>35.4968</v>
      </c>
      <c r="HO22">
        <v>2</v>
      </c>
      <c r="HP22">
        <v>0.144591</v>
      </c>
      <c r="HQ22">
        <v>0</v>
      </c>
      <c r="HR22">
        <v>20.2679</v>
      </c>
      <c r="HS22">
        <v>5.25413</v>
      </c>
      <c r="HT22">
        <v>11.9201</v>
      </c>
      <c r="HU22">
        <v>4.97595</v>
      </c>
      <c r="HV22">
        <v>3.286</v>
      </c>
      <c r="HW22">
        <v>9999</v>
      </c>
      <c r="HX22">
        <v>9999</v>
      </c>
      <c r="HY22">
        <v>9999</v>
      </c>
      <c r="HZ22">
        <v>999.9</v>
      </c>
      <c r="IA22">
        <v>1.86648</v>
      </c>
      <c r="IB22">
        <v>1.86661</v>
      </c>
      <c r="IC22">
        <v>1.86453</v>
      </c>
      <c r="ID22">
        <v>1.86493</v>
      </c>
      <c r="IE22">
        <v>1.86291</v>
      </c>
      <c r="IF22">
        <v>1.86568</v>
      </c>
      <c r="IG22">
        <v>1.86507</v>
      </c>
      <c r="IH22">
        <v>1.87041</v>
      </c>
      <c r="II22">
        <v>5</v>
      </c>
      <c r="IJ22">
        <v>0</v>
      </c>
      <c r="IK22">
        <v>0</v>
      </c>
      <c r="IL22">
        <v>0</v>
      </c>
      <c r="IM22" t="s">
        <v>439</v>
      </c>
      <c r="IN22" t="s">
        <v>440</v>
      </c>
      <c r="IO22" t="s">
        <v>441</v>
      </c>
      <c r="IP22" t="s">
        <v>442</v>
      </c>
      <c r="IQ22" t="s">
        <v>442</v>
      </c>
      <c r="IR22" t="s">
        <v>441</v>
      </c>
      <c r="IS22">
        <v>0</v>
      </c>
      <c r="IT22">
        <v>100</v>
      </c>
      <c r="IU22">
        <v>100</v>
      </c>
      <c r="IV22">
        <v>3.321</v>
      </c>
      <c r="IW22">
        <v>0.8927</v>
      </c>
      <c r="IX22">
        <v>2.20436819887336</v>
      </c>
      <c r="IY22">
        <v>0.00418538200283587</v>
      </c>
      <c r="IZ22">
        <v>-1.41063378290963e-06</v>
      </c>
      <c r="JA22">
        <v>3.10169211340598e-10</v>
      </c>
      <c r="JB22">
        <v>0.892660000000006</v>
      </c>
      <c r="JC22">
        <v>0</v>
      </c>
      <c r="JD22">
        <v>0</v>
      </c>
      <c r="JE22">
        <v>0</v>
      </c>
      <c r="JF22">
        <v>10</v>
      </c>
      <c r="JG22">
        <v>2135</v>
      </c>
      <c r="JH22">
        <v>1</v>
      </c>
      <c r="JI22">
        <v>29</v>
      </c>
      <c r="JJ22">
        <v>4.6</v>
      </c>
      <c r="JK22">
        <v>4.7</v>
      </c>
      <c r="JL22">
        <v>4.99756</v>
      </c>
      <c r="JM22">
        <v>4.99756</v>
      </c>
      <c r="JN22">
        <v>2.09595</v>
      </c>
      <c r="JO22">
        <v>2.71362</v>
      </c>
      <c r="JP22">
        <v>2.09717</v>
      </c>
      <c r="JQ22">
        <v>2.32666</v>
      </c>
      <c r="JR22">
        <v>34.6692</v>
      </c>
      <c r="JS22">
        <v>15.7431</v>
      </c>
      <c r="JT22">
        <v>2</v>
      </c>
      <c r="JU22">
        <v>609.838</v>
      </c>
      <c r="JV22">
        <v>721.917</v>
      </c>
      <c r="JW22">
        <v>29.4457</v>
      </c>
      <c r="JX22">
        <v>29.1494</v>
      </c>
      <c r="JY22">
        <v>30.0002</v>
      </c>
      <c r="JZ22">
        <v>28.8191</v>
      </c>
      <c r="KA22">
        <v>29.2017</v>
      </c>
      <c r="KB22">
        <v>-1</v>
      </c>
      <c r="KC22">
        <v>-30</v>
      </c>
      <c r="KD22">
        <v>-30</v>
      </c>
      <c r="KE22">
        <v>-999.9</v>
      </c>
      <c r="KF22">
        <v>400</v>
      </c>
      <c r="KG22">
        <v>22</v>
      </c>
      <c r="KH22">
        <v>102.312</v>
      </c>
      <c r="KI22">
        <v>102.476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2023-11-17T12:31:41Z</dcterms:created>
  <dcterms:modified xsi:type="dcterms:W3CDTF">2023-11-17T12:31:41Z</dcterms:modified>
</cp:coreProperties>
</file>