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<sst xmlns="http://schemas.openxmlformats.org/spreadsheetml/2006/main" count="1009" uniqueCount="447">
  <si>
    <t>File opened</t>
  </si>
  <si>
    <t>2024-01-24 11:39:43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</si>
  <si>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</si>
  <si>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</si>
  <si>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</si>
  <si>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</si>
  <si>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</si>
  <si>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</si>
  <si>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</si>
  <si>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</si>
  <si>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</si>
  <si>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</si>
  <si>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</si>
  <si>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{"co2aspanconc1": "2500", "h2oazero": "1.07566", "co2bspanconc1": "2500", "h2oaspanconc1": "12.29", "co2bspan2a": "0.28732", "co2bspanconc2": "296.4", "h2oaspan2a": "0.0714516", "h2obspan2b": "0.0726998", "h2oaspan2": "0", "co2aspanconc2": "296.4", "h2obspan1": "1.02346", "tazero": "0.855284", "h2obzero": "1.07388", "h2oaspan2b": "0.0722207", "h2obspanconc2": "0", "h2obspanconc1": "12.29", "flowmeterzero": "2.49761", "oxygen": "21", "ssa_ref": "34658.2", "flowazero": "0.34111", "co2bspan2b": "0.284619", "co2aspan1": "1.00021", "co2aspan2b": "0.285521", "co2bspan1": "0.999707", "co2aspan2a": "0.288205", "flowbzero": "0.27371", "chamberpressurezero": "2.56408", "co2bspan2": "-0.031693", "ssb_ref": "33011.8", "co2bzero": "0.94469", "tbzero": "0.853567", "co2aspan2": "-0.0330502", "co2azero": "0.942071", "h2obspan2a": "0.0710331", "h2oaspan1": "1.01076", "h2oaspanconc2": "0", "h2obspan2": "0"}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</si>
  <si>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</si>
  <si>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</si>
  <si>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</si>
  <si>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</si>
  <si>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</si>
  <si>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</si>
  <si>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</si>
  <si>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</si>
  <si>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</si>
  <si>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</si>
  <si>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</si>
  <si>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</si>
  <si>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</si>
  <si>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11:39:43</t>
  </si>
  <si>
    <t>Stability Definition:	none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</si>
  <si>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</si>
  <si>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</si>
  <si>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</si>
  <si>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</si>
  <si>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</si>
  <si>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</si>
  <si>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</si>
  <si>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</si>
  <si>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</si>
  <si>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</si>
  <si>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</si>
  <si>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</si>
  <si>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</si>
  <si>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</si>
  <si>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</si>
  <si>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</si>
  <si>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</si>
  <si>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</si>
  <si>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</si>
  <si>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</si>
  <si>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</si>
  <si>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</si>
  <si>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</si>
  <si>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</si>
  <si>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</si>
  <si>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</si>
  <si>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</si>
  <si>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</si>
  <si>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</si>
  <si>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</si>
  <si>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</si>
  <si>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</si>
  <si>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</si>
  <si>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</si>
  <si>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</si>
  <si>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</si>
  <si>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</si>
  <si>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</si>
  <si>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</si>
  <si>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</si>
  <si>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</si>
  <si>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</si>
  <si>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</si>
  <si>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</si>
  <si>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</si>
  <si>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</si>
  <si>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</si>
  <si>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</si>
  <si>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</si>
  <si>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</si>
  <si>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</si>
  <si>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2.72981 199.228 360.842 639.505 854.659 1040.21 1228.04 1332.54</t>
  </si>
  <si>
    <t>Fs_true</t>
  </si>
  <si>
    <t>-1.09455 216.068 380.957 613.918 801.095 1005.89 1200.67 1401.48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</si>
  <si>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</si>
  <si>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</si>
  <si>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</si>
  <si>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</si>
  <si>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</si>
  <si>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</si>
  <si>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</si>
  <si>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</si>
  <si>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</si>
  <si>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</si>
  <si>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</si>
  <si>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</si>
  <si>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</si>
  <si>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</si>
  <si>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</si>
  <si>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</si>
  <si>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</si>
  <si>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</si>
  <si>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</si>
  <si>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</si>
  <si>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</si>
  <si>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</si>
  <si>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</si>
  <si>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</si>
  <si>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</si>
  <si>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</si>
  <si>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</si>
  <si>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</si>
  <si>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</si>
  <si>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</si>
  <si>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</si>
  <si>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</si>
  <si>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</si>
  <si>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</si>
  <si>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</si>
  <si>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</si>
  <si>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</si>
  <si>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</si>
  <si>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</si>
  <si>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</si>
  <si>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</si>
  <si>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</si>
  <si>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</si>
  <si>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</si>
  <si>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</si>
  <si>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</si>
  <si>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</si>
  <si>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</si>
  <si>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</si>
  <si>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</si>
  <si>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</si>
  <si>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</si>
  <si>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</si>
  <si>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</si>
  <si>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</si>
  <si>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</si>
  <si>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</si>
  <si>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</si>
  <si>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</si>
  <si>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</si>
  <si>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</si>
  <si>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</si>
  <si>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</si>
  <si>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</si>
  <si>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</si>
  <si>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</si>
  <si>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</si>
  <si>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</si>
  <si>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</si>
  <si>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</si>
  <si>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</si>
  <si>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</si>
  <si>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</si>
  <si>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</si>
  <si>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</si>
  <si>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</si>
  <si>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</si>
  <si>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</si>
  <si>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</si>
  <si>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</si>
  <si>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</si>
  <si>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</si>
  <si>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</si>
  <si>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</si>
  <si>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</si>
  <si>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</si>
  <si>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</si>
  <si>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</si>
  <si>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</si>
  <si>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</si>
  <si>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</si>
  <si>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</si>
  <si>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</si>
  <si>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</si>
  <si>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</si>
  <si>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</si>
  <si>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</si>
  <si>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</si>
  <si>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</si>
  <si>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</si>
  <si>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</si>
  <si>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</si>
  <si>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</si>
  <si>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</si>
  <si>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</si>
  <si>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</si>
  <si>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</si>
  <si>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</si>
  <si>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</si>
  <si>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</si>
  <si>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</si>
  <si>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</si>
  <si>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</si>
  <si>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</si>
  <si>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</si>
  <si>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</si>
  <si>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</si>
  <si>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</si>
  <si>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</si>
  <si>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</si>
  <si>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</si>
  <si>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</si>
  <si>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</si>
  <si>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</si>
  <si>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</si>
  <si>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</si>
  <si>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</si>
  <si>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</si>
  <si>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</si>
  <si>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</si>
  <si>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</si>
  <si>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</si>
  <si>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</si>
  <si>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</si>
  <si>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</si>
  <si>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</si>
  <si>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</si>
  <si>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</si>
  <si>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</si>
  <si>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</si>
  <si>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</si>
  <si>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</si>
  <si>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</si>
  <si>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</si>
  <si>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</si>
  <si>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</si>
  <si>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</si>
  <si>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</si>
  <si>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</si>
  <si>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</si>
  <si>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</si>
  <si>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</si>
  <si>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</si>
  <si>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</si>
  <si>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</si>
  <si>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</si>
  <si>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</si>
  <si>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</si>
  <si>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</si>
  <si>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</si>
  <si>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</si>
  <si>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</si>
  <si>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</si>
  <si>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</si>
  <si>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</si>
  <si>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</si>
  <si>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</si>
  <si>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</si>
  <si>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</si>
  <si>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</si>
  <si>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</si>
  <si>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</si>
  <si>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</si>
  <si>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</si>
  <si>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</si>
  <si>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</si>
  <si>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</si>
  <si>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</si>
  <si>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</si>
  <si>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</si>
  <si>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</si>
  <si>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</si>
  <si>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</si>
  <si>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</si>
  <si>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</si>
  <si>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</si>
  <si>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</si>
  <si>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</si>
  <si>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</si>
  <si>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</si>
  <si>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</si>
  <si>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</si>
  <si>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</si>
  <si>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</si>
  <si>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</si>
  <si>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</si>
  <si>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</si>
  <si>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</si>
  <si>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</si>
  <si>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</si>
  <si>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</si>
  <si>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</si>
  <si>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</si>
  <si>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</si>
  <si>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</si>
  <si>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</si>
  <si>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</si>
  <si>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</si>
  <si>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</si>
  <si>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</si>
  <si>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</si>
  <si>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</si>
  <si>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</si>
  <si>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</si>
  <si>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</si>
  <si>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</si>
  <si>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</si>
  <si>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</si>
  <si>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</si>
  <si>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</si>
  <si>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</si>
  <si>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</si>
  <si>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</si>
  <si>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</si>
  <si>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</si>
  <si>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</si>
  <si>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</si>
  <si>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</si>
  <si>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</si>
  <si>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</si>
  <si>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</si>
  <si>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</si>
  <si>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</si>
  <si>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</si>
  <si>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</si>
  <si>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</si>
  <si>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</si>
  <si>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</si>
  <si>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</si>
  <si>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</si>
  <si>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</si>
  <si>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</si>
  <si>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</si>
  <si>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</si>
  <si>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</si>
  <si>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</si>
  <si>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</si>
  <si>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</si>
  <si>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</si>
  <si>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</si>
  <si>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</si>
  <si>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</si>
  <si>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</si>
  <si>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</si>
  <si>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</si>
  <si>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</si>
  <si>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</si>
  <si>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</si>
  <si>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</si>
  <si>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</si>
  <si>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</si>
  <si>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</si>
  <si>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</si>
  <si>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</si>
  <si>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</si>
  <si>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</si>
  <si>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</si>
  <si>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</si>
  <si>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</si>
  <si>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</si>
  <si>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</si>
  <si>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</si>
  <si>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</si>
  <si>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</si>
  <si>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</si>
  <si>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</si>
  <si>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</si>
  <si>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</si>
  <si>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</si>
  <si>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</si>
  <si>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</si>
  <si>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</si>
  <si>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</si>
  <si>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</si>
  <si>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</si>
  <si>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</si>
  <si>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</si>
  <si>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</si>
  <si>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</si>
  <si>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</si>
  <si>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</si>
  <si>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</si>
  <si>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</si>
  <si>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</si>
  <si>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</si>
  <si>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</si>
  <si>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</si>
  <si>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</si>
  <si>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</si>
  <si>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</si>
  <si>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</si>
  <si>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</si>
  <si>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</si>
  <si>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</si>
  <si>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</si>
  <si>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</si>
  <si>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</si>
  <si>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</si>
  <si>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</si>
  <si>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</si>
  <si>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</si>
  <si>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</si>
  <si>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</si>
  <si>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</si>
  <si>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</si>
  <si>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V</t>
  </si>
  <si>
    <t>mV</t>
  </si>
  <si>
    <t>hrs</t>
  </si>
  <si>
    <t>mg</t>
  </si>
  <si>
    <t>min</t>
  </si>
  <si>
    <t>20240124 12:01:14</t>
  </si>
  <si>
    <t>12:01:14</t>
  </si>
  <si>
    <t>pre-dawn (1AM-4AM)</t>
  </si>
  <si>
    <t>predominantly south</t>
  </si>
  <si>
    <t>light green</t>
  </si>
  <si>
    <t>leaf A</t>
  </si>
  <si>
    <t>level 1</t>
  </si>
  <si>
    <t>coffee</t>
  </si>
  <si>
    <t>RECT-1367-20231221-15_16_55</t>
  </si>
  <si>
    <t>MPF-1405-20240124-12_01_17</t>
  </si>
  <si>
    <t>-</t>
  </si>
  <si>
    <t>0: Broadleaf</t>
  </si>
  <si>
    <t>12:01:38</t>
  </si>
  <si>
    <t>0/0</t>
  </si>
  <si>
    <t>11111111</t>
  </si>
  <si>
    <t>oooooooo</t>
  </si>
  <si>
    <t>on</t>
  </si>
  <si>
    <t>20240124 12:02:12</t>
  </si>
  <si>
    <t>12:02:12</t>
  </si>
  <si>
    <t>MPF-1406-20240124-12_02_14</t>
  </si>
  <si>
    <t>12:02:27</t>
  </si>
  <si>
    <t>20240124 12:05:08</t>
  </si>
  <si>
    <t>12:05:08</t>
  </si>
  <si>
    <t>MPF-1407-20240124-12_05_11</t>
  </si>
  <si>
    <t>12:05:28</t>
  </si>
  <si>
    <t>20240124 12:06:52</t>
  </si>
  <si>
    <t>12:06:52</t>
  </si>
  <si>
    <t>MPF-1408-20240124-12_06_54</t>
  </si>
  <si>
    <t>12:07:06</t>
  </si>
  <si>
    <t>12:07:50</t>
  </si>
  <si>
    <t>lvl2_ref</t>
  </si>
  <si>
    <t>12:07:55</t>
  </si>
  <si>
    <t>20240124 12:08:45</t>
  </si>
  <si>
    <t>12:08:45</t>
  </si>
  <si>
    <t>MPF-1409-20240124-12_08_48</t>
  </si>
  <si>
    <t>12:09:05</t>
  </si>
  <si>
    <t>20240124 12:09:38</t>
  </si>
  <si>
    <t>12:09:38</t>
  </si>
  <si>
    <t>MPF-1410-20240124-12_09_41</t>
  </si>
  <si>
    <t>12:09:53</t>
  </si>
  <si>
    <t>20240124 12:10:41</t>
  </si>
  <si>
    <t>12:10:41</t>
  </si>
  <si>
    <t>MPF-1411-20240124-12_10_44</t>
  </si>
  <si>
    <t>12:10:57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</si>
</sst>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P23"/>
  <sheetViews>
    <sheetView tabSelected="1" workbookViewId="0"/>
  </sheetViews>
  <sheetFormatPr defaultRowHeight="15"/>
  <sheetData>
    <row r="2" spans="1:276">
      <c r="A2" t="s">
        <v>29</v>
      </c>
      <c r="B2" t="s">
        <v>30</v>
      </c>
      <c r="C2" t="s">
        <v>31</v>
      </c>
    </row>
    <row r="3" spans="1:276">
      <c r="B3">
        <v>0</v>
      </c>
      <c r="C3">
        <v>21</v>
      </c>
    </row>
    <row r="4" spans="1:27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7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76">
      <c r="B7">
        <v>0</v>
      </c>
      <c r="C7">
        <v>0</v>
      </c>
      <c r="D7">
        <v>0</v>
      </c>
      <c r="E7">
        <v>1</v>
      </c>
    </row>
    <row r="8" spans="1:27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7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76">
      <c r="B11">
        <v>0</v>
      </c>
      <c r="C11">
        <v>0</v>
      </c>
      <c r="D11">
        <v>0</v>
      </c>
      <c r="E11">
        <v>0</v>
      </c>
      <c r="F11">
        <v>1</v>
      </c>
    </row>
    <row r="12" spans="1:27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7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7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88</v>
      </c>
      <c r="BM14" t="s">
        <v>88</v>
      </c>
      <c r="BN14" t="s">
        <v>88</v>
      </c>
      <c r="BO14" t="s">
        <v>88</v>
      </c>
      <c r="BP14" t="s">
        <v>88</v>
      </c>
      <c r="BQ14" t="s">
        <v>88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91</v>
      </c>
      <c r="DA14" t="s">
        <v>91</v>
      </c>
      <c r="DB14" t="s">
        <v>91</v>
      </c>
      <c r="DC14" t="s">
        <v>91</v>
      </c>
      <c r="DD14" t="s">
        <v>92</v>
      </c>
      <c r="DE14" t="s">
        <v>92</v>
      </c>
      <c r="DF14" t="s">
        <v>92</v>
      </c>
      <c r="DG14" t="s">
        <v>92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93</v>
      </c>
      <c r="DX14" t="s">
        <v>93</v>
      </c>
      <c r="DY14" t="s">
        <v>93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95</v>
      </c>
      <c r="FA14" t="s">
        <v>95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97</v>
      </c>
      <c r="FO14" t="s">
        <v>97</v>
      </c>
      <c r="FP14" t="s">
        <v>97</v>
      </c>
      <c r="FQ14" t="s">
        <v>97</v>
      </c>
      <c r="FR14" t="s">
        <v>97</v>
      </c>
      <c r="FS14" t="s">
        <v>97</v>
      </c>
      <c r="FT14" t="s">
        <v>98</v>
      </c>
      <c r="FU14" t="s">
        <v>98</v>
      </c>
      <c r="FV14" t="s">
        <v>98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</row>
    <row r="15" spans="1:276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135</v>
      </c>
      <c r="AF15" t="s">
        <v>136</v>
      </c>
      <c r="AG15" t="s">
        <v>137</v>
      </c>
      <c r="AH15" t="s">
        <v>138</v>
      </c>
      <c r="AI15" t="s">
        <v>139</v>
      </c>
      <c r="AJ15" t="s">
        <v>140</v>
      </c>
      <c r="AK15" t="s">
        <v>87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188</v>
      </c>
      <c r="CH15" t="s">
        <v>189</v>
      </c>
      <c r="CI15" t="s">
        <v>190</v>
      </c>
      <c r="CJ15" t="s">
        <v>191</v>
      </c>
      <c r="CK15" t="s">
        <v>192</v>
      </c>
      <c r="CL15" t="s">
        <v>193</v>
      </c>
      <c r="CM15" t="s">
        <v>173</v>
      </c>
      <c r="CN15" t="s">
        <v>194</v>
      </c>
      <c r="CO15" t="s">
        <v>195</v>
      </c>
      <c r="CP15" t="s">
        <v>196</v>
      </c>
      <c r="CQ15" t="s">
        <v>147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117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257</v>
      </c>
      <c r="FB15" t="s">
        <v>258</v>
      </c>
      <c r="FC15" t="s">
        <v>259</v>
      </c>
      <c r="FD15" t="s">
        <v>260</v>
      </c>
      <c r="FE15" t="s">
        <v>261</v>
      </c>
      <c r="FF15" t="s">
        <v>262</v>
      </c>
      <c r="FG15" t="s">
        <v>106</v>
      </c>
      <c r="FH15" t="s">
        <v>109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</row>
    <row r="16" spans="1:276">
      <c r="B16" t="s">
        <v>375</v>
      </c>
      <c r="C16" t="s">
        <v>375</v>
      </c>
      <c r="F16" t="s">
        <v>375</v>
      </c>
      <c r="M16" t="s">
        <v>375</v>
      </c>
      <c r="N16" t="s">
        <v>376</v>
      </c>
      <c r="O16" t="s">
        <v>377</v>
      </c>
      <c r="P16" t="s">
        <v>378</v>
      </c>
      <c r="Q16" t="s">
        <v>379</v>
      </c>
      <c r="R16" t="s">
        <v>379</v>
      </c>
      <c r="S16" t="s">
        <v>220</v>
      </c>
      <c r="T16" t="s">
        <v>220</v>
      </c>
      <c r="U16" t="s">
        <v>376</v>
      </c>
      <c r="V16" t="s">
        <v>376</v>
      </c>
      <c r="W16" t="s">
        <v>376</v>
      </c>
      <c r="X16" t="s">
        <v>376</v>
      </c>
      <c r="Y16" t="s">
        <v>380</v>
      </c>
      <c r="Z16" t="s">
        <v>381</v>
      </c>
      <c r="AA16" t="s">
        <v>381</v>
      </c>
      <c r="AB16" t="s">
        <v>382</v>
      </c>
      <c r="AC16" t="s">
        <v>383</v>
      </c>
      <c r="AD16" t="s">
        <v>382</v>
      </c>
      <c r="AE16" t="s">
        <v>382</v>
      </c>
      <c r="AF16" t="s">
        <v>382</v>
      </c>
      <c r="AG16" t="s">
        <v>380</v>
      </c>
      <c r="AH16" t="s">
        <v>380</v>
      </c>
      <c r="AI16" t="s">
        <v>380</v>
      </c>
      <c r="AJ16" t="s">
        <v>380</v>
      </c>
      <c r="AK16" t="s">
        <v>384</v>
      </c>
      <c r="AL16" t="s">
        <v>383</v>
      </c>
      <c r="AN16" t="s">
        <v>383</v>
      </c>
      <c r="AO16" t="s">
        <v>384</v>
      </c>
      <c r="AU16" t="s">
        <v>378</v>
      </c>
      <c r="BB16" t="s">
        <v>378</v>
      </c>
      <c r="BC16" t="s">
        <v>378</v>
      </c>
      <c r="BD16" t="s">
        <v>378</v>
      </c>
      <c r="BE16" t="s">
        <v>385</v>
      </c>
      <c r="BS16" t="s">
        <v>386</v>
      </c>
      <c r="BU16" t="s">
        <v>386</v>
      </c>
      <c r="BV16" t="s">
        <v>378</v>
      </c>
      <c r="BY16" t="s">
        <v>386</v>
      </c>
      <c r="BZ16" t="s">
        <v>383</v>
      </c>
      <c r="CC16" t="s">
        <v>387</v>
      </c>
      <c r="CD16" t="s">
        <v>387</v>
      </c>
      <c r="CF16" t="s">
        <v>388</v>
      </c>
      <c r="CG16" t="s">
        <v>386</v>
      </c>
      <c r="CI16" t="s">
        <v>386</v>
      </c>
      <c r="CJ16" t="s">
        <v>378</v>
      </c>
      <c r="CN16" t="s">
        <v>386</v>
      </c>
      <c r="CP16" t="s">
        <v>389</v>
      </c>
      <c r="CS16" t="s">
        <v>386</v>
      </c>
      <c r="CT16" t="s">
        <v>386</v>
      </c>
      <c r="CV16" t="s">
        <v>386</v>
      </c>
      <c r="CX16" t="s">
        <v>386</v>
      </c>
      <c r="CZ16" t="s">
        <v>378</v>
      </c>
      <c r="DA16" t="s">
        <v>378</v>
      </c>
      <c r="DC16" t="s">
        <v>390</v>
      </c>
      <c r="DD16" t="s">
        <v>391</v>
      </c>
      <c r="DG16" t="s">
        <v>376</v>
      </c>
      <c r="DH16" t="s">
        <v>375</v>
      </c>
      <c r="DI16" t="s">
        <v>379</v>
      </c>
      <c r="DJ16" t="s">
        <v>379</v>
      </c>
      <c r="DK16" t="s">
        <v>392</v>
      </c>
      <c r="DL16" t="s">
        <v>392</v>
      </c>
      <c r="DM16" t="s">
        <v>379</v>
      </c>
      <c r="DN16" t="s">
        <v>392</v>
      </c>
      <c r="DO16" t="s">
        <v>384</v>
      </c>
      <c r="DP16" t="s">
        <v>382</v>
      </c>
      <c r="DQ16" t="s">
        <v>382</v>
      </c>
      <c r="DR16" t="s">
        <v>381</v>
      </c>
      <c r="DS16" t="s">
        <v>381</v>
      </c>
      <c r="DT16" t="s">
        <v>381</v>
      </c>
      <c r="DU16" t="s">
        <v>381</v>
      </c>
      <c r="DV16" t="s">
        <v>381</v>
      </c>
      <c r="DW16" t="s">
        <v>393</v>
      </c>
      <c r="DX16" t="s">
        <v>378</v>
      </c>
      <c r="DY16" t="s">
        <v>378</v>
      </c>
      <c r="DZ16" t="s">
        <v>379</v>
      </c>
      <c r="EA16" t="s">
        <v>379</v>
      </c>
      <c r="EB16" t="s">
        <v>379</v>
      </c>
      <c r="EC16" t="s">
        <v>392</v>
      </c>
      <c r="ED16" t="s">
        <v>379</v>
      </c>
      <c r="EE16" t="s">
        <v>392</v>
      </c>
      <c r="EF16" t="s">
        <v>382</v>
      </c>
      <c r="EG16" t="s">
        <v>382</v>
      </c>
      <c r="EH16" t="s">
        <v>381</v>
      </c>
      <c r="EI16" t="s">
        <v>381</v>
      </c>
      <c r="EJ16" t="s">
        <v>378</v>
      </c>
      <c r="EO16" t="s">
        <v>378</v>
      </c>
      <c r="ER16" t="s">
        <v>381</v>
      </c>
      <c r="ES16" t="s">
        <v>381</v>
      </c>
      <c r="ET16" t="s">
        <v>381</v>
      </c>
      <c r="EU16" t="s">
        <v>381</v>
      </c>
      <c r="EV16" t="s">
        <v>381</v>
      </c>
      <c r="EW16" t="s">
        <v>378</v>
      </c>
      <c r="EX16" t="s">
        <v>378</v>
      </c>
      <c r="EY16" t="s">
        <v>378</v>
      </c>
      <c r="EZ16" t="s">
        <v>375</v>
      </c>
      <c r="FC16" t="s">
        <v>394</v>
      </c>
      <c r="FD16" t="s">
        <v>394</v>
      </c>
      <c r="FF16" t="s">
        <v>375</v>
      </c>
      <c r="FG16" t="s">
        <v>395</v>
      </c>
      <c r="FI16" t="s">
        <v>375</v>
      </c>
      <c r="FJ16" t="s">
        <v>375</v>
      </c>
      <c r="FL16" t="s">
        <v>396</v>
      </c>
      <c r="FM16" t="s">
        <v>397</v>
      </c>
      <c r="FN16" t="s">
        <v>396</v>
      </c>
      <c r="FO16" t="s">
        <v>397</v>
      </c>
      <c r="FP16" t="s">
        <v>396</v>
      </c>
      <c r="FQ16" t="s">
        <v>397</v>
      </c>
      <c r="FR16" t="s">
        <v>383</v>
      </c>
      <c r="FS16" t="s">
        <v>383</v>
      </c>
      <c r="FW16" t="s">
        <v>398</v>
      </c>
      <c r="FX16" t="s">
        <v>398</v>
      </c>
      <c r="GK16" t="s">
        <v>398</v>
      </c>
      <c r="GL16" t="s">
        <v>398</v>
      </c>
      <c r="GM16" t="s">
        <v>399</v>
      </c>
      <c r="GN16" t="s">
        <v>399</v>
      </c>
      <c r="GO16" t="s">
        <v>381</v>
      </c>
      <c r="GP16" t="s">
        <v>381</v>
      </c>
      <c r="GQ16" t="s">
        <v>383</v>
      </c>
      <c r="GR16" t="s">
        <v>381</v>
      </c>
      <c r="GS16" t="s">
        <v>392</v>
      </c>
      <c r="GT16" t="s">
        <v>383</v>
      </c>
      <c r="GU16" t="s">
        <v>383</v>
      </c>
      <c r="GW16" t="s">
        <v>398</v>
      </c>
      <c r="GX16" t="s">
        <v>398</v>
      </c>
      <c r="GY16" t="s">
        <v>398</v>
      </c>
      <c r="GZ16" t="s">
        <v>398</v>
      </c>
      <c r="HA16" t="s">
        <v>398</v>
      </c>
      <c r="HB16" t="s">
        <v>398</v>
      </c>
      <c r="HC16" t="s">
        <v>398</v>
      </c>
      <c r="HD16" t="s">
        <v>400</v>
      </c>
      <c r="HE16" t="s">
        <v>401</v>
      </c>
      <c r="HF16" t="s">
        <v>401</v>
      </c>
      <c r="HG16" t="s">
        <v>401</v>
      </c>
      <c r="HH16" t="s">
        <v>398</v>
      </c>
      <c r="HI16" t="s">
        <v>398</v>
      </c>
      <c r="HJ16" t="s">
        <v>398</v>
      </c>
      <c r="HK16" t="s">
        <v>398</v>
      </c>
      <c r="HL16" t="s">
        <v>398</v>
      </c>
      <c r="HM16" t="s">
        <v>398</v>
      </c>
      <c r="HN16" t="s">
        <v>398</v>
      </c>
      <c r="HO16" t="s">
        <v>398</v>
      </c>
      <c r="HP16" t="s">
        <v>398</v>
      </c>
      <c r="HQ16" t="s">
        <v>398</v>
      </c>
      <c r="HR16" t="s">
        <v>398</v>
      </c>
      <c r="HS16" t="s">
        <v>398</v>
      </c>
      <c r="HZ16" t="s">
        <v>398</v>
      </c>
      <c r="IA16" t="s">
        <v>383</v>
      </c>
      <c r="IB16" t="s">
        <v>383</v>
      </c>
      <c r="IC16" t="s">
        <v>396</v>
      </c>
      <c r="ID16" t="s">
        <v>397</v>
      </c>
      <c r="IE16" t="s">
        <v>397</v>
      </c>
      <c r="II16" t="s">
        <v>397</v>
      </c>
      <c r="IM16" t="s">
        <v>379</v>
      </c>
      <c r="IN16" t="s">
        <v>379</v>
      </c>
      <c r="IO16" t="s">
        <v>392</v>
      </c>
      <c r="IP16" t="s">
        <v>392</v>
      </c>
      <c r="IQ16" t="s">
        <v>402</v>
      </c>
      <c r="IR16" t="s">
        <v>402</v>
      </c>
      <c r="IS16" t="s">
        <v>398</v>
      </c>
      <c r="IT16" t="s">
        <v>398</v>
      </c>
      <c r="IU16" t="s">
        <v>398</v>
      </c>
      <c r="IV16" t="s">
        <v>398</v>
      </c>
      <c r="IW16" t="s">
        <v>398</v>
      </c>
      <c r="IX16" t="s">
        <v>398</v>
      </c>
      <c r="IY16" t="s">
        <v>381</v>
      </c>
      <c r="IZ16" t="s">
        <v>398</v>
      </c>
      <c r="JB16" t="s">
        <v>384</v>
      </c>
      <c r="JC16" t="s">
        <v>384</v>
      </c>
      <c r="JD16" t="s">
        <v>381</v>
      </c>
      <c r="JE16" t="s">
        <v>381</v>
      </c>
      <c r="JF16" t="s">
        <v>381</v>
      </c>
      <c r="JG16" t="s">
        <v>381</v>
      </c>
      <c r="JH16" t="s">
        <v>381</v>
      </c>
      <c r="JI16" t="s">
        <v>383</v>
      </c>
      <c r="JJ16" t="s">
        <v>383</v>
      </c>
      <c r="JK16" t="s">
        <v>383</v>
      </c>
      <c r="JL16" t="s">
        <v>381</v>
      </c>
      <c r="JM16" t="s">
        <v>379</v>
      </c>
      <c r="JN16" t="s">
        <v>392</v>
      </c>
      <c r="JO16" t="s">
        <v>383</v>
      </c>
      <c r="JP16" t="s">
        <v>383</v>
      </c>
    </row>
    <row r="17" spans="1:276">
      <c r="A17">
        <v>1</v>
      </c>
      <c r="B17">
        <v>1706122874.1</v>
      </c>
      <c r="C17">
        <v>0</v>
      </c>
      <c r="D17" t="s">
        <v>403</v>
      </c>
      <c r="E17" t="s">
        <v>404</v>
      </c>
      <c r="F17">
        <v>15</v>
      </c>
      <c r="G17" t="s">
        <v>405</v>
      </c>
      <c r="H17" t="s">
        <v>406</v>
      </c>
      <c r="I17" t="s">
        <v>407</v>
      </c>
      <c r="J17" t="s">
        <v>408</v>
      </c>
      <c r="K17" t="s">
        <v>409</v>
      </c>
      <c r="L17" t="s">
        <v>410</v>
      </c>
      <c r="M17">
        <v>1706122865.6</v>
      </c>
      <c r="N17">
        <f>(O17)/1000</f>
        <v>0</v>
      </c>
      <c r="O17">
        <f>1000*DO17*AM17*(DK17-DL17)/(100*DD17*(1000-AM17*DK17))</f>
        <v>0</v>
      </c>
      <c r="P17">
        <f>DO17*AM17*(DJ17-DI17*(1000-AM17*DL17)/(1000-AM17*DK17))/(100*DD17)</f>
        <v>0</v>
      </c>
      <c r="Q17">
        <f>DI17 - IF(AM17&gt;1, P17*DD17*100.0/(AO17*DW17), 0)</f>
        <v>0</v>
      </c>
      <c r="R17">
        <f>((X17-N17/2)*Q17-P17)/(X17+N17/2)</f>
        <v>0</v>
      </c>
      <c r="S17">
        <f>R17*(DP17+DQ17)/1000.0</f>
        <v>0</v>
      </c>
      <c r="T17">
        <f>(DI17 - IF(AM17&gt;1, P17*DD17*100.0/(AO17*DW17), 0))*(DP17+DQ17)/1000.0</f>
        <v>0</v>
      </c>
      <c r="U17">
        <f>2.0/((1/W17-1/V17)+SIGN(W17)*SQRT((1/W17-1/V17)*(1/W17-1/V17) + 4*DE17/((DE17+1)*(DE17+1))*(2*1/W17*1/V17-1/V17*1/V17)))</f>
        <v>0</v>
      </c>
      <c r="V17">
        <f>IF(LEFT(DF17,1)&lt;&gt;"0",IF(LEFT(DF17,1)="1",3.0,DG17),$D$5+$E$5*(DW17*DP17/($K$5*1000))+$F$5*(DW17*DP17/($K$5*1000))*MAX(MIN(DD17,$J$5),$I$5)*MAX(MIN(DD17,$J$5),$I$5)+$G$5*MAX(MIN(DD17,$J$5),$I$5)*(DW17*DP17/($K$5*1000))+$H$5*(DW17*DP17/($K$5*1000))*(DW17*DP17/($K$5*1000)))</f>
        <v>0</v>
      </c>
      <c r="W17">
        <f>N17*(1000-(1000*0.61365*exp(17.502*AA17/(240.97+AA17))/(DP17+DQ17)+DK17)/2)/(1000*0.61365*exp(17.502*AA17/(240.97+AA17))/(DP17+DQ17)-DK17)</f>
        <v>0</v>
      </c>
      <c r="X17">
        <f>1/((DE17+1)/(U17/1.6)+1/(V17/1.37)) + DE17/((DE17+1)/(U17/1.6) + DE17/(V17/1.37))</f>
        <v>0</v>
      </c>
      <c r="Y17">
        <f>(CZ17*DC17)</f>
        <v>0</v>
      </c>
      <c r="Z17">
        <f>(DR17+(Y17+2*0.95*5.67E-8*(((DR17+$B$7)+273)^4-(DR17+273)^4)-44100*N17)/(1.84*29.3*V17+8*0.95*5.67E-8*(DR17+273)^3))</f>
        <v>0</v>
      </c>
      <c r="AA17">
        <f>($C$7*DS17+$D$7*DT17+$E$7*Z17)</f>
        <v>0</v>
      </c>
      <c r="AB17">
        <f>0.61365*exp(17.502*AA17/(240.97+AA17))</f>
        <v>0</v>
      </c>
      <c r="AC17">
        <f>(AD17/AE17*100)</f>
        <v>0</v>
      </c>
      <c r="AD17">
        <f>DK17*(DP17+DQ17)/1000</f>
        <v>0</v>
      </c>
      <c r="AE17">
        <f>0.61365*exp(17.502*DR17/(240.97+DR17))</f>
        <v>0</v>
      </c>
      <c r="AF17">
        <f>(AB17-DK17*(DP17+DQ17)/1000)</f>
        <v>0</v>
      </c>
      <c r="AG17">
        <f>(-N17*44100)</f>
        <v>0</v>
      </c>
      <c r="AH17">
        <f>2*29.3*V17*0.92*(DR17-AA17)</f>
        <v>0</v>
      </c>
      <c r="AI17">
        <f>2*0.95*5.67E-8*(((DR17+$B$7)+273)^4-(AA17+273)^4)</f>
        <v>0</v>
      </c>
      <c r="AJ17">
        <f>Y17+AI17+AG17+AH17</f>
        <v>0</v>
      </c>
      <c r="AK17">
        <v>3</v>
      </c>
      <c r="AL17">
        <v>0</v>
      </c>
      <c r="AM17">
        <f>IF(AK17*$H$13&gt;=AO17,1.0,(AO17/(AO17-AK17*$H$13)))</f>
        <v>0</v>
      </c>
      <c r="AN17">
        <f>(AM17-1)*100</f>
        <v>0</v>
      </c>
      <c r="AO17">
        <f>MAX(0,($B$13+$C$13*DW17)/(1+$D$13*DW17)*DP17/(DR17+273)*$E$13)</f>
        <v>0</v>
      </c>
      <c r="AP17" t="s">
        <v>411</v>
      </c>
      <c r="AQ17">
        <v>10104.6</v>
      </c>
      <c r="AR17">
        <v>832.715384615385</v>
      </c>
      <c r="AS17">
        <v>4495.83</v>
      </c>
      <c r="AT17">
        <f>1-AR17/AS17</f>
        <v>0</v>
      </c>
      <c r="AU17">
        <v>-0.102066526841992</v>
      </c>
      <c r="AV17" t="s">
        <v>412</v>
      </c>
      <c r="AW17">
        <v>10112.5</v>
      </c>
      <c r="AX17">
        <v>2144.7636</v>
      </c>
      <c r="AY17">
        <v>2292.48882576111</v>
      </c>
      <c r="AZ17">
        <f>1-AX17/AY17</f>
        <v>0</v>
      </c>
      <c r="BA17">
        <v>0.5</v>
      </c>
      <c r="BB17">
        <f>DA17</f>
        <v>0</v>
      </c>
      <c r="BC17">
        <f>P17</f>
        <v>0</v>
      </c>
      <c r="BD17">
        <f>AZ17*BA17*BB17</f>
        <v>0</v>
      </c>
      <c r="BE17">
        <f>(BC17-AU17)/BB17</f>
        <v>0</v>
      </c>
      <c r="BF17">
        <f>(AS17-AY17)/AY17</f>
        <v>0</v>
      </c>
      <c r="BG17">
        <f>AR17/(AT17+AR17/AY17)</f>
        <v>0</v>
      </c>
      <c r="BH17" t="s">
        <v>413</v>
      </c>
      <c r="BI17">
        <v>0</v>
      </c>
      <c r="BJ17">
        <f>IF(BI17&lt;&gt;0, BI17, BG17)</f>
        <v>0</v>
      </c>
      <c r="BK17">
        <f>1-BJ17/AY17</f>
        <v>0</v>
      </c>
      <c r="BL17">
        <f>(AY17-AX17)/(AY17-BJ17)</f>
        <v>0</v>
      </c>
      <c r="BM17">
        <f>(AS17-AY17)/(AS17-BJ17)</f>
        <v>0</v>
      </c>
      <c r="BN17">
        <f>(AY17-AX17)/(AY17-AR17)</f>
        <v>0</v>
      </c>
      <c r="BO17">
        <f>(AS17-AY17)/(AS17-AR17)</f>
        <v>0</v>
      </c>
      <c r="BP17">
        <f>(BL17*BJ17/AX17)</f>
        <v>0</v>
      </c>
      <c r="BQ17">
        <f>(1-BP17)</f>
        <v>0</v>
      </c>
      <c r="BR17">
        <v>1405</v>
      </c>
      <c r="BS17">
        <v>290</v>
      </c>
      <c r="BT17">
        <v>2272.31</v>
      </c>
      <c r="BU17">
        <v>65</v>
      </c>
      <c r="BV17">
        <v>10112.5</v>
      </c>
      <c r="BW17">
        <v>2260.61</v>
      </c>
      <c r="BX17">
        <v>11.7</v>
      </c>
      <c r="BY17">
        <v>300</v>
      </c>
      <c r="BZ17">
        <v>24.1</v>
      </c>
      <c r="CA17">
        <v>2292.48882576111</v>
      </c>
      <c r="CB17">
        <v>2.90133395277285</v>
      </c>
      <c r="CC17">
        <v>-32.2352852489673</v>
      </c>
      <c r="CD17">
        <v>2.56406957412588</v>
      </c>
      <c r="CE17">
        <v>0.849505448978809</v>
      </c>
      <c r="CF17">
        <v>-0.00779826896551724</v>
      </c>
      <c r="CG17">
        <v>290</v>
      </c>
      <c r="CH17">
        <v>2254.28</v>
      </c>
      <c r="CI17">
        <v>615</v>
      </c>
      <c r="CJ17">
        <v>10085.3</v>
      </c>
      <c r="CK17">
        <v>2260.53</v>
      </c>
      <c r="CL17">
        <v>-6.25</v>
      </c>
      <c r="CZ17">
        <f>$B$11*DX17+$C$11*DY17+$F$11*EJ17*(1-EM17)</f>
        <v>0</v>
      </c>
      <c r="DA17">
        <f>CZ17*DB17</f>
        <v>0</v>
      </c>
      <c r="DB17">
        <f>($B$11*$D$9+$C$11*$D$9+$F$11*((EW17+EO17)/MAX(EW17+EO17+EX17, 0.1)*$I$9+EX17/MAX(EW17+EO17+EX17, 0.1)*$J$9))/($B$11+$C$11+$F$11)</f>
        <v>0</v>
      </c>
      <c r="DC17">
        <f>($B$11*$K$9+$C$11*$K$9+$F$11*((EW17+EO17)/MAX(EW17+EO17+EX17, 0.1)*$P$9+EX17/MAX(EW17+EO17+EX17, 0.1)*$Q$9))/($B$11+$C$11+$F$11)</f>
        <v>0</v>
      </c>
      <c r="DD17">
        <v>6</v>
      </c>
      <c r="DE17">
        <v>0.5</v>
      </c>
      <c r="DF17" t="s">
        <v>414</v>
      </c>
      <c r="DG17">
        <v>2</v>
      </c>
      <c r="DH17">
        <v>1706122865.6</v>
      </c>
      <c r="DI17">
        <v>370.912</v>
      </c>
      <c r="DJ17">
        <v>371.7231875</v>
      </c>
      <c r="DK17">
        <v>27.34821875</v>
      </c>
      <c r="DL17">
        <v>26.9133375</v>
      </c>
      <c r="DM17">
        <v>372.192</v>
      </c>
      <c r="DN17">
        <v>27.02190625</v>
      </c>
      <c r="DO17">
        <v>600.0129375</v>
      </c>
      <c r="DP17">
        <v>88.5818</v>
      </c>
      <c r="DQ17">
        <v>0.09999585</v>
      </c>
      <c r="DR17">
        <v>27.81425625</v>
      </c>
      <c r="DS17">
        <v>27.86531875</v>
      </c>
      <c r="DT17">
        <v>999.9</v>
      </c>
      <c r="DU17">
        <v>0</v>
      </c>
      <c r="DV17">
        <v>0</v>
      </c>
      <c r="DW17">
        <v>4997.34375</v>
      </c>
      <c r="DX17">
        <v>0</v>
      </c>
      <c r="DY17">
        <v>-127.85025</v>
      </c>
      <c r="DZ17">
        <v>-0.77881675</v>
      </c>
      <c r="EA17">
        <v>381.374375</v>
      </c>
      <c r="EB17">
        <v>382.0043125</v>
      </c>
      <c r="EC17">
        <v>0.4348878125</v>
      </c>
      <c r="ED17">
        <v>371.7231875</v>
      </c>
      <c r="EE17">
        <v>26.9133375</v>
      </c>
      <c r="EF17">
        <v>2.422555625</v>
      </c>
      <c r="EG17">
        <v>2.384031875</v>
      </c>
      <c r="EH17">
        <v>20.51534375</v>
      </c>
      <c r="EI17">
        <v>20.25570625</v>
      </c>
      <c r="EJ17">
        <v>700.0249375</v>
      </c>
      <c r="EK17">
        <v>0.942993125</v>
      </c>
      <c r="EL17">
        <v>0.05700664375</v>
      </c>
      <c r="EM17">
        <v>0</v>
      </c>
      <c r="EN17">
        <v>2147.550625</v>
      </c>
      <c r="EO17">
        <v>5.00072</v>
      </c>
      <c r="EP17">
        <v>14453.81875</v>
      </c>
      <c r="EQ17">
        <v>6034.17375</v>
      </c>
      <c r="ER17">
        <v>39.95275</v>
      </c>
      <c r="ES17">
        <v>42.3905</v>
      </c>
      <c r="ET17">
        <v>41.460625</v>
      </c>
      <c r="EU17">
        <v>42.819875</v>
      </c>
      <c r="EV17">
        <v>42.5465</v>
      </c>
      <c r="EW17">
        <v>655.403125</v>
      </c>
      <c r="EX17">
        <v>39.62</v>
      </c>
      <c r="EY17">
        <v>0</v>
      </c>
      <c r="EZ17">
        <v>1706122873.9</v>
      </c>
      <c r="FA17">
        <v>0</v>
      </c>
      <c r="FB17">
        <v>2144.7636</v>
      </c>
      <c r="FC17">
        <v>-151.28923054515</v>
      </c>
      <c r="FD17">
        <v>-1001.1461523039</v>
      </c>
      <c r="FE17">
        <v>14434.576</v>
      </c>
      <c r="FF17">
        <v>15</v>
      </c>
      <c r="FG17">
        <v>1706122898.1</v>
      </c>
      <c r="FH17" t="s">
        <v>415</v>
      </c>
      <c r="FI17">
        <v>1706122898.1</v>
      </c>
      <c r="FJ17">
        <v>1706122760.1</v>
      </c>
      <c r="FK17">
        <v>2</v>
      </c>
      <c r="FL17">
        <v>-0.033</v>
      </c>
      <c r="FM17">
        <v>-0.08</v>
      </c>
      <c r="FN17">
        <v>-1.28</v>
      </c>
      <c r="FO17">
        <v>0.326</v>
      </c>
      <c r="FP17">
        <v>371</v>
      </c>
      <c r="FQ17">
        <v>27</v>
      </c>
      <c r="FR17">
        <v>0.52</v>
      </c>
      <c r="FS17">
        <v>0.47</v>
      </c>
      <c r="FT17">
        <v>0</v>
      </c>
      <c r="FU17">
        <v>0</v>
      </c>
      <c r="FV17" t="s">
        <v>416</v>
      </c>
      <c r="FW17">
        <v>3.23814</v>
      </c>
      <c r="FX17">
        <v>2.68113</v>
      </c>
      <c r="FY17">
        <v>0.0783345</v>
      </c>
      <c r="FZ17">
        <v>0.0780061</v>
      </c>
      <c r="GA17">
        <v>0.116208</v>
      </c>
      <c r="GB17">
        <v>0.114043</v>
      </c>
      <c r="GC17">
        <v>28147.4</v>
      </c>
      <c r="GD17">
        <v>25831.4</v>
      </c>
      <c r="GE17">
        <v>28897</v>
      </c>
      <c r="GF17">
        <v>26584.8</v>
      </c>
      <c r="GG17">
        <v>35585.3</v>
      </c>
      <c r="GH17">
        <v>33134.7</v>
      </c>
      <c r="GI17">
        <v>43409.4</v>
      </c>
      <c r="GJ17">
        <v>40248.1</v>
      </c>
      <c r="GK17">
        <v>2.1017</v>
      </c>
      <c r="GL17">
        <v>2.5483</v>
      </c>
      <c r="GM17">
        <v>0.104353</v>
      </c>
      <c r="GN17">
        <v>0</v>
      </c>
      <c r="GO17">
        <v>26.1806</v>
      </c>
      <c r="GP17">
        <v>999.9</v>
      </c>
      <c r="GQ17">
        <v>78.482</v>
      </c>
      <c r="GR17">
        <v>23.988</v>
      </c>
      <c r="GS17">
        <v>26.5155</v>
      </c>
      <c r="GT17">
        <v>30.64</v>
      </c>
      <c r="GU17">
        <v>7.64824</v>
      </c>
      <c r="GV17">
        <v>3</v>
      </c>
      <c r="GW17">
        <v>0.0100407</v>
      </c>
      <c r="GX17">
        <v>0</v>
      </c>
      <c r="GY17">
        <v>20.3121</v>
      </c>
      <c r="GZ17">
        <v>5.24784</v>
      </c>
      <c r="HA17">
        <v>11.9644</v>
      </c>
      <c r="HB17">
        <v>4.9856</v>
      </c>
      <c r="HC17">
        <v>3.2922</v>
      </c>
      <c r="HD17">
        <v>999.9</v>
      </c>
      <c r="HE17">
        <v>9999</v>
      </c>
      <c r="HF17">
        <v>9999</v>
      </c>
      <c r="HG17">
        <v>9999</v>
      </c>
      <c r="HH17">
        <v>4.97118</v>
      </c>
      <c r="HI17">
        <v>1.88293</v>
      </c>
      <c r="HJ17">
        <v>1.87759</v>
      </c>
      <c r="HK17">
        <v>1.87912</v>
      </c>
      <c r="HL17">
        <v>1.87483</v>
      </c>
      <c r="HM17">
        <v>1.875</v>
      </c>
      <c r="HN17">
        <v>1.87834</v>
      </c>
      <c r="HO17">
        <v>1.87881</v>
      </c>
      <c r="HP17">
        <v>0</v>
      </c>
      <c r="HQ17">
        <v>0</v>
      </c>
      <c r="HR17">
        <v>0</v>
      </c>
      <c r="HS17">
        <v>0</v>
      </c>
      <c r="HT17" t="s">
        <v>417</v>
      </c>
      <c r="HU17" t="s">
        <v>418</v>
      </c>
      <c r="HV17" t="s">
        <v>419</v>
      </c>
      <c r="HW17" t="s">
        <v>419</v>
      </c>
      <c r="HX17" t="s">
        <v>419</v>
      </c>
      <c r="HY17" t="s">
        <v>419</v>
      </c>
      <c r="HZ17">
        <v>0</v>
      </c>
      <c r="IA17">
        <v>100</v>
      </c>
      <c r="IB17">
        <v>100</v>
      </c>
      <c r="IC17">
        <v>-1.28</v>
      </c>
      <c r="ID17">
        <v>0.3263</v>
      </c>
      <c r="IE17">
        <v>-1.24760000000003</v>
      </c>
      <c r="IF17">
        <v>0</v>
      </c>
      <c r="IG17">
        <v>0</v>
      </c>
      <c r="IH17">
        <v>0</v>
      </c>
      <c r="II17">
        <v>0.326330000000002</v>
      </c>
      <c r="IJ17">
        <v>0</v>
      </c>
      <c r="IK17">
        <v>0</v>
      </c>
      <c r="IL17">
        <v>0</v>
      </c>
      <c r="IM17">
        <v>-1</v>
      </c>
      <c r="IN17">
        <v>-1</v>
      </c>
      <c r="IO17">
        <v>1</v>
      </c>
      <c r="IP17">
        <v>23</v>
      </c>
      <c r="IQ17">
        <v>1.7</v>
      </c>
      <c r="IR17">
        <v>1.9</v>
      </c>
      <c r="IS17">
        <v>4.99756</v>
      </c>
      <c r="IT17">
        <v>4.99756</v>
      </c>
      <c r="IU17">
        <v>3.34595</v>
      </c>
      <c r="IV17">
        <v>3.09082</v>
      </c>
      <c r="IW17">
        <v>3.05054</v>
      </c>
      <c r="IX17">
        <v>2.31323</v>
      </c>
      <c r="IY17">
        <v>29.1554</v>
      </c>
      <c r="IZ17">
        <v>15.8832</v>
      </c>
      <c r="JA17">
        <v>2</v>
      </c>
      <c r="JB17">
        <v>620.025</v>
      </c>
      <c r="JC17">
        <v>1092.86</v>
      </c>
      <c r="JD17">
        <v>25.8465</v>
      </c>
      <c r="JE17">
        <v>26.8479</v>
      </c>
      <c r="JF17">
        <v>30.0015</v>
      </c>
      <c r="JG17">
        <v>26.8052</v>
      </c>
      <c r="JH17">
        <v>26.7676</v>
      </c>
      <c r="JI17">
        <v>-1</v>
      </c>
      <c r="JJ17">
        <v>-30</v>
      </c>
      <c r="JK17">
        <v>-30</v>
      </c>
      <c r="JL17">
        <v>-999.9</v>
      </c>
      <c r="JM17">
        <v>400</v>
      </c>
      <c r="JN17">
        <v>0</v>
      </c>
      <c r="JO17">
        <v>104.314</v>
      </c>
      <c r="JP17">
        <v>101.226</v>
      </c>
    </row>
    <row r="18" spans="1:276">
      <c r="A18">
        <v>2</v>
      </c>
      <c r="B18">
        <v>1706122932.1</v>
      </c>
      <c r="C18">
        <v>58</v>
      </c>
      <c r="D18" t="s">
        <v>420</v>
      </c>
      <c r="E18" t="s">
        <v>421</v>
      </c>
      <c r="F18">
        <v>15</v>
      </c>
      <c r="G18" t="s">
        <v>405</v>
      </c>
      <c r="H18" t="s">
        <v>406</v>
      </c>
      <c r="I18" t="s">
        <v>407</v>
      </c>
      <c r="J18" t="s">
        <v>408</v>
      </c>
      <c r="K18" t="s">
        <v>409</v>
      </c>
      <c r="L18" t="s">
        <v>410</v>
      </c>
      <c r="M18">
        <v>1706122924.1</v>
      </c>
      <c r="N18">
        <f>(O18)/1000</f>
        <v>0</v>
      </c>
      <c r="O18">
        <f>1000*DO18*AM18*(DK18-DL18)/(100*DD18*(1000-AM18*DK18))</f>
        <v>0</v>
      </c>
      <c r="P18">
        <f>DO18*AM18*(DJ18-DI18*(1000-AM18*DL18)/(1000-AM18*DK18))/(100*DD18)</f>
        <v>0</v>
      </c>
      <c r="Q18">
        <f>DI18 - IF(AM18&gt;1, P18*DD18*100.0/(AO18*DW18), 0)</f>
        <v>0</v>
      </c>
      <c r="R18">
        <f>((X18-N18/2)*Q18-P18)/(X18+N18/2)</f>
        <v>0</v>
      </c>
      <c r="S18">
        <f>R18*(DP18+DQ18)/1000.0</f>
        <v>0</v>
      </c>
      <c r="T18">
        <f>(DI18 - IF(AM18&gt;1, P18*DD18*100.0/(AO18*DW18), 0))*(DP18+DQ18)/1000.0</f>
        <v>0</v>
      </c>
      <c r="U18">
        <f>2.0/((1/W18-1/V18)+SIGN(W18)*SQRT((1/W18-1/V18)*(1/W18-1/V18) + 4*DE18/((DE18+1)*(DE18+1))*(2*1/W18*1/V18-1/V18*1/V18)))</f>
        <v>0</v>
      </c>
      <c r="V18">
        <f>IF(LEFT(DF18,1)&lt;&gt;"0",IF(LEFT(DF18,1)="1",3.0,DG18),$D$5+$E$5*(DW18*DP18/($K$5*1000))+$F$5*(DW18*DP18/($K$5*1000))*MAX(MIN(DD18,$J$5),$I$5)*MAX(MIN(DD18,$J$5),$I$5)+$G$5*MAX(MIN(DD18,$J$5),$I$5)*(DW18*DP18/($K$5*1000))+$H$5*(DW18*DP18/($K$5*1000))*(DW18*DP18/($K$5*1000)))</f>
        <v>0</v>
      </c>
      <c r="W18">
        <f>N18*(1000-(1000*0.61365*exp(17.502*AA18/(240.97+AA18))/(DP18+DQ18)+DK18)/2)/(1000*0.61365*exp(17.502*AA18/(240.97+AA18))/(DP18+DQ18)-DK18)</f>
        <v>0</v>
      </c>
      <c r="X18">
        <f>1/((DE18+1)/(U18/1.6)+1/(V18/1.37)) + DE18/((DE18+1)/(U18/1.6) + DE18/(V18/1.37))</f>
        <v>0</v>
      </c>
      <c r="Y18">
        <f>(CZ18*DC18)</f>
        <v>0</v>
      </c>
      <c r="Z18">
        <f>(DR18+(Y18+2*0.95*5.67E-8*(((DR18+$B$7)+273)^4-(DR18+273)^4)-44100*N18)/(1.84*29.3*V18+8*0.95*5.67E-8*(DR18+273)^3))</f>
        <v>0</v>
      </c>
      <c r="AA18">
        <f>($C$7*DS18+$D$7*DT18+$E$7*Z18)</f>
        <v>0</v>
      </c>
      <c r="AB18">
        <f>0.61365*exp(17.502*AA18/(240.97+AA18))</f>
        <v>0</v>
      </c>
      <c r="AC18">
        <f>(AD18/AE18*100)</f>
        <v>0</v>
      </c>
      <c r="AD18">
        <f>DK18*(DP18+DQ18)/1000</f>
        <v>0</v>
      </c>
      <c r="AE18">
        <f>0.61365*exp(17.502*DR18/(240.97+DR18))</f>
        <v>0</v>
      </c>
      <c r="AF18">
        <f>(AB18-DK18*(DP18+DQ18)/1000)</f>
        <v>0</v>
      </c>
      <c r="AG18">
        <f>(-N18*44100)</f>
        <v>0</v>
      </c>
      <c r="AH18">
        <f>2*29.3*V18*0.92*(DR18-AA18)</f>
        <v>0</v>
      </c>
      <c r="AI18">
        <f>2*0.95*5.67E-8*(((DR18+$B$7)+273)^4-(AA18+273)^4)</f>
        <v>0</v>
      </c>
      <c r="AJ18">
        <f>Y18+AI18+AG18+AH18</f>
        <v>0</v>
      </c>
      <c r="AK18">
        <v>2</v>
      </c>
      <c r="AL18">
        <v>0</v>
      </c>
      <c r="AM18">
        <f>IF(AK18*$H$13&gt;=AO18,1.0,(AO18/(AO18-AK18*$H$13)))</f>
        <v>0</v>
      </c>
      <c r="AN18">
        <f>(AM18-1)*100</f>
        <v>0</v>
      </c>
      <c r="AO18">
        <f>MAX(0,($B$13+$C$13*DW18)/(1+$D$13*DW18)*DP18/(DR18+273)*$E$13)</f>
        <v>0</v>
      </c>
      <c r="AP18" t="s">
        <v>411</v>
      </c>
      <c r="AQ18">
        <v>10104.6</v>
      </c>
      <c r="AR18">
        <v>832.715384615385</v>
      </c>
      <c r="AS18">
        <v>4495.83</v>
      </c>
      <c r="AT18">
        <f>1-AR18/AS18</f>
        <v>0</v>
      </c>
      <c r="AU18">
        <v>-0.102066526841992</v>
      </c>
      <c r="AV18" t="s">
        <v>422</v>
      </c>
      <c r="AW18">
        <v>10110.7</v>
      </c>
      <c r="AX18">
        <v>2027.82192307692</v>
      </c>
      <c r="AY18">
        <v>2183.67737653365</v>
      </c>
      <c r="AZ18">
        <f>1-AX18/AY18</f>
        <v>0</v>
      </c>
      <c r="BA18">
        <v>0.5</v>
      </c>
      <c r="BB18">
        <f>DA18</f>
        <v>0</v>
      </c>
      <c r="BC18">
        <f>P18</f>
        <v>0</v>
      </c>
      <c r="BD18">
        <f>AZ18*BA18*BB18</f>
        <v>0</v>
      </c>
      <c r="BE18">
        <f>(BC18-AU18)/BB18</f>
        <v>0</v>
      </c>
      <c r="BF18">
        <f>(AS18-AY18)/AY18</f>
        <v>0</v>
      </c>
      <c r="BG18">
        <f>AR18/(AT18+AR18/AY18)</f>
        <v>0</v>
      </c>
      <c r="BH18" t="s">
        <v>413</v>
      </c>
      <c r="BI18">
        <v>0</v>
      </c>
      <c r="BJ18">
        <f>IF(BI18&lt;&gt;0, BI18, BG18)</f>
        <v>0</v>
      </c>
      <c r="BK18">
        <f>1-BJ18/AY18</f>
        <v>0</v>
      </c>
      <c r="BL18">
        <f>(AY18-AX18)/(AY18-BJ18)</f>
        <v>0</v>
      </c>
      <c r="BM18">
        <f>(AS18-AY18)/(AS18-BJ18)</f>
        <v>0</v>
      </c>
      <c r="BN18">
        <f>(AY18-AX18)/(AY18-AR18)</f>
        <v>0</v>
      </c>
      <c r="BO18">
        <f>(AS18-AY18)/(AS18-AR18)</f>
        <v>0</v>
      </c>
      <c r="BP18">
        <f>(BL18*BJ18/AX18)</f>
        <v>0</v>
      </c>
      <c r="BQ18">
        <f>(1-BP18)</f>
        <v>0</v>
      </c>
      <c r="BR18">
        <v>1406</v>
      </c>
      <c r="BS18">
        <v>290</v>
      </c>
      <c r="BT18">
        <v>2165.14</v>
      </c>
      <c r="BU18">
        <v>65</v>
      </c>
      <c r="BV18">
        <v>10110.7</v>
      </c>
      <c r="BW18">
        <v>2155.41</v>
      </c>
      <c r="BX18">
        <v>9.73</v>
      </c>
      <c r="BY18">
        <v>300</v>
      </c>
      <c r="BZ18">
        <v>24.1</v>
      </c>
      <c r="CA18">
        <v>2183.67737653365</v>
      </c>
      <c r="CB18">
        <v>2.38561348221088</v>
      </c>
      <c r="CC18">
        <v>-28.5823535219174</v>
      </c>
      <c r="CD18">
        <v>2.10790291706915</v>
      </c>
      <c r="CE18">
        <v>0.867839233715153</v>
      </c>
      <c r="CF18">
        <v>-0.00779709899888766</v>
      </c>
      <c r="CG18">
        <v>290</v>
      </c>
      <c r="CH18">
        <v>2149.7</v>
      </c>
      <c r="CI18">
        <v>615</v>
      </c>
      <c r="CJ18">
        <v>10083.4</v>
      </c>
      <c r="CK18">
        <v>2155.33</v>
      </c>
      <c r="CL18">
        <v>-5.63</v>
      </c>
      <c r="CZ18">
        <f>$B$11*DX18+$C$11*DY18+$F$11*EJ18*(1-EM18)</f>
        <v>0</v>
      </c>
      <c r="DA18">
        <f>CZ18*DB18</f>
        <v>0</v>
      </c>
      <c r="DB18">
        <f>($B$11*$D$9+$C$11*$D$9+$F$11*((EW18+EO18)/MAX(EW18+EO18+EX18, 0.1)*$I$9+EX18/MAX(EW18+EO18+EX18, 0.1)*$J$9))/($B$11+$C$11+$F$11)</f>
        <v>0</v>
      </c>
      <c r="DC18">
        <f>($B$11*$K$9+$C$11*$K$9+$F$11*((EW18+EO18)/MAX(EW18+EO18+EX18, 0.1)*$P$9+EX18/MAX(EW18+EO18+EX18, 0.1)*$Q$9))/($B$11+$C$11+$F$11)</f>
        <v>0</v>
      </c>
      <c r="DD18">
        <v>6</v>
      </c>
      <c r="DE18">
        <v>0.5</v>
      </c>
      <c r="DF18" t="s">
        <v>414</v>
      </c>
      <c r="DG18">
        <v>2</v>
      </c>
      <c r="DH18">
        <v>1706122924.1</v>
      </c>
      <c r="DI18">
        <v>370.263533333333</v>
      </c>
      <c r="DJ18">
        <v>371.3388</v>
      </c>
      <c r="DK18">
        <v>27.2737333333333</v>
      </c>
      <c r="DL18">
        <v>26.7989333333333</v>
      </c>
      <c r="DM18">
        <v>371.510533333333</v>
      </c>
      <c r="DN18">
        <v>26.9474</v>
      </c>
      <c r="DO18">
        <v>599.927866666667</v>
      </c>
      <c r="DP18">
        <v>88.5860733333333</v>
      </c>
      <c r="DQ18">
        <v>0.0999673333333333</v>
      </c>
      <c r="DR18">
        <v>28.0052466666667</v>
      </c>
      <c r="DS18">
        <v>28.0570466666667</v>
      </c>
      <c r="DT18">
        <v>999.9</v>
      </c>
      <c r="DU18">
        <v>0</v>
      </c>
      <c r="DV18">
        <v>0</v>
      </c>
      <c r="DW18">
        <v>4995</v>
      </c>
      <c r="DX18">
        <v>0</v>
      </c>
      <c r="DY18">
        <v>-121.7594</v>
      </c>
      <c r="DZ18">
        <v>-1.10857546666667</v>
      </c>
      <c r="EA18">
        <v>380.611</v>
      </c>
      <c r="EB18">
        <v>381.564333333333</v>
      </c>
      <c r="EC18">
        <v>0.474810466666667</v>
      </c>
      <c r="ED18">
        <v>371.3388</v>
      </c>
      <c r="EE18">
        <v>26.7989333333333</v>
      </c>
      <c r="EF18">
        <v>2.416072</v>
      </c>
      <c r="EG18">
        <v>2.37401133333333</v>
      </c>
      <c r="EH18">
        <v>20.4719133333333</v>
      </c>
      <c r="EI18">
        <v>20.1875866666667</v>
      </c>
      <c r="EJ18">
        <v>699.970733333333</v>
      </c>
      <c r="EK18">
        <v>0.942999266666667</v>
      </c>
      <c r="EL18">
        <v>0.05700054</v>
      </c>
      <c r="EM18">
        <v>0</v>
      </c>
      <c r="EN18">
        <v>2028.51866666667</v>
      </c>
      <c r="EO18">
        <v>5.00072</v>
      </c>
      <c r="EP18">
        <v>13673.8533333333</v>
      </c>
      <c r="EQ18">
        <v>6033.714</v>
      </c>
      <c r="ER18">
        <v>40.2164</v>
      </c>
      <c r="ES18">
        <v>42.5788</v>
      </c>
      <c r="ET18">
        <v>41.6746</v>
      </c>
      <c r="EU18">
        <v>43.0330666666667</v>
      </c>
      <c r="EV18">
        <v>42.7954666666667</v>
      </c>
      <c r="EW18">
        <v>655.355333333333</v>
      </c>
      <c r="EX18">
        <v>39.61</v>
      </c>
      <c r="EY18">
        <v>0</v>
      </c>
      <c r="EZ18">
        <v>56.8999998569489</v>
      </c>
      <c r="FA18">
        <v>0</v>
      </c>
      <c r="FB18">
        <v>2027.82192307692</v>
      </c>
      <c r="FC18">
        <v>-86.7784615285566</v>
      </c>
      <c r="FD18">
        <v>-562.420513036687</v>
      </c>
      <c r="FE18">
        <v>13669.7615384615</v>
      </c>
      <c r="FF18">
        <v>15</v>
      </c>
      <c r="FG18">
        <v>1706122947.1</v>
      </c>
      <c r="FH18" t="s">
        <v>423</v>
      </c>
      <c r="FI18">
        <v>1706122947.1</v>
      </c>
      <c r="FJ18">
        <v>1706122760.1</v>
      </c>
      <c r="FK18">
        <v>3</v>
      </c>
      <c r="FL18">
        <v>0.033</v>
      </c>
      <c r="FM18">
        <v>-0.08</v>
      </c>
      <c r="FN18">
        <v>-1.247</v>
      </c>
      <c r="FO18">
        <v>0.326</v>
      </c>
      <c r="FP18">
        <v>370</v>
      </c>
      <c r="FQ18">
        <v>27</v>
      </c>
      <c r="FR18">
        <v>0.81</v>
      </c>
      <c r="FS18">
        <v>0.47</v>
      </c>
      <c r="FT18">
        <v>0</v>
      </c>
      <c r="FU18">
        <v>0</v>
      </c>
      <c r="FV18" t="s">
        <v>416</v>
      </c>
      <c r="FW18">
        <v>3.23771</v>
      </c>
      <c r="FX18">
        <v>2.68148</v>
      </c>
      <c r="FY18">
        <v>0.0782559</v>
      </c>
      <c r="FZ18">
        <v>0.077905</v>
      </c>
      <c r="GA18">
        <v>0.115871</v>
      </c>
      <c r="GB18">
        <v>0.113537</v>
      </c>
      <c r="GC18">
        <v>28140.4</v>
      </c>
      <c r="GD18">
        <v>25823.3</v>
      </c>
      <c r="GE18">
        <v>28888.4</v>
      </c>
      <c r="GF18">
        <v>26574.4</v>
      </c>
      <c r="GG18">
        <v>35589.8</v>
      </c>
      <c r="GH18">
        <v>33142.6</v>
      </c>
      <c r="GI18">
        <v>43396.4</v>
      </c>
      <c r="GJ18">
        <v>40233.5</v>
      </c>
      <c r="GK18">
        <v>2.0982</v>
      </c>
      <c r="GL18">
        <v>2.5447</v>
      </c>
      <c r="GM18">
        <v>0.107989</v>
      </c>
      <c r="GN18">
        <v>0</v>
      </c>
      <c r="GO18">
        <v>26.2915</v>
      </c>
      <c r="GP18">
        <v>999.9</v>
      </c>
      <c r="GQ18">
        <v>78.006</v>
      </c>
      <c r="GR18">
        <v>24.119</v>
      </c>
      <c r="GS18">
        <v>26.5596</v>
      </c>
      <c r="GT18">
        <v>30.23</v>
      </c>
      <c r="GU18">
        <v>7.72836</v>
      </c>
      <c r="GV18">
        <v>3</v>
      </c>
      <c r="GW18">
        <v>0.026189</v>
      </c>
      <c r="GX18">
        <v>0</v>
      </c>
      <c r="GY18">
        <v>20.3115</v>
      </c>
      <c r="GZ18">
        <v>5.24724</v>
      </c>
      <c r="HA18">
        <v>11.965</v>
      </c>
      <c r="HB18">
        <v>4.9856</v>
      </c>
      <c r="HC18">
        <v>3.2924</v>
      </c>
      <c r="HD18">
        <v>999.9</v>
      </c>
      <c r="HE18">
        <v>9999</v>
      </c>
      <c r="HF18">
        <v>9999</v>
      </c>
      <c r="HG18">
        <v>9999</v>
      </c>
      <c r="HH18">
        <v>4.97124</v>
      </c>
      <c r="HI18">
        <v>1.88293</v>
      </c>
      <c r="HJ18">
        <v>1.87759</v>
      </c>
      <c r="HK18">
        <v>1.87913</v>
      </c>
      <c r="HL18">
        <v>1.87485</v>
      </c>
      <c r="HM18">
        <v>1.875</v>
      </c>
      <c r="HN18">
        <v>1.87836</v>
      </c>
      <c r="HO18">
        <v>1.87881</v>
      </c>
      <c r="HP18">
        <v>0</v>
      </c>
      <c r="HQ18">
        <v>0</v>
      </c>
      <c r="HR18">
        <v>0</v>
      </c>
      <c r="HS18">
        <v>0</v>
      </c>
      <c r="HT18" t="s">
        <v>417</v>
      </c>
      <c r="HU18" t="s">
        <v>418</v>
      </c>
      <c r="HV18" t="s">
        <v>419</v>
      </c>
      <c r="HW18" t="s">
        <v>419</v>
      </c>
      <c r="HX18" t="s">
        <v>419</v>
      </c>
      <c r="HY18" t="s">
        <v>419</v>
      </c>
      <c r="HZ18">
        <v>0</v>
      </c>
      <c r="IA18">
        <v>100</v>
      </c>
      <c r="IB18">
        <v>100</v>
      </c>
      <c r="IC18">
        <v>-1.247</v>
      </c>
      <c r="ID18">
        <v>0.3264</v>
      </c>
      <c r="IE18">
        <v>-1.28009999999995</v>
      </c>
      <c r="IF18">
        <v>0</v>
      </c>
      <c r="IG18">
        <v>0</v>
      </c>
      <c r="IH18">
        <v>0</v>
      </c>
      <c r="II18">
        <v>0.326330000000002</v>
      </c>
      <c r="IJ18">
        <v>0</v>
      </c>
      <c r="IK18">
        <v>0</v>
      </c>
      <c r="IL18">
        <v>0</v>
      </c>
      <c r="IM18">
        <v>-1</v>
      </c>
      <c r="IN18">
        <v>-1</v>
      </c>
      <c r="IO18">
        <v>1</v>
      </c>
      <c r="IP18">
        <v>23</v>
      </c>
      <c r="IQ18">
        <v>0.6</v>
      </c>
      <c r="IR18">
        <v>2.9</v>
      </c>
      <c r="IS18">
        <v>4.99756</v>
      </c>
      <c r="IT18">
        <v>4.99756</v>
      </c>
      <c r="IU18">
        <v>3.34595</v>
      </c>
      <c r="IV18">
        <v>3.09082</v>
      </c>
      <c r="IW18">
        <v>3.05054</v>
      </c>
      <c r="IX18">
        <v>2.32422</v>
      </c>
      <c r="IY18">
        <v>29.3251</v>
      </c>
      <c r="IZ18">
        <v>15.8657</v>
      </c>
      <c r="JA18">
        <v>2</v>
      </c>
      <c r="JB18">
        <v>619.766</v>
      </c>
      <c r="JC18">
        <v>1092.78</v>
      </c>
      <c r="JD18">
        <v>26.0181</v>
      </c>
      <c r="JE18">
        <v>27.0669</v>
      </c>
      <c r="JF18">
        <v>30.0013</v>
      </c>
      <c r="JG18">
        <v>27.0249</v>
      </c>
      <c r="JH18">
        <v>26.987</v>
      </c>
      <c r="JI18">
        <v>-1</v>
      </c>
      <c r="JJ18">
        <v>-30</v>
      </c>
      <c r="JK18">
        <v>-30</v>
      </c>
      <c r="JL18">
        <v>-999.9</v>
      </c>
      <c r="JM18">
        <v>400</v>
      </c>
      <c r="JN18">
        <v>0</v>
      </c>
      <c r="JO18">
        <v>104.282</v>
      </c>
      <c r="JP18">
        <v>101.188</v>
      </c>
    </row>
    <row r="19" spans="1:276">
      <c r="A19">
        <v>3</v>
      </c>
      <c r="B19">
        <v>1706123108.1</v>
      </c>
      <c r="C19">
        <v>234</v>
      </c>
      <c r="D19" t="s">
        <v>424</v>
      </c>
      <c r="E19" t="s">
        <v>425</v>
      </c>
      <c r="F19">
        <v>15</v>
      </c>
      <c r="G19" t="s">
        <v>405</v>
      </c>
      <c r="H19" t="s">
        <v>406</v>
      </c>
      <c r="I19" t="s">
        <v>407</v>
      </c>
      <c r="J19" t="s">
        <v>408</v>
      </c>
      <c r="K19" t="s">
        <v>409</v>
      </c>
      <c r="L19" t="s">
        <v>410</v>
      </c>
      <c r="M19">
        <v>1706123099.6</v>
      </c>
      <c r="N19">
        <f>(O19)/1000</f>
        <v>0</v>
      </c>
      <c r="O19">
        <f>1000*DO19*AM19*(DK19-DL19)/(100*DD19*(1000-AM19*DK19))</f>
        <v>0</v>
      </c>
      <c r="P19">
        <f>DO19*AM19*(DJ19-DI19*(1000-AM19*DL19)/(1000-AM19*DK19))/(100*DD19)</f>
        <v>0</v>
      </c>
      <c r="Q19">
        <f>DI19 - IF(AM19&gt;1, P19*DD19*100.0/(AO19*DW19), 0)</f>
        <v>0</v>
      </c>
      <c r="R19">
        <f>((X19-N19/2)*Q19-P19)/(X19+N19/2)</f>
        <v>0</v>
      </c>
      <c r="S19">
        <f>R19*(DP19+DQ19)/1000.0</f>
        <v>0</v>
      </c>
      <c r="T19">
        <f>(DI19 - IF(AM19&gt;1, P19*DD19*100.0/(AO19*DW19), 0))*(DP19+DQ19)/1000.0</f>
        <v>0</v>
      </c>
      <c r="U19">
        <f>2.0/((1/W19-1/V19)+SIGN(W19)*SQRT((1/W19-1/V19)*(1/W19-1/V19) + 4*DE19/((DE19+1)*(DE19+1))*(2*1/W19*1/V19-1/V19*1/V19)))</f>
        <v>0</v>
      </c>
      <c r="V19">
        <f>IF(LEFT(DF19,1)&lt;&gt;"0",IF(LEFT(DF19,1)="1",3.0,DG19),$D$5+$E$5*(DW19*DP19/($K$5*1000))+$F$5*(DW19*DP19/($K$5*1000))*MAX(MIN(DD19,$J$5),$I$5)*MAX(MIN(DD19,$J$5),$I$5)+$G$5*MAX(MIN(DD19,$J$5),$I$5)*(DW19*DP19/($K$5*1000))+$H$5*(DW19*DP19/($K$5*1000))*(DW19*DP19/($K$5*1000)))</f>
        <v>0</v>
      </c>
      <c r="W19">
        <f>N19*(1000-(1000*0.61365*exp(17.502*AA19/(240.97+AA19))/(DP19+DQ19)+DK19)/2)/(1000*0.61365*exp(17.502*AA19/(240.97+AA19))/(DP19+DQ19)-DK19)</f>
        <v>0</v>
      </c>
      <c r="X19">
        <f>1/((DE19+1)/(U19/1.6)+1/(V19/1.37)) + DE19/((DE19+1)/(U19/1.6) + DE19/(V19/1.37))</f>
        <v>0</v>
      </c>
      <c r="Y19">
        <f>(CZ19*DC19)</f>
        <v>0</v>
      </c>
      <c r="Z19">
        <f>(DR19+(Y19+2*0.95*5.67E-8*(((DR19+$B$7)+273)^4-(DR19+273)^4)-44100*N19)/(1.84*29.3*V19+8*0.95*5.67E-8*(DR19+273)^3))</f>
        <v>0</v>
      </c>
      <c r="AA19">
        <f>($C$7*DS19+$D$7*DT19+$E$7*Z19)</f>
        <v>0</v>
      </c>
      <c r="AB19">
        <f>0.61365*exp(17.502*AA19/(240.97+AA19))</f>
        <v>0</v>
      </c>
      <c r="AC19">
        <f>(AD19/AE19*100)</f>
        <v>0</v>
      </c>
      <c r="AD19">
        <f>DK19*(DP19+DQ19)/1000</f>
        <v>0</v>
      </c>
      <c r="AE19">
        <f>0.61365*exp(17.502*DR19/(240.97+DR19))</f>
        <v>0</v>
      </c>
      <c r="AF19">
        <f>(AB19-DK19*(DP19+DQ19)/1000)</f>
        <v>0</v>
      </c>
      <c r="AG19">
        <f>(-N19*44100)</f>
        <v>0</v>
      </c>
      <c r="AH19">
        <f>2*29.3*V19*0.92*(DR19-AA19)</f>
        <v>0</v>
      </c>
      <c r="AI19">
        <f>2*0.95*5.67E-8*(((DR19+$B$7)+273)^4-(AA19+273)^4)</f>
        <v>0</v>
      </c>
      <c r="AJ19">
        <f>Y19+AI19+AG19+AH19</f>
        <v>0</v>
      </c>
      <c r="AK19">
        <v>2</v>
      </c>
      <c r="AL19">
        <v>0</v>
      </c>
      <c r="AM19">
        <f>IF(AK19*$H$13&gt;=AO19,1.0,(AO19/(AO19-AK19*$H$13)))</f>
        <v>0</v>
      </c>
      <c r="AN19">
        <f>(AM19-1)*100</f>
        <v>0</v>
      </c>
      <c r="AO19">
        <f>MAX(0,($B$13+$C$13*DW19)/(1+$D$13*DW19)*DP19/(DR19+273)*$E$13)</f>
        <v>0</v>
      </c>
      <c r="AP19" t="s">
        <v>411</v>
      </c>
      <c r="AQ19">
        <v>10104.6</v>
      </c>
      <c r="AR19">
        <v>832.715384615385</v>
      </c>
      <c r="AS19">
        <v>4495.83</v>
      </c>
      <c r="AT19">
        <f>1-AR19/AS19</f>
        <v>0</v>
      </c>
      <c r="AU19">
        <v>-0.102066526841992</v>
      </c>
      <c r="AV19" t="s">
        <v>426</v>
      </c>
      <c r="AW19">
        <v>10107.8</v>
      </c>
      <c r="AX19">
        <v>1878.4928</v>
      </c>
      <c r="AY19">
        <v>2051.12672104395</v>
      </c>
      <c r="AZ19">
        <f>1-AX19/AY19</f>
        <v>0</v>
      </c>
      <c r="BA19">
        <v>0.5</v>
      </c>
      <c r="BB19">
        <f>DA19</f>
        <v>0</v>
      </c>
      <c r="BC19">
        <f>P19</f>
        <v>0</v>
      </c>
      <c r="BD19">
        <f>AZ19*BA19*BB19</f>
        <v>0</v>
      </c>
      <c r="BE19">
        <f>(BC19-AU19)/BB19</f>
        <v>0</v>
      </c>
      <c r="BF19">
        <f>(AS19-AY19)/AY19</f>
        <v>0</v>
      </c>
      <c r="BG19">
        <f>AR19/(AT19+AR19/AY19)</f>
        <v>0</v>
      </c>
      <c r="BH19" t="s">
        <v>413</v>
      </c>
      <c r="BI19">
        <v>0</v>
      </c>
      <c r="BJ19">
        <f>IF(BI19&lt;&gt;0, BI19, BG19)</f>
        <v>0</v>
      </c>
      <c r="BK19">
        <f>1-BJ19/AY19</f>
        <v>0</v>
      </c>
      <c r="BL19">
        <f>(AY19-AX19)/(AY19-BJ19)</f>
        <v>0</v>
      </c>
      <c r="BM19">
        <f>(AS19-AY19)/(AS19-BJ19)</f>
        <v>0</v>
      </c>
      <c r="BN19">
        <f>(AY19-AX19)/(AY19-AR19)</f>
        <v>0</v>
      </c>
      <c r="BO19">
        <f>(AS19-AY19)/(AS19-AR19)</f>
        <v>0</v>
      </c>
      <c r="BP19">
        <f>(BL19*BJ19/AX19)</f>
        <v>0</v>
      </c>
      <c r="BQ19">
        <f>(1-BP19)</f>
        <v>0</v>
      </c>
      <c r="BR19">
        <v>1407</v>
      </c>
      <c r="BS19">
        <v>290</v>
      </c>
      <c r="BT19">
        <v>2032.66</v>
      </c>
      <c r="BU19">
        <v>65</v>
      </c>
      <c r="BV19">
        <v>10107.8</v>
      </c>
      <c r="BW19">
        <v>2023.37</v>
      </c>
      <c r="BX19">
        <v>9.29</v>
      </c>
      <c r="BY19">
        <v>300</v>
      </c>
      <c r="BZ19">
        <v>24.1</v>
      </c>
      <c r="CA19">
        <v>2051.12672104395</v>
      </c>
      <c r="CB19">
        <v>3.27709934649115</v>
      </c>
      <c r="CC19">
        <v>-28.0555539834812</v>
      </c>
      <c r="CD19">
        <v>2.8946500325242</v>
      </c>
      <c r="CE19">
        <v>0.770376843479636</v>
      </c>
      <c r="CF19">
        <v>-0.00779490989988878</v>
      </c>
      <c r="CG19">
        <v>290</v>
      </c>
      <c r="CH19">
        <v>2017.16</v>
      </c>
      <c r="CI19">
        <v>685</v>
      </c>
      <c r="CJ19">
        <v>10077.1</v>
      </c>
      <c r="CK19">
        <v>2023.29</v>
      </c>
      <c r="CL19">
        <v>-6.13</v>
      </c>
      <c r="CZ19">
        <f>$B$11*DX19+$C$11*DY19+$F$11*EJ19*(1-EM19)</f>
        <v>0</v>
      </c>
      <c r="DA19">
        <f>CZ19*DB19</f>
        <v>0</v>
      </c>
      <c r="DB19">
        <f>($B$11*$D$9+$C$11*$D$9+$F$11*((EW19+EO19)/MAX(EW19+EO19+EX19, 0.1)*$I$9+EX19/MAX(EW19+EO19+EX19, 0.1)*$J$9))/($B$11+$C$11+$F$11)</f>
        <v>0</v>
      </c>
      <c r="DC19">
        <f>($B$11*$K$9+$C$11*$K$9+$F$11*((EW19+EO19)/MAX(EW19+EO19+EX19, 0.1)*$P$9+EX19/MAX(EW19+EO19+EX19, 0.1)*$Q$9))/($B$11+$C$11+$F$11)</f>
        <v>0</v>
      </c>
      <c r="DD19">
        <v>6</v>
      </c>
      <c r="DE19">
        <v>0.5</v>
      </c>
      <c r="DF19" t="s">
        <v>414</v>
      </c>
      <c r="DG19">
        <v>2</v>
      </c>
      <c r="DH19">
        <v>1706123099.6</v>
      </c>
      <c r="DI19">
        <v>367.3341875</v>
      </c>
      <c r="DJ19">
        <v>368.8300625</v>
      </c>
      <c r="DK19">
        <v>27.37158125</v>
      </c>
      <c r="DL19">
        <v>26.97696875</v>
      </c>
      <c r="DM19">
        <v>368.5141875</v>
      </c>
      <c r="DN19">
        <v>27.04524375</v>
      </c>
      <c r="DO19">
        <v>599.997625</v>
      </c>
      <c r="DP19">
        <v>88.59451875</v>
      </c>
      <c r="DQ19">
        <v>0.09995849375</v>
      </c>
      <c r="DR19">
        <v>28.48840625</v>
      </c>
      <c r="DS19">
        <v>28.49116875</v>
      </c>
      <c r="DT19">
        <v>999.9</v>
      </c>
      <c r="DU19">
        <v>0</v>
      </c>
      <c r="DV19">
        <v>0</v>
      </c>
      <c r="DW19">
        <v>4999.21875</v>
      </c>
      <c r="DX19">
        <v>0</v>
      </c>
      <c r="DY19">
        <v>-118.065</v>
      </c>
      <c r="DZ19">
        <v>-1.56323975</v>
      </c>
      <c r="EA19">
        <v>377.6025625</v>
      </c>
      <c r="EB19">
        <v>379.0559375</v>
      </c>
      <c r="EC19">
        <v>0.3946134375</v>
      </c>
      <c r="ED19">
        <v>368.8300625</v>
      </c>
      <c r="EE19">
        <v>26.97696875</v>
      </c>
      <c r="EF19">
        <v>2.424971875</v>
      </c>
      <c r="EG19">
        <v>2.3900125</v>
      </c>
      <c r="EH19">
        <v>20.5314875</v>
      </c>
      <c r="EI19">
        <v>20.29624375</v>
      </c>
      <c r="EJ19">
        <v>699.98875</v>
      </c>
      <c r="EK19">
        <v>0.943014125</v>
      </c>
      <c r="EL19">
        <v>0.05698623125</v>
      </c>
      <c r="EM19">
        <v>0</v>
      </c>
      <c r="EN19">
        <v>1879.175</v>
      </c>
      <c r="EO19">
        <v>5.00072</v>
      </c>
      <c r="EP19">
        <v>12709.6</v>
      </c>
      <c r="EQ19">
        <v>6033.895</v>
      </c>
      <c r="ER19">
        <v>40.7224375</v>
      </c>
      <c r="ES19">
        <v>43.0974375</v>
      </c>
      <c r="ET19">
        <v>42.210625</v>
      </c>
      <c r="EU19">
        <v>43.562</v>
      </c>
      <c r="EV19">
        <v>43.312</v>
      </c>
      <c r="EW19">
        <v>655.384375</v>
      </c>
      <c r="EX19">
        <v>39.604375</v>
      </c>
      <c r="EY19">
        <v>0</v>
      </c>
      <c r="EZ19">
        <v>175.099999904633</v>
      </c>
      <c r="FA19">
        <v>0</v>
      </c>
      <c r="FB19">
        <v>1878.4928</v>
      </c>
      <c r="FC19">
        <v>-27.5323077263386</v>
      </c>
      <c r="FD19">
        <v>-176.515384863316</v>
      </c>
      <c r="FE19">
        <v>12705.124</v>
      </c>
      <c r="FF19">
        <v>15</v>
      </c>
      <c r="FG19">
        <v>1706123128.1</v>
      </c>
      <c r="FH19" t="s">
        <v>427</v>
      </c>
      <c r="FI19">
        <v>1706123128.1</v>
      </c>
      <c r="FJ19">
        <v>1706122760.1</v>
      </c>
      <c r="FK19">
        <v>4</v>
      </c>
      <c r="FL19">
        <v>0.067</v>
      </c>
      <c r="FM19">
        <v>-0.08</v>
      </c>
      <c r="FN19">
        <v>-1.18</v>
      </c>
      <c r="FO19">
        <v>0.326</v>
      </c>
      <c r="FP19">
        <v>370</v>
      </c>
      <c r="FQ19">
        <v>27</v>
      </c>
      <c r="FR19">
        <v>1.1</v>
      </c>
      <c r="FS19">
        <v>0.47</v>
      </c>
      <c r="FT19">
        <v>0</v>
      </c>
      <c r="FU19">
        <v>0</v>
      </c>
      <c r="FV19" t="s">
        <v>416</v>
      </c>
      <c r="FW19">
        <v>3.23761</v>
      </c>
      <c r="FX19">
        <v>2.68121</v>
      </c>
      <c r="FY19">
        <v>0.0777197</v>
      </c>
      <c r="FZ19">
        <v>0.0773752</v>
      </c>
      <c r="GA19">
        <v>0.116221</v>
      </c>
      <c r="GB19">
        <v>0.113908</v>
      </c>
      <c r="GC19">
        <v>28132.7</v>
      </c>
      <c r="GD19">
        <v>25810.9</v>
      </c>
      <c r="GE19">
        <v>28866</v>
      </c>
      <c r="GF19">
        <v>26548.6</v>
      </c>
      <c r="GG19">
        <v>35552.9</v>
      </c>
      <c r="GH19">
        <v>33101.8</v>
      </c>
      <c r="GI19">
        <v>43364.6</v>
      </c>
      <c r="GJ19">
        <v>40199.1</v>
      </c>
      <c r="GK19">
        <v>2.0903</v>
      </c>
      <c r="GL19">
        <v>2.5313</v>
      </c>
      <c r="GM19">
        <v>0.115097</v>
      </c>
      <c r="GN19">
        <v>0</v>
      </c>
      <c r="GO19">
        <v>26.6359</v>
      </c>
      <c r="GP19">
        <v>999.9</v>
      </c>
      <c r="GQ19">
        <v>77.133</v>
      </c>
      <c r="GR19">
        <v>24.511</v>
      </c>
      <c r="GS19">
        <v>26.8851</v>
      </c>
      <c r="GT19">
        <v>30.13</v>
      </c>
      <c r="GU19">
        <v>7.53205</v>
      </c>
      <c r="GV19">
        <v>3</v>
      </c>
      <c r="GW19">
        <v>0.0660976</v>
      </c>
      <c r="GX19">
        <v>0</v>
      </c>
      <c r="GY19">
        <v>20.3106</v>
      </c>
      <c r="GZ19">
        <v>5.24664</v>
      </c>
      <c r="HA19">
        <v>11.9668</v>
      </c>
      <c r="HB19">
        <v>4.9856</v>
      </c>
      <c r="HC19">
        <v>3.2924</v>
      </c>
      <c r="HD19">
        <v>999.9</v>
      </c>
      <c r="HE19">
        <v>9999</v>
      </c>
      <c r="HF19">
        <v>9999</v>
      </c>
      <c r="HG19">
        <v>9999</v>
      </c>
      <c r="HH19">
        <v>4.9713</v>
      </c>
      <c r="HI19">
        <v>1.88293</v>
      </c>
      <c r="HJ19">
        <v>1.87759</v>
      </c>
      <c r="HK19">
        <v>1.87912</v>
      </c>
      <c r="HL19">
        <v>1.87485</v>
      </c>
      <c r="HM19">
        <v>1.875</v>
      </c>
      <c r="HN19">
        <v>1.87836</v>
      </c>
      <c r="HO19">
        <v>1.87881</v>
      </c>
      <c r="HP19">
        <v>0</v>
      </c>
      <c r="HQ19">
        <v>0</v>
      </c>
      <c r="HR19">
        <v>0</v>
      </c>
      <c r="HS19">
        <v>0</v>
      </c>
      <c r="HT19" t="s">
        <v>417</v>
      </c>
      <c r="HU19" t="s">
        <v>418</v>
      </c>
      <c r="HV19" t="s">
        <v>419</v>
      </c>
      <c r="HW19" t="s">
        <v>419</v>
      </c>
      <c r="HX19" t="s">
        <v>419</v>
      </c>
      <c r="HY19" t="s">
        <v>419</v>
      </c>
      <c r="HZ19">
        <v>0</v>
      </c>
      <c r="IA19">
        <v>100</v>
      </c>
      <c r="IB19">
        <v>100</v>
      </c>
      <c r="IC19">
        <v>-1.18</v>
      </c>
      <c r="ID19">
        <v>0.3263</v>
      </c>
      <c r="IE19">
        <v>-1.24718181818184</v>
      </c>
      <c r="IF19">
        <v>0</v>
      </c>
      <c r="IG19">
        <v>0</v>
      </c>
      <c r="IH19">
        <v>0</v>
      </c>
      <c r="II19">
        <v>0.326330000000002</v>
      </c>
      <c r="IJ19">
        <v>0</v>
      </c>
      <c r="IK19">
        <v>0</v>
      </c>
      <c r="IL19">
        <v>0</v>
      </c>
      <c r="IM19">
        <v>-1</v>
      </c>
      <c r="IN19">
        <v>-1</v>
      </c>
      <c r="IO19">
        <v>1</v>
      </c>
      <c r="IP19">
        <v>23</v>
      </c>
      <c r="IQ19">
        <v>2.7</v>
      </c>
      <c r="IR19">
        <v>5.8</v>
      </c>
      <c r="IS19">
        <v>4.99756</v>
      </c>
      <c r="IT19">
        <v>4.99756</v>
      </c>
      <c r="IU19">
        <v>3.34595</v>
      </c>
      <c r="IV19">
        <v>3.08838</v>
      </c>
      <c r="IW19">
        <v>3.05054</v>
      </c>
      <c r="IX19">
        <v>2.35596</v>
      </c>
      <c r="IY19">
        <v>29.8151</v>
      </c>
      <c r="IZ19">
        <v>15.8569</v>
      </c>
      <c r="JA19">
        <v>2</v>
      </c>
      <c r="JB19">
        <v>620.133</v>
      </c>
      <c r="JC19">
        <v>1087.73</v>
      </c>
      <c r="JD19">
        <v>26.5175</v>
      </c>
      <c r="JE19">
        <v>27.6327</v>
      </c>
      <c r="JF19">
        <v>30.0009</v>
      </c>
      <c r="JG19">
        <v>27.6101</v>
      </c>
      <c r="JH19">
        <v>27.5762</v>
      </c>
      <c r="JI19">
        <v>-1</v>
      </c>
      <c r="JJ19">
        <v>-30</v>
      </c>
      <c r="JK19">
        <v>-30</v>
      </c>
      <c r="JL19">
        <v>-999.9</v>
      </c>
      <c r="JM19">
        <v>400</v>
      </c>
      <c r="JN19">
        <v>0</v>
      </c>
      <c r="JO19">
        <v>104.204</v>
      </c>
      <c r="JP19">
        <v>101.097</v>
      </c>
    </row>
    <row r="20" spans="1:276">
      <c r="A20">
        <v>4</v>
      </c>
      <c r="B20">
        <v>1706123212.1</v>
      </c>
      <c r="C20">
        <v>338</v>
      </c>
      <c r="D20" t="s">
        <v>428</v>
      </c>
      <c r="E20" t="s">
        <v>429</v>
      </c>
      <c r="F20">
        <v>15</v>
      </c>
      <c r="G20" t="s">
        <v>405</v>
      </c>
      <c r="H20" t="s">
        <v>406</v>
      </c>
      <c r="I20" t="s">
        <v>407</v>
      </c>
      <c r="J20" t="s">
        <v>408</v>
      </c>
      <c r="K20" t="s">
        <v>409</v>
      </c>
      <c r="L20" t="s">
        <v>410</v>
      </c>
      <c r="M20">
        <v>1706123204.1</v>
      </c>
      <c r="N20">
        <f>(O20)/1000</f>
        <v>0</v>
      </c>
      <c r="O20">
        <f>1000*DO20*AM20*(DK20-DL20)/(100*DD20*(1000-AM20*DK20))</f>
        <v>0</v>
      </c>
      <c r="P20">
        <f>DO20*AM20*(DJ20-DI20*(1000-AM20*DL20)/(1000-AM20*DK20))/(100*DD20)</f>
        <v>0</v>
      </c>
      <c r="Q20">
        <f>DI20 - IF(AM20&gt;1, P20*DD20*100.0/(AO20*DW20), 0)</f>
        <v>0</v>
      </c>
      <c r="R20">
        <f>((X20-N20/2)*Q20-P20)/(X20+N20/2)</f>
        <v>0</v>
      </c>
      <c r="S20">
        <f>R20*(DP20+DQ20)/1000.0</f>
        <v>0</v>
      </c>
      <c r="T20">
        <f>(DI20 - IF(AM20&gt;1, P20*DD20*100.0/(AO20*DW20), 0))*(DP20+DQ20)/1000.0</f>
        <v>0</v>
      </c>
      <c r="U20">
        <f>2.0/((1/W20-1/V20)+SIGN(W20)*SQRT((1/W20-1/V20)*(1/W20-1/V20) + 4*DE20/((DE20+1)*(DE20+1))*(2*1/W20*1/V20-1/V20*1/V20)))</f>
        <v>0</v>
      </c>
      <c r="V20">
        <f>IF(LEFT(DF20,1)&lt;&gt;"0",IF(LEFT(DF20,1)="1",3.0,DG20),$D$5+$E$5*(DW20*DP20/($K$5*1000))+$F$5*(DW20*DP20/($K$5*1000))*MAX(MIN(DD20,$J$5),$I$5)*MAX(MIN(DD20,$J$5),$I$5)+$G$5*MAX(MIN(DD20,$J$5),$I$5)*(DW20*DP20/($K$5*1000))+$H$5*(DW20*DP20/($K$5*1000))*(DW20*DP20/($K$5*1000)))</f>
        <v>0</v>
      </c>
      <c r="W20">
        <f>N20*(1000-(1000*0.61365*exp(17.502*AA20/(240.97+AA20))/(DP20+DQ20)+DK20)/2)/(1000*0.61365*exp(17.502*AA20/(240.97+AA20))/(DP20+DQ20)-DK20)</f>
        <v>0</v>
      </c>
      <c r="X20">
        <f>1/((DE20+1)/(U20/1.6)+1/(V20/1.37)) + DE20/((DE20+1)/(U20/1.6) + DE20/(V20/1.37))</f>
        <v>0</v>
      </c>
      <c r="Y20">
        <f>(CZ20*DC20)</f>
        <v>0</v>
      </c>
      <c r="Z20">
        <f>(DR20+(Y20+2*0.95*5.67E-8*(((DR20+$B$7)+273)^4-(DR20+273)^4)-44100*N20)/(1.84*29.3*V20+8*0.95*5.67E-8*(DR20+273)^3))</f>
        <v>0</v>
      </c>
      <c r="AA20">
        <f>($C$7*DS20+$D$7*DT20+$E$7*Z20)</f>
        <v>0</v>
      </c>
      <c r="AB20">
        <f>0.61365*exp(17.502*AA20/(240.97+AA20))</f>
        <v>0</v>
      </c>
      <c r="AC20">
        <f>(AD20/AE20*100)</f>
        <v>0</v>
      </c>
      <c r="AD20">
        <f>DK20*(DP20+DQ20)/1000</f>
        <v>0</v>
      </c>
      <c r="AE20">
        <f>0.61365*exp(17.502*DR20/(240.97+DR20))</f>
        <v>0</v>
      </c>
      <c r="AF20">
        <f>(AB20-DK20*(DP20+DQ20)/1000)</f>
        <v>0</v>
      </c>
      <c r="AG20">
        <f>(-N20*44100)</f>
        <v>0</v>
      </c>
      <c r="AH20">
        <f>2*29.3*V20*0.92*(DR20-AA20)</f>
        <v>0</v>
      </c>
      <c r="AI20">
        <f>2*0.95*5.67E-8*(((DR20+$B$7)+273)^4-(AA20+273)^4)</f>
        <v>0</v>
      </c>
      <c r="AJ20">
        <f>Y20+AI20+AG20+AH20</f>
        <v>0</v>
      </c>
      <c r="AK20">
        <v>2</v>
      </c>
      <c r="AL20">
        <v>0</v>
      </c>
      <c r="AM20">
        <f>IF(AK20*$H$13&gt;=AO20,1.0,(AO20/(AO20-AK20*$H$13)))</f>
        <v>0</v>
      </c>
      <c r="AN20">
        <f>(AM20-1)*100</f>
        <v>0</v>
      </c>
      <c r="AO20">
        <f>MAX(0,($B$13+$C$13*DW20)/(1+$D$13*DW20)*DP20/(DR20+273)*$E$13)</f>
        <v>0</v>
      </c>
      <c r="AP20" t="s">
        <v>411</v>
      </c>
      <c r="AQ20">
        <v>10104.6</v>
      </c>
      <c r="AR20">
        <v>832.715384615385</v>
      </c>
      <c r="AS20">
        <v>4495.83</v>
      </c>
      <c r="AT20">
        <f>1-AR20/AS20</f>
        <v>0</v>
      </c>
      <c r="AU20">
        <v>-0.102066526841992</v>
      </c>
      <c r="AV20" t="s">
        <v>430</v>
      </c>
      <c r="AW20">
        <v>10100.6</v>
      </c>
      <c r="AX20">
        <v>1838.18538461538</v>
      </c>
      <c r="AY20">
        <v>2017.20653054361</v>
      </c>
      <c r="AZ20">
        <f>1-AX20/AY20</f>
        <v>0</v>
      </c>
      <c r="BA20">
        <v>0.5</v>
      </c>
      <c r="BB20">
        <f>DA20</f>
        <v>0</v>
      </c>
      <c r="BC20">
        <f>P20</f>
        <v>0</v>
      </c>
      <c r="BD20">
        <f>AZ20*BA20*BB20</f>
        <v>0</v>
      </c>
      <c r="BE20">
        <f>(BC20-AU20)/BB20</f>
        <v>0</v>
      </c>
      <c r="BF20">
        <f>(AS20-AY20)/AY20</f>
        <v>0</v>
      </c>
      <c r="BG20">
        <f>AR20/(AT20+AR20/AY20)</f>
        <v>0</v>
      </c>
      <c r="BH20" t="s">
        <v>413</v>
      </c>
      <c r="BI20">
        <v>0</v>
      </c>
      <c r="BJ20">
        <f>IF(BI20&lt;&gt;0, BI20, BG20)</f>
        <v>0</v>
      </c>
      <c r="BK20">
        <f>1-BJ20/AY20</f>
        <v>0</v>
      </c>
      <c r="BL20">
        <f>(AY20-AX20)/(AY20-BJ20)</f>
        <v>0</v>
      </c>
      <c r="BM20">
        <f>(AS20-AY20)/(AS20-BJ20)</f>
        <v>0</v>
      </c>
      <c r="BN20">
        <f>(AY20-AX20)/(AY20-AR20)</f>
        <v>0</v>
      </c>
      <c r="BO20">
        <f>(AS20-AY20)/(AS20-AR20)</f>
        <v>0</v>
      </c>
      <c r="BP20">
        <f>(BL20*BJ20/AX20)</f>
        <v>0</v>
      </c>
      <c r="BQ20">
        <f>(1-BP20)</f>
        <v>0</v>
      </c>
      <c r="BR20">
        <v>1408</v>
      </c>
      <c r="BS20">
        <v>290</v>
      </c>
      <c r="BT20">
        <v>1997.06</v>
      </c>
      <c r="BU20">
        <v>115</v>
      </c>
      <c r="BV20">
        <v>10100.6</v>
      </c>
      <c r="BW20">
        <v>1988.07</v>
      </c>
      <c r="BX20">
        <v>8.99</v>
      </c>
      <c r="BY20">
        <v>300</v>
      </c>
      <c r="BZ20">
        <v>24.1</v>
      </c>
      <c r="CA20">
        <v>2017.20653054361</v>
      </c>
      <c r="CB20">
        <v>2.40380247647106</v>
      </c>
      <c r="CC20">
        <v>-29.433975293721</v>
      </c>
      <c r="CD20">
        <v>2.12292239805966</v>
      </c>
      <c r="CE20">
        <v>0.872862347693669</v>
      </c>
      <c r="CF20">
        <v>-0.00779390901001112</v>
      </c>
      <c r="CG20">
        <v>290</v>
      </c>
      <c r="CH20">
        <v>1982.41</v>
      </c>
      <c r="CI20">
        <v>615</v>
      </c>
      <c r="CJ20">
        <v>10078.3</v>
      </c>
      <c r="CK20">
        <v>1988</v>
      </c>
      <c r="CL20">
        <v>-5.59</v>
      </c>
      <c r="CZ20">
        <f>$B$11*DX20+$C$11*DY20+$F$11*EJ20*(1-EM20)</f>
        <v>0</v>
      </c>
      <c r="DA20">
        <f>CZ20*DB20</f>
        <v>0</v>
      </c>
      <c r="DB20">
        <f>($B$11*$D$9+$C$11*$D$9+$F$11*((EW20+EO20)/MAX(EW20+EO20+EX20, 0.1)*$I$9+EX20/MAX(EW20+EO20+EX20, 0.1)*$J$9))/($B$11+$C$11+$F$11)</f>
        <v>0</v>
      </c>
      <c r="DC20">
        <f>($B$11*$K$9+$C$11*$K$9+$F$11*((EW20+EO20)/MAX(EW20+EO20+EX20, 0.1)*$P$9+EX20/MAX(EW20+EO20+EX20, 0.1)*$Q$9))/($B$11+$C$11+$F$11)</f>
        <v>0</v>
      </c>
      <c r="DD20">
        <v>6</v>
      </c>
      <c r="DE20">
        <v>0.5</v>
      </c>
      <c r="DF20" t="s">
        <v>414</v>
      </c>
      <c r="DG20">
        <v>2</v>
      </c>
      <c r="DH20">
        <v>1706123204.1</v>
      </c>
      <c r="DI20">
        <v>365.066533333333</v>
      </c>
      <c r="DJ20">
        <v>366.865</v>
      </c>
      <c r="DK20">
        <v>27.7458266666667</v>
      </c>
      <c r="DL20">
        <v>27.4190666666667</v>
      </c>
      <c r="DM20">
        <v>366.284533333333</v>
      </c>
      <c r="DN20">
        <v>27.4194933333333</v>
      </c>
      <c r="DO20">
        <v>600.0144</v>
      </c>
      <c r="DP20">
        <v>88.5992933333333</v>
      </c>
      <c r="DQ20">
        <v>0.0999632933333333</v>
      </c>
      <c r="DR20">
        <v>28.7647333333333</v>
      </c>
      <c r="DS20">
        <v>28.7433866666667</v>
      </c>
      <c r="DT20">
        <v>999.9</v>
      </c>
      <c r="DU20">
        <v>0</v>
      </c>
      <c r="DV20">
        <v>0</v>
      </c>
      <c r="DW20">
        <v>5008.83333333333</v>
      </c>
      <c r="DX20">
        <v>0</v>
      </c>
      <c r="DY20">
        <v>-119.035266666667</v>
      </c>
      <c r="DZ20">
        <v>-1.76053933333333</v>
      </c>
      <c r="EA20">
        <v>375.5238</v>
      </c>
      <c r="EB20">
        <v>377.207866666667</v>
      </c>
      <c r="EC20">
        <v>0.326765866666667</v>
      </c>
      <c r="ED20">
        <v>366.865</v>
      </c>
      <c r="EE20">
        <v>27.4190666666667</v>
      </c>
      <c r="EF20">
        <v>2.45826</v>
      </c>
      <c r="EG20">
        <v>2.42931</v>
      </c>
      <c r="EH20">
        <v>20.7527</v>
      </c>
      <c r="EI20">
        <v>20.5604466666667</v>
      </c>
      <c r="EJ20">
        <v>700.055733333333</v>
      </c>
      <c r="EK20">
        <v>0.942991333333333</v>
      </c>
      <c r="EL20">
        <v>0.0570087266666667</v>
      </c>
      <c r="EM20">
        <v>0</v>
      </c>
      <c r="EN20">
        <v>1838.25533333333</v>
      </c>
      <c r="EO20">
        <v>5.00072</v>
      </c>
      <c r="EP20">
        <v>12451.1066666667</v>
      </c>
      <c r="EQ20">
        <v>6034.43733333333</v>
      </c>
      <c r="ER20">
        <v>41.0041333333333</v>
      </c>
      <c r="ES20">
        <v>43.375</v>
      </c>
      <c r="ET20">
        <v>42.5</v>
      </c>
      <c r="EU20">
        <v>43.812</v>
      </c>
      <c r="EV20">
        <v>43.5998</v>
      </c>
      <c r="EW20">
        <v>655.429333333333</v>
      </c>
      <c r="EX20">
        <v>39.6246666666667</v>
      </c>
      <c r="EY20">
        <v>0</v>
      </c>
      <c r="EZ20">
        <v>102.700000047684</v>
      </c>
      <c r="FA20">
        <v>0</v>
      </c>
      <c r="FB20">
        <v>1838.18538461538</v>
      </c>
      <c r="FC20">
        <v>-17.8871794922304</v>
      </c>
      <c r="FD20">
        <v>-113.073504125616</v>
      </c>
      <c r="FE20">
        <v>12449.9461538462</v>
      </c>
      <c r="FF20">
        <v>15</v>
      </c>
      <c r="FG20">
        <v>1706123226.1</v>
      </c>
      <c r="FH20" t="s">
        <v>431</v>
      </c>
      <c r="FI20">
        <v>1706123226.1</v>
      </c>
      <c r="FJ20">
        <v>1706122760.1</v>
      </c>
      <c r="FK20">
        <v>5</v>
      </c>
      <c r="FL20">
        <v>-0.038</v>
      </c>
      <c r="FM20">
        <v>-0.08</v>
      </c>
      <c r="FN20">
        <v>-1.218</v>
      </c>
      <c r="FO20">
        <v>0.326</v>
      </c>
      <c r="FP20">
        <v>369</v>
      </c>
      <c r="FQ20">
        <v>27</v>
      </c>
      <c r="FR20">
        <v>0.89</v>
      </c>
      <c r="FS20">
        <v>0.47</v>
      </c>
      <c r="FT20">
        <v>0</v>
      </c>
      <c r="FU20">
        <v>0</v>
      </c>
      <c r="FV20" t="s">
        <v>416</v>
      </c>
      <c r="FW20">
        <v>3.23767</v>
      </c>
      <c r="FX20">
        <v>2.68113</v>
      </c>
      <c r="FY20">
        <v>0.0773702</v>
      </c>
      <c r="FZ20">
        <v>0.0771334</v>
      </c>
      <c r="GA20">
        <v>0.117243</v>
      </c>
      <c r="GB20">
        <v>0.114759</v>
      </c>
      <c r="GC20">
        <v>28131.8</v>
      </c>
      <c r="GD20">
        <v>25805</v>
      </c>
      <c r="GE20">
        <v>28855.3</v>
      </c>
      <c r="GF20">
        <v>26536.6</v>
      </c>
      <c r="GG20">
        <v>35499.4</v>
      </c>
      <c r="GH20">
        <v>33057.2</v>
      </c>
      <c r="GI20">
        <v>43348.7</v>
      </c>
      <c r="GJ20">
        <v>40183.2</v>
      </c>
      <c r="GK20">
        <v>2.0862</v>
      </c>
      <c r="GL20">
        <v>2.5277</v>
      </c>
      <c r="GM20">
        <v>0.118196</v>
      </c>
      <c r="GN20">
        <v>0</v>
      </c>
      <c r="GO20">
        <v>26.8306</v>
      </c>
      <c r="GP20">
        <v>999.9</v>
      </c>
      <c r="GQ20">
        <v>76.944</v>
      </c>
      <c r="GR20">
        <v>24.743</v>
      </c>
      <c r="GS20">
        <v>27.1932</v>
      </c>
      <c r="GT20">
        <v>30.12</v>
      </c>
      <c r="GU20">
        <v>7.52003</v>
      </c>
      <c r="GV20">
        <v>3</v>
      </c>
      <c r="GW20">
        <v>0.0853354</v>
      </c>
      <c r="GX20">
        <v>0</v>
      </c>
      <c r="GY20">
        <v>20.311</v>
      </c>
      <c r="GZ20">
        <v>5.24664</v>
      </c>
      <c r="HA20">
        <v>11.9656</v>
      </c>
      <c r="HB20">
        <v>4.9848</v>
      </c>
      <c r="HC20">
        <v>3.2921</v>
      </c>
      <c r="HD20">
        <v>999.9</v>
      </c>
      <c r="HE20">
        <v>9999</v>
      </c>
      <c r="HF20">
        <v>9999</v>
      </c>
      <c r="HG20">
        <v>9999</v>
      </c>
      <c r="HH20">
        <v>4.97127</v>
      </c>
      <c r="HI20">
        <v>1.88293</v>
      </c>
      <c r="HJ20">
        <v>1.87759</v>
      </c>
      <c r="HK20">
        <v>1.87916</v>
      </c>
      <c r="HL20">
        <v>1.87485</v>
      </c>
      <c r="HM20">
        <v>1.87502</v>
      </c>
      <c r="HN20">
        <v>1.87836</v>
      </c>
      <c r="HO20">
        <v>1.87881</v>
      </c>
      <c r="HP20">
        <v>0</v>
      </c>
      <c r="HQ20">
        <v>0</v>
      </c>
      <c r="HR20">
        <v>0</v>
      </c>
      <c r="HS20">
        <v>0</v>
      </c>
      <c r="HT20" t="s">
        <v>417</v>
      </c>
      <c r="HU20" t="s">
        <v>418</v>
      </c>
      <c r="HV20" t="s">
        <v>419</v>
      </c>
      <c r="HW20" t="s">
        <v>419</v>
      </c>
      <c r="HX20" t="s">
        <v>419</v>
      </c>
      <c r="HY20" t="s">
        <v>419</v>
      </c>
      <c r="HZ20">
        <v>0</v>
      </c>
      <c r="IA20">
        <v>100</v>
      </c>
      <c r="IB20">
        <v>100</v>
      </c>
      <c r="IC20">
        <v>-1.218</v>
      </c>
      <c r="ID20">
        <v>0.3263</v>
      </c>
      <c r="IE20">
        <v>-1.18010000000004</v>
      </c>
      <c r="IF20">
        <v>0</v>
      </c>
      <c r="IG20">
        <v>0</v>
      </c>
      <c r="IH20">
        <v>0</v>
      </c>
      <c r="II20">
        <v>0.326330000000002</v>
      </c>
      <c r="IJ20">
        <v>0</v>
      </c>
      <c r="IK20">
        <v>0</v>
      </c>
      <c r="IL20">
        <v>0</v>
      </c>
      <c r="IM20">
        <v>-1</v>
      </c>
      <c r="IN20">
        <v>-1</v>
      </c>
      <c r="IO20">
        <v>1</v>
      </c>
      <c r="IP20">
        <v>23</v>
      </c>
      <c r="IQ20">
        <v>1.4</v>
      </c>
      <c r="IR20">
        <v>7.5</v>
      </c>
      <c r="IS20">
        <v>4.99756</v>
      </c>
      <c r="IT20">
        <v>4.99756</v>
      </c>
      <c r="IU20">
        <v>3.34595</v>
      </c>
      <c r="IV20">
        <v>3.08716</v>
      </c>
      <c r="IW20">
        <v>3.05054</v>
      </c>
      <c r="IX20">
        <v>2.31934</v>
      </c>
      <c r="IY20">
        <v>30.0504</v>
      </c>
      <c r="IZ20">
        <v>15.8394</v>
      </c>
      <c r="JA20">
        <v>2</v>
      </c>
      <c r="JB20">
        <v>620.147</v>
      </c>
      <c r="JC20">
        <v>1089.11</v>
      </c>
      <c r="JD20">
        <v>26.7971</v>
      </c>
      <c r="JE20">
        <v>27.9063</v>
      </c>
      <c r="JF20">
        <v>30.0008</v>
      </c>
      <c r="JG20">
        <v>27.9013</v>
      </c>
      <c r="JH20">
        <v>27.8717</v>
      </c>
      <c r="JI20">
        <v>-1</v>
      </c>
      <c r="JJ20">
        <v>-30</v>
      </c>
      <c r="JK20">
        <v>-30</v>
      </c>
      <c r="JL20">
        <v>-999.9</v>
      </c>
      <c r="JM20">
        <v>400</v>
      </c>
      <c r="JN20">
        <v>0</v>
      </c>
      <c r="JO20">
        <v>104.166</v>
      </c>
      <c r="JP20">
        <v>101.055</v>
      </c>
    </row>
    <row r="21" spans="1:276">
      <c r="A21">
        <v>5</v>
      </c>
      <c r="B21">
        <v>1706123325.1</v>
      </c>
      <c r="C21">
        <v>451</v>
      </c>
      <c r="D21" t="s">
        <v>435</v>
      </c>
      <c r="E21" t="s">
        <v>436</v>
      </c>
      <c r="F21">
        <v>15</v>
      </c>
      <c r="G21" t="s">
        <v>405</v>
      </c>
      <c r="H21" t="s">
        <v>406</v>
      </c>
      <c r="I21" t="s">
        <v>407</v>
      </c>
      <c r="J21" t="s">
        <v>408</v>
      </c>
      <c r="K21" t="s">
        <v>409</v>
      </c>
      <c r="L21" t="s">
        <v>410</v>
      </c>
      <c r="M21">
        <v>1706123316.6</v>
      </c>
      <c r="N21">
        <f>(O21)/1000</f>
        <v>0</v>
      </c>
      <c r="O21">
        <f>1000*DO21*AM21*(DK21-DL21)/(100*DD21*(1000-AM21*DK21))</f>
        <v>0</v>
      </c>
      <c r="P21">
        <f>DO21*AM21*(DJ21-DI21*(1000-AM21*DL21)/(1000-AM21*DK21))/(100*DD21)</f>
        <v>0</v>
      </c>
      <c r="Q21">
        <f>DI21 - IF(AM21&gt;1, P21*DD21*100.0/(AO21*DW21), 0)</f>
        <v>0</v>
      </c>
      <c r="R21">
        <f>((X21-N21/2)*Q21-P21)/(X21+N21/2)</f>
        <v>0</v>
      </c>
      <c r="S21">
        <f>R21*(DP21+DQ21)/1000.0</f>
        <v>0</v>
      </c>
      <c r="T21">
        <f>(DI21 - IF(AM21&gt;1, P21*DD21*100.0/(AO21*DW21), 0))*(DP21+DQ21)/1000.0</f>
        <v>0</v>
      </c>
      <c r="U21">
        <f>2.0/((1/W21-1/V21)+SIGN(W21)*SQRT((1/W21-1/V21)*(1/W21-1/V21) + 4*DE21/((DE21+1)*(DE21+1))*(2*1/W21*1/V21-1/V21*1/V21)))</f>
        <v>0</v>
      </c>
      <c r="V21">
        <f>IF(LEFT(DF21,1)&lt;&gt;"0",IF(LEFT(DF21,1)="1",3.0,DG21),$D$5+$E$5*(DW21*DP21/($K$5*1000))+$F$5*(DW21*DP21/($K$5*1000))*MAX(MIN(DD21,$J$5),$I$5)*MAX(MIN(DD21,$J$5),$I$5)+$G$5*MAX(MIN(DD21,$J$5),$I$5)*(DW21*DP21/($K$5*1000))+$H$5*(DW21*DP21/($K$5*1000))*(DW21*DP21/($K$5*1000)))</f>
        <v>0</v>
      </c>
      <c r="W21">
        <f>N21*(1000-(1000*0.61365*exp(17.502*AA21/(240.97+AA21))/(DP21+DQ21)+DK21)/2)/(1000*0.61365*exp(17.502*AA21/(240.97+AA21))/(DP21+DQ21)-DK21)</f>
        <v>0</v>
      </c>
      <c r="X21">
        <f>1/((DE21+1)/(U21/1.6)+1/(V21/1.37)) + DE21/((DE21+1)/(U21/1.6) + DE21/(V21/1.37))</f>
        <v>0</v>
      </c>
      <c r="Y21">
        <f>(CZ21*DC21)</f>
        <v>0</v>
      </c>
      <c r="Z21">
        <f>(DR21+(Y21+2*0.95*5.67E-8*(((DR21+$B$7)+273)^4-(DR21+273)^4)-44100*N21)/(1.84*29.3*V21+8*0.95*5.67E-8*(DR21+273)^3))</f>
        <v>0</v>
      </c>
      <c r="AA21">
        <f>($C$7*DS21+$D$7*DT21+$E$7*Z21)</f>
        <v>0</v>
      </c>
      <c r="AB21">
        <f>0.61365*exp(17.502*AA21/(240.97+AA21))</f>
        <v>0</v>
      </c>
      <c r="AC21">
        <f>(AD21/AE21*100)</f>
        <v>0</v>
      </c>
      <c r="AD21">
        <f>DK21*(DP21+DQ21)/1000</f>
        <v>0</v>
      </c>
      <c r="AE21">
        <f>0.61365*exp(17.502*DR21/(240.97+DR21))</f>
        <v>0</v>
      </c>
      <c r="AF21">
        <f>(AB21-DK21*(DP21+DQ21)/1000)</f>
        <v>0</v>
      </c>
      <c r="AG21">
        <f>(-N21*44100)</f>
        <v>0</v>
      </c>
      <c r="AH21">
        <f>2*29.3*V21*0.92*(DR21-AA21)</f>
        <v>0</v>
      </c>
      <c r="AI21">
        <f>2*0.95*5.67E-8*(((DR21+$B$7)+273)^4-(AA21+273)^4)</f>
        <v>0</v>
      </c>
      <c r="AJ21">
        <f>Y21+AI21+AG21+AH21</f>
        <v>0</v>
      </c>
      <c r="AK21">
        <v>2</v>
      </c>
      <c r="AL21">
        <v>0</v>
      </c>
      <c r="AM21">
        <f>IF(AK21*$H$13&gt;=AO21,1.0,(AO21/(AO21-AK21*$H$13)))</f>
        <v>0</v>
      </c>
      <c r="AN21">
        <f>(AM21-1)*100</f>
        <v>0</v>
      </c>
      <c r="AO21">
        <f>MAX(0,($B$13+$C$13*DW21)/(1+$D$13*DW21)*DP21/(DR21+273)*$E$13)</f>
        <v>0</v>
      </c>
      <c r="AP21" t="s">
        <v>411</v>
      </c>
      <c r="AQ21">
        <v>10104.6</v>
      </c>
      <c r="AR21">
        <v>832.715384615385</v>
      </c>
      <c r="AS21">
        <v>4495.83</v>
      </c>
      <c r="AT21">
        <f>1-AR21/AS21</f>
        <v>0</v>
      </c>
      <c r="AU21">
        <v>-0.102066526841992</v>
      </c>
      <c r="AV21" t="s">
        <v>437</v>
      </c>
      <c r="AW21">
        <v>10105.1</v>
      </c>
      <c r="AX21">
        <v>1807.44615384615</v>
      </c>
      <c r="AY21">
        <v>1987.27378310079</v>
      </c>
      <c r="AZ21">
        <f>1-AX21/AY21</f>
        <v>0</v>
      </c>
      <c r="BA21">
        <v>0.5</v>
      </c>
      <c r="BB21">
        <f>DA21</f>
        <v>0</v>
      </c>
      <c r="BC21">
        <f>P21</f>
        <v>0</v>
      </c>
      <c r="BD21">
        <f>AZ21*BA21*BB21</f>
        <v>0</v>
      </c>
      <c r="BE21">
        <f>(BC21-AU21)/BB21</f>
        <v>0</v>
      </c>
      <c r="BF21">
        <f>(AS21-AY21)/AY21</f>
        <v>0</v>
      </c>
      <c r="BG21">
        <f>AR21/(AT21+AR21/AY21)</f>
        <v>0</v>
      </c>
      <c r="BH21" t="s">
        <v>413</v>
      </c>
      <c r="BI21">
        <v>0</v>
      </c>
      <c r="BJ21">
        <f>IF(BI21&lt;&gt;0, BI21, BG21)</f>
        <v>0</v>
      </c>
      <c r="BK21">
        <f>1-BJ21/AY21</f>
        <v>0</v>
      </c>
      <c r="BL21">
        <f>(AY21-AX21)/(AY21-BJ21)</f>
        <v>0</v>
      </c>
      <c r="BM21">
        <f>(AS21-AY21)/(AS21-BJ21)</f>
        <v>0</v>
      </c>
      <c r="BN21">
        <f>(AY21-AX21)/(AY21-AR21)</f>
        <v>0</v>
      </c>
      <c r="BO21">
        <f>(AS21-AY21)/(AS21-AR21)</f>
        <v>0</v>
      </c>
      <c r="BP21">
        <f>(BL21*BJ21/AX21)</f>
        <v>0</v>
      </c>
      <c r="BQ21">
        <f>(1-BP21)</f>
        <v>0</v>
      </c>
      <c r="BR21">
        <v>1409</v>
      </c>
      <c r="BS21">
        <v>290</v>
      </c>
      <c r="BT21">
        <v>1970.6</v>
      </c>
      <c r="BU21">
        <v>65</v>
      </c>
      <c r="BV21">
        <v>10105.1</v>
      </c>
      <c r="BW21">
        <v>1961.48</v>
      </c>
      <c r="BX21">
        <v>9.12</v>
      </c>
      <c r="BY21">
        <v>300</v>
      </c>
      <c r="BZ21">
        <v>24.1</v>
      </c>
      <c r="CA21">
        <v>1987.27378310079</v>
      </c>
      <c r="CB21">
        <v>2.33159660564677</v>
      </c>
      <c r="CC21">
        <v>-26.0640293413755</v>
      </c>
      <c r="CD21">
        <v>2.05884572625104</v>
      </c>
      <c r="CE21">
        <v>0.85127254194947</v>
      </c>
      <c r="CF21">
        <v>-0.00779295951056729</v>
      </c>
      <c r="CG21">
        <v>290</v>
      </c>
      <c r="CH21">
        <v>1957.32</v>
      </c>
      <c r="CI21">
        <v>645</v>
      </c>
      <c r="CJ21">
        <v>10075.4</v>
      </c>
      <c r="CK21">
        <v>1961.4</v>
      </c>
      <c r="CL21">
        <v>-4.08</v>
      </c>
      <c r="CZ21">
        <f>$B$11*DX21+$C$11*DY21+$F$11*EJ21*(1-EM21)</f>
        <v>0</v>
      </c>
      <c r="DA21">
        <f>CZ21*DB21</f>
        <v>0</v>
      </c>
      <c r="DB21">
        <f>($B$11*$D$9+$C$11*$D$9+$F$11*((EW21+EO21)/MAX(EW21+EO21+EX21, 0.1)*$I$9+EX21/MAX(EW21+EO21+EX21, 0.1)*$J$9))/($B$11+$C$11+$F$11)</f>
        <v>0</v>
      </c>
      <c r="DC21">
        <f>($B$11*$K$9+$C$11*$K$9+$F$11*((EW21+EO21)/MAX(EW21+EO21+EX21, 0.1)*$P$9+EX21/MAX(EW21+EO21+EX21, 0.1)*$Q$9))/($B$11+$C$11+$F$11)</f>
        <v>0</v>
      </c>
      <c r="DD21">
        <v>6</v>
      </c>
      <c r="DE21">
        <v>0.5</v>
      </c>
      <c r="DF21" t="s">
        <v>414</v>
      </c>
      <c r="DG21">
        <v>2</v>
      </c>
      <c r="DH21">
        <v>1706123316.6</v>
      </c>
      <c r="DI21">
        <v>364.301</v>
      </c>
      <c r="DJ21">
        <v>365.0343125</v>
      </c>
      <c r="DK21">
        <v>27.59524375</v>
      </c>
      <c r="DL21">
        <v>27.1800875</v>
      </c>
      <c r="DM21">
        <v>365.508</v>
      </c>
      <c r="DN21">
        <v>27.26891875</v>
      </c>
      <c r="DO21">
        <v>599.9983125</v>
      </c>
      <c r="DP21">
        <v>88.5959625</v>
      </c>
      <c r="DQ21">
        <v>0.09999719375</v>
      </c>
      <c r="DR21">
        <v>29.0338625</v>
      </c>
      <c r="DS21">
        <v>28.9839375</v>
      </c>
      <c r="DT21">
        <v>999.9</v>
      </c>
      <c r="DU21">
        <v>0</v>
      </c>
      <c r="DV21">
        <v>0</v>
      </c>
      <c r="DW21">
        <v>4998.28125</v>
      </c>
      <c r="DX21">
        <v>0</v>
      </c>
      <c r="DY21">
        <v>-141.68475</v>
      </c>
      <c r="DZ21">
        <v>-0.7448120625</v>
      </c>
      <c r="EA21">
        <v>374.6273125</v>
      </c>
      <c r="EB21">
        <v>375.2331875</v>
      </c>
      <c r="EC21">
        <v>0.4151520625</v>
      </c>
      <c r="ED21">
        <v>365.0343125</v>
      </c>
      <c r="EE21">
        <v>27.1800875</v>
      </c>
      <c r="EF21">
        <v>2.444828125</v>
      </c>
      <c r="EG21">
        <v>2.408045625</v>
      </c>
      <c r="EH21">
        <v>20.66376875</v>
      </c>
      <c r="EI21">
        <v>20.41793125</v>
      </c>
      <c r="EJ21">
        <v>700.0155</v>
      </c>
      <c r="EK21">
        <v>0.9429886875</v>
      </c>
      <c r="EL21">
        <v>0.05701145</v>
      </c>
      <c r="EM21">
        <v>0</v>
      </c>
      <c r="EN21">
        <v>1807.739375</v>
      </c>
      <c r="EO21">
        <v>5.00072</v>
      </c>
      <c r="EP21">
        <v>12258.4</v>
      </c>
      <c r="EQ21">
        <v>6034.083125</v>
      </c>
      <c r="ER21">
        <v>41.312</v>
      </c>
      <c r="ES21">
        <v>43.625</v>
      </c>
      <c r="ET21">
        <v>42.777125</v>
      </c>
      <c r="EU21">
        <v>44.062</v>
      </c>
      <c r="EV21">
        <v>43.875</v>
      </c>
      <c r="EW21">
        <v>655.390625</v>
      </c>
      <c r="EX21">
        <v>39.62</v>
      </c>
      <c r="EY21">
        <v>0</v>
      </c>
      <c r="EZ21">
        <v>112.099999904633</v>
      </c>
      <c r="FA21">
        <v>0</v>
      </c>
      <c r="FB21">
        <v>1807.44615384615</v>
      </c>
      <c r="FC21">
        <v>-12.027350428227</v>
      </c>
      <c r="FD21">
        <v>-81.3435897834456</v>
      </c>
      <c r="FE21">
        <v>12256.8115384615</v>
      </c>
      <c r="FF21">
        <v>15</v>
      </c>
      <c r="FG21">
        <v>1706123345.1</v>
      </c>
      <c r="FH21" t="s">
        <v>438</v>
      </c>
      <c r="FI21">
        <v>1706123345.1</v>
      </c>
      <c r="FJ21">
        <v>1706122760.1</v>
      </c>
      <c r="FK21">
        <v>6</v>
      </c>
      <c r="FL21">
        <v>0.012</v>
      </c>
      <c r="FM21">
        <v>-0.08</v>
      </c>
      <c r="FN21">
        <v>-1.207</v>
      </c>
      <c r="FO21">
        <v>0.326</v>
      </c>
      <c r="FP21">
        <v>365</v>
      </c>
      <c r="FQ21">
        <v>27</v>
      </c>
      <c r="FR21">
        <v>1.1</v>
      </c>
      <c r="FS21">
        <v>0.47</v>
      </c>
      <c r="FT21">
        <v>0</v>
      </c>
      <c r="FU21">
        <v>0</v>
      </c>
      <c r="FV21" t="s">
        <v>416</v>
      </c>
      <c r="FW21">
        <v>3.2375</v>
      </c>
      <c r="FX21">
        <v>2.68104</v>
      </c>
      <c r="FY21">
        <v>0.0769658</v>
      </c>
      <c r="FZ21">
        <v>0.0766745</v>
      </c>
      <c r="GA21">
        <v>0.116853</v>
      </c>
      <c r="GB21">
        <v>0.114792</v>
      </c>
      <c r="GC21">
        <v>28133.3</v>
      </c>
      <c r="GD21">
        <v>25805.6</v>
      </c>
      <c r="GE21">
        <v>28845.2</v>
      </c>
      <c r="GF21">
        <v>26525.1</v>
      </c>
      <c r="GG21">
        <v>35505.4</v>
      </c>
      <c r="GH21">
        <v>33043.9</v>
      </c>
      <c r="GI21">
        <v>43334.4</v>
      </c>
      <c r="GJ21">
        <v>40167.6</v>
      </c>
      <c r="GK21">
        <v>2.0827</v>
      </c>
      <c r="GL21">
        <v>2.5203</v>
      </c>
      <c r="GM21">
        <v>0.120133</v>
      </c>
      <c r="GN21">
        <v>0</v>
      </c>
      <c r="GO21">
        <v>27.0452</v>
      </c>
      <c r="GP21">
        <v>999.9</v>
      </c>
      <c r="GQ21">
        <v>76.071</v>
      </c>
      <c r="GR21">
        <v>25.005</v>
      </c>
      <c r="GS21">
        <v>27.3094</v>
      </c>
      <c r="GT21">
        <v>30.11</v>
      </c>
      <c r="GU21">
        <v>7.51603</v>
      </c>
      <c r="GV21">
        <v>3</v>
      </c>
      <c r="GW21">
        <v>0.103699</v>
      </c>
      <c r="GX21">
        <v>0</v>
      </c>
      <c r="GY21">
        <v>20.3106</v>
      </c>
      <c r="GZ21">
        <v>5.24724</v>
      </c>
      <c r="HA21">
        <v>11.9638</v>
      </c>
      <c r="HB21">
        <v>4.9848</v>
      </c>
      <c r="HC21">
        <v>3.2921</v>
      </c>
      <c r="HD21">
        <v>999.9</v>
      </c>
      <c r="HE21">
        <v>9999</v>
      </c>
      <c r="HF21">
        <v>9999</v>
      </c>
      <c r="HG21">
        <v>9999</v>
      </c>
      <c r="HH21">
        <v>4.9713</v>
      </c>
      <c r="HI21">
        <v>1.88293</v>
      </c>
      <c r="HJ21">
        <v>1.87759</v>
      </c>
      <c r="HK21">
        <v>1.87919</v>
      </c>
      <c r="HL21">
        <v>1.87485</v>
      </c>
      <c r="HM21">
        <v>1.87502</v>
      </c>
      <c r="HN21">
        <v>1.87836</v>
      </c>
      <c r="HO21">
        <v>1.87881</v>
      </c>
      <c r="HP21">
        <v>0</v>
      </c>
      <c r="HQ21">
        <v>0</v>
      </c>
      <c r="HR21">
        <v>0</v>
      </c>
      <c r="HS21">
        <v>0</v>
      </c>
      <c r="HT21" t="s">
        <v>417</v>
      </c>
      <c r="HU21" t="s">
        <v>418</v>
      </c>
      <c r="HV21" t="s">
        <v>419</v>
      </c>
      <c r="HW21" t="s">
        <v>419</v>
      </c>
      <c r="HX21" t="s">
        <v>419</v>
      </c>
      <c r="HY21" t="s">
        <v>419</v>
      </c>
      <c r="HZ21">
        <v>0</v>
      </c>
      <c r="IA21">
        <v>100</v>
      </c>
      <c r="IB21">
        <v>100</v>
      </c>
      <c r="IC21">
        <v>-1.207</v>
      </c>
      <c r="ID21">
        <v>0.3263</v>
      </c>
      <c r="IE21">
        <v>-1.21849999999995</v>
      </c>
      <c r="IF21">
        <v>0</v>
      </c>
      <c r="IG21">
        <v>0</v>
      </c>
      <c r="IH21">
        <v>0</v>
      </c>
      <c r="II21">
        <v>0.326330000000002</v>
      </c>
      <c r="IJ21">
        <v>0</v>
      </c>
      <c r="IK21">
        <v>0</v>
      </c>
      <c r="IL21">
        <v>0</v>
      </c>
      <c r="IM21">
        <v>-1</v>
      </c>
      <c r="IN21">
        <v>-1</v>
      </c>
      <c r="IO21">
        <v>1</v>
      </c>
      <c r="IP21">
        <v>23</v>
      </c>
      <c r="IQ21">
        <v>1.6</v>
      </c>
      <c r="IR21">
        <v>9.4</v>
      </c>
      <c r="IS21">
        <v>4.99756</v>
      </c>
      <c r="IT21">
        <v>4.99756</v>
      </c>
      <c r="IU21">
        <v>3.34595</v>
      </c>
      <c r="IV21">
        <v>3.08716</v>
      </c>
      <c r="IW21">
        <v>3.05054</v>
      </c>
      <c r="IX21">
        <v>2.36572</v>
      </c>
      <c r="IY21">
        <v>30.3079</v>
      </c>
      <c r="IZ21">
        <v>15.8394</v>
      </c>
      <c r="JA21">
        <v>2</v>
      </c>
      <c r="JB21">
        <v>620.474</v>
      </c>
      <c r="JC21">
        <v>1085.39</v>
      </c>
      <c r="JD21">
        <v>27.0851</v>
      </c>
      <c r="JE21">
        <v>28.1688</v>
      </c>
      <c r="JF21">
        <v>30.0008</v>
      </c>
      <c r="JG21">
        <v>28.18</v>
      </c>
      <c r="JH21">
        <v>28.1547</v>
      </c>
      <c r="JI21">
        <v>-1</v>
      </c>
      <c r="JJ21">
        <v>-30</v>
      </c>
      <c r="JK21">
        <v>-30</v>
      </c>
      <c r="JL21">
        <v>-999.9</v>
      </c>
      <c r="JM21">
        <v>400</v>
      </c>
      <c r="JN21">
        <v>0</v>
      </c>
      <c r="JO21">
        <v>104.131</v>
      </c>
      <c r="JP21">
        <v>101.013</v>
      </c>
    </row>
    <row r="22" spans="1:276">
      <c r="A22">
        <v>6</v>
      </c>
      <c r="B22">
        <v>1706123378.1</v>
      </c>
      <c r="C22">
        <v>504</v>
      </c>
      <c r="D22" t="s">
        <v>439</v>
      </c>
      <c r="E22" t="s">
        <v>440</v>
      </c>
      <c r="F22">
        <v>15</v>
      </c>
      <c r="G22" t="s">
        <v>405</v>
      </c>
      <c r="H22" t="s">
        <v>406</v>
      </c>
      <c r="I22" t="s">
        <v>407</v>
      </c>
      <c r="J22" t="s">
        <v>408</v>
      </c>
      <c r="K22" t="s">
        <v>409</v>
      </c>
      <c r="L22" t="s">
        <v>410</v>
      </c>
      <c r="M22">
        <v>1706123369.6</v>
      </c>
      <c r="N22">
        <f>(O22)/1000</f>
        <v>0</v>
      </c>
      <c r="O22">
        <f>1000*DO22*AM22*(DK22-DL22)/(100*DD22*(1000-AM22*DK22))</f>
        <v>0</v>
      </c>
      <c r="P22">
        <f>DO22*AM22*(DJ22-DI22*(1000-AM22*DL22)/(1000-AM22*DK22))/(100*DD22)</f>
        <v>0</v>
      </c>
      <c r="Q22">
        <f>DI22 - IF(AM22&gt;1, P22*DD22*100.0/(AO22*DW22), 0)</f>
        <v>0</v>
      </c>
      <c r="R22">
        <f>((X22-N22/2)*Q22-P22)/(X22+N22/2)</f>
        <v>0</v>
      </c>
      <c r="S22">
        <f>R22*(DP22+DQ22)/1000.0</f>
        <v>0</v>
      </c>
      <c r="T22">
        <f>(DI22 - IF(AM22&gt;1, P22*DD22*100.0/(AO22*DW22), 0))*(DP22+DQ22)/1000.0</f>
        <v>0</v>
      </c>
      <c r="U22">
        <f>2.0/((1/W22-1/V22)+SIGN(W22)*SQRT((1/W22-1/V22)*(1/W22-1/V22) + 4*DE22/((DE22+1)*(DE22+1))*(2*1/W22*1/V22-1/V22*1/V22)))</f>
        <v>0</v>
      </c>
      <c r="V22">
        <f>IF(LEFT(DF22,1)&lt;&gt;"0",IF(LEFT(DF22,1)="1",3.0,DG22),$D$5+$E$5*(DW22*DP22/($K$5*1000))+$F$5*(DW22*DP22/($K$5*1000))*MAX(MIN(DD22,$J$5),$I$5)*MAX(MIN(DD22,$J$5),$I$5)+$G$5*MAX(MIN(DD22,$J$5),$I$5)*(DW22*DP22/($K$5*1000))+$H$5*(DW22*DP22/($K$5*1000))*(DW22*DP22/($K$5*1000)))</f>
        <v>0</v>
      </c>
      <c r="W22">
        <f>N22*(1000-(1000*0.61365*exp(17.502*AA22/(240.97+AA22))/(DP22+DQ22)+DK22)/2)/(1000*0.61365*exp(17.502*AA22/(240.97+AA22))/(DP22+DQ22)-DK22)</f>
        <v>0</v>
      </c>
      <c r="X22">
        <f>1/((DE22+1)/(U22/1.6)+1/(V22/1.37)) + DE22/((DE22+1)/(U22/1.6) + DE22/(V22/1.37))</f>
        <v>0</v>
      </c>
      <c r="Y22">
        <f>(CZ22*DC22)</f>
        <v>0</v>
      </c>
      <c r="Z22">
        <f>(DR22+(Y22+2*0.95*5.67E-8*(((DR22+$B$7)+273)^4-(DR22+273)^4)-44100*N22)/(1.84*29.3*V22+8*0.95*5.67E-8*(DR22+273)^3))</f>
        <v>0</v>
      </c>
      <c r="AA22">
        <f>($C$7*DS22+$D$7*DT22+$E$7*Z22)</f>
        <v>0</v>
      </c>
      <c r="AB22">
        <f>0.61365*exp(17.502*AA22/(240.97+AA22))</f>
        <v>0</v>
      </c>
      <c r="AC22">
        <f>(AD22/AE22*100)</f>
        <v>0</v>
      </c>
      <c r="AD22">
        <f>DK22*(DP22+DQ22)/1000</f>
        <v>0</v>
      </c>
      <c r="AE22">
        <f>0.61365*exp(17.502*DR22/(240.97+DR22))</f>
        <v>0</v>
      </c>
      <c r="AF22">
        <f>(AB22-DK22*(DP22+DQ22)/1000)</f>
        <v>0</v>
      </c>
      <c r="AG22">
        <f>(-N22*44100)</f>
        <v>0</v>
      </c>
      <c r="AH22">
        <f>2*29.3*V22*0.92*(DR22-AA22)</f>
        <v>0</v>
      </c>
      <c r="AI22">
        <f>2*0.95*5.67E-8*(((DR22+$B$7)+273)^4-(AA22+273)^4)</f>
        <v>0</v>
      </c>
      <c r="AJ22">
        <f>Y22+AI22+AG22+AH22</f>
        <v>0</v>
      </c>
      <c r="AK22">
        <v>2</v>
      </c>
      <c r="AL22">
        <v>0</v>
      </c>
      <c r="AM22">
        <f>IF(AK22*$H$13&gt;=AO22,1.0,(AO22/(AO22-AK22*$H$13)))</f>
        <v>0</v>
      </c>
      <c r="AN22">
        <f>(AM22-1)*100</f>
        <v>0</v>
      </c>
      <c r="AO22">
        <f>MAX(0,($B$13+$C$13*DW22)/(1+$D$13*DW22)*DP22/(DR22+273)*$E$13)</f>
        <v>0</v>
      </c>
      <c r="AP22" t="s">
        <v>411</v>
      </c>
      <c r="AQ22">
        <v>10104.6</v>
      </c>
      <c r="AR22">
        <v>832.715384615385</v>
      </c>
      <c r="AS22">
        <v>4495.83</v>
      </c>
      <c r="AT22">
        <f>1-AR22/AS22</f>
        <v>0</v>
      </c>
      <c r="AU22">
        <v>-0.102066526841992</v>
      </c>
      <c r="AV22" t="s">
        <v>441</v>
      </c>
      <c r="AW22">
        <v>10102</v>
      </c>
      <c r="AX22">
        <v>1794.0624</v>
      </c>
      <c r="AY22">
        <v>1980.0965315668</v>
      </c>
      <c r="AZ22">
        <f>1-AX22/AY22</f>
        <v>0</v>
      </c>
      <c r="BA22">
        <v>0.5</v>
      </c>
      <c r="BB22">
        <f>DA22</f>
        <v>0</v>
      </c>
      <c r="BC22">
        <f>P22</f>
        <v>0</v>
      </c>
      <c r="BD22">
        <f>AZ22*BA22*BB22</f>
        <v>0</v>
      </c>
      <c r="BE22">
        <f>(BC22-AU22)/BB22</f>
        <v>0</v>
      </c>
      <c r="BF22">
        <f>(AS22-AY22)/AY22</f>
        <v>0</v>
      </c>
      <c r="BG22">
        <f>AR22/(AT22+AR22/AY22)</f>
        <v>0</v>
      </c>
      <c r="BH22" t="s">
        <v>413</v>
      </c>
      <c r="BI22">
        <v>0</v>
      </c>
      <c r="BJ22">
        <f>IF(BI22&lt;&gt;0, BI22, BG22)</f>
        <v>0</v>
      </c>
      <c r="BK22">
        <f>1-BJ22/AY22</f>
        <v>0</v>
      </c>
      <c r="BL22">
        <f>(AY22-AX22)/(AY22-BJ22)</f>
        <v>0</v>
      </c>
      <c r="BM22">
        <f>(AS22-AY22)/(AS22-BJ22)</f>
        <v>0</v>
      </c>
      <c r="BN22">
        <f>(AY22-AX22)/(AY22-AR22)</f>
        <v>0</v>
      </c>
      <c r="BO22">
        <f>(AS22-AY22)/(AS22-AR22)</f>
        <v>0</v>
      </c>
      <c r="BP22">
        <f>(BL22*BJ22/AX22)</f>
        <v>0</v>
      </c>
      <c r="BQ22">
        <f>(1-BP22)</f>
        <v>0</v>
      </c>
      <c r="BR22">
        <v>1410</v>
      </c>
      <c r="BS22">
        <v>290</v>
      </c>
      <c r="BT22">
        <v>1958.51</v>
      </c>
      <c r="BU22">
        <v>85</v>
      </c>
      <c r="BV22">
        <v>10102</v>
      </c>
      <c r="BW22">
        <v>1950.39</v>
      </c>
      <c r="BX22">
        <v>8.12</v>
      </c>
      <c r="BY22">
        <v>300</v>
      </c>
      <c r="BZ22">
        <v>24.1</v>
      </c>
      <c r="CA22">
        <v>1980.0965315668</v>
      </c>
      <c r="CB22">
        <v>1.92036242541421</v>
      </c>
      <c r="CC22">
        <v>-30.0116335768803</v>
      </c>
      <c r="CD22">
        <v>1.69558070208364</v>
      </c>
      <c r="CE22">
        <v>0.917957607590427</v>
      </c>
      <c r="CF22">
        <v>-0.00779248364849833</v>
      </c>
      <c r="CG22">
        <v>290</v>
      </c>
      <c r="CH22">
        <v>1945.56</v>
      </c>
      <c r="CI22">
        <v>675</v>
      </c>
      <c r="CJ22">
        <v>10073.4</v>
      </c>
      <c r="CK22">
        <v>1950.3</v>
      </c>
      <c r="CL22">
        <v>-4.74</v>
      </c>
      <c r="CZ22">
        <f>$B$11*DX22+$C$11*DY22+$F$11*EJ22*(1-EM22)</f>
        <v>0</v>
      </c>
      <c r="DA22">
        <f>CZ22*DB22</f>
        <v>0</v>
      </c>
      <c r="DB22">
        <f>($B$11*$D$9+$C$11*$D$9+$F$11*((EW22+EO22)/MAX(EW22+EO22+EX22, 0.1)*$I$9+EX22/MAX(EW22+EO22+EX22, 0.1)*$J$9))/($B$11+$C$11+$F$11)</f>
        <v>0</v>
      </c>
      <c r="DC22">
        <f>($B$11*$K$9+$C$11*$K$9+$F$11*((EW22+EO22)/MAX(EW22+EO22+EX22, 0.1)*$P$9+EX22/MAX(EW22+EO22+EX22, 0.1)*$Q$9))/($B$11+$C$11+$F$11)</f>
        <v>0</v>
      </c>
      <c r="DD22">
        <v>6</v>
      </c>
      <c r="DE22">
        <v>0.5</v>
      </c>
      <c r="DF22" t="s">
        <v>414</v>
      </c>
      <c r="DG22">
        <v>2</v>
      </c>
      <c r="DH22">
        <v>1706123369.6</v>
      </c>
      <c r="DI22">
        <v>364.388125</v>
      </c>
      <c r="DJ22">
        <v>365.643875</v>
      </c>
      <c r="DK22">
        <v>27.8034875</v>
      </c>
      <c r="DL22">
        <v>27.2621875</v>
      </c>
      <c r="DM22">
        <v>365.568125</v>
      </c>
      <c r="DN22">
        <v>27.47715</v>
      </c>
      <c r="DO22">
        <v>599.9819375</v>
      </c>
      <c r="DP22">
        <v>88.5892375</v>
      </c>
      <c r="DQ22">
        <v>0.0999845375</v>
      </c>
      <c r="DR22">
        <v>29.16771875</v>
      </c>
      <c r="DS22">
        <v>29.09778125</v>
      </c>
      <c r="DT22">
        <v>999.9</v>
      </c>
      <c r="DU22">
        <v>0</v>
      </c>
      <c r="DV22">
        <v>0</v>
      </c>
      <c r="DW22">
        <v>4996.875</v>
      </c>
      <c r="DX22">
        <v>0</v>
      </c>
      <c r="DY22">
        <v>-147.6331875</v>
      </c>
      <c r="DZ22">
        <v>-1.28231925</v>
      </c>
      <c r="EA22">
        <v>374.7819375</v>
      </c>
      <c r="EB22">
        <v>375.8915</v>
      </c>
      <c r="EC22">
        <v>0.54129425</v>
      </c>
      <c r="ED22">
        <v>365.643875</v>
      </c>
      <c r="EE22">
        <v>27.2621875</v>
      </c>
      <c r="EF22">
        <v>2.46308875</v>
      </c>
      <c r="EG22">
        <v>2.41513625</v>
      </c>
      <c r="EH22">
        <v>20.784625</v>
      </c>
      <c r="EI22">
        <v>20.465625</v>
      </c>
      <c r="EJ22">
        <v>700.0201875</v>
      </c>
      <c r="EK22">
        <v>0.9429945625</v>
      </c>
      <c r="EL22">
        <v>0.05700555625</v>
      </c>
      <c r="EM22">
        <v>0</v>
      </c>
      <c r="EN22">
        <v>1794.2675</v>
      </c>
      <c r="EO22">
        <v>5.00072</v>
      </c>
      <c r="EP22">
        <v>12175.0875</v>
      </c>
      <c r="EQ22">
        <v>6034.13375</v>
      </c>
      <c r="ER22">
        <v>41.4488125</v>
      </c>
      <c r="ES22">
        <v>43.7460625</v>
      </c>
      <c r="ET22">
        <v>42.925375</v>
      </c>
      <c r="EU22">
        <v>44.183125</v>
      </c>
      <c r="EV22">
        <v>44.03875</v>
      </c>
      <c r="EW22">
        <v>655.39875</v>
      </c>
      <c r="EX22">
        <v>39.62</v>
      </c>
      <c r="EY22">
        <v>0</v>
      </c>
      <c r="EZ22">
        <v>51.7000000476837</v>
      </c>
      <c r="FA22">
        <v>0</v>
      </c>
      <c r="FB22">
        <v>1794.0624</v>
      </c>
      <c r="FC22">
        <v>-11.0699999827886</v>
      </c>
      <c r="FD22">
        <v>-75.3461537912754</v>
      </c>
      <c r="FE22">
        <v>12173.232</v>
      </c>
      <c r="FF22">
        <v>15</v>
      </c>
      <c r="FG22">
        <v>1706123393.1</v>
      </c>
      <c r="FH22" t="s">
        <v>442</v>
      </c>
      <c r="FI22">
        <v>1706123393.1</v>
      </c>
      <c r="FJ22">
        <v>1706122760.1</v>
      </c>
      <c r="FK22">
        <v>7</v>
      </c>
      <c r="FL22">
        <v>0.027</v>
      </c>
      <c r="FM22">
        <v>-0.08</v>
      </c>
      <c r="FN22">
        <v>-1.18</v>
      </c>
      <c r="FO22">
        <v>0.326</v>
      </c>
      <c r="FP22">
        <v>365</v>
      </c>
      <c r="FQ22">
        <v>27</v>
      </c>
      <c r="FR22">
        <v>0.98</v>
      </c>
      <c r="FS22">
        <v>0.47</v>
      </c>
      <c r="FT22">
        <v>0</v>
      </c>
      <c r="FU22">
        <v>0</v>
      </c>
      <c r="FV22" t="s">
        <v>416</v>
      </c>
      <c r="FW22">
        <v>3.23724</v>
      </c>
      <c r="FX22">
        <v>2.68147</v>
      </c>
      <c r="FY22">
        <v>0.0770789</v>
      </c>
      <c r="FZ22">
        <v>0.0765801</v>
      </c>
      <c r="GA22">
        <v>0.117078</v>
      </c>
      <c r="GB22">
        <v>0.114435</v>
      </c>
      <c r="GC22">
        <v>28124.4</v>
      </c>
      <c r="GD22">
        <v>25803.6</v>
      </c>
      <c r="GE22">
        <v>28840.2</v>
      </c>
      <c r="GF22">
        <v>26520.8</v>
      </c>
      <c r="GG22">
        <v>35490.9</v>
      </c>
      <c r="GH22">
        <v>33053.2</v>
      </c>
      <c r="GI22">
        <v>43327.2</v>
      </c>
      <c r="GJ22">
        <v>40162.1</v>
      </c>
      <c r="GK22">
        <v>2.0806</v>
      </c>
      <c r="GL22">
        <v>2.5185</v>
      </c>
      <c r="GM22">
        <v>0.119299</v>
      </c>
      <c r="GN22">
        <v>0</v>
      </c>
      <c r="GO22">
        <v>27.151</v>
      </c>
      <c r="GP22">
        <v>999.9</v>
      </c>
      <c r="GQ22">
        <v>75.882</v>
      </c>
      <c r="GR22">
        <v>25.126</v>
      </c>
      <c r="GS22">
        <v>27.4424</v>
      </c>
      <c r="GT22">
        <v>29.59</v>
      </c>
      <c r="GU22">
        <v>7.57612</v>
      </c>
      <c r="GV22">
        <v>3</v>
      </c>
      <c r="GW22">
        <v>0.111443</v>
      </c>
      <c r="GX22">
        <v>0</v>
      </c>
      <c r="GY22">
        <v>20.3103</v>
      </c>
      <c r="GZ22">
        <v>5.24604</v>
      </c>
      <c r="HA22">
        <v>11.9662</v>
      </c>
      <c r="HB22">
        <v>4.9848</v>
      </c>
      <c r="HC22">
        <v>3.2923</v>
      </c>
      <c r="HD22">
        <v>999.9</v>
      </c>
      <c r="HE22">
        <v>9999</v>
      </c>
      <c r="HF22">
        <v>9999</v>
      </c>
      <c r="HG22">
        <v>9999</v>
      </c>
      <c r="HH22">
        <v>4.97116</v>
      </c>
      <c r="HI22">
        <v>1.88293</v>
      </c>
      <c r="HJ22">
        <v>1.87759</v>
      </c>
      <c r="HK22">
        <v>1.87916</v>
      </c>
      <c r="HL22">
        <v>1.87485</v>
      </c>
      <c r="HM22">
        <v>1.87502</v>
      </c>
      <c r="HN22">
        <v>1.87836</v>
      </c>
      <c r="HO22">
        <v>1.87881</v>
      </c>
      <c r="HP22">
        <v>0</v>
      </c>
      <c r="HQ22">
        <v>0</v>
      </c>
      <c r="HR22">
        <v>0</v>
      </c>
      <c r="HS22">
        <v>0</v>
      </c>
      <c r="HT22" t="s">
        <v>417</v>
      </c>
      <c r="HU22" t="s">
        <v>418</v>
      </c>
      <c r="HV22" t="s">
        <v>419</v>
      </c>
      <c r="HW22" t="s">
        <v>419</v>
      </c>
      <c r="HX22" t="s">
        <v>419</v>
      </c>
      <c r="HY22" t="s">
        <v>419</v>
      </c>
      <c r="HZ22">
        <v>0</v>
      </c>
      <c r="IA22">
        <v>100</v>
      </c>
      <c r="IB22">
        <v>100</v>
      </c>
      <c r="IC22">
        <v>-1.18</v>
      </c>
      <c r="ID22">
        <v>0.3263</v>
      </c>
      <c r="IE22">
        <v>-1.20660000000004</v>
      </c>
      <c r="IF22">
        <v>0</v>
      </c>
      <c r="IG22">
        <v>0</v>
      </c>
      <c r="IH22">
        <v>0</v>
      </c>
      <c r="II22">
        <v>0.326330000000002</v>
      </c>
      <c r="IJ22">
        <v>0</v>
      </c>
      <c r="IK22">
        <v>0</v>
      </c>
      <c r="IL22">
        <v>0</v>
      </c>
      <c r="IM22">
        <v>-1</v>
      </c>
      <c r="IN22">
        <v>-1</v>
      </c>
      <c r="IO22">
        <v>1</v>
      </c>
      <c r="IP22">
        <v>23</v>
      </c>
      <c r="IQ22">
        <v>0.6</v>
      </c>
      <c r="IR22">
        <v>10.3</v>
      </c>
      <c r="IS22">
        <v>4.99756</v>
      </c>
      <c r="IT22">
        <v>4.99756</v>
      </c>
      <c r="IU22">
        <v>3.34595</v>
      </c>
      <c r="IV22">
        <v>3.08594</v>
      </c>
      <c r="IW22">
        <v>3.05054</v>
      </c>
      <c r="IX22">
        <v>2.3291</v>
      </c>
      <c r="IY22">
        <v>30.4369</v>
      </c>
      <c r="IZ22">
        <v>15.8307</v>
      </c>
      <c r="JA22">
        <v>2</v>
      </c>
      <c r="JB22">
        <v>620.096</v>
      </c>
      <c r="JC22">
        <v>1085.45</v>
      </c>
      <c r="JD22">
        <v>27.2153</v>
      </c>
      <c r="JE22">
        <v>28.2795</v>
      </c>
      <c r="JF22">
        <v>30.0007</v>
      </c>
      <c r="JG22">
        <v>28.2961</v>
      </c>
      <c r="JH22">
        <v>28.273</v>
      </c>
      <c r="JI22">
        <v>-1</v>
      </c>
      <c r="JJ22">
        <v>-30</v>
      </c>
      <c r="JK22">
        <v>-30</v>
      </c>
      <c r="JL22">
        <v>-999.9</v>
      </c>
      <c r="JM22">
        <v>400</v>
      </c>
      <c r="JN22">
        <v>0</v>
      </c>
      <c r="JO22">
        <v>104.113</v>
      </c>
      <c r="JP22">
        <v>100.999</v>
      </c>
    </row>
    <row r="23" spans="1:276">
      <c r="A23">
        <v>7</v>
      </c>
      <c r="B23">
        <v>1706123441.1</v>
      </c>
      <c r="C23">
        <v>567</v>
      </c>
      <c r="D23" t="s">
        <v>443</v>
      </c>
      <c r="E23" t="s">
        <v>444</v>
      </c>
      <c r="F23">
        <v>15</v>
      </c>
      <c r="G23" t="s">
        <v>405</v>
      </c>
      <c r="H23" t="s">
        <v>406</v>
      </c>
      <c r="I23" t="s">
        <v>407</v>
      </c>
      <c r="J23" t="s">
        <v>408</v>
      </c>
      <c r="K23" t="s">
        <v>409</v>
      </c>
      <c r="L23" t="s">
        <v>410</v>
      </c>
      <c r="M23">
        <v>1706123433.1</v>
      </c>
      <c r="N23">
        <f>(O23)/1000</f>
        <v>0</v>
      </c>
      <c r="O23">
        <f>1000*DO23*AM23*(DK23-DL23)/(100*DD23*(1000-AM23*DK23))</f>
        <v>0</v>
      </c>
      <c r="P23">
        <f>DO23*AM23*(DJ23-DI23*(1000-AM23*DL23)/(1000-AM23*DK23))/(100*DD23)</f>
        <v>0</v>
      </c>
      <c r="Q23">
        <f>DI23 - IF(AM23&gt;1, P23*DD23*100.0/(AO23*DW23), 0)</f>
        <v>0</v>
      </c>
      <c r="R23">
        <f>((X23-N23/2)*Q23-P23)/(X23+N23/2)</f>
        <v>0</v>
      </c>
      <c r="S23">
        <f>R23*(DP23+DQ23)/1000.0</f>
        <v>0</v>
      </c>
      <c r="T23">
        <f>(DI23 - IF(AM23&gt;1, P23*DD23*100.0/(AO23*DW23), 0))*(DP23+DQ23)/1000.0</f>
        <v>0</v>
      </c>
      <c r="U23">
        <f>2.0/((1/W23-1/V23)+SIGN(W23)*SQRT((1/W23-1/V23)*(1/W23-1/V23) + 4*DE23/((DE23+1)*(DE23+1))*(2*1/W23*1/V23-1/V23*1/V23)))</f>
        <v>0</v>
      </c>
      <c r="V23">
        <f>IF(LEFT(DF23,1)&lt;&gt;"0",IF(LEFT(DF23,1)="1",3.0,DG23),$D$5+$E$5*(DW23*DP23/($K$5*1000))+$F$5*(DW23*DP23/($K$5*1000))*MAX(MIN(DD23,$J$5),$I$5)*MAX(MIN(DD23,$J$5),$I$5)+$G$5*MAX(MIN(DD23,$J$5),$I$5)*(DW23*DP23/($K$5*1000))+$H$5*(DW23*DP23/($K$5*1000))*(DW23*DP23/($K$5*1000)))</f>
        <v>0</v>
      </c>
      <c r="W23">
        <f>N23*(1000-(1000*0.61365*exp(17.502*AA23/(240.97+AA23))/(DP23+DQ23)+DK23)/2)/(1000*0.61365*exp(17.502*AA23/(240.97+AA23))/(DP23+DQ23)-DK23)</f>
        <v>0</v>
      </c>
      <c r="X23">
        <f>1/((DE23+1)/(U23/1.6)+1/(V23/1.37)) + DE23/((DE23+1)/(U23/1.6) + DE23/(V23/1.37))</f>
        <v>0</v>
      </c>
      <c r="Y23">
        <f>(CZ23*DC23)</f>
        <v>0</v>
      </c>
      <c r="Z23">
        <f>(DR23+(Y23+2*0.95*5.67E-8*(((DR23+$B$7)+273)^4-(DR23+273)^4)-44100*N23)/(1.84*29.3*V23+8*0.95*5.67E-8*(DR23+273)^3))</f>
        <v>0</v>
      </c>
      <c r="AA23">
        <f>($C$7*DS23+$D$7*DT23+$E$7*Z23)</f>
        <v>0</v>
      </c>
      <c r="AB23">
        <f>0.61365*exp(17.502*AA23/(240.97+AA23))</f>
        <v>0</v>
      </c>
      <c r="AC23">
        <f>(AD23/AE23*100)</f>
        <v>0</v>
      </c>
      <c r="AD23">
        <f>DK23*(DP23+DQ23)/1000</f>
        <v>0</v>
      </c>
      <c r="AE23">
        <f>0.61365*exp(17.502*DR23/(240.97+DR23))</f>
        <v>0</v>
      </c>
      <c r="AF23">
        <f>(AB23-DK23*(DP23+DQ23)/1000)</f>
        <v>0</v>
      </c>
      <c r="AG23">
        <f>(-N23*44100)</f>
        <v>0</v>
      </c>
      <c r="AH23">
        <f>2*29.3*V23*0.92*(DR23-AA23)</f>
        <v>0</v>
      </c>
      <c r="AI23">
        <f>2*0.95*5.67E-8*(((DR23+$B$7)+273)^4-(AA23+273)^4)</f>
        <v>0</v>
      </c>
      <c r="AJ23">
        <f>Y23+AI23+AG23+AH23</f>
        <v>0</v>
      </c>
      <c r="AK23">
        <v>2</v>
      </c>
      <c r="AL23">
        <v>0</v>
      </c>
      <c r="AM23">
        <f>IF(AK23*$H$13&gt;=AO23,1.0,(AO23/(AO23-AK23*$H$13)))</f>
        <v>0</v>
      </c>
      <c r="AN23">
        <f>(AM23-1)*100</f>
        <v>0</v>
      </c>
      <c r="AO23">
        <f>MAX(0,($B$13+$C$13*DW23)/(1+$D$13*DW23)*DP23/(DR23+273)*$E$13)</f>
        <v>0</v>
      </c>
      <c r="AP23" t="s">
        <v>411</v>
      </c>
      <c r="AQ23">
        <v>10104.6</v>
      </c>
      <c r="AR23">
        <v>832.715384615385</v>
      </c>
      <c r="AS23">
        <v>4495.83</v>
      </c>
      <c r="AT23">
        <f>1-AR23/AS23</f>
        <v>0</v>
      </c>
      <c r="AU23">
        <v>-0.102066526841992</v>
      </c>
      <c r="AV23" t="s">
        <v>445</v>
      </c>
      <c r="AW23">
        <v>10102.5</v>
      </c>
      <c r="AX23">
        <v>1780.0944</v>
      </c>
      <c r="AY23">
        <v>1961.94871325876</v>
      </c>
      <c r="AZ23">
        <f>1-AX23/AY23</f>
        <v>0</v>
      </c>
      <c r="BA23">
        <v>0.5</v>
      </c>
      <c r="BB23">
        <f>DA23</f>
        <v>0</v>
      </c>
      <c r="BC23">
        <f>P23</f>
        <v>0</v>
      </c>
      <c r="BD23">
        <f>AZ23*BA23*BB23</f>
        <v>0</v>
      </c>
      <c r="BE23">
        <f>(BC23-AU23)/BB23</f>
        <v>0</v>
      </c>
      <c r="BF23">
        <f>(AS23-AY23)/AY23</f>
        <v>0</v>
      </c>
      <c r="BG23">
        <f>AR23/(AT23+AR23/AY23)</f>
        <v>0</v>
      </c>
      <c r="BH23" t="s">
        <v>413</v>
      </c>
      <c r="BI23">
        <v>0</v>
      </c>
      <c r="BJ23">
        <f>IF(BI23&lt;&gt;0, BI23, BG23)</f>
        <v>0</v>
      </c>
      <c r="BK23">
        <f>1-BJ23/AY23</f>
        <v>0</v>
      </c>
      <c r="BL23">
        <f>(AY23-AX23)/(AY23-BJ23)</f>
        <v>0</v>
      </c>
      <c r="BM23">
        <f>(AS23-AY23)/(AS23-BJ23)</f>
        <v>0</v>
      </c>
      <c r="BN23">
        <f>(AY23-AX23)/(AY23-AR23)</f>
        <v>0</v>
      </c>
      <c r="BO23">
        <f>(AS23-AY23)/(AS23-AR23)</f>
        <v>0</v>
      </c>
      <c r="BP23">
        <f>(BL23*BJ23/AX23)</f>
        <v>0</v>
      </c>
      <c r="BQ23">
        <f>(1-BP23)</f>
        <v>0</v>
      </c>
      <c r="BR23">
        <v>1411</v>
      </c>
      <c r="BS23">
        <v>290</v>
      </c>
      <c r="BT23">
        <v>1945.38</v>
      </c>
      <c r="BU23">
        <v>75</v>
      </c>
      <c r="BV23">
        <v>10102.5</v>
      </c>
      <c r="BW23">
        <v>1936.8</v>
      </c>
      <c r="BX23">
        <v>8.58</v>
      </c>
      <c r="BY23">
        <v>300</v>
      </c>
      <c r="BZ23">
        <v>24.1</v>
      </c>
      <c r="CA23">
        <v>1961.94871325876</v>
      </c>
      <c r="CB23">
        <v>1.63797271491572</v>
      </c>
      <c r="CC23">
        <v>-25.4041142329185</v>
      </c>
      <c r="CD23">
        <v>1.44613768459594</v>
      </c>
      <c r="CE23">
        <v>0.916813965019061</v>
      </c>
      <c r="CF23">
        <v>-0.00779208542825362</v>
      </c>
      <c r="CG23">
        <v>290</v>
      </c>
      <c r="CH23">
        <v>1933.61</v>
      </c>
      <c r="CI23">
        <v>645</v>
      </c>
      <c r="CJ23">
        <v>10073.8</v>
      </c>
      <c r="CK23">
        <v>1936.73</v>
      </c>
      <c r="CL23">
        <v>-3.12</v>
      </c>
      <c r="CZ23">
        <f>$B$11*DX23+$C$11*DY23+$F$11*EJ23*(1-EM23)</f>
        <v>0</v>
      </c>
      <c r="DA23">
        <f>CZ23*DB23</f>
        <v>0</v>
      </c>
      <c r="DB23">
        <f>($B$11*$D$9+$C$11*$D$9+$F$11*((EW23+EO23)/MAX(EW23+EO23+EX23, 0.1)*$I$9+EX23/MAX(EW23+EO23+EX23, 0.1)*$J$9))/($B$11+$C$11+$F$11)</f>
        <v>0</v>
      </c>
      <c r="DC23">
        <f>($B$11*$K$9+$C$11*$K$9+$F$11*((EW23+EO23)/MAX(EW23+EO23+EX23, 0.1)*$P$9+EX23/MAX(EW23+EO23+EX23, 0.1)*$Q$9))/($B$11+$C$11+$F$11)</f>
        <v>0</v>
      </c>
      <c r="DD23">
        <v>6</v>
      </c>
      <c r="DE23">
        <v>0.5</v>
      </c>
      <c r="DF23" t="s">
        <v>414</v>
      </c>
      <c r="DG23">
        <v>2</v>
      </c>
      <c r="DH23">
        <v>1706123433.1</v>
      </c>
      <c r="DI23">
        <v>364.658333333333</v>
      </c>
      <c r="DJ23">
        <v>366.2916</v>
      </c>
      <c r="DK23">
        <v>27.7683733333333</v>
      </c>
      <c r="DL23">
        <v>27.1672466666667</v>
      </c>
      <c r="DM23">
        <v>365.852333333333</v>
      </c>
      <c r="DN23">
        <v>27.4420466666667</v>
      </c>
      <c r="DO23">
        <v>599.987333333333</v>
      </c>
      <c r="DP23">
        <v>88.5858066666667</v>
      </c>
      <c r="DQ23">
        <v>0.100031273333333</v>
      </c>
      <c r="DR23">
        <v>29.2947866666667</v>
      </c>
      <c r="DS23">
        <v>29.21222</v>
      </c>
      <c r="DT23">
        <v>999.9</v>
      </c>
      <c r="DU23">
        <v>0</v>
      </c>
      <c r="DV23">
        <v>0</v>
      </c>
      <c r="DW23">
        <v>4999.5</v>
      </c>
      <c r="DX23">
        <v>0</v>
      </c>
      <c r="DY23">
        <v>-139.7372</v>
      </c>
      <c r="DZ23">
        <v>-1.61892533333333</v>
      </c>
      <c r="EA23">
        <v>375.0884</v>
      </c>
      <c r="EB23">
        <v>376.5206</v>
      </c>
      <c r="EC23">
        <v>0.601128466666667</v>
      </c>
      <c r="ED23">
        <v>366.2916</v>
      </c>
      <c r="EE23">
        <v>27.1672466666667</v>
      </c>
      <c r="EF23">
        <v>2.459884</v>
      </c>
      <c r="EG23">
        <v>2.40663333333333</v>
      </c>
      <c r="EH23">
        <v>20.7634666666667</v>
      </c>
      <c r="EI23">
        <v>20.40842</v>
      </c>
      <c r="EJ23">
        <v>699.996666666667</v>
      </c>
      <c r="EK23">
        <v>0.942996</v>
      </c>
      <c r="EL23">
        <v>0.0570041</v>
      </c>
      <c r="EM23">
        <v>0</v>
      </c>
      <c r="EN23">
        <v>1780.14933333333</v>
      </c>
      <c r="EO23">
        <v>5.00072</v>
      </c>
      <c r="EP23">
        <v>12085.4933333333</v>
      </c>
      <c r="EQ23">
        <v>6033.932</v>
      </c>
      <c r="ER23">
        <v>41.625</v>
      </c>
      <c r="ES23">
        <v>43.8246</v>
      </c>
      <c r="ET23">
        <v>43.0662</v>
      </c>
      <c r="EU23">
        <v>44.3037333333333</v>
      </c>
      <c r="EV23">
        <v>44.187</v>
      </c>
      <c r="EW23">
        <v>655.378666666667</v>
      </c>
      <c r="EX23">
        <v>39.62</v>
      </c>
      <c r="EY23">
        <v>0</v>
      </c>
      <c r="EZ23">
        <v>61.5</v>
      </c>
      <c r="FA23">
        <v>0</v>
      </c>
      <c r="FB23">
        <v>1780.0944</v>
      </c>
      <c r="FC23">
        <v>-9.75307693540939</v>
      </c>
      <c r="FD23">
        <v>-66.7692308528775</v>
      </c>
      <c r="FE23">
        <v>12084.776</v>
      </c>
      <c r="FF23">
        <v>15</v>
      </c>
      <c r="FG23">
        <v>1706123457</v>
      </c>
      <c r="FH23" t="s">
        <v>446</v>
      </c>
      <c r="FI23">
        <v>1706123457</v>
      </c>
      <c r="FJ23">
        <v>1706122760.1</v>
      </c>
      <c r="FK23">
        <v>8</v>
      </c>
      <c r="FL23">
        <v>-0.014</v>
      </c>
      <c r="FM23">
        <v>-0.08</v>
      </c>
      <c r="FN23">
        <v>-1.194</v>
      </c>
      <c r="FO23">
        <v>0.326</v>
      </c>
      <c r="FP23">
        <v>367</v>
      </c>
      <c r="FQ23">
        <v>27</v>
      </c>
      <c r="FR23">
        <v>0.91</v>
      </c>
      <c r="FS23">
        <v>0.47</v>
      </c>
      <c r="FT23">
        <v>0</v>
      </c>
      <c r="FU23">
        <v>0</v>
      </c>
      <c r="FV23" t="s">
        <v>416</v>
      </c>
      <c r="FW23">
        <v>3.23741</v>
      </c>
      <c r="FX23">
        <v>2.68116</v>
      </c>
      <c r="FY23">
        <v>0.0771078</v>
      </c>
      <c r="FZ23">
        <v>0.0767914</v>
      </c>
      <c r="GA23">
        <v>0.116783</v>
      </c>
      <c r="GB23">
        <v>0.113967</v>
      </c>
      <c r="GC23">
        <v>28119</v>
      </c>
      <c r="GD23">
        <v>25792.7</v>
      </c>
      <c r="GE23">
        <v>28836</v>
      </c>
      <c r="GF23">
        <v>26516.2</v>
      </c>
      <c r="GG23">
        <v>35498.7</v>
      </c>
      <c r="GH23">
        <v>33066.3</v>
      </c>
      <c r="GI23">
        <v>43321</v>
      </c>
      <c r="GJ23">
        <v>40155.9</v>
      </c>
      <c r="GK23">
        <v>2.0791</v>
      </c>
      <c r="GL23">
        <v>2.5145</v>
      </c>
      <c r="GM23">
        <v>0.119954</v>
      </c>
      <c r="GN23">
        <v>0</v>
      </c>
      <c r="GO23">
        <v>27.2574</v>
      </c>
      <c r="GP23">
        <v>999.9</v>
      </c>
      <c r="GQ23">
        <v>75.296</v>
      </c>
      <c r="GR23">
        <v>25.257</v>
      </c>
      <c r="GS23">
        <v>27.4421</v>
      </c>
      <c r="GT23">
        <v>30.07</v>
      </c>
      <c r="GU23">
        <v>7.54407</v>
      </c>
      <c r="GV23">
        <v>3</v>
      </c>
      <c r="GW23">
        <v>0.119817</v>
      </c>
      <c r="GX23">
        <v>0</v>
      </c>
      <c r="GY23">
        <v>20.3101</v>
      </c>
      <c r="GZ23">
        <v>5.24724</v>
      </c>
      <c r="HA23">
        <v>11.9674</v>
      </c>
      <c r="HB23">
        <v>4.9852</v>
      </c>
      <c r="HC23">
        <v>3.292</v>
      </c>
      <c r="HD23">
        <v>999.9</v>
      </c>
      <c r="HE23">
        <v>9999</v>
      </c>
      <c r="HF23">
        <v>9999</v>
      </c>
      <c r="HG23">
        <v>9999</v>
      </c>
      <c r="HH23">
        <v>4.97124</v>
      </c>
      <c r="HI23">
        <v>1.88293</v>
      </c>
      <c r="HJ23">
        <v>1.87759</v>
      </c>
      <c r="HK23">
        <v>1.87921</v>
      </c>
      <c r="HL23">
        <v>1.87485</v>
      </c>
      <c r="HM23">
        <v>1.87502</v>
      </c>
      <c r="HN23">
        <v>1.87836</v>
      </c>
      <c r="HO23">
        <v>1.87881</v>
      </c>
      <c r="HP23">
        <v>0</v>
      </c>
      <c r="HQ23">
        <v>0</v>
      </c>
      <c r="HR23">
        <v>0</v>
      </c>
      <c r="HS23">
        <v>0</v>
      </c>
      <c r="HT23" t="s">
        <v>417</v>
      </c>
      <c r="HU23" t="s">
        <v>418</v>
      </c>
      <c r="HV23" t="s">
        <v>419</v>
      </c>
      <c r="HW23" t="s">
        <v>419</v>
      </c>
      <c r="HX23" t="s">
        <v>419</v>
      </c>
      <c r="HY23" t="s">
        <v>419</v>
      </c>
      <c r="HZ23">
        <v>0</v>
      </c>
      <c r="IA23">
        <v>100</v>
      </c>
      <c r="IB23">
        <v>100</v>
      </c>
      <c r="IC23">
        <v>-1.194</v>
      </c>
      <c r="ID23">
        <v>0.3263</v>
      </c>
      <c r="IE23">
        <v>-1.17954545454552</v>
      </c>
      <c r="IF23">
        <v>0</v>
      </c>
      <c r="IG23">
        <v>0</v>
      </c>
      <c r="IH23">
        <v>0</v>
      </c>
      <c r="II23">
        <v>0.326330000000002</v>
      </c>
      <c r="IJ23">
        <v>0</v>
      </c>
      <c r="IK23">
        <v>0</v>
      </c>
      <c r="IL23">
        <v>0</v>
      </c>
      <c r="IM23">
        <v>-1</v>
      </c>
      <c r="IN23">
        <v>-1</v>
      </c>
      <c r="IO23">
        <v>1</v>
      </c>
      <c r="IP23">
        <v>23</v>
      </c>
      <c r="IQ23">
        <v>0.8</v>
      </c>
      <c r="IR23">
        <v>11.3</v>
      </c>
      <c r="IS23">
        <v>4.99756</v>
      </c>
      <c r="IT23">
        <v>4.99756</v>
      </c>
      <c r="IU23">
        <v>3.34595</v>
      </c>
      <c r="IV23">
        <v>3.08594</v>
      </c>
      <c r="IW23">
        <v>3.05054</v>
      </c>
      <c r="IX23">
        <v>2.30469</v>
      </c>
      <c r="IY23">
        <v>30.5662</v>
      </c>
      <c r="IZ23">
        <v>15.8219</v>
      </c>
      <c r="JA23">
        <v>2</v>
      </c>
      <c r="JB23">
        <v>620.352</v>
      </c>
      <c r="JC23">
        <v>1082.97</v>
      </c>
      <c r="JD23">
        <v>27.3622</v>
      </c>
      <c r="JE23">
        <v>28.4004</v>
      </c>
      <c r="JF23">
        <v>30.0005</v>
      </c>
      <c r="JG23">
        <v>28.4269</v>
      </c>
      <c r="JH23">
        <v>28.4036</v>
      </c>
      <c r="JI23">
        <v>-1</v>
      </c>
      <c r="JJ23">
        <v>-30</v>
      </c>
      <c r="JK23">
        <v>-30</v>
      </c>
      <c r="JL23">
        <v>-999.9</v>
      </c>
      <c r="JM23">
        <v>400</v>
      </c>
      <c r="JN23">
        <v>0</v>
      </c>
      <c r="JO23">
        <v>104.098</v>
      </c>
      <c r="JP23">
        <v>100.982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432</v>
      </c>
      <c r="B17" t="s">
        <v>433</v>
      </c>
    </row>
    <row r="18" spans="1:2">
      <c r="A18" t="s">
        <v>434</v>
      </c>
      <c r="B18" t="s">
        <v>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2024-01-24T12:11:32Z</dcterms:created>
  <dcterms:modified xsi:type="dcterms:W3CDTF">2024-01-24T12:11:32Z</dcterms:modified>
</cp:coreProperties>
</file>