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<sst xmlns="http://schemas.openxmlformats.org/spreadsheetml/2006/main" count="1009" uniqueCount="447">
  <si>
    <t>File opened</t>
  </si>
  <si>
    <t>2024-01-24 12:28:23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</si>
  <si>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</si>
  <si>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</si>
  <si>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</si>
  <si>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</si>
  <si>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</si>
  <si>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</si>
  <si>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</si>
  <si>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</si>
  <si>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</si>
  <si>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</si>
  <si>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</si>
  <si>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{"co2aspanconc1": "2500", "h2oazero": "1.07566", "co2bspanconc1": "2500", "h2oaspanconc1": "12.29", "co2bspan2a": "0.28732", "co2bspanconc2": "296.4", "h2oaspan2a": "0.0714516", "h2obspan2b": "0.0726998", "h2oaspan2": "0", "co2aspanconc2": "296.4", "h2obspan1": "1.02346", "tazero": "0.855284", "h2obzero": "1.07388", "h2oaspan2b": "0.0722207", "h2obspanconc2": "0", "h2obspanconc1": "12.29", "flowmeterzero": "2.49761", "oxygen": "21", "ssa_ref": "34658.2", "flowazero": "0.34111", "co2bspan2b": "0.284619", "co2aspan1": "1.00021", "co2aspan2b": "0.285521", "co2bspan1": "0.999707", "co2aspan2a": "0.288205", "flowbzero": "0.27371", "chamberpressurezero": "2.56408", "co2bspan2": "-0.031693", "ssb_ref": "33011.8", "co2bzero": "0.94469", "tbzero": "0.853567", "co2aspan2": "-0.0330502", "co2azero": "0.942071", "h2obspan2a": "0.0710331", "h2oaspan1": "1.01076", "h2oaspanconc2": "0", "h2obspan2": "0"}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</si>
  <si>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</si>
  <si>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</si>
  <si>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</si>
  <si>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</si>
  <si>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</si>
  <si>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</si>
  <si>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</si>
  <si>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</si>
  <si>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</si>
  <si>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</si>
  <si>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</si>
  <si>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</si>
  <si>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</si>
  <si>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12:28:23</t>
  </si>
  <si>
    <t>Stability Definition:	none</t>
  </si>
  <si>
    <t>12:28:32</t>
  </si>
  <si>
    <t>lvl2_trt</t>
  </si>
  <si>
    <t>12:28:33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</si>
  <si>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</si>
  <si>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</si>
  <si>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</si>
  <si>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</si>
  <si>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</si>
  <si>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</si>
  <si>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</si>
  <si>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</si>
  <si>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</si>
  <si>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</si>
  <si>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</si>
  <si>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</si>
  <si>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</si>
  <si>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</si>
  <si>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</si>
  <si>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</si>
  <si>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</si>
  <si>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</si>
  <si>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</si>
  <si>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</si>
  <si>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</si>
  <si>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</si>
  <si>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</si>
  <si>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</si>
  <si>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</si>
  <si>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</si>
  <si>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</si>
  <si>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</si>
  <si>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</si>
  <si>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</si>
  <si>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</si>
  <si>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</si>
  <si>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</si>
  <si>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</si>
  <si>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</si>
  <si>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</si>
  <si>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</si>
  <si>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</si>
  <si>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</si>
  <si>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</si>
  <si>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</si>
  <si>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</si>
  <si>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</si>
  <si>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</si>
  <si>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</si>
  <si>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</si>
  <si>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</si>
  <si>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</si>
  <si>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</si>
  <si>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</si>
  <si>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</si>
  <si>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2.72981 199.228 360.842 639.505 854.659 1040.21 1228.04 1332.54</t>
  </si>
  <si>
    <t>Fs_true</t>
  </si>
  <si>
    <t>-1.09455 216.068 380.957 613.918 801.095 1005.89 1200.67 1401.48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</si>
  <si>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</si>
  <si>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</si>
  <si>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</si>
  <si>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</si>
  <si>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</si>
  <si>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</si>
  <si>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</si>
  <si>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</si>
  <si>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</si>
  <si>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</si>
  <si>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</si>
  <si>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</si>
  <si>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</si>
  <si>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</si>
  <si>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</si>
  <si>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</si>
  <si>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</si>
  <si>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</si>
  <si>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</si>
  <si>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</si>
  <si>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</si>
  <si>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</si>
  <si>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</si>
  <si>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</si>
  <si>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</si>
  <si>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</si>
  <si>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</si>
  <si>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</si>
  <si>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</si>
  <si>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</si>
  <si>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</si>
  <si>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</si>
  <si>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</si>
  <si>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</si>
  <si>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</si>
  <si>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</si>
  <si>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</si>
  <si>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</si>
  <si>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</si>
  <si>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</si>
  <si>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</si>
  <si>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</si>
  <si>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</si>
  <si>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</si>
  <si>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</si>
  <si>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</si>
  <si>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</si>
  <si>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</si>
  <si>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</si>
  <si>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</si>
  <si>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</si>
  <si>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</si>
  <si>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</si>
  <si>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</si>
  <si>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</si>
  <si>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</si>
  <si>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</si>
  <si>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</si>
  <si>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</si>
  <si>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</si>
  <si>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</si>
  <si>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</si>
  <si>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</si>
  <si>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</si>
  <si>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</si>
  <si>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</si>
  <si>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</si>
  <si>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</si>
  <si>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</si>
  <si>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</si>
  <si>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</si>
  <si>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</si>
  <si>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</si>
  <si>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</si>
  <si>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</si>
  <si>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</si>
  <si>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</si>
  <si>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</si>
  <si>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</si>
  <si>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</si>
  <si>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</si>
  <si>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</si>
  <si>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</si>
  <si>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</si>
  <si>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</si>
  <si>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</si>
  <si>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</si>
  <si>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</si>
  <si>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</si>
  <si>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</si>
  <si>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</si>
  <si>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</si>
  <si>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</si>
  <si>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</si>
  <si>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</si>
  <si>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</si>
  <si>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</si>
  <si>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</si>
  <si>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</si>
  <si>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</si>
  <si>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</si>
  <si>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</si>
  <si>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</si>
  <si>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</si>
  <si>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</si>
  <si>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</si>
  <si>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</si>
  <si>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</si>
  <si>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</si>
  <si>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</si>
  <si>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</si>
  <si>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</si>
  <si>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</si>
  <si>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</si>
  <si>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</si>
  <si>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</si>
  <si>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</si>
  <si>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</si>
  <si>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</si>
  <si>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</si>
  <si>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</si>
  <si>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</si>
  <si>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</si>
  <si>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</si>
  <si>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</si>
  <si>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</si>
  <si>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</si>
  <si>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</si>
  <si>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</si>
  <si>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</si>
  <si>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</si>
  <si>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</si>
  <si>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</si>
  <si>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</si>
  <si>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</si>
  <si>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</si>
  <si>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</si>
  <si>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</si>
  <si>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</si>
  <si>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</si>
  <si>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</si>
  <si>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</si>
  <si>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</si>
  <si>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</si>
  <si>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</si>
  <si>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</si>
  <si>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</si>
  <si>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</si>
  <si>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</si>
  <si>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</si>
  <si>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</si>
  <si>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</si>
  <si>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</si>
  <si>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</si>
  <si>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</si>
  <si>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</si>
  <si>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</si>
  <si>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</si>
  <si>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</si>
  <si>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</si>
  <si>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</si>
  <si>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</si>
  <si>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</si>
  <si>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</si>
  <si>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</si>
  <si>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</si>
  <si>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</si>
  <si>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</si>
  <si>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</si>
  <si>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</si>
  <si>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</si>
  <si>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</si>
  <si>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</si>
  <si>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</si>
  <si>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</si>
  <si>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</si>
  <si>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</si>
  <si>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</si>
  <si>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</si>
  <si>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</si>
  <si>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</si>
  <si>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</si>
  <si>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</si>
  <si>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</si>
  <si>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</si>
  <si>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</si>
  <si>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</si>
  <si>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</si>
  <si>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</si>
  <si>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</si>
  <si>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</si>
  <si>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</si>
  <si>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</si>
  <si>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</si>
  <si>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</si>
  <si>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</si>
  <si>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</si>
  <si>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</si>
  <si>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</si>
  <si>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</si>
  <si>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</si>
  <si>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</si>
  <si>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</si>
  <si>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</si>
  <si>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</si>
  <si>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</si>
  <si>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</si>
  <si>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</si>
  <si>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</si>
  <si>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</si>
  <si>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</si>
  <si>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</si>
  <si>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</si>
  <si>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</si>
  <si>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</si>
  <si>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</si>
  <si>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</si>
  <si>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</si>
  <si>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</si>
  <si>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</si>
  <si>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</si>
  <si>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</si>
  <si>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</si>
  <si>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</si>
  <si>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</si>
  <si>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</si>
  <si>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</si>
  <si>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</si>
  <si>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AccCO2_soda</t>
  </si>
  <si>
    <t>AccH2O_des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</si>
  <si>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</si>
  <si>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</si>
  <si>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</si>
  <si>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</si>
  <si>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</si>
  <si>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</si>
  <si>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</si>
  <si>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</si>
  <si>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</si>
  <si>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</si>
  <si>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</si>
  <si>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</si>
  <si>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</si>
  <si>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</si>
  <si>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</si>
  <si>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</si>
  <si>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</si>
  <si>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</si>
  <si>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</si>
  <si>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</si>
  <si>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</si>
  <si>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</si>
  <si>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</si>
  <si>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</si>
  <si>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</si>
  <si>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</si>
  <si>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</si>
  <si>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</si>
  <si>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</si>
  <si>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</si>
  <si>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</si>
  <si>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</si>
  <si>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</si>
  <si>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</si>
  <si>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</si>
  <si>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</si>
  <si>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</si>
  <si>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</si>
  <si>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</si>
  <si>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</si>
  <si>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</si>
  <si>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</si>
  <si>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</si>
  <si>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</si>
  <si>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</si>
  <si>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</si>
  <si>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</si>
  <si>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</si>
  <si>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</si>
  <si>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</si>
  <si>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</si>
  <si>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</si>
  <si>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</si>
  <si>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</si>
  <si>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</si>
  <si>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</si>
  <si>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</si>
  <si>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</si>
  <si>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</si>
  <si>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</si>
  <si>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</si>
  <si>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</si>
  <si>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</si>
  <si>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</si>
  <si>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</si>
  <si>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</si>
  <si>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</si>
  <si>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</si>
  <si>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</si>
  <si>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</si>
  <si>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</si>
  <si>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</si>
  <si>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</si>
  <si>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</si>
  <si>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</si>
  <si>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</si>
  <si>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</si>
  <si>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</si>
  <si>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</si>
  <si>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</si>
  <si>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</si>
  <si>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</si>
  <si>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</si>
  <si>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</si>
  <si>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</si>
  <si>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V</t>
  </si>
  <si>
    <t>mV</t>
  </si>
  <si>
    <t>hrs</t>
  </si>
  <si>
    <t>mg</t>
  </si>
  <si>
    <t>min</t>
  </si>
  <si>
    <t>20240124 12:29:44</t>
  </si>
  <si>
    <t>12:29:44</t>
  </si>
  <si>
    <t>pre-dawn (1AM-4AM)</t>
  </si>
  <si>
    <t>predominantly south</t>
  </si>
  <si>
    <t>light green</t>
  </si>
  <si>
    <t>leaf A</t>
  </si>
  <si>
    <t>level 1</t>
  </si>
  <si>
    <t>coffee</t>
  </si>
  <si>
    <t>RECT-1367-20231221-15_16_55</t>
  </si>
  <si>
    <t>MPF-1418-20240124-12_29_47</t>
  </si>
  <si>
    <t>-</t>
  </si>
  <si>
    <t>0: Broadleaf</t>
  </si>
  <si>
    <t>12:30:00</t>
  </si>
  <si>
    <t>0/0</t>
  </si>
  <si>
    <t>11111111</t>
  </si>
  <si>
    <t>oooooooo</t>
  </si>
  <si>
    <t>on</t>
  </si>
  <si>
    <t>20240124 12:30:29</t>
  </si>
  <si>
    <t>12:30:29</t>
  </si>
  <si>
    <t>MPF-1419-20240124-12_30_32</t>
  </si>
  <si>
    <t>12:30:48</t>
  </si>
  <si>
    <t>20240124 12:31:57</t>
  </si>
  <si>
    <t>12:31:57</t>
  </si>
  <si>
    <t>MPF-1420-20240124-12_32_00</t>
  </si>
  <si>
    <t>12:32:19</t>
  </si>
  <si>
    <t>20240124 12:33:04</t>
  </si>
  <si>
    <t>12:33:04</t>
  </si>
  <si>
    <t>MPF-1421-20240124-12_33_07</t>
  </si>
  <si>
    <t>12:33:19</t>
  </si>
  <si>
    <t>20240124 12:35:23</t>
  </si>
  <si>
    <t>12:35:23</t>
  </si>
  <si>
    <t>MPF-1422-20240124-12_35_26</t>
  </si>
  <si>
    <t>12:35:41</t>
  </si>
  <si>
    <t>20240124 12:37:16</t>
  </si>
  <si>
    <t>12:37:16</t>
  </si>
  <si>
    <t>MPF-1423-20240124-12_37_19</t>
  </si>
  <si>
    <t>12:37:35</t>
  </si>
  <si>
    <t>20240124 12:38:28</t>
  </si>
  <si>
    <t>12:38:28</t>
  </si>
  <si>
    <t>MPF-1424-20240124-12_38_31</t>
  </si>
  <si>
    <t>12:38:45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</si>
</sst>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P23"/>
  <sheetViews>
    <sheetView tabSelected="1" workbookViewId="0"/>
  </sheetViews>
  <sheetFormatPr defaultRowHeight="15"/>
  <sheetData>
    <row r="2" spans="1:276">
      <c r="A2" t="s">
        <v>32</v>
      </c>
      <c r="B2" t="s">
        <v>33</v>
      </c>
      <c r="C2" t="s">
        <v>34</v>
      </c>
    </row>
    <row r="3" spans="1:276">
      <c r="B3">
        <v>0</v>
      </c>
      <c r="C3">
        <v>21</v>
      </c>
    </row>
    <row r="4" spans="1:276">
      <c r="A4" t="s">
        <v>35</v>
      </c>
      <c r="B4" t="s">
        <v>36</v>
      </c>
      <c r="C4" t="s">
        <v>37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</row>
    <row r="5" spans="1:276">
      <c r="B5" t="s">
        <v>19</v>
      </c>
      <c r="C5" t="s">
        <v>38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76">
      <c r="A6" t="s">
        <v>47</v>
      </c>
      <c r="B6" t="s">
        <v>48</v>
      </c>
      <c r="C6" t="s">
        <v>49</v>
      </c>
      <c r="D6" t="s">
        <v>50</v>
      </c>
      <c r="E6" t="s">
        <v>51</v>
      </c>
    </row>
    <row r="7" spans="1:276">
      <c r="B7">
        <v>0</v>
      </c>
      <c r="C7">
        <v>0</v>
      </c>
      <c r="D7">
        <v>0</v>
      </c>
      <c r="E7">
        <v>1</v>
      </c>
    </row>
    <row r="8" spans="1:276">
      <c r="A8" t="s">
        <v>52</v>
      </c>
      <c r="B8" t="s">
        <v>53</v>
      </c>
      <c r="C8" t="s">
        <v>55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276">
      <c r="B9" t="s">
        <v>54</v>
      </c>
      <c r="C9" t="s">
        <v>56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76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</row>
    <row r="11" spans="1:276">
      <c r="B11">
        <v>0</v>
      </c>
      <c r="C11">
        <v>0</v>
      </c>
      <c r="D11">
        <v>0</v>
      </c>
      <c r="E11">
        <v>0</v>
      </c>
      <c r="F11">
        <v>1</v>
      </c>
    </row>
    <row r="12" spans="1:276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84</v>
      </c>
      <c r="H12" t="s">
        <v>86</v>
      </c>
    </row>
    <row r="13" spans="1:276">
      <c r="B13">
        <v>-6276</v>
      </c>
      <c r="C13">
        <v>6.6</v>
      </c>
      <c r="D13">
        <v>1.709e-05</v>
      </c>
      <c r="E13">
        <v>3.11</v>
      </c>
      <c r="F13" t="s">
        <v>83</v>
      </c>
      <c r="G13" t="s">
        <v>85</v>
      </c>
      <c r="H13">
        <v>0</v>
      </c>
    </row>
    <row r="14" spans="1:276">
      <c r="A14" t="s">
        <v>87</v>
      </c>
      <c r="B14" t="s">
        <v>87</v>
      </c>
      <c r="C14" t="s">
        <v>87</v>
      </c>
      <c r="D14" t="s">
        <v>87</v>
      </c>
      <c r="E14" t="s">
        <v>87</v>
      </c>
      <c r="F14" t="s">
        <v>87</v>
      </c>
      <c r="G14" t="s">
        <v>88</v>
      </c>
      <c r="H14" t="s">
        <v>88</v>
      </c>
      <c r="I14" t="s">
        <v>88</v>
      </c>
      <c r="J14" t="s">
        <v>88</v>
      </c>
      <c r="K14" t="s">
        <v>88</v>
      </c>
      <c r="L14" t="s">
        <v>88</v>
      </c>
      <c r="M14" t="s">
        <v>89</v>
      </c>
      <c r="N14" t="s">
        <v>89</v>
      </c>
      <c r="O14" t="s">
        <v>89</v>
      </c>
      <c r="P14" t="s">
        <v>89</v>
      </c>
      <c r="Q14" t="s">
        <v>89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t="s">
        <v>89</v>
      </c>
      <c r="Z14" t="s">
        <v>89</v>
      </c>
      <c r="AA14" t="s">
        <v>89</v>
      </c>
      <c r="AB14" t="s">
        <v>89</v>
      </c>
      <c r="AC14" t="s">
        <v>89</v>
      </c>
      <c r="AD14" t="s">
        <v>89</v>
      </c>
      <c r="AE14" t="s">
        <v>89</v>
      </c>
      <c r="AF14" t="s">
        <v>89</v>
      </c>
      <c r="AG14" t="s">
        <v>89</v>
      </c>
      <c r="AH14" t="s">
        <v>89</v>
      </c>
      <c r="AI14" t="s">
        <v>89</v>
      </c>
      <c r="AJ14" t="s">
        <v>89</v>
      </c>
      <c r="AK14" t="s">
        <v>90</v>
      </c>
      <c r="AL14" t="s">
        <v>90</v>
      </c>
      <c r="AM14" t="s">
        <v>90</v>
      </c>
      <c r="AN14" t="s">
        <v>90</v>
      </c>
      <c r="AO14" t="s">
        <v>90</v>
      </c>
      <c r="AP14" t="s">
        <v>91</v>
      </c>
      <c r="AQ14" t="s">
        <v>91</v>
      </c>
      <c r="AR14" t="s">
        <v>91</v>
      </c>
      <c r="AS14" t="s">
        <v>91</v>
      </c>
      <c r="AT14" t="s">
        <v>91</v>
      </c>
      <c r="AU14" t="s">
        <v>91</v>
      </c>
      <c r="AV14" t="s">
        <v>91</v>
      </c>
      <c r="AW14" t="s">
        <v>91</v>
      </c>
      <c r="AX14" t="s">
        <v>91</v>
      </c>
      <c r="AY14" t="s">
        <v>91</v>
      </c>
      <c r="AZ14" t="s">
        <v>91</v>
      </c>
      <c r="BA14" t="s">
        <v>91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92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92</v>
      </c>
      <c r="CK14" t="s">
        <v>92</v>
      </c>
      <c r="CL14" t="s">
        <v>92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94</v>
      </c>
      <c r="DA14" t="s">
        <v>94</v>
      </c>
      <c r="DB14" t="s">
        <v>94</v>
      </c>
      <c r="DC14" t="s">
        <v>94</v>
      </c>
      <c r="DD14" t="s">
        <v>95</v>
      </c>
      <c r="DE14" t="s">
        <v>95</v>
      </c>
      <c r="DF14" t="s">
        <v>95</v>
      </c>
      <c r="DG14" t="s">
        <v>95</v>
      </c>
      <c r="DH14" t="s">
        <v>96</v>
      </c>
      <c r="DI14" t="s">
        <v>96</v>
      </c>
      <c r="DJ14" t="s">
        <v>96</v>
      </c>
      <c r="DK14" t="s">
        <v>96</v>
      </c>
      <c r="DL14" t="s">
        <v>96</v>
      </c>
      <c r="DM14" t="s">
        <v>96</v>
      </c>
      <c r="DN14" t="s">
        <v>96</v>
      </c>
      <c r="DO14" t="s">
        <v>96</v>
      </c>
      <c r="DP14" t="s">
        <v>96</v>
      </c>
      <c r="DQ14" t="s">
        <v>96</v>
      </c>
      <c r="DR14" t="s">
        <v>96</v>
      </c>
      <c r="DS14" t="s">
        <v>96</v>
      </c>
      <c r="DT14" t="s">
        <v>96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98</v>
      </c>
      <c r="EK14" t="s">
        <v>98</v>
      </c>
      <c r="EL14" t="s">
        <v>98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98</v>
      </c>
      <c r="ET14" t="s">
        <v>98</v>
      </c>
      <c r="EU14" t="s">
        <v>98</v>
      </c>
      <c r="EV14" t="s">
        <v>98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100</v>
      </c>
      <c r="FH14" t="s">
        <v>100</v>
      </c>
      <c r="FI14" t="s">
        <v>100</v>
      </c>
      <c r="FJ14" t="s">
        <v>100</v>
      </c>
      <c r="FK14" t="s">
        <v>100</v>
      </c>
      <c r="FL14" t="s">
        <v>100</v>
      </c>
      <c r="FM14" t="s">
        <v>100</v>
      </c>
      <c r="FN14" t="s">
        <v>100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101</v>
      </c>
      <c r="FU14" t="s">
        <v>101</v>
      </c>
      <c r="FV14" t="s">
        <v>101</v>
      </c>
      <c r="FW14" t="s">
        <v>102</v>
      </c>
      <c r="FX14" t="s">
        <v>102</v>
      </c>
      <c r="FY14" t="s">
        <v>102</v>
      </c>
      <c r="FZ14" t="s">
        <v>102</v>
      </c>
      <c r="GA14" t="s">
        <v>102</v>
      </c>
      <c r="GB14" t="s">
        <v>102</v>
      </c>
      <c r="GC14" t="s">
        <v>102</v>
      </c>
      <c r="GD14" t="s">
        <v>102</v>
      </c>
      <c r="GE14" t="s">
        <v>102</v>
      </c>
      <c r="GF14" t="s">
        <v>102</v>
      </c>
      <c r="GG14" t="s">
        <v>102</v>
      </c>
      <c r="GH14" t="s">
        <v>102</v>
      </c>
      <c r="GI14" t="s">
        <v>102</v>
      </c>
      <c r="GJ14" t="s">
        <v>102</v>
      </c>
      <c r="GK14" t="s">
        <v>102</v>
      </c>
      <c r="GL14" t="s">
        <v>102</v>
      </c>
      <c r="GM14" t="s">
        <v>102</v>
      </c>
      <c r="GN14" t="s">
        <v>102</v>
      </c>
      <c r="GO14" t="s">
        <v>103</v>
      </c>
      <c r="GP14" t="s">
        <v>103</v>
      </c>
      <c r="GQ14" t="s">
        <v>103</v>
      </c>
      <c r="GR14" t="s">
        <v>103</v>
      </c>
      <c r="GS14" t="s">
        <v>103</v>
      </c>
      <c r="GT14" t="s">
        <v>103</v>
      </c>
      <c r="GU14" t="s">
        <v>103</v>
      </c>
      <c r="GV14" t="s">
        <v>103</v>
      </c>
      <c r="GW14" t="s">
        <v>103</v>
      </c>
      <c r="GX14" t="s">
        <v>103</v>
      </c>
      <c r="GY14" t="s">
        <v>103</v>
      </c>
      <c r="GZ14" t="s">
        <v>103</v>
      </c>
      <c r="HA14" t="s">
        <v>103</v>
      </c>
      <c r="HB14" t="s">
        <v>103</v>
      </c>
      <c r="HC14" t="s">
        <v>103</v>
      </c>
      <c r="HD14" t="s">
        <v>103</v>
      </c>
      <c r="HE14" t="s">
        <v>103</v>
      </c>
      <c r="HF14" t="s">
        <v>103</v>
      </c>
      <c r="HG14" t="s">
        <v>103</v>
      </c>
      <c r="HH14" t="s">
        <v>104</v>
      </c>
      <c r="HI14" t="s">
        <v>104</v>
      </c>
      <c r="HJ14" t="s">
        <v>104</v>
      </c>
      <c r="HK14" t="s">
        <v>104</v>
      </c>
      <c r="HL14" t="s">
        <v>104</v>
      </c>
      <c r="HM14" t="s">
        <v>104</v>
      </c>
      <c r="HN14" t="s">
        <v>104</v>
      </c>
      <c r="HO14" t="s">
        <v>104</v>
      </c>
      <c r="HP14" t="s">
        <v>104</v>
      </c>
      <c r="HQ14" t="s">
        <v>104</v>
      </c>
      <c r="HR14" t="s">
        <v>104</v>
      </c>
      <c r="HS14" t="s">
        <v>104</v>
      </c>
      <c r="HT14" t="s">
        <v>104</v>
      </c>
      <c r="HU14" t="s">
        <v>104</v>
      </c>
      <c r="HV14" t="s">
        <v>104</v>
      </c>
      <c r="HW14" t="s">
        <v>104</v>
      </c>
      <c r="HX14" t="s">
        <v>104</v>
      </c>
      <c r="HY14" t="s">
        <v>104</v>
      </c>
      <c r="HZ14" t="s">
        <v>104</v>
      </c>
      <c r="IA14" t="s">
        <v>105</v>
      </c>
      <c r="IB14" t="s">
        <v>105</v>
      </c>
      <c r="IC14" t="s">
        <v>105</v>
      </c>
      <c r="ID14" t="s">
        <v>105</v>
      </c>
      <c r="IE14" t="s">
        <v>105</v>
      </c>
      <c r="IF14" t="s">
        <v>105</v>
      </c>
      <c r="IG14" t="s">
        <v>105</v>
      </c>
      <c r="IH14" t="s">
        <v>105</v>
      </c>
      <c r="II14" t="s">
        <v>105</v>
      </c>
      <c r="IJ14" t="s">
        <v>105</v>
      </c>
      <c r="IK14" t="s">
        <v>105</v>
      </c>
      <c r="IL14" t="s">
        <v>105</v>
      </c>
      <c r="IM14" t="s">
        <v>105</v>
      </c>
      <c r="IN14" t="s">
        <v>105</v>
      </c>
      <c r="IO14" t="s">
        <v>105</v>
      </c>
      <c r="IP14" t="s">
        <v>105</v>
      </c>
      <c r="IQ14" t="s">
        <v>105</v>
      </c>
      <c r="IR14" t="s">
        <v>105</v>
      </c>
      <c r="IS14" t="s">
        <v>106</v>
      </c>
      <c r="IT14" t="s">
        <v>106</v>
      </c>
      <c r="IU14" t="s">
        <v>106</v>
      </c>
      <c r="IV14" t="s">
        <v>106</v>
      </c>
      <c r="IW14" t="s">
        <v>106</v>
      </c>
      <c r="IX14" t="s">
        <v>106</v>
      </c>
      <c r="IY14" t="s">
        <v>106</v>
      </c>
      <c r="IZ14" t="s">
        <v>106</v>
      </c>
      <c r="JA14" t="s">
        <v>107</v>
      </c>
      <c r="JB14" t="s">
        <v>107</v>
      </c>
      <c r="JC14" t="s">
        <v>107</v>
      </c>
      <c r="JD14" t="s">
        <v>107</v>
      </c>
      <c r="JE14" t="s">
        <v>107</v>
      </c>
      <c r="JF14" t="s">
        <v>107</v>
      </c>
      <c r="JG14" t="s">
        <v>107</v>
      </c>
      <c r="JH14" t="s">
        <v>107</v>
      </c>
      <c r="JI14" t="s">
        <v>107</v>
      </c>
      <c r="JJ14" t="s">
        <v>107</v>
      </c>
      <c r="JK14" t="s">
        <v>107</v>
      </c>
      <c r="JL14" t="s">
        <v>107</v>
      </c>
      <c r="JM14" t="s">
        <v>107</v>
      </c>
      <c r="JN14" t="s">
        <v>107</v>
      </c>
      <c r="JO14" t="s">
        <v>107</v>
      </c>
      <c r="JP14" t="s">
        <v>107</v>
      </c>
    </row>
    <row r="15" spans="1:276">
      <c r="A15" t="s">
        <v>108</v>
      </c>
      <c r="B15" t="s">
        <v>109</v>
      </c>
      <c r="C15" t="s">
        <v>110</v>
      </c>
      <c r="D15" t="s">
        <v>111</v>
      </c>
      <c r="E15" t="s">
        <v>112</v>
      </c>
      <c r="F15" t="s">
        <v>113</v>
      </c>
      <c r="G15" t="s">
        <v>114</v>
      </c>
      <c r="H15" t="s">
        <v>115</v>
      </c>
      <c r="I15" t="s">
        <v>116</v>
      </c>
      <c r="J15" t="s">
        <v>117</v>
      </c>
      <c r="K15" t="s">
        <v>118</v>
      </c>
      <c r="L15" t="s">
        <v>119</v>
      </c>
      <c r="M15" t="s">
        <v>120</v>
      </c>
      <c r="N15" t="s">
        <v>121</v>
      </c>
      <c r="O15" t="s">
        <v>122</v>
      </c>
      <c r="P15" t="s">
        <v>123</v>
      </c>
      <c r="Q15" t="s">
        <v>124</v>
      </c>
      <c r="R15" t="s">
        <v>125</v>
      </c>
      <c r="S15" t="s">
        <v>126</v>
      </c>
      <c r="T15" t="s">
        <v>127</v>
      </c>
      <c r="U15" t="s">
        <v>128</v>
      </c>
      <c r="V15" t="s">
        <v>129</v>
      </c>
      <c r="W15" t="s">
        <v>130</v>
      </c>
      <c r="X15" t="s">
        <v>131</v>
      </c>
      <c r="Y15" t="s">
        <v>132</v>
      </c>
      <c r="Z15" t="s">
        <v>133</v>
      </c>
      <c r="AA15" t="s">
        <v>134</v>
      </c>
      <c r="AB15" t="s">
        <v>135</v>
      </c>
      <c r="AC15" t="s">
        <v>136</v>
      </c>
      <c r="AD15" t="s">
        <v>137</v>
      </c>
      <c r="AE15" t="s">
        <v>138</v>
      </c>
      <c r="AF15" t="s">
        <v>139</v>
      </c>
      <c r="AG15" t="s">
        <v>140</v>
      </c>
      <c r="AH15" t="s">
        <v>141</v>
      </c>
      <c r="AI15" t="s">
        <v>142</v>
      </c>
      <c r="AJ15" t="s">
        <v>143</v>
      </c>
      <c r="AK15" t="s">
        <v>90</v>
      </c>
      <c r="AL15" t="s">
        <v>144</v>
      </c>
      <c r="AM15" t="s">
        <v>145</v>
      </c>
      <c r="AN15" t="s">
        <v>146</v>
      </c>
      <c r="AO15" t="s">
        <v>147</v>
      </c>
      <c r="AP15" t="s">
        <v>148</v>
      </c>
      <c r="AQ15" t="s">
        <v>149</v>
      </c>
      <c r="AR15" t="s">
        <v>150</v>
      </c>
      <c r="AS15" t="s">
        <v>151</v>
      </c>
      <c r="AT15" t="s">
        <v>152</v>
      </c>
      <c r="AU15" t="s">
        <v>153</v>
      </c>
      <c r="AV15" t="s">
        <v>154</v>
      </c>
      <c r="AW15" t="s">
        <v>155</v>
      </c>
      <c r="AX15" t="s">
        <v>156</v>
      </c>
      <c r="AY15" t="s">
        <v>157</v>
      </c>
      <c r="AZ15" t="s">
        <v>158</v>
      </c>
      <c r="BA15" t="s">
        <v>159</v>
      </c>
      <c r="BB15" t="s">
        <v>160</v>
      </c>
      <c r="BC15" t="s">
        <v>161</v>
      </c>
      <c r="BD15" t="s">
        <v>162</v>
      </c>
      <c r="BE15" t="s">
        <v>163</v>
      </c>
      <c r="BF15" t="s">
        <v>164</v>
      </c>
      <c r="BG15" t="s">
        <v>165</v>
      </c>
      <c r="BH15" t="s">
        <v>166</v>
      </c>
      <c r="BI15" t="s">
        <v>167</v>
      </c>
      <c r="BJ15" t="s">
        <v>168</v>
      </c>
      <c r="BK15" t="s">
        <v>169</v>
      </c>
      <c r="BL15" t="s">
        <v>170</v>
      </c>
      <c r="BM15" t="s">
        <v>171</v>
      </c>
      <c r="BN15" t="s">
        <v>172</v>
      </c>
      <c r="BO15" t="s">
        <v>173</v>
      </c>
      <c r="BP15" t="s">
        <v>174</v>
      </c>
      <c r="BQ15" t="s">
        <v>175</v>
      </c>
      <c r="BR15" t="s">
        <v>176</v>
      </c>
      <c r="BS15" t="s">
        <v>177</v>
      </c>
      <c r="BT15" t="s">
        <v>178</v>
      </c>
      <c r="BU15" t="s">
        <v>179</v>
      </c>
      <c r="BV15" t="s">
        <v>180</v>
      </c>
      <c r="BW15" t="s">
        <v>181</v>
      </c>
      <c r="BX15" t="s">
        <v>182</v>
      </c>
      <c r="BY15" t="s">
        <v>183</v>
      </c>
      <c r="BZ15" t="s">
        <v>184</v>
      </c>
      <c r="CA15" t="s">
        <v>185</v>
      </c>
      <c r="CB15" t="s">
        <v>186</v>
      </c>
      <c r="CC15" t="s">
        <v>187</v>
      </c>
      <c r="CD15" t="s">
        <v>188</v>
      </c>
      <c r="CE15" t="s">
        <v>189</v>
      </c>
      <c r="CF15" t="s">
        <v>190</v>
      </c>
      <c r="CG15" t="s">
        <v>191</v>
      </c>
      <c r="CH15" t="s">
        <v>192</v>
      </c>
      <c r="CI15" t="s">
        <v>193</v>
      </c>
      <c r="CJ15" t="s">
        <v>194</v>
      </c>
      <c r="CK15" t="s">
        <v>195</v>
      </c>
      <c r="CL15" t="s">
        <v>196</v>
      </c>
      <c r="CM15" t="s">
        <v>176</v>
      </c>
      <c r="CN15" t="s">
        <v>197</v>
      </c>
      <c r="CO15" t="s">
        <v>198</v>
      </c>
      <c r="CP15" t="s">
        <v>199</v>
      </c>
      <c r="CQ15" t="s">
        <v>150</v>
      </c>
      <c r="CR15" t="s">
        <v>200</v>
      </c>
      <c r="CS15" t="s">
        <v>201</v>
      </c>
      <c r="CT15" t="s">
        <v>202</v>
      </c>
      <c r="CU15" t="s">
        <v>203</v>
      </c>
      <c r="CV15" t="s">
        <v>204</v>
      </c>
      <c r="CW15" t="s">
        <v>205</v>
      </c>
      <c r="CX15" t="s">
        <v>206</v>
      </c>
      <c r="CY15" t="s">
        <v>207</v>
      </c>
      <c r="CZ15" t="s">
        <v>208</v>
      </c>
      <c r="DA15" t="s">
        <v>209</v>
      </c>
      <c r="DB15" t="s">
        <v>210</v>
      </c>
      <c r="DC15" t="s">
        <v>211</v>
      </c>
      <c r="DD15" t="s">
        <v>212</v>
      </c>
      <c r="DE15" t="s">
        <v>213</v>
      </c>
      <c r="DF15" t="s">
        <v>214</v>
      </c>
      <c r="DG15" t="s">
        <v>215</v>
      </c>
      <c r="DH15" t="s">
        <v>120</v>
      </c>
      <c r="DI15" t="s">
        <v>216</v>
      </c>
      <c r="DJ15" t="s">
        <v>217</v>
      </c>
      <c r="DK15" t="s">
        <v>218</v>
      </c>
      <c r="DL15" t="s">
        <v>219</v>
      </c>
      <c r="DM15" t="s">
        <v>220</v>
      </c>
      <c r="DN15" t="s">
        <v>221</v>
      </c>
      <c r="DO15" t="s">
        <v>222</v>
      </c>
      <c r="DP15" t="s">
        <v>223</v>
      </c>
      <c r="DQ15" t="s">
        <v>224</v>
      </c>
      <c r="DR15" t="s">
        <v>225</v>
      </c>
      <c r="DS15" t="s">
        <v>226</v>
      </c>
      <c r="DT15" t="s">
        <v>227</v>
      </c>
      <c r="DU15" t="s">
        <v>228</v>
      </c>
      <c r="DV15" t="s">
        <v>229</v>
      </c>
      <c r="DW15" t="s">
        <v>230</v>
      </c>
      <c r="DX15" t="s">
        <v>231</v>
      </c>
      <c r="DY15" t="s">
        <v>232</v>
      </c>
      <c r="DZ15" t="s">
        <v>233</v>
      </c>
      <c r="EA15" t="s">
        <v>234</v>
      </c>
      <c r="EB15" t="s">
        <v>235</v>
      </c>
      <c r="EC15" t="s">
        <v>236</v>
      </c>
      <c r="ED15" t="s">
        <v>237</v>
      </c>
      <c r="EE15" t="s">
        <v>238</v>
      </c>
      <c r="EF15" t="s">
        <v>239</v>
      </c>
      <c r="EG15" t="s">
        <v>240</v>
      </c>
      <c r="EH15" t="s">
        <v>241</v>
      </c>
      <c r="EI15" t="s">
        <v>242</v>
      </c>
      <c r="EJ15" t="s">
        <v>243</v>
      </c>
      <c r="EK15" t="s">
        <v>244</v>
      </c>
      <c r="EL15" t="s">
        <v>245</v>
      </c>
      <c r="EM15" t="s">
        <v>246</v>
      </c>
      <c r="EN15" t="s">
        <v>247</v>
      </c>
      <c r="EO15" t="s">
        <v>248</v>
      </c>
      <c r="EP15" t="s">
        <v>249</v>
      </c>
      <c r="EQ15" t="s">
        <v>250</v>
      </c>
      <c r="ER15" t="s">
        <v>251</v>
      </c>
      <c r="ES15" t="s">
        <v>252</v>
      </c>
      <c r="ET15" t="s">
        <v>253</v>
      </c>
      <c r="EU15" t="s">
        <v>254</v>
      </c>
      <c r="EV15" t="s">
        <v>255</v>
      </c>
      <c r="EW15" t="s">
        <v>256</v>
      </c>
      <c r="EX15" t="s">
        <v>257</v>
      </c>
      <c r="EY15" t="s">
        <v>258</v>
      </c>
      <c r="EZ15" t="s">
        <v>259</v>
      </c>
      <c r="FA15" t="s">
        <v>260</v>
      </c>
      <c r="FB15" t="s">
        <v>261</v>
      </c>
      <c r="FC15" t="s">
        <v>262</v>
      </c>
      <c r="FD15" t="s">
        <v>263</v>
      </c>
      <c r="FE15" t="s">
        <v>264</v>
      </c>
      <c r="FF15" t="s">
        <v>265</v>
      </c>
      <c r="FG15" t="s">
        <v>109</v>
      </c>
      <c r="FH15" t="s">
        <v>112</v>
      </c>
      <c r="FI15" t="s">
        <v>266</v>
      </c>
      <c r="FJ15" t="s">
        <v>267</v>
      </c>
      <c r="FK15" t="s">
        <v>268</v>
      </c>
      <c r="FL15" t="s">
        <v>269</v>
      </c>
      <c r="FM15" t="s">
        <v>270</v>
      </c>
      <c r="FN15" t="s">
        <v>271</v>
      </c>
      <c r="FO15" t="s">
        <v>272</v>
      </c>
      <c r="FP15" t="s">
        <v>273</v>
      </c>
      <c r="FQ15" t="s">
        <v>274</v>
      </c>
      <c r="FR15" t="s">
        <v>275</v>
      </c>
      <c r="FS15" t="s">
        <v>276</v>
      </c>
      <c r="FT15" t="s">
        <v>277</v>
      </c>
      <c r="FU15" t="s">
        <v>278</v>
      </c>
      <c r="FV15" t="s">
        <v>279</v>
      </c>
      <c r="FW15" t="s">
        <v>280</v>
      </c>
      <c r="FX15" t="s">
        <v>281</v>
      </c>
      <c r="FY15" t="s">
        <v>282</v>
      </c>
      <c r="FZ15" t="s">
        <v>283</v>
      </c>
      <c r="GA15" t="s">
        <v>284</v>
      </c>
      <c r="GB15" t="s">
        <v>285</v>
      </c>
      <c r="GC15" t="s">
        <v>286</v>
      </c>
      <c r="GD15" t="s">
        <v>287</v>
      </c>
      <c r="GE15" t="s">
        <v>288</v>
      </c>
      <c r="GF15" t="s">
        <v>289</v>
      </c>
      <c r="GG15" t="s">
        <v>290</v>
      </c>
      <c r="GH15" t="s">
        <v>291</v>
      </c>
      <c r="GI15" t="s">
        <v>292</v>
      </c>
      <c r="GJ15" t="s">
        <v>293</v>
      </c>
      <c r="GK15" t="s">
        <v>294</v>
      </c>
      <c r="GL15" t="s">
        <v>295</v>
      </c>
      <c r="GM15" t="s">
        <v>296</v>
      </c>
      <c r="GN15" t="s">
        <v>297</v>
      </c>
      <c r="GO15" t="s">
        <v>298</v>
      </c>
      <c r="GP15" t="s">
        <v>299</v>
      </c>
      <c r="GQ15" t="s">
        <v>300</v>
      </c>
      <c r="GR15" t="s">
        <v>301</v>
      </c>
      <c r="GS15" t="s">
        <v>302</v>
      </c>
      <c r="GT15" t="s">
        <v>303</v>
      </c>
      <c r="GU15" t="s">
        <v>304</v>
      </c>
      <c r="GV15" t="s">
        <v>305</v>
      </c>
      <c r="GW15" t="s">
        <v>306</v>
      </c>
      <c r="GX15" t="s">
        <v>307</v>
      </c>
      <c r="GY15" t="s">
        <v>308</v>
      </c>
      <c r="GZ15" t="s">
        <v>309</v>
      </c>
      <c r="HA15" t="s">
        <v>310</v>
      </c>
      <c r="HB15" t="s">
        <v>311</v>
      </c>
      <c r="HC15" t="s">
        <v>312</v>
      </c>
      <c r="HD15" t="s">
        <v>313</v>
      </c>
      <c r="HE15" t="s">
        <v>314</v>
      </c>
      <c r="HF15" t="s">
        <v>315</v>
      </c>
      <c r="HG15" t="s">
        <v>316</v>
      </c>
      <c r="HH15" t="s">
        <v>317</v>
      </c>
      <c r="HI15" t="s">
        <v>318</v>
      </c>
      <c r="HJ15" t="s">
        <v>319</v>
      </c>
      <c r="HK15" t="s">
        <v>320</v>
      </c>
      <c r="HL15" t="s">
        <v>321</v>
      </c>
      <c r="HM15" t="s">
        <v>322</v>
      </c>
      <c r="HN15" t="s">
        <v>323</v>
      </c>
      <c r="HO15" t="s">
        <v>324</v>
      </c>
      <c r="HP15" t="s">
        <v>325</v>
      </c>
      <c r="HQ15" t="s">
        <v>326</v>
      </c>
      <c r="HR15" t="s">
        <v>327</v>
      </c>
      <c r="HS15" t="s">
        <v>328</v>
      </c>
      <c r="HT15" t="s">
        <v>329</v>
      </c>
      <c r="HU15" t="s">
        <v>330</v>
      </c>
      <c r="HV15" t="s">
        <v>331</v>
      </c>
      <c r="HW15" t="s">
        <v>332</v>
      </c>
      <c r="HX15" t="s">
        <v>333</v>
      </c>
      <c r="HY15" t="s">
        <v>334</v>
      </c>
      <c r="HZ15" t="s">
        <v>335</v>
      </c>
      <c r="IA15" t="s">
        <v>336</v>
      </c>
      <c r="IB15" t="s">
        <v>337</v>
      </c>
      <c r="IC15" t="s">
        <v>338</v>
      </c>
      <c r="ID15" t="s">
        <v>339</v>
      </c>
      <c r="IE15" t="s">
        <v>340</v>
      </c>
      <c r="IF15" t="s">
        <v>341</v>
      </c>
      <c r="IG15" t="s">
        <v>342</v>
      </c>
      <c r="IH15" t="s">
        <v>343</v>
      </c>
      <c r="II15" t="s">
        <v>344</v>
      </c>
      <c r="IJ15" t="s">
        <v>345</v>
      </c>
      <c r="IK15" t="s">
        <v>346</v>
      </c>
      <c r="IL15" t="s">
        <v>347</v>
      </c>
      <c r="IM15" t="s">
        <v>348</v>
      </c>
      <c r="IN15" t="s">
        <v>349</v>
      </c>
      <c r="IO15" t="s">
        <v>350</v>
      </c>
      <c r="IP15" t="s">
        <v>351</v>
      </c>
      <c r="IQ15" t="s">
        <v>352</v>
      </c>
      <c r="IR15" t="s">
        <v>353</v>
      </c>
      <c r="IS15" t="s">
        <v>354</v>
      </c>
      <c r="IT15" t="s">
        <v>355</v>
      </c>
      <c r="IU15" t="s">
        <v>356</v>
      </c>
      <c r="IV15" t="s">
        <v>357</v>
      </c>
      <c r="IW15" t="s">
        <v>358</v>
      </c>
      <c r="IX15" t="s">
        <v>359</v>
      </c>
      <c r="IY15" t="s">
        <v>360</v>
      </c>
      <c r="IZ15" t="s">
        <v>361</v>
      </c>
      <c r="JA15" t="s">
        <v>362</v>
      </c>
      <c r="JB15" t="s">
        <v>363</v>
      </c>
      <c r="JC15" t="s">
        <v>364</v>
      </c>
      <c r="JD15" t="s">
        <v>365</v>
      </c>
      <c r="JE15" t="s">
        <v>366</v>
      </c>
      <c r="JF15" t="s">
        <v>367</v>
      </c>
      <c r="JG15" t="s">
        <v>368</v>
      </c>
      <c r="JH15" t="s">
        <v>369</v>
      </c>
      <c r="JI15" t="s">
        <v>370</v>
      </c>
      <c r="JJ15" t="s">
        <v>371</v>
      </c>
      <c r="JK15" t="s">
        <v>372</v>
      </c>
      <c r="JL15" t="s">
        <v>373</v>
      </c>
      <c r="JM15" t="s">
        <v>374</v>
      </c>
      <c r="JN15" t="s">
        <v>375</v>
      </c>
      <c r="JO15" t="s">
        <v>376</v>
      </c>
      <c r="JP15" t="s">
        <v>377</v>
      </c>
    </row>
    <row r="16" spans="1:276">
      <c r="B16" t="s">
        <v>378</v>
      </c>
      <c r="C16" t="s">
        <v>378</v>
      </c>
      <c r="F16" t="s">
        <v>378</v>
      </c>
      <c r="M16" t="s">
        <v>378</v>
      </c>
      <c r="N16" t="s">
        <v>379</v>
      </c>
      <c r="O16" t="s">
        <v>380</v>
      </c>
      <c r="P16" t="s">
        <v>381</v>
      </c>
      <c r="Q16" t="s">
        <v>382</v>
      </c>
      <c r="R16" t="s">
        <v>382</v>
      </c>
      <c r="S16" t="s">
        <v>223</v>
      </c>
      <c r="T16" t="s">
        <v>223</v>
      </c>
      <c r="U16" t="s">
        <v>379</v>
      </c>
      <c r="V16" t="s">
        <v>379</v>
      </c>
      <c r="W16" t="s">
        <v>379</v>
      </c>
      <c r="X16" t="s">
        <v>379</v>
      </c>
      <c r="Y16" t="s">
        <v>383</v>
      </c>
      <c r="Z16" t="s">
        <v>384</v>
      </c>
      <c r="AA16" t="s">
        <v>384</v>
      </c>
      <c r="AB16" t="s">
        <v>385</v>
      </c>
      <c r="AC16" t="s">
        <v>386</v>
      </c>
      <c r="AD16" t="s">
        <v>385</v>
      </c>
      <c r="AE16" t="s">
        <v>385</v>
      </c>
      <c r="AF16" t="s">
        <v>385</v>
      </c>
      <c r="AG16" t="s">
        <v>383</v>
      </c>
      <c r="AH16" t="s">
        <v>383</v>
      </c>
      <c r="AI16" t="s">
        <v>383</v>
      </c>
      <c r="AJ16" t="s">
        <v>383</v>
      </c>
      <c r="AK16" t="s">
        <v>387</v>
      </c>
      <c r="AL16" t="s">
        <v>386</v>
      </c>
      <c r="AN16" t="s">
        <v>386</v>
      </c>
      <c r="AO16" t="s">
        <v>387</v>
      </c>
      <c r="AU16" t="s">
        <v>381</v>
      </c>
      <c r="BB16" t="s">
        <v>381</v>
      </c>
      <c r="BC16" t="s">
        <v>381</v>
      </c>
      <c r="BD16" t="s">
        <v>381</v>
      </c>
      <c r="BE16" t="s">
        <v>388</v>
      </c>
      <c r="BS16" t="s">
        <v>389</v>
      </c>
      <c r="BU16" t="s">
        <v>389</v>
      </c>
      <c r="BV16" t="s">
        <v>381</v>
      </c>
      <c r="BY16" t="s">
        <v>389</v>
      </c>
      <c r="BZ16" t="s">
        <v>386</v>
      </c>
      <c r="CC16" t="s">
        <v>390</v>
      </c>
      <c r="CD16" t="s">
        <v>390</v>
      </c>
      <c r="CF16" t="s">
        <v>391</v>
      </c>
      <c r="CG16" t="s">
        <v>389</v>
      </c>
      <c r="CI16" t="s">
        <v>389</v>
      </c>
      <c r="CJ16" t="s">
        <v>381</v>
      </c>
      <c r="CN16" t="s">
        <v>389</v>
      </c>
      <c r="CP16" t="s">
        <v>392</v>
      </c>
      <c r="CS16" t="s">
        <v>389</v>
      </c>
      <c r="CT16" t="s">
        <v>389</v>
      </c>
      <c r="CV16" t="s">
        <v>389</v>
      </c>
      <c r="CX16" t="s">
        <v>389</v>
      </c>
      <c r="CZ16" t="s">
        <v>381</v>
      </c>
      <c r="DA16" t="s">
        <v>381</v>
      </c>
      <c r="DC16" t="s">
        <v>393</v>
      </c>
      <c r="DD16" t="s">
        <v>394</v>
      </c>
      <c r="DG16" t="s">
        <v>379</v>
      </c>
      <c r="DH16" t="s">
        <v>378</v>
      </c>
      <c r="DI16" t="s">
        <v>382</v>
      </c>
      <c r="DJ16" t="s">
        <v>382</v>
      </c>
      <c r="DK16" t="s">
        <v>395</v>
      </c>
      <c r="DL16" t="s">
        <v>395</v>
      </c>
      <c r="DM16" t="s">
        <v>382</v>
      </c>
      <c r="DN16" t="s">
        <v>395</v>
      </c>
      <c r="DO16" t="s">
        <v>387</v>
      </c>
      <c r="DP16" t="s">
        <v>385</v>
      </c>
      <c r="DQ16" t="s">
        <v>385</v>
      </c>
      <c r="DR16" t="s">
        <v>384</v>
      </c>
      <c r="DS16" t="s">
        <v>384</v>
      </c>
      <c r="DT16" t="s">
        <v>384</v>
      </c>
      <c r="DU16" t="s">
        <v>384</v>
      </c>
      <c r="DV16" t="s">
        <v>384</v>
      </c>
      <c r="DW16" t="s">
        <v>396</v>
      </c>
      <c r="DX16" t="s">
        <v>381</v>
      </c>
      <c r="DY16" t="s">
        <v>381</v>
      </c>
      <c r="DZ16" t="s">
        <v>382</v>
      </c>
      <c r="EA16" t="s">
        <v>382</v>
      </c>
      <c r="EB16" t="s">
        <v>382</v>
      </c>
      <c r="EC16" t="s">
        <v>395</v>
      </c>
      <c r="ED16" t="s">
        <v>382</v>
      </c>
      <c r="EE16" t="s">
        <v>395</v>
      </c>
      <c r="EF16" t="s">
        <v>385</v>
      </c>
      <c r="EG16" t="s">
        <v>385</v>
      </c>
      <c r="EH16" t="s">
        <v>384</v>
      </c>
      <c r="EI16" t="s">
        <v>384</v>
      </c>
      <c r="EJ16" t="s">
        <v>381</v>
      </c>
      <c r="EO16" t="s">
        <v>381</v>
      </c>
      <c r="ER16" t="s">
        <v>384</v>
      </c>
      <c r="ES16" t="s">
        <v>384</v>
      </c>
      <c r="ET16" t="s">
        <v>384</v>
      </c>
      <c r="EU16" t="s">
        <v>384</v>
      </c>
      <c r="EV16" t="s">
        <v>384</v>
      </c>
      <c r="EW16" t="s">
        <v>381</v>
      </c>
      <c r="EX16" t="s">
        <v>381</v>
      </c>
      <c r="EY16" t="s">
        <v>381</v>
      </c>
      <c r="EZ16" t="s">
        <v>378</v>
      </c>
      <c r="FC16" t="s">
        <v>397</v>
      </c>
      <c r="FD16" t="s">
        <v>397</v>
      </c>
      <c r="FF16" t="s">
        <v>378</v>
      </c>
      <c r="FG16" t="s">
        <v>398</v>
      </c>
      <c r="FI16" t="s">
        <v>378</v>
      </c>
      <c r="FJ16" t="s">
        <v>378</v>
      </c>
      <c r="FL16" t="s">
        <v>399</v>
      </c>
      <c r="FM16" t="s">
        <v>400</v>
      </c>
      <c r="FN16" t="s">
        <v>399</v>
      </c>
      <c r="FO16" t="s">
        <v>400</v>
      </c>
      <c r="FP16" t="s">
        <v>399</v>
      </c>
      <c r="FQ16" t="s">
        <v>400</v>
      </c>
      <c r="FR16" t="s">
        <v>386</v>
      </c>
      <c r="FS16" t="s">
        <v>386</v>
      </c>
      <c r="FW16" t="s">
        <v>401</v>
      </c>
      <c r="FX16" t="s">
        <v>401</v>
      </c>
      <c r="GK16" t="s">
        <v>401</v>
      </c>
      <c r="GL16" t="s">
        <v>401</v>
      </c>
      <c r="GM16" t="s">
        <v>402</v>
      </c>
      <c r="GN16" t="s">
        <v>402</v>
      </c>
      <c r="GO16" t="s">
        <v>384</v>
      </c>
      <c r="GP16" t="s">
        <v>384</v>
      </c>
      <c r="GQ16" t="s">
        <v>386</v>
      </c>
      <c r="GR16" t="s">
        <v>384</v>
      </c>
      <c r="GS16" t="s">
        <v>395</v>
      </c>
      <c r="GT16" t="s">
        <v>386</v>
      </c>
      <c r="GU16" t="s">
        <v>386</v>
      </c>
      <c r="GW16" t="s">
        <v>401</v>
      </c>
      <c r="GX16" t="s">
        <v>401</v>
      </c>
      <c r="GY16" t="s">
        <v>401</v>
      </c>
      <c r="GZ16" t="s">
        <v>401</v>
      </c>
      <c r="HA16" t="s">
        <v>401</v>
      </c>
      <c r="HB16" t="s">
        <v>401</v>
      </c>
      <c r="HC16" t="s">
        <v>401</v>
      </c>
      <c r="HD16" t="s">
        <v>403</v>
      </c>
      <c r="HE16" t="s">
        <v>404</v>
      </c>
      <c r="HF16" t="s">
        <v>404</v>
      </c>
      <c r="HG16" t="s">
        <v>404</v>
      </c>
      <c r="HH16" t="s">
        <v>401</v>
      </c>
      <c r="HI16" t="s">
        <v>401</v>
      </c>
      <c r="HJ16" t="s">
        <v>401</v>
      </c>
      <c r="HK16" t="s">
        <v>401</v>
      </c>
      <c r="HL16" t="s">
        <v>401</v>
      </c>
      <c r="HM16" t="s">
        <v>401</v>
      </c>
      <c r="HN16" t="s">
        <v>401</v>
      </c>
      <c r="HO16" t="s">
        <v>401</v>
      </c>
      <c r="HP16" t="s">
        <v>401</v>
      </c>
      <c r="HQ16" t="s">
        <v>401</v>
      </c>
      <c r="HR16" t="s">
        <v>401</v>
      </c>
      <c r="HS16" t="s">
        <v>401</v>
      </c>
      <c r="HZ16" t="s">
        <v>401</v>
      </c>
      <c r="IA16" t="s">
        <v>386</v>
      </c>
      <c r="IB16" t="s">
        <v>386</v>
      </c>
      <c r="IC16" t="s">
        <v>399</v>
      </c>
      <c r="ID16" t="s">
        <v>400</v>
      </c>
      <c r="IE16" t="s">
        <v>400</v>
      </c>
      <c r="II16" t="s">
        <v>400</v>
      </c>
      <c r="IM16" t="s">
        <v>382</v>
      </c>
      <c r="IN16" t="s">
        <v>382</v>
      </c>
      <c r="IO16" t="s">
        <v>395</v>
      </c>
      <c r="IP16" t="s">
        <v>395</v>
      </c>
      <c r="IQ16" t="s">
        <v>405</v>
      </c>
      <c r="IR16" t="s">
        <v>405</v>
      </c>
      <c r="IS16" t="s">
        <v>401</v>
      </c>
      <c r="IT16" t="s">
        <v>401</v>
      </c>
      <c r="IU16" t="s">
        <v>401</v>
      </c>
      <c r="IV16" t="s">
        <v>401</v>
      </c>
      <c r="IW16" t="s">
        <v>401</v>
      </c>
      <c r="IX16" t="s">
        <v>401</v>
      </c>
      <c r="IY16" t="s">
        <v>384</v>
      </c>
      <c r="IZ16" t="s">
        <v>401</v>
      </c>
      <c r="JB16" t="s">
        <v>387</v>
      </c>
      <c r="JC16" t="s">
        <v>387</v>
      </c>
      <c r="JD16" t="s">
        <v>384</v>
      </c>
      <c r="JE16" t="s">
        <v>384</v>
      </c>
      <c r="JF16" t="s">
        <v>384</v>
      </c>
      <c r="JG16" t="s">
        <v>384</v>
      </c>
      <c r="JH16" t="s">
        <v>384</v>
      </c>
      <c r="JI16" t="s">
        <v>386</v>
      </c>
      <c r="JJ16" t="s">
        <v>386</v>
      </c>
      <c r="JK16" t="s">
        <v>386</v>
      </c>
      <c r="JL16" t="s">
        <v>384</v>
      </c>
      <c r="JM16" t="s">
        <v>382</v>
      </c>
      <c r="JN16" t="s">
        <v>395</v>
      </c>
      <c r="JO16" t="s">
        <v>386</v>
      </c>
      <c r="JP16" t="s">
        <v>386</v>
      </c>
    </row>
    <row r="17" spans="1:276">
      <c r="A17">
        <v>1</v>
      </c>
      <c r="B17">
        <v>1706124584</v>
      </c>
      <c r="C17">
        <v>0</v>
      </c>
      <c r="D17" t="s">
        <v>406</v>
      </c>
      <c r="E17" t="s">
        <v>407</v>
      </c>
      <c r="F17">
        <v>15</v>
      </c>
      <c r="G17" t="s">
        <v>408</v>
      </c>
      <c r="H17" t="s">
        <v>409</v>
      </c>
      <c r="I17" t="s">
        <v>410</v>
      </c>
      <c r="J17" t="s">
        <v>411</v>
      </c>
      <c r="K17" t="s">
        <v>412</v>
      </c>
      <c r="L17" t="s">
        <v>413</v>
      </c>
      <c r="M17">
        <v>1706124575.5</v>
      </c>
      <c r="N17">
        <f>(O17)/1000</f>
        <v>0</v>
      </c>
      <c r="O17">
        <f>1000*DO17*AM17*(DK17-DL17)/(100*DD17*(1000-AM17*DK17))</f>
        <v>0</v>
      </c>
      <c r="P17">
        <f>DO17*AM17*(DJ17-DI17*(1000-AM17*DL17)/(1000-AM17*DK17))/(100*DD17)</f>
        <v>0</v>
      </c>
      <c r="Q17">
        <f>DI17 - IF(AM17&gt;1, P17*DD17*100.0/(AO17*DW17), 0)</f>
        <v>0</v>
      </c>
      <c r="R17">
        <f>((X17-N17/2)*Q17-P17)/(X17+N17/2)</f>
        <v>0</v>
      </c>
      <c r="S17">
        <f>R17*(DP17+DQ17)/1000.0</f>
        <v>0</v>
      </c>
      <c r="T17">
        <f>(DI17 - IF(AM17&gt;1, P17*DD17*100.0/(AO17*DW17), 0))*(DP17+DQ17)/1000.0</f>
        <v>0</v>
      </c>
      <c r="U17">
        <f>2.0/((1/W17-1/V17)+SIGN(W17)*SQRT((1/W17-1/V17)*(1/W17-1/V17) + 4*DE17/((DE17+1)*(DE17+1))*(2*1/W17*1/V17-1/V17*1/V17)))</f>
        <v>0</v>
      </c>
      <c r="V17">
        <f>IF(LEFT(DF17,1)&lt;&gt;"0",IF(LEFT(DF17,1)="1",3.0,DG17),$D$5+$E$5*(DW17*DP17/($K$5*1000))+$F$5*(DW17*DP17/($K$5*1000))*MAX(MIN(DD17,$J$5),$I$5)*MAX(MIN(DD17,$J$5),$I$5)+$G$5*MAX(MIN(DD17,$J$5),$I$5)*(DW17*DP17/($K$5*1000))+$H$5*(DW17*DP17/($K$5*1000))*(DW17*DP17/($K$5*1000)))</f>
        <v>0</v>
      </c>
      <c r="W17">
        <f>N17*(1000-(1000*0.61365*exp(17.502*AA17/(240.97+AA17))/(DP17+DQ17)+DK17)/2)/(1000*0.61365*exp(17.502*AA17/(240.97+AA17))/(DP17+DQ17)-DK17)</f>
        <v>0</v>
      </c>
      <c r="X17">
        <f>1/((DE17+1)/(U17/1.6)+1/(V17/1.37)) + DE17/((DE17+1)/(U17/1.6) + DE17/(V17/1.37))</f>
        <v>0</v>
      </c>
      <c r="Y17">
        <f>(CZ17*DC17)</f>
        <v>0</v>
      </c>
      <c r="Z17">
        <f>(DR17+(Y17+2*0.95*5.67E-8*(((DR17+$B$7)+273)^4-(DR17+273)^4)-44100*N17)/(1.84*29.3*V17+8*0.95*5.67E-8*(DR17+273)^3))</f>
        <v>0</v>
      </c>
      <c r="AA17">
        <f>($C$7*DS17+$D$7*DT17+$E$7*Z17)</f>
        <v>0</v>
      </c>
      <c r="AB17">
        <f>0.61365*exp(17.502*AA17/(240.97+AA17))</f>
        <v>0</v>
      </c>
      <c r="AC17">
        <f>(AD17/AE17*100)</f>
        <v>0</v>
      </c>
      <c r="AD17">
        <f>DK17*(DP17+DQ17)/1000</f>
        <v>0</v>
      </c>
      <c r="AE17">
        <f>0.61365*exp(17.502*DR17/(240.97+DR17))</f>
        <v>0</v>
      </c>
      <c r="AF17">
        <f>(AB17-DK17*(DP17+DQ17)/1000)</f>
        <v>0</v>
      </c>
      <c r="AG17">
        <f>(-N17*44100)</f>
        <v>0</v>
      </c>
      <c r="AH17">
        <f>2*29.3*V17*0.92*(DR17-AA17)</f>
        <v>0</v>
      </c>
      <c r="AI17">
        <f>2*0.95*5.67E-8*(((DR17+$B$7)+273)^4-(AA17+273)^4)</f>
        <v>0</v>
      </c>
      <c r="AJ17">
        <f>Y17+AI17+AG17+AH17</f>
        <v>0</v>
      </c>
      <c r="AK17">
        <v>1</v>
      </c>
      <c r="AL17">
        <v>0</v>
      </c>
      <c r="AM17">
        <f>IF(AK17*$H$13&gt;=AO17,1.0,(AO17/(AO17-AK17*$H$13)))</f>
        <v>0</v>
      </c>
      <c r="AN17">
        <f>(AM17-1)*100</f>
        <v>0</v>
      </c>
      <c r="AO17">
        <f>MAX(0,($B$13+$C$13*DW17)/(1+$D$13*DW17)*DP17/(DR17+273)*$E$13)</f>
        <v>0</v>
      </c>
      <c r="AP17" t="s">
        <v>414</v>
      </c>
      <c r="AQ17">
        <v>10104.6</v>
      </c>
      <c r="AR17">
        <v>832.715384615385</v>
      </c>
      <c r="AS17">
        <v>4495.83</v>
      </c>
      <c r="AT17">
        <f>1-AR17/AS17</f>
        <v>0</v>
      </c>
      <c r="AU17">
        <v>-0.102066526841992</v>
      </c>
      <c r="AV17" t="s">
        <v>415</v>
      </c>
      <c r="AW17">
        <v>10093.3</v>
      </c>
      <c r="AX17">
        <v>1864.2512</v>
      </c>
      <c r="AY17">
        <v>2001.11732885413</v>
      </c>
      <c r="AZ17">
        <f>1-AX17/AY17</f>
        <v>0</v>
      </c>
      <c r="BA17">
        <v>0.5</v>
      </c>
      <c r="BB17">
        <f>DA17</f>
        <v>0</v>
      </c>
      <c r="BC17">
        <f>P17</f>
        <v>0</v>
      </c>
      <c r="BD17">
        <f>AZ17*BA17*BB17</f>
        <v>0</v>
      </c>
      <c r="BE17">
        <f>(BC17-AU17)/BB17</f>
        <v>0</v>
      </c>
      <c r="BF17">
        <f>(AS17-AY17)/AY17</f>
        <v>0</v>
      </c>
      <c r="BG17">
        <f>AR17/(AT17+AR17/AY17)</f>
        <v>0</v>
      </c>
      <c r="BH17" t="s">
        <v>416</v>
      </c>
      <c r="BI17">
        <v>0</v>
      </c>
      <c r="BJ17">
        <f>IF(BI17&lt;&gt;0, BI17, BG17)</f>
        <v>0</v>
      </c>
      <c r="BK17">
        <f>1-BJ17/AY17</f>
        <v>0</v>
      </c>
      <c r="BL17">
        <f>(AY17-AX17)/(AY17-BJ17)</f>
        <v>0</v>
      </c>
      <c r="BM17">
        <f>(AS17-AY17)/(AS17-BJ17)</f>
        <v>0</v>
      </c>
      <c r="BN17">
        <f>(AY17-AX17)/(AY17-AR17)</f>
        <v>0</v>
      </c>
      <c r="BO17">
        <f>(AS17-AY17)/(AS17-AR17)</f>
        <v>0</v>
      </c>
      <c r="BP17">
        <f>(BL17*BJ17/AX17)</f>
        <v>0</v>
      </c>
      <c r="BQ17">
        <f>(1-BP17)</f>
        <v>0</v>
      </c>
      <c r="BR17">
        <v>1418</v>
      </c>
      <c r="BS17">
        <v>290</v>
      </c>
      <c r="BT17">
        <v>1981.8</v>
      </c>
      <c r="BU17">
        <v>65</v>
      </c>
      <c r="BV17">
        <v>10093.3</v>
      </c>
      <c r="BW17">
        <v>1974.51</v>
      </c>
      <c r="BX17">
        <v>7.29</v>
      </c>
      <c r="BY17">
        <v>300</v>
      </c>
      <c r="BZ17">
        <v>24.1</v>
      </c>
      <c r="CA17">
        <v>2001.11732885413</v>
      </c>
      <c r="CB17">
        <v>2.66039333213343</v>
      </c>
      <c r="CC17">
        <v>-26.859636956329</v>
      </c>
      <c r="CD17">
        <v>2.34617587559146</v>
      </c>
      <c r="CE17">
        <v>0.823968799230347</v>
      </c>
      <c r="CF17">
        <v>-0.00778435150166853</v>
      </c>
      <c r="CG17">
        <v>290</v>
      </c>
      <c r="CH17">
        <v>1969.69</v>
      </c>
      <c r="CI17">
        <v>665</v>
      </c>
      <c r="CJ17">
        <v>10061.5</v>
      </c>
      <c r="CK17">
        <v>1974.42</v>
      </c>
      <c r="CL17">
        <v>-4.73</v>
      </c>
      <c r="CZ17">
        <f>$B$11*DX17+$C$11*DY17+$F$11*EJ17*(1-EM17)</f>
        <v>0</v>
      </c>
      <c r="DA17">
        <f>CZ17*DB17</f>
        <v>0</v>
      </c>
      <c r="DB17">
        <f>($B$11*$D$9+$C$11*$D$9+$F$11*((EW17+EO17)/MAX(EW17+EO17+EX17, 0.1)*$I$9+EX17/MAX(EW17+EO17+EX17, 0.1)*$J$9))/($B$11+$C$11+$F$11)</f>
        <v>0</v>
      </c>
      <c r="DC17">
        <f>($B$11*$K$9+$C$11*$K$9+$F$11*((EW17+EO17)/MAX(EW17+EO17+EX17, 0.1)*$P$9+EX17/MAX(EW17+EO17+EX17, 0.1)*$Q$9))/($B$11+$C$11+$F$11)</f>
        <v>0</v>
      </c>
      <c r="DD17">
        <v>6</v>
      </c>
      <c r="DE17">
        <v>0.5</v>
      </c>
      <c r="DF17" t="s">
        <v>417</v>
      </c>
      <c r="DG17">
        <v>2</v>
      </c>
      <c r="DH17">
        <v>1706124575.5</v>
      </c>
      <c r="DI17">
        <v>360.1575</v>
      </c>
      <c r="DJ17">
        <v>360.8035</v>
      </c>
      <c r="DK17">
        <v>27.157675</v>
      </c>
      <c r="DL17">
        <v>26.7862625</v>
      </c>
      <c r="DM17">
        <v>361.2775</v>
      </c>
      <c r="DN17">
        <v>26.881575</v>
      </c>
      <c r="DO17">
        <v>600.0024375</v>
      </c>
      <c r="DP17">
        <v>88.59564375</v>
      </c>
      <c r="DQ17">
        <v>0.1000667375</v>
      </c>
      <c r="DR17">
        <v>30.91234375</v>
      </c>
      <c r="DS17">
        <v>30.39014375</v>
      </c>
      <c r="DT17">
        <v>999.9</v>
      </c>
      <c r="DU17">
        <v>0</v>
      </c>
      <c r="DV17">
        <v>0</v>
      </c>
      <c r="DW17">
        <v>4995.46875</v>
      </c>
      <c r="DX17">
        <v>0</v>
      </c>
      <c r="DY17">
        <v>-126.6295</v>
      </c>
      <c r="DZ17">
        <v>-0.6555728125</v>
      </c>
      <c r="EA17">
        <v>370.2016875</v>
      </c>
      <c r="EB17">
        <v>370.7339375</v>
      </c>
      <c r="EC17">
        <v>0.371398625</v>
      </c>
      <c r="ED17">
        <v>360.8035</v>
      </c>
      <c r="EE17">
        <v>26.7862625</v>
      </c>
      <c r="EF17">
        <v>2.4060525</v>
      </c>
      <c r="EG17">
        <v>2.373148125</v>
      </c>
      <c r="EH17">
        <v>20.40456875</v>
      </c>
      <c r="EI17">
        <v>20.18169375</v>
      </c>
      <c r="EJ17">
        <v>700.0186875</v>
      </c>
      <c r="EK17">
        <v>0.9430059375</v>
      </c>
      <c r="EL17">
        <v>0.056994275</v>
      </c>
      <c r="EM17">
        <v>0</v>
      </c>
      <c r="EN17">
        <v>1866.718125</v>
      </c>
      <c r="EO17">
        <v>5.00072</v>
      </c>
      <c r="EP17">
        <v>12667.4625</v>
      </c>
      <c r="EQ17">
        <v>6034.1425</v>
      </c>
      <c r="ER17">
        <v>42.812</v>
      </c>
      <c r="ES17">
        <v>45.003875</v>
      </c>
      <c r="ET17">
        <v>44.3710625</v>
      </c>
      <c r="EU17">
        <v>45.39825</v>
      </c>
      <c r="EV17">
        <v>45.437</v>
      </c>
      <c r="EW17">
        <v>655.405625</v>
      </c>
      <c r="EX17">
        <v>39.61</v>
      </c>
      <c r="EY17">
        <v>0</v>
      </c>
      <c r="EZ17">
        <v>374.700000047684</v>
      </c>
      <c r="FA17">
        <v>0</v>
      </c>
      <c r="FB17">
        <v>1864.2512</v>
      </c>
      <c r="FC17">
        <v>-131.243076747793</v>
      </c>
      <c r="FD17">
        <v>-877.984614020718</v>
      </c>
      <c r="FE17">
        <v>12650.74</v>
      </c>
      <c r="FF17">
        <v>15</v>
      </c>
      <c r="FG17">
        <v>1706124600</v>
      </c>
      <c r="FH17" t="s">
        <v>418</v>
      </c>
      <c r="FI17">
        <v>1706124600</v>
      </c>
      <c r="FJ17">
        <v>1706124535</v>
      </c>
      <c r="FK17">
        <v>17</v>
      </c>
      <c r="FL17">
        <v>0.01</v>
      </c>
      <c r="FM17">
        <v>-0.021</v>
      </c>
      <c r="FN17">
        <v>-1.12</v>
      </c>
      <c r="FO17">
        <v>0.276</v>
      </c>
      <c r="FP17">
        <v>361</v>
      </c>
      <c r="FQ17">
        <v>27</v>
      </c>
      <c r="FR17">
        <v>0.93</v>
      </c>
      <c r="FS17">
        <v>0.34</v>
      </c>
      <c r="FT17">
        <v>0</v>
      </c>
      <c r="FU17">
        <v>0</v>
      </c>
      <c r="FV17" t="s">
        <v>419</v>
      </c>
      <c r="FW17">
        <v>3.23723</v>
      </c>
      <c r="FX17">
        <v>2.68103</v>
      </c>
      <c r="FY17">
        <v>0.0760461</v>
      </c>
      <c r="FZ17">
        <v>0.0756049</v>
      </c>
      <c r="GA17">
        <v>0.114962</v>
      </c>
      <c r="GB17">
        <v>0.112818</v>
      </c>
      <c r="GC17">
        <v>28100.8</v>
      </c>
      <c r="GD17">
        <v>25788.6</v>
      </c>
      <c r="GE17">
        <v>28789.1</v>
      </c>
      <c r="GF17">
        <v>26482.5</v>
      </c>
      <c r="GG17">
        <v>35525.8</v>
      </c>
      <c r="GH17">
        <v>33080.5</v>
      </c>
      <c r="GI17">
        <v>43254.7</v>
      </c>
      <c r="GJ17">
        <v>40116.1</v>
      </c>
      <c r="GK17">
        <v>2.0636</v>
      </c>
      <c r="GL17">
        <v>2.4883</v>
      </c>
      <c r="GM17">
        <v>0.106692</v>
      </c>
      <c r="GN17">
        <v>0</v>
      </c>
      <c r="GO17">
        <v>28.6751</v>
      </c>
      <c r="GP17">
        <v>999.9</v>
      </c>
      <c r="GQ17">
        <v>67.116</v>
      </c>
      <c r="GR17">
        <v>27.493</v>
      </c>
      <c r="GS17">
        <v>27.9098</v>
      </c>
      <c r="GT17">
        <v>30.22</v>
      </c>
      <c r="GU17">
        <v>8.10497</v>
      </c>
      <c r="GV17">
        <v>3</v>
      </c>
      <c r="GW17">
        <v>0.201545</v>
      </c>
      <c r="GX17">
        <v>0</v>
      </c>
      <c r="GY17">
        <v>20.3065</v>
      </c>
      <c r="GZ17">
        <v>5.24724</v>
      </c>
      <c r="HA17">
        <v>11.9656</v>
      </c>
      <c r="HB17">
        <v>4.9856</v>
      </c>
      <c r="HC17">
        <v>3.2926</v>
      </c>
      <c r="HD17">
        <v>999.9</v>
      </c>
      <c r="HE17">
        <v>9999</v>
      </c>
      <c r="HF17">
        <v>9999</v>
      </c>
      <c r="HG17">
        <v>9999</v>
      </c>
      <c r="HH17">
        <v>4.97124</v>
      </c>
      <c r="HI17">
        <v>1.88293</v>
      </c>
      <c r="HJ17">
        <v>1.87761</v>
      </c>
      <c r="HK17">
        <v>1.87916</v>
      </c>
      <c r="HL17">
        <v>1.87485</v>
      </c>
      <c r="HM17">
        <v>1.87502</v>
      </c>
      <c r="HN17">
        <v>1.87836</v>
      </c>
      <c r="HO17">
        <v>1.87881</v>
      </c>
      <c r="HP17">
        <v>0</v>
      </c>
      <c r="HQ17">
        <v>0</v>
      </c>
      <c r="HR17">
        <v>0</v>
      </c>
      <c r="HS17">
        <v>0</v>
      </c>
      <c r="HT17" t="s">
        <v>420</v>
      </c>
      <c r="HU17" t="s">
        <v>421</v>
      </c>
      <c r="HV17" t="s">
        <v>422</v>
      </c>
      <c r="HW17" t="s">
        <v>422</v>
      </c>
      <c r="HX17" t="s">
        <v>422</v>
      </c>
      <c r="HY17" t="s">
        <v>422</v>
      </c>
      <c r="HZ17">
        <v>0</v>
      </c>
      <c r="IA17">
        <v>100</v>
      </c>
      <c r="IB17">
        <v>100</v>
      </c>
      <c r="IC17">
        <v>-1.12</v>
      </c>
      <c r="ID17">
        <v>0.2761</v>
      </c>
      <c r="IE17">
        <v>-1.12969999999996</v>
      </c>
      <c r="IF17">
        <v>0</v>
      </c>
      <c r="IG17">
        <v>0</v>
      </c>
      <c r="IH17">
        <v>0</v>
      </c>
      <c r="II17">
        <v>0.276100000000007</v>
      </c>
      <c r="IJ17">
        <v>0</v>
      </c>
      <c r="IK17">
        <v>0</v>
      </c>
      <c r="IL17">
        <v>0</v>
      </c>
      <c r="IM17">
        <v>-1</v>
      </c>
      <c r="IN17">
        <v>-1</v>
      </c>
      <c r="IO17">
        <v>1</v>
      </c>
      <c r="IP17">
        <v>23</v>
      </c>
      <c r="IQ17">
        <v>0.8</v>
      </c>
      <c r="IR17">
        <v>0.8</v>
      </c>
      <c r="IS17">
        <v>4.99756</v>
      </c>
      <c r="IT17">
        <v>4.99756</v>
      </c>
      <c r="IU17">
        <v>3.34595</v>
      </c>
      <c r="IV17">
        <v>3.07983</v>
      </c>
      <c r="IW17">
        <v>3.05054</v>
      </c>
      <c r="IX17">
        <v>2.33032</v>
      </c>
      <c r="IY17">
        <v>32.2225</v>
      </c>
      <c r="IZ17">
        <v>15.6468</v>
      </c>
      <c r="JA17">
        <v>2</v>
      </c>
      <c r="JB17">
        <v>621.303</v>
      </c>
      <c r="JC17">
        <v>1073.93</v>
      </c>
      <c r="JD17">
        <v>29.1649</v>
      </c>
      <c r="JE17">
        <v>29.5572</v>
      </c>
      <c r="JF17">
        <v>30.0003</v>
      </c>
      <c r="JG17">
        <v>29.6439</v>
      </c>
      <c r="JH17">
        <v>29.6397</v>
      </c>
      <c r="JI17">
        <v>-1</v>
      </c>
      <c r="JJ17">
        <v>-30</v>
      </c>
      <c r="JK17">
        <v>-30</v>
      </c>
      <c r="JL17">
        <v>-999.9</v>
      </c>
      <c r="JM17">
        <v>400</v>
      </c>
      <c r="JN17">
        <v>0</v>
      </c>
      <c r="JO17">
        <v>103.935</v>
      </c>
      <c r="JP17">
        <v>100.871</v>
      </c>
    </row>
    <row r="18" spans="1:276">
      <c r="A18">
        <v>2</v>
      </c>
      <c r="B18">
        <v>1706124629</v>
      </c>
      <c r="C18">
        <v>45</v>
      </c>
      <c r="D18" t="s">
        <v>423</v>
      </c>
      <c r="E18" t="s">
        <v>424</v>
      </c>
      <c r="F18">
        <v>15</v>
      </c>
      <c r="G18" t="s">
        <v>408</v>
      </c>
      <c r="H18" t="s">
        <v>409</v>
      </c>
      <c r="I18" t="s">
        <v>410</v>
      </c>
      <c r="J18" t="s">
        <v>411</v>
      </c>
      <c r="K18" t="s">
        <v>412</v>
      </c>
      <c r="L18" t="s">
        <v>413</v>
      </c>
      <c r="M18">
        <v>1706124620.5</v>
      </c>
      <c r="N18">
        <f>(O18)/1000</f>
        <v>0</v>
      </c>
      <c r="O18">
        <f>1000*DO18*AM18*(DK18-DL18)/(100*DD18*(1000-AM18*DK18))</f>
        <v>0</v>
      </c>
      <c r="P18">
        <f>DO18*AM18*(DJ18-DI18*(1000-AM18*DL18)/(1000-AM18*DK18))/(100*DD18)</f>
        <v>0</v>
      </c>
      <c r="Q18">
        <f>DI18 - IF(AM18&gt;1, P18*DD18*100.0/(AO18*DW18), 0)</f>
        <v>0</v>
      </c>
      <c r="R18">
        <f>((X18-N18/2)*Q18-P18)/(X18+N18/2)</f>
        <v>0</v>
      </c>
      <c r="S18">
        <f>R18*(DP18+DQ18)/1000.0</f>
        <v>0</v>
      </c>
      <c r="T18">
        <f>(DI18 - IF(AM18&gt;1, P18*DD18*100.0/(AO18*DW18), 0))*(DP18+DQ18)/1000.0</f>
        <v>0</v>
      </c>
      <c r="U18">
        <f>2.0/((1/W18-1/V18)+SIGN(W18)*SQRT((1/W18-1/V18)*(1/W18-1/V18) + 4*DE18/((DE18+1)*(DE18+1))*(2*1/W18*1/V18-1/V18*1/V18)))</f>
        <v>0</v>
      </c>
      <c r="V18">
        <f>IF(LEFT(DF18,1)&lt;&gt;"0",IF(LEFT(DF18,1)="1",3.0,DG18),$D$5+$E$5*(DW18*DP18/($K$5*1000))+$F$5*(DW18*DP18/($K$5*1000))*MAX(MIN(DD18,$J$5),$I$5)*MAX(MIN(DD18,$J$5),$I$5)+$G$5*MAX(MIN(DD18,$J$5),$I$5)*(DW18*DP18/($K$5*1000))+$H$5*(DW18*DP18/($K$5*1000))*(DW18*DP18/($K$5*1000)))</f>
        <v>0</v>
      </c>
      <c r="W18">
        <f>N18*(1000-(1000*0.61365*exp(17.502*AA18/(240.97+AA18))/(DP18+DQ18)+DK18)/2)/(1000*0.61365*exp(17.502*AA18/(240.97+AA18))/(DP18+DQ18)-DK18)</f>
        <v>0</v>
      </c>
      <c r="X18">
        <f>1/((DE18+1)/(U18/1.6)+1/(V18/1.37)) + DE18/((DE18+1)/(U18/1.6) + DE18/(V18/1.37))</f>
        <v>0</v>
      </c>
      <c r="Y18">
        <f>(CZ18*DC18)</f>
        <v>0</v>
      </c>
      <c r="Z18">
        <f>(DR18+(Y18+2*0.95*5.67E-8*(((DR18+$B$7)+273)^4-(DR18+273)^4)-44100*N18)/(1.84*29.3*V18+8*0.95*5.67E-8*(DR18+273)^3))</f>
        <v>0</v>
      </c>
      <c r="AA18">
        <f>($C$7*DS18+$D$7*DT18+$E$7*Z18)</f>
        <v>0</v>
      </c>
      <c r="AB18">
        <f>0.61365*exp(17.502*AA18/(240.97+AA18))</f>
        <v>0</v>
      </c>
      <c r="AC18">
        <f>(AD18/AE18*100)</f>
        <v>0</v>
      </c>
      <c r="AD18">
        <f>DK18*(DP18+DQ18)/1000</f>
        <v>0</v>
      </c>
      <c r="AE18">
        <f>0.61365*exp(17.502*DR18/(240.97+DR18))</f>
        <v>0</v>
      </c>
      <c r="AF18">
        <f>(AB18-DK18*(DP18+DQ18)/1000)</f>
        <v>0</v>
      </c>
      <c r="AG18">
        <f>(-N18*44100)</f>
        <v>0</v>
      </c>
      <c r="AH18">
        <f>2*29.3*V18*0.92*(DR18-AA18)</f>
        <v>0</v>
      </c>
      <c r="AI18">
        <f>2*0.95*5.67E-8*(((DR18+$B$7)+273)^4-(AA18+273)^4)</f>
        <v>0</v>
      </c>
      <c r="AJ18">
        <f>Y18+AI18+AG18+AH18</f>
        <v>0</v>
      </c>
      <c r="AK18">
        <v>1</v>
      </c>
      <c r="AL18">
        <v>0</v>
      </c>
      <c r="AM18">
        <f>IF(AK18*$H$13&gt;=AO18,1.0,(AO18/(AO18-AK18*$H$13)))</f>
        <v>0</v>
      </c>
      <c r="AN18">
        <f>(AM18-1)*100</f>
        <v>0</v>
      </c>
      <c r="AO18">
        <f>MAX(0,($B$13+$C$13*DW18)/(1+$D$13*DW18)*DP18/(DR18+273)*$E$13)</f>
        <v>0</v>
      </c>
      <c r="AP18" t="s">
        <v>414</v>
      </c>
      <c r="AQ18">
        <v>10104.6</v>
      </c>
      <c r="AR18">
        <v>832.715384615385</v>
      </c>
      <c r="AS18">
        <v>4495.83</v>
      </c>
      <c r="AT18">
        <f>1-AR18/AS18</f>
        <v>0</v>
      </c>
      <c r="AU18">
        <v>-0.102066526841992</v>
      </c>
      <c r="AV18" t="s">
        <v>425</v>
      </c>
      <c r="AW18">
        <v>10086.6</v>
      </c>
      <c r="AX18">
        <v>1789.202</v>
      </c>
      <c r="AY18">
        <v>1932.55516976422</v>
      </c>
      <c r="AZ18">
        <f>1-AX18/AY18</f>
        <v>0</v>
      </c>
      <c r="BA18">
        <v>0.5</v>
      </c>
      <c r="BB18">
        <f>DA18</f>
        <v>0</v>
      </c>
      <c r="BC18">
        <f>P18</f>
        <v>0</v>
      </c>
      <c r="BD18">
        <f>AZ18*BA18*BB18</f>
        <v>0</v>
      </c>
      <c r="BE18">
        <f>(BC18-AU18)/BB18</f>
        <v>0</v>
      </c>
      <c r="BF18">
        <f>(AS18-AY18)/AY18</f>
        <v>0</v>
      </c>
      <c r="BG18">
        <f>AR18/(AT18+AR18/AY18)</f>
        <v>0</v>
      </c>
      <c r="BH18" t="s">
        <v>416</v>
      </c>
      <c r="BI18">
        <v>0</v>
      </c>
      <c r="BJ18">
        <f>IF(BI18&lt;&gt;0, BI18, BG18)</f>
        <v>0</v>
      </c>
      <c r="BK18">
        <f>1-BJ18/AY18</f>
        <v>0</v>
      </c>
      <c r="BL18">
        <f>(AY18-AX18)/(AY18-BJ18)</f>
        <v>0</v>
      </c>
      <c r="BM18">
        <f>(AS18-AY18)/(AS18-BJ18)</f>
        <v>0</v>
      </c>
      <c r="BN18">
        <f>(AY18-AX18)/(AY18-AR18)</f>
        <v>0</v>
      </c>
      <c r="BO18">
        <f>(AS18-AY18)/(AS18-AR18)</f>
        <v>0</v>
      </c>
      <c r="BP18">
        <f>(BL18*BJ18/AX18)</f>
        <v>0</v>
      </c>
      <c r="BQ18">
        <f>(1-BP18)</f>
        <v>0</v>
      </c>
      <c r="BR18">
        <v>1419</v>
      </c>
      <c r="BS18">
        <v>290</v>
      </c>
      <c r="BT18">
        <v>1914.46</v>
      </c>
      <c r="BU18">
        <v>115</v>
      </c>
      <c r="BV18">
        <v>10086.6</v>
      </c>
      <c r="BW18">
        <v>1907.84</v>
      </c>
      <c r="BX18">
        <v>6.62</v>
      </c>
      <c r="BY18">
        <v>300</v>
      </c>
      <c r="BZ18">
        <v>24.1</v>
      </c>
      <c r="CA18">
        <v>1932.55516976422</v>
      </c>
      <c r="CB18">
        <v>2.50347306330451</v>
      </c>
      <c r="CC18">
        <v>-24.9341569949511</v>
      </c>
      <c r="CD18">
        <v>2.20761474715299</v>
      </c>
      <c r="CE18">
        <v>0.820014758814358</v>
      </c>
      <c r="CF18">
        <v>-0.00778380533926585</v>
      </c>
      <c r="CG18">
        <v>290</v>
      </c>
      <c r="CH18">
        <v>1903.3</v>
      </c>
      <c r="CI18">
        <v>695</v>
      </c>
      <c r="CJ18">
        <v>10059.5</v>
      </c>
      <c r="CK18">
        <v>1907.77</v>
      </c>
      <c r="CL18">
        <v>-4.47</v>
      </c>
      <c r="CZ18">
        <f>$B$11*DX18+$C$11*DY18+$F$11*EJ18*(1-EM18)</f>
        <v>0</v>
      </c>
      <c r="DA18">
        <f>CZ18*DB18</f>
        <v>0</v>
      </c>
      <c r="DB18">
        <f>($B$11*$D$9+$C$11*$D$9+$F$11*((EW18+EO18)/MAX(EW18+EO18+EX18, 0.1)*$I$9+EX18/MAX(EW18+EO18+EX18, 0.1)*$J$9))/($B$11+$C$11+$F$11)</f>
        <v>0</v>
      </c>
      <c r="DC18">
        <f>($B$11*$K$9+$C$11*$K$9+$F$11*((EW18+EO18)/MAX(EW18+EO18+EX18, 0.1)*$P$9+EX18/MAX(EW18+EO18+EX18, 0.1)*$Q$9))/($B$11+$C$11+$F$11)</f>
        <v>0</v>
      </c>
      <c r="DD18">
        <v>6</v>
      </c>
      <c r="DE18">
        <v>0.5</v>
      </c>
      <c r="DF18" t="s">
        <v>417</v>
      </c>
      <c r="DG18">
        <v>2</v>
      </c>
      <c r="DH18">
        <v>1706124620.5</v>
      </c>
      <c r="DI18">
        <v>360.231125</v>
      </c>
      <c r="DJ18">
        <v>360.7719375</v>
      </c>
      <c r="DK18">
        <v>27.10321875</v>
      </c>
      <c r="DL18">
        <v>26.70939375</v>
      </c>
      <c r="DM18">
        <v>361.371125</v>
      </c>
      <c r="DN18">
        <v>26.82711875</v>
      </c>
      <c r="DO18">
        <v>599.927875</v>
      </c>
      <c r="DP18">
        <v>88.59643125</v>
      </c>
      <c r="DQ18">
        <v>0.10002795625</v>
      </c>
      <c r="DR18">
        <v>31.0000625</v>
      </c>
      <c r="DS18">
        <v>30.55164375</v>
      </c>
      <c r="DT18">
        <v>999.9</v>
      </c>
      <c r="DU18">
        <v>0</v>
      </c>
      <c r="DV18">
        <v>0</v>
      </c>
      <c r="DW18">
        <v>4997.34375</v>
      </c>
      <c r="DX18">
        <v>0</v>
      </c>
      <c r="DY18">
        <v>-133.509625</v>
      </c>
      <c r="DZ18">
        <v>-0.5207308875</v>
      </c>
      <c r="EA18">
        <v>370.2870625</v>
      </c>
      <c r="EB18">
        <v>370.6723125</v>
      </c>
      <c r="EC18">
        <v>0.3938155</v>
      </c>
      <c r="ED18">
        <v>360.7719375</v>
      </c>
      <c r="EE18">
        <v>26.70939375</v>
      </c>
      <c r="EF18">
        <v>2.40124625</v>
      </c>
      <c r="EG18">
        <v>2.3663575</v>
      </c>
      <c r="EH18">
        <v>20.3721875</v>
      </c>
      <c r="EI18">
        <v>20.135375</v>
      </c>
      <c r="EJ18">
        <v>700.0254375</v>
      </c>
      <c r="EK18">
        <v>0.943011625</v>
      </c>
      <c r="EL18">
        <v>0.05698858125</v>
      </c>
      <c r="EM18">
        <v>0</v>
      </c>
      <c r="EN18">
        <v>1790.4925</v>
      </c>
      <c r="EO18">
        <v>5.00072</v>
      </c>
      <c r="EP18">
        <v>12168.4375</v>
      </c>
      <c r="EQ18">
        <v>6034.21</v>
      </c>
      <c r="ER18">
        <v>42.8905</v>
      </c>
      <c r="ES18">
        <v>45.031</v>
      </c>
      <c r="ET18">
        <v>44.375</v>
      </c>
      <c r="EU18">
        <v>45.433125</v>
      </c>
      <c r="EV18">
        <v>45.5</v>
      </c>
      <c r="EW18">
        <v>655.416875</v>
      </c>
      <c r="EX18">
        <v>39.61</v>
      </c>
      <c r="EY18">
        <v>0</v>
      </c>
      <c r="EZ18">
        <v>43.5</v>
      </c>
      <c r="FA18">
        <v>0</v>
      </c>
      <c r="FB18">
        <v>1789.202</v>
      </c>
      <c r="FC18">
        <v>-69.0876924214842</v>
      </c>
      <c r="FD18">
        <v>-443.892308428031</v>
      </c>
      <c r="FE18">
        <v>12160.032</v>
      </c>
      <c r="FF18">
        <v>15</v>
      </c>
      <c r="FG18">
        <v>1706124648</v>
      </c>
      <c r="FH18" t="s">
        <v>426</v>
      </c>
      <c r="FI18">
        <v>1706124648</v>
      </c>
      <c r="FJ18">
        <v>1706124535</v>
      </c>
      <c r="FK18">
        <v>18</v>
      </c>
      <c r="FL18">
        <v>-0.02</v>
      </c>
      <c r="FM18">
        <v>-0.021</v>
      </c>
      <c r="FN18">
        <v>-1.14</v>
      </c>
      <c r="FO18">
        <v>0.276</v>
      </c>
      <c r="FP18">
        <v>361</v>
      </c>
      <c r="FQ18">
        <v>27</v>
      </c>
      <c r="FR18">
        <v>1.54</v>
      </c>
      <c r="FS18">
        <v>0.34</v>
      </c>
      <c r="FT18">
        <v>0</v>
      </c>
      <c r="FU18">
        <v>0</v>
      </c>
      <c r="FV18" t="s">
        <v>419</v>
      </c>
      <c r="FW18">
        <v>3.23679</v>
      </c>
      <c r="FX18">
        <v>2.68101</v>
      </c>
      <c r="FY18">
        <v>0.0760387</v>
      </c>
      <c r="FZ18">
        <v>0.0756503</v>
      </c>
      <c r="GA18">
        <v>0.114715</v>
      </c>
      <c r="GB18">
        <v>0.11247</v>
      </c>
      <c r="GC18">
        <v>28100.4</v>
      </c>
      <c r="GD18">
        <v>25787.8</v>
      </c>
      <c r="GE18">
        <v>28788.6</v>
      </c>
      <c r="GF18">
        <v>26483</v>
      </c>
      <c r="GG18">
        <v>35535.9</v>
      </c>
      <c r="GH18">
        <v>33094.1</v>
      </c>
      <c r="GI18">
        <v>43254.6</v>
      </c>
      <c r="GJ18">
        <v>40116.6</v>
      </c>
      <c r="GK18">
        <v>2.063</v>
      </c>
      <c r="GL18">
        <v>2.4854</v>
      </c>
      <c r="GM18">
        <v>0.111014</v>
      </c>
      <c r="GN18">
        <v>0</v>
      </c>
      <c r="GO18">
        <v>28.7395</v>
      </c>
      <c r="GP18">
        <v>999.9</v>
      </c>
      <c r="GQ18">
        <v>66.756</v>
      </c>
      <c r="GR18">
        <v>27.563</v>
      </c>
      <c r="GS18">
        <v>27.8716</v>
      </c>
      <c r="GT18">
        <v>30.1</v>
      </c>
      <c r="GU18">
        <v>8.13702</v>
      </c>
      <c r="GV18">
        <v>3</v>
      </c>
      <c r="GW18">
        <v>0.202581</v>
      </c>
      <c r="GX18">
        <v>0</v>
      </c>
      <c r="GY18">
        <v>20.3063</v>
      </c>
      <c r="GZ18">
        <v>5.24664</v>
      </c>
      <c r="HA18">
        <v>11.962</v>
      </c>
      <c r="HB18">
        <v>4.9842</v>
      </c>
      <c r="HC18">
        <v>3.2923</v>
      </c>
      <c r="HD18">
        <v>999.9</v>
      </c>
      <c r="HE18">
        <v>9999</v>
      </c>
      <c r="HF18">
        <v>9999</v>
      </c>
      <c r="HG18">
        <v>9999</v>
      </c>
      <c r="HH18">
        <v>4.97125</v>
      </c>
      <c r="HI18">
        <v>1.88293</v>
      </c>
      <c r="HJ18">
        <v>1.87762</v>
      </c>
      <c r="HK18">
        <v>1.87923</v>
      </c>
      <c r="HL18">
        <v>1.87486</v>
      </c>
      <c r="HM18">
        <v>1.87503</v>
      </c>
      <c r="HN18">
        <v>1.87836</v>
      </c>
      <c r="HO18">
        <v>1.87881</v>
      </c>
      <c r="HP18">
        <v>0</v>
      </c>
      <c r="HQ18">
        <v>0</v>
      </c>
      <c r="HR18">
        <v>0</v>
      </c>
      <c r="HS18">
        <v>0</v>
      </c>
      <c r="HT18" t="s">
        <v>420</v>
      </c>
      <c r="HU18" t="s">
        <v>421</v>
      </c>
      <c r="HV18" t="s">
        <v>422</v>
      </c>
      <c r="HW18" t="s">
        <v>422</v>
      </c>
      <c r="HX18" t="s">
        <v>422</v>
      </c>
      <c r="HY18" t="s">
        <v>422</v>
      </c>
      <c r="HZ18">
        <v>0</v>
      </c>
      <c r="IA18">
        <v>100</v>
      </c>
      <c r="IB18">
        <v>100</v>
      </c>
      <c r="IC18">
        <v>-1.14</v>
      </c>
      <c r="ID18">
        <v>0.2761</v>
      </c>
      <c r="IE18">
        <v>-1.12</v>
      </c>
      <c r="IF18">
        <v>0</v>
      </c>
      <c r="IG18">
        <v>0</v>
      </c>
      <c r="IH18">
        <v>0</v>
      </c>
      <c r="II18">
        <v>0.276100000000007</v>
      </c>
      <c r="IJ18">
        <v>0</v>
      </c>
      <c r="IK18">
        <v>0</v>
      </c>
      <c r="IL18">
        <v>0</v>
      </c>
      <c r="IM18">
        <v>-1</v>
      </c>
      <c r="IN18">
        <v>-1</v>
      </c>
      <c r="IO18">
        <v>1</v>
      </c>
      <c r="IP18">
        <v>23</v>
      </c>
      <c r="IQ18">
        <v>0.5</v>
      </c>
      <c r="IR18">
        <v>1.6</v>
      </c>
      <c r="IS18">
        <v>4.9939</v>
      </c>
      <c r="IT18">
        <v>4.99756</v>
      </c>
      <c r="IU18">
        <v>3.34595</v>
      </c>
      <c r="IV18">
        <v>3.07983</v>
      </c>
      <c r="IW18">
        <v>3.05054</v>
      </c>
      <c r="IX18">
        <v>2.31201</v>
      </c>
      <c r="IY18">
        <v>32.2887</v>
      </c>
      <c r="IZ18">
        <v>15.6293</v>
      </c>
      <c r="JA18">
        <v>2</v>
      </c>
      <c r="JB18">
        <v>621.037</v>
      </c>
      <c r="JC18">
        <v>1070.64</v>
      </c>
      <c r="JD18">
        <v>29.2131</v>
      </c>
      <c r="JE18">
        <v>29.575</v>
      </c>
      <c r="JF18">
        <v>30.0001</v>
      </c>
      <c r="JG18">
        <v>29.6637</v>
      </c>
      <c r="JH18">
        <v>29.6594</v>
      </c>
      <c r="JI18">
        <v>-1</v>
      </c>
      <c r="JJ18">
        <v>-30</v>
      </c>
      <c r="JK18">
        <v>-30</v>
      </c>
      <c r="JL18">
        <v>-999.9</v>
      </c>
      <c r="JM18">
        <v>400</v>
      </c>
      <c r="JN18">
        <v>0</v>
      </c>
      <c r="JO18">
        <v>103.934</v>
      </c>
      <c r="JP18">
        <v>100.872</v>
      </c>
    </row>
    <row r="19" spans="1:276">
      <c r="A19">
        <v>3</v>
      </c>
      <c r="B19">
        <v>1706124717</v>
      </c>
      <c r="C19">
        <v>133</v>
      </c>
      <c r="D19" t="s">
        <v>427</v>
      </c>
      <c r="E19" t="s">
        <v>428</v>
      </c>
      <c r="F19">
        <v>15</v>
      </c>
      <c r="G19" t="s">
        <v>408</v>
      </c>
      <c r="H19" t="s">
        <v>409</v>
      </c>
      <c r="I19" t="s">
        <v>410</v>
      </c>
      <c r="J19" t="s">
        <v>411</v>
      </c>
      <c r="K19" t="s">
        <v>412</v>
      </c>
      <c r="L19" t="s">
        <v>413</v>
      </c>
      <c r="M19">
        <v>1706124708.5</v>
      </c>
      <c r="N19">
        <f>(O19)/1000</f>
        <v>0</v>
      </c>
      <c r="O19">
        <f>1000*DO19*AM19*(DK19-DL19)/(100*DD19*(1000-AM19*DK19))</f>
        <v>0</v>
      </c>
      <c r="P19">
        <f>DO19*AM19*(DJ19-DI19*(1000-AM19*DL19)/(1000-AM19*DK19))/(100*DD19)</f>
        <v>0</v>
      </c>
      <c r="Q19">
        <f>DI19 - IF(AM19&gt;1, P19*DD19*100.0/(AO19*DW19), 0)</f>
        <v>0</v>
      </c>
      <c r="R19">
        <f>((X19-N19/2)*Q19-P19)/(X19+N19/2)</f>
        <v>0</v>
      </c>
      <c r="S19">
        <f>R19*(DP19+DQ19)/1000.0</f>
        <v>0</v>
      </c>
      <c r="T19">
        <f>(DI19 - IF(AM19&gt;1, P19*DD19*100.0/(AO19*DW19), 0))*(DP19+DQ19)/1000.0</f>
        <v>0</v>
      </c>
      <c r="U19">
        <f>2.0/((1/W19-1/V19)+SIGN(W19)*SQRT((1/W19-1/V19)*(1/W19-1/V19) + 4*DE19/((DE19+1)*(DE19+1))*(2*1/W19*1/V19-1/V19*1/V19)))</f>
        <v>0</v>
      </c>
      <c r="V19">
        <f>IF(LEFT(DF19,1)&lt;&gt;"0",IF(LEFT(DF19,1)="1",3.0,DG19),$D$5+$E$5*(DW19*DP19/($K$5*1000))+$F$5*(DW19*DP19/($K$5*1000))*MAX(MIN(DD19,$J$5),$I$5)*MAX(MIN(DD19,$J$5),$I$5)+$G$5*MAX(MIN(DD19,$J$5),$I$5)*(DW19*DP19/($K$5*1000))+$H$5*(DW19*DP19/($K$5*1000))*(DW19*DP19/($K$5*1000)))</f>
        <v>0</v>
      </c>
      <c r="W19">
        <f>N19*(1000-(1000*0.61365*exp(17.502*AA19/(240.97+AA19))/(DP19+DQ19)+DK19)/2)/(1000*0.61365*exp(17.502*AA19/(240.97+AA19))/(DP19+DQ19)-DK19)</f>
        <v>0</v>
      </c>
      <c r="X19">
        <f>1/((DE19+1)/(U19/1.6)+1/(V19/1.37)) + DE19/((DE19+1)/(U19/1.6) + DE19/(V19/1.37))</f>
        <v>0</v>
      </c>
      <c r="Y19">
        <f>(CZ19*DC19)</f>
        <v>0</v>
      </c>
      <c r="Z19">
        <f>(DR19+(Y19+2*0.95*5.67E-8*(((DR19+$B$7)+273)^4-(DR19+273)^4)-44100*N19)/(1.84*29.3*V19+8*0.95*5.67E-8*(DR19+273)^3))</f>
        <v>0</v>
      </c>
      <c r="AA19">
        <f>($C$7*DS19+$D$7*DT19+$E$7*Z19)</f>
        <v>0</v>
      </c>
      <c r="AB19">
        <f>0.61365*exp(17.502*AA19/(240.97+AA19))</f>
        <v>0</v>
      </c>
      <c r="AC19">
        <f>(AD19/AE19*100)</f>
        <v>0</v>
      </c>
      <c r="AD19">
        <f>DK19*(DP19+DQ19)/1000</f>
        <v>0</v>
      </c>
      <c r="AE19">
        <f>0.61365*exp(17.502*DR19/(240.97+DR19))</f>
        <v>0</v>
      </c>
      <c r="AF19">
        <f>(AB19-DK19*(DP19+DQ19)/1000)</f>
        <v>0</v>
      </c>
      <c r="AG19">
        <f>(-N19*44100)</f>
        <v>0</v>
      </c>
      <c r="AH19">
        <f>2*29.3*V19*0.92*(DR19-AA19)</f>
        <v>0</v>
      </c>
      <c r="AI19">
        <f>2*0.95*5.67E-8*(((DR19+$B$7)+273)^4-(AA19+273)^4)</f>
        <v>0</v>
      </c>
      <c r="AJ19">
        <f>Y19+AI19+AG19+AH19</f>
        <v>0</v>
      </c>
      <c r="AK19">
        <v>1</v>
      </c>
      <c r="AL19">
        <v>0</v>
      </c>
      <c r="AM19">
        <f>IF(AK19*$H$13&gt;=AO19,1.0,(AO19/(AO19-AK19*$H$13)))</f>
        <v>0</v>
      </c>
      <c r="AN19">
        <f>(AM19-1)*100</f>
        <v>0</v>
      </c>
      <c r="AO19">
        <f>MAX(0,($B$13+$C$13*DW19)/(1+$D$13*DW19)*DP19/(DR19+273)*$E$13)</f>
        <v>0</v>
      </c>
      <c r="AP19" t="s">
        <v>414</v>
      </c>
      <c r="AQ19">
        <v>10104.6</v>
      </c>
      <c r="AR19">
        <v>832.715384615385</v>
      </c>
      <c r="AS19">
        <v>4495.83</v>
      </c>
      <c r="AT19">
        <f>1-AR19/AS19</f>
        <v>0</v>
      </c>
      <c r="AU19">
        <v>-0.102066526841992</v>
      </c>
      <c r="AV19" t="s">
        <v>429</v>
      </c>
      <c r="AW19">
        <v>10089.6</v>
      </c>
      <c r="AX19">
        <v>1719.8728</v>
      </c>
      <c r="AY19">
        <v>1876.32939404916</v>
      </c>
      <c r="AZ19">
        <f>1-AX19/AY19</f>
        <v>0</v>
      </c>
      <c r="BA19">
        <v>0.5</v>
      </c>
      <c r="BB19">
        <f>DA19</f>
        <v>0</v>
      </c>
      <c r="BC19">
        <f>P19</f>
        <v>0</v>
      </c>
      <c r="BD19">
        <f>AZ19*BA19*BB19</f>
        <v>0</v>
      </c>
      <c r="BE19">
        <f>(BC19-AU19)/BB19</f>
        <v>0</v>
      </c>
      <c r="BF19">
        <f>(AS19-AY19)/AY19</f>
        <v>0</v>
      </c>
      <c r="BG19">
        <f>AR19/(AT19+AR19/AY19)</f>
        <v>0</v>
      </c>
      <c r="BH19" t="s">
        <v>416</v>
      </c>
      <c r="BI19">
        <v>0</v>
      </c>
      <c r="BJ19">
        <f>IF(BI19&lt;&gt;0, BI19, BG19)</f>
        <v>0</v>
      </c>
      <c r="BK19">
        <f>1-BJ19/AY19</f>
        <v>0</v>
      </c>
      <c r="BL19">
        <f>(AY19-AX19)/(AY19-BJ19)</f>
        <v>0</v>
      </c>
      <c r="BM19">
        <f>(AS19-AY19)/(AS19-BJ19)</f>
        <v>0</v>
      </c>
      <c r="BN19">
        <f>(AY19-AX19)/(AY19-AR19)</f>
        <v>0</v>
      </c>
      <c r="BO19">
        <f>(AS19-AY19)/(AS19-AR19)</f>
        <v>0</v>
      </c>
      <c r="BP19">
        <f>(BL19*BJ19/AX19)</f>
        <v>0</v>
      </c>
      <c r="BQ19">
        <f>(1-BP19)</f>
        <v>0</v>
      </c>
      <c r="BR19">
        <v>1420</v>
      </c>
      <c r="BS19">
        <v>290</v>
      </c>
      <c r="BT19">
        <v>1856.05</v>
      </c>
      <c r="BU19">
        <v>85</v>
      </c>
      <c r="BV19">
        <v>10089.6</v>
      </c>
      <c r="BW19">
        <v>1848.58</v>
      </c>
      <c r="BX19">
        <v>7.47</v>
      </c>
      <c r="BY19">
        <v>300</v>
      </c>
      <c r="BZ19">
        <v>24.1</v>
      </c>
      <c r="CA19">
        <v>1876.32939404916</v>
      </c>
      <c r="CB19">
        <v>2.0674822131908</v>
      </c>
      <c r="CC19">
        <v>-27.994269551278</v>
      </c>
      <c r="CD19">
        <v>1.82305174320714</v>
      </c>
      <c r="CE19">
        <v>0.893858217003594</v>
      </c>
      <c r="CF19">
        <v>-0.00778351412680757</v>
      </c>
      <c r="CG19">
        <v>290</v>
      </c>
      <c r="CH19">
        <v>1843.96</v>
      </c>
      <c r="CI19">
        <v>645</v>
      </c>
      <c r="CJ19">
        <v>10061</v>
      </c>
      <c r="CK19">
        <v>1848.5</v>
      </c>
      <c r="CL19">
        <v>-4.54</v>
      </c>
      <c r="CZ19">
        <f>$B$11*DX19+$C$11*DY19+$F$11*EJ19*(1-EM19)</f>
        <v>0</v>
      </c>
      <c r="DA19">
        <f>CZ19*DB19</f>
        <v>0</v>
      </c>
      <c r="DB19">
        <f>($B$11*$D$9+$C$11*$D$9+$F$11*((EW19+EO19)/MAX(EW19+EO19+EX19, 0.1)*$I$9+EX19/MAX(EW19+EO19+EX19, 0.1)*$J$9))/($B$11+$C$11+$F$11)</f>
        <v>0</v>
      </c>
      <c r="DC19">
        <f>($B$11*$K$9+$C$11*$K$9+$F$11*((EW19+EO19)/MAX(EW19+EO19+EX19, 0.1)*$P$9+EX19/MAX(EW19+EO19+EX19, 0.1)*$Q$9))/($B$11+$C$11+$F$11)</f>
        <v>0</v>
      </c>
      <c r="DD19">
        <v>6</v>
      </c>
      <c r="DE19">
        <v>0.5</v>
      </c>
      <c r="DF19" t="s">
        <v>417</v>
      </c>
      <c r="DG19">
        <v>2</v>
      </c>
      <c r="DH19">
        <v>1706124708.5</v>
      </c>
      <c r="DI19">
        <v>359.723375</v>
      </c>
      <c r="DJ19">
        <v>360.23525</v>
      </c>
      <c r="DK19">
        <v>26.9539375</v>
      </c>
      <c r="DL19">
        <v>26.596875</v>
      </c>
      <c r="DM19">
        <v>360.821375</v>
      </c>
      <c r="DN19">
        <v>26.6778375</v>
      </c>
      <c r="DO19">
        <v>599.9819375</v>
      </c>
      <c r="DP19">
        <v>88.59391875</v>
      </c>
      <c r="DQ19">
        <v>0.0999473125</v>
      </c>
      <c r="DR19">
        <v>31.10483125</v>
      </c>
      <c r="DS19">
        <v>30.7196625</v>
      </c>
      <c r="DT19">
        <v>999.9</v>
      </c>
      <c r="DU19">
        <v>0</v>
      </c>
      <c r="DV19">
        <v>0</v>
      </c>
      <c r="DW19">
        <v>5005.9375</v>
      </c>
      <c r="DX19">
        <v>0</v>
      </c>
      <c r="DY19">
        <v>-156.52025</v>
      </c>
      <c r="DZ19">
        <v>-0.553895875</v>
      </c>
      <c r="EA19">
        <v>369.64475</v>
      </c>
      <c r="EB19">
        <v>370.07825</v>
      </c>
      <c r="EC19">
        <v>0.3570561875</v>
      </c>
      <c r="ED19">
        <v>360.23525</v>
      </c>
      <c r="EE19">
        <v>26.596875</v>
      </c>
      <c r="EF19">
        <v>2.387955</v>
      </c>
      <c r="EG19">
        <v>2.356321875</v>
      </c>
      <c r="EH19">
        <v>20.2823375</v>
      </c>
      <c r="EI19">
        <v>20.06668125</v>
      </c>
      <c r="EJ19">
        <v>700.038125</v>
      </c>
      <c r="EK19">
        <v>0.9430144375</v>
      </c>
      <c r="EL19">
        <v>0.05698578125</v>
      </c>
      <c r="EM19">
        <v>0</v>
      </c>
      <c r="EN19">
        <v>1720.6</v>
      </c>
      <c r="EO19">
        <v>5.00072</v>
      </c>
      <c r="EP19">
        <v>11721.075</v>
      </c>
      <c r="EQ19">
        <v>6034.32625</v>
      </c>
      <c r="ER19">
        <v>42.960625</v>
      </c>
      <c r="ES19">
        <v>45.062</v>
      </c>
      <c r="ET19">
        <v>44.437</v>
      </c>
      <c r="EU19">
        <v>45.437</v>
      </c>
      <c r="EV19">
        <v>45.562</v>
      </c>
      <c r="EW19">
        <v>655.430625</v>
      </c>
      <c r="EX19">
        <v>39.61</v>
      </c>
      <c r="EY19">
        <v>0</v>
      </c>
      <c r="EZ19">
        <v>87.0999999046326</v>
      </c>
      <c r="FA19">
        <v>0</v>
      </c>
      <c r="FB19">
        <v>1719.8728</v>
      </c>
      <c r="FC19">
        <v>-29.564615428894</v>
      </c>
      <c r="FD19">
        <v>-195.515384917734</v>
      </c>
      <c r="FE19">
        <v>11715.712</v>
      </c>
      <c r="FF19">
        <v>15</v>
      </c>
      <c r="FG19">
        <v>1706124739</v>
      </c>
      <c r="FH19" t="s">
        <v>430</v>
      </c>
      <c r="FI19">
        <v>1706124739</v>
      </c>
      <c r="FJ19">
        <v>1706124535</v>
      </c>
      <c r="FK19">
        <v>19</v>
      </c>
      <c r="FL19">
        <v>0.042</v>
      </c>
      <c r="FM19">
        <v>-0.021</v>
      </c>
      <c r="FN19">
        <v>-1.098</v>
      </c>
      <c r="FO19">
        <v>0.276</v>
      </c>
      <c r="FP19">
        <v>360</v>
      </c>
      <c r="FQ19">
        <v>27</v>
      </c>
      <c r="FR19">
        <v>0.92</v>
      </c>
      <c r="FS19">
        <v>0.34</v>
      </c>
      <c r="FT19">
        <v>0</v>
      </c>
      <c r="FU19">
        <v>0</v>
      </c>
      <c r="FV19" t="s">
        <v>419</v>
      </c>
      <c r="FW19">
        <v>3.23703</v>
      </c>
      <c r="FX19">
        <v>2.68121</v>
      </c>
      <c r="FY19">
        <v>0.0759623</v>
      </c>
      <c r="FZ19">
        <v>0.0755349</v>
      </c>
      <c r="GA19">
        <v>0.114363</v>
      </c>
      <c r="GB19">
        <v>0.11218</v>
      </c>
      <c r="GC19">
        <v>28101.5</v>
      </c>
      <c r="GD19">
        <v>25790.4</v>
      </c>
      <c r="GE19">
        <v>28787.4</v>
      </c>
      <c r="GF19">
        <v>26482.4</v>
      </c>
      <c r="GG19">
        <v>35549.3</v>
      </c>
      <c r="GH19">
        <v>33105</v>
      </c>
      <c r="GI19">
        <v>43253.2</v>
      </c>
      <c r="GJ19">
        <v>40116.4</v>
      </c>
      <c r="GK19">
        <v>2.0632</v>
      </c>
      <c r="GL19">
        <v>2.4842</v>
      </c>
      <c r="GM19">
        <v>0.114888</v>
      </c>
      <c r="GN19">
        <v>0</v>
      </c>
      <c r="GO19">
        <v>28.8753</v>
      </c>
      <c r="GP19">
        <v>999.9</v>
      </c>
      <c r="GQ19">
        <v>66.036</v>
      </c>
      <c r="GR19">
        <v>27.704</v>
      </c>
      <c r="GS19">
        <v>27.8033</v>
      </c>
      <c r="GT19">
        <v>29.87</v>
      </c>
      <c r="GU19">
        <v>8.15705</v>
      </c>
      <c r="GV19">
        <v>3</v>
      </c>
      <c r="GW19">
        <v>0.204411</v>
      </c>
      <c r="GX19">
        <v>0</v>
      </c>
      <c r="GY19">
        <v>20.3063</v>
      </c>
      <c r="GZ19">
        <v>5.24664</v>
      </c>
      <c r="HA19">
        <v>11.9656</v>
      </c>
      <c r="HB19">
        <v>4.9854</v>
      </c>
      <c r="HC19">
        <v>3.2925</v>
      </c>
      <c r="HD19">
        <v>999.9</v>
      </c>
      <c r="HE19">
        <v>9999</v>
      </c>
      <c r="HF19">
        <v>9999</v>
      </c>
      <c r="HG19">
        <v>9999</v>
      </c>
      <c r="HH19">
        <v>4.97107</v>
      </c>
      <c r="HI19">
        <v>1.88293</v>
      </c>
      <c r="HJ19">
        <v>1.87764</v>
      </c>
      <c r="HK19">
        <v>1.87927</v>
      </c>
      <c r="HL19">
        <v>1.87486</v>
      </c>
      <c r="HM19">
        <v>1.87503</v>
      </c>
      <c r="HN19">
        <v>1.87836</v>
      </c>
      <c r="HO19">
        <v>1.87881</v>
      </c>
      <c r="HP19">
        <v>0</v>
      </c>
      <c r="HQ19">
        <v>0</v>
      </c>
      <c r="HR19">
        <v>0</v>
      </c>
      <c r="HS19">
        <v>0</v>
      </c>
      <c r="HT19" t="s">
        <v>420</v>
      </c>
      <c r="HU19" t="s">
        <v>421</v>
      </c>
      <c r="HV19" t="s">
        <v>422</v>
      </c>
      <c r="HW19" t="s">
        <v>422</v>
      </c>
      <c r="HX19" t="s">
        <v>422</v>
      </c>
      <c r="HY19" t="s">
        <v>422</v>
      </c>
      <c r="HZ19">
        <v>0</v>
      </c>
      <c r="IA19">
        <v>100</v>
      </c>
      <c r="IB19">
        <v>100</v>
      </c>
      <c r="IC19">
        <v>-1.098</v>
      </c>
      <c r="ID19">
        <v>0.2761</v>
      </c>
      <c r="IE19">
        <v>-1.13999999999999</v>
      </c>
      <c r="IF19">
        <v>0</v>
      </c>
      <c r="IG19">
        <v>0</v>
      </c>
      <c r="IH19">
        <v>0</v>
      </c>
      <c r="II19">
        <v>0.276100000000007</v>
      </c>
      <c r="IJ19">
        <v>0</v>
      </c>
      <c r="IK19">
        <v>0</v>
      </c>
      <c r="IL19">
        <v>0</v>
      </c>
      <c r="IM19">
        <v>-1</v>
      </c>
      <c r="IN19">
        <v>-1</v>
      </c>
      <c r="IO19">
        <v>1</v>
      </c>
      <c r="IP19">
        <v>23</v>
      </c>
      <c r="IQ19">
        <v>1.1</v>
      </c>
      <c r="IR19">
        <v>3</v>
      </c>
      <c r="IS19">
        <v>4.98413</v>
      </c>
      <c r="IT19">
        <v>4.99756</v>
      </c>
      <c r="IU19">
        <v>3.34595</v>
      </c>
      <c r="IV19">
        <v>3.07861</v>
      </c>
      <c r="IW19">
        <v>3.05054</v>
      </c>
      <c r="IX19">
        <v>2.33521</v>
      </c>
      <c r="IY19">
        <v>32.377</v>
      </c>
      <c r="IZ19">
        <v>15.6293</v>
      </c>
      <c r="JA19">
        <v>2</v>
      </c>
      <c r="JB19">
        <v>621.49</v>
      </c>
      <c r="JC19">
        <v>1069.65</v>
      </c>
      <c r="JD19">
        <v>29.3006</v>
      </c>
      <c r="JE19">
        <v>29.603</v>
      </c>
      <c r="JF19">
        <v>30.0001</v>
      </c>
      <c r="JG19">
        <v>29.6908</v>
      </c>
      <c r="JH19">
        <v>29.6866</v>
      </c>
      <c r="JI19">
        <v>-1</v>
      </c>
      <c r="JJ19">
        <v>-30</v>
      </c>
      <c r="JK19">
        <v>-30</v>
      </c>
      <c r="JL19">
        <v>-999.9</v>
      </c>
      <c r="JM19">
        <v>400</v>
      </c>
      <c r="JN19">
        <v>0</v>
      </c>
      <c r="JO19">
        <v>103.93</v>
      </c>
      <c r="JP19">
        <v>100.871</v>
      </c>
    </row>
    <row r="20" spans="1:276">
      <c r="A20">
        <v>4</v>
      </c>
      <c r="B20">
        <v>1706124784</v>
      </c>
      <c r="C20">
        <v>200</v>
      </c>
      <c r="D20" t="s">
        <v>431</v>
      </c>
      <c r="E20" t="s">
        <v>432</v>
      </c>
      <c r="F20">
        <v>15</v>
      </c>
      <c r="G20" t="s">
        <v>408</v>
      </c>
      <c r="H20" t="s">
        <v>409</v>
      </c>
      <c r="I20" t="s">
        <v>410</v>
      </c>
      <c r="J20" t="s">
        <v>411</v>
      </c>
      <c r="K20" t="s">
        <v>412</v>
      </c>
      <c r="L20" t="s">
        <v>413</v>
      </c>
      <c r="M20">
        <v>1706124775.5</v>
      </c>
      <c r="N20">
        <f>(O20)/1000</f>
        <v>0</v>
      </c>
      <c r="O20">
        <f>1000*DO20*AM20*(DK20-DL20)/(100*DD20*(1000-AM20*DK20))</f>
        <v>0</v>
      </c>
      <c r="P20">
        <f>DO20*AM20*(DJ20-DI20*(1000-AM20*DL20)/(1000-AM20*DK20))/(100*DD20)</f>
        <v>0</v>
      </c>
      <c r="Q20">
        <f>DI20 - IF(AM20&gt;1, P20*DD20*100.0/(AO20*DW20), 0)</f>
        <v>0</v>
      </c>
      <c r="R20">
        <f>((X20-N20/2)*Q20-P20)/(X20+N20/2)</f>
        <v>0</v>
      </c>
      <c r="S20">
        <f>R20*(DP20+DQ20)/1000.0</f>
        <v>0</v>
      </c>
      <c r="T20">
        <f>(DI20 - IF(AM20&gt;1, P20*DD20*100.0/(AO20*DW20), 0))*(DP20+DQ20)/1000.0</f>
        <v>0</v>
      </c>
      <c r="U20">
        <f>2.0/((1/W20-1/V20)+SIGN(W20)*SQRT((1/W20-1/V20)*(1/W20-1/V20) + 4*DE20/((DE20+1)*(DE20+1))*(2*1/W20*1/V20-1/V20*1/V20)))</f>
        <v>0</v>
      </c>
      <c r="V20">
        <f>IF(LEFT(DF20,1)&lt;&gt;"0",IF(LEFT(DF20,1)="1",3.0,DG20),$D$5+$E$5*(DW20*DP20/($K$5*1000))+$F$5*(DW20*DP20/($K$5*1000))*MAX(MIN(DD20,$J$5),$I$5)*MAX(MIN(DD20,$J$5),$I$5)+$G$5*MAX(MIN(DD20,$J$5),$I$5)*(DW20*DP20/($K$5*1000))+$H$5*(DW20*DP20/($K$5*1000))*(DW20*DP20/($K$5*1000)))</f>
        <v>0</v>
      </c>
      <c r="W20">
        <f>N20*(1000-(1000*0.61365*exp(17.502*AA20/(240.97+AA20))/(DP20+DQ20)+DK20)/2)/(1000*0.61365*exp(17.502*AA20/(240.97+AA20))/(DP20+DQ20)-DK20)</f>
        <v>0</v>
      </c>
      <c r="X20">
        <f>1/((DE20+1)/(U20/1.6)+1/(V20/1.37)) + DE20/((DE20+1)/(U20/1.6) + DE20/(V20/1.37))</f>
        <v>0</v>
      </c>
      <c r="Y20">
        <f>(CZ20*DC20)</f>
        <v>0</v>
      </c>
      <c r="Z20">
        <f>(DR20+(Y20+2*0.95*5.67E-8*(((DR20+$B$7)+273)^4-(DR20+273)^4)-44100*N20)/(1.84*29.3*V20+8*0.95*5.67E-8*(DR20+273)^3))</f>
        <v>0</v>
      </c>
      <c r="AA20">
        <f>($C$7*DS20+$D$7*DT20+$E$7*Z20)</f>
        <v>0</v>
      </c>
      <c r="AB20">
        <f>0.61365*exp(17.502*AA20/(240.97+AA20))</f>
        <v>0</v>
      </c>
      <c r="AC20">
        <f>(AD20/AE20*100)</f>
        <v>0</v>
      </c>
      <c r="AD20">
        <f>DK20*(DP20+DQ20)/1000</f>
        <v>0</v>
      </c>
      <c r="AE20">
        <f>0.61365*exp(17.502*DR20/(240.97+DR20))</f>
        <v>0</v>
      </c>
      <c r="AF20">
        <f>(AB20-DK20*(DP20+DQ20)/1000)</f>
        <v>0</v>
      </c>
      <c r="AG20">
        <f>(-N20*44100)</f>
        <v>0</v>
      </c>
      <c r="AH20">
        <f>2*29.3*V20*0.92*(DR20-AA20)</f>
        <v>0</v>
      </c>
      <c r="AI20">
        <f>2*0.95*5.67E-8*(((DR20+$B$7)+273)^4-(AA20+273)^4)</f>
        <v>0</v>
      </c>
      <c r="AJ20">
        <f>Y20+AI20+AG20+AH20</f>
        <v>0</v>
      </c>
      <c r="AK20">
        <v>1</v>
      </c>
      <c r="AL20">
        <v>0</v>
      </c>
      <c r="AM20">
        <f>IF(AK20*$H$13&gt;=AO20,1.0,(AO20/(AO20-AK20*$H$13)))</f>
        <v>0</v>
      </c>
      <c r="AN20">
        <f>(AM20-1)*100</f>
        <v>0</v>
      </c>
      <c r="AO20">
        <f>MAX(0,($B$13+$C$13*DW20)/(1+$D$13*DW20)*DP20/(DR20+273)*$E$13)</f>
        <v>0</v>
      </c>
      <c r="AP20" t="s">
        <v>414</v>
      </c>
      <c r="AQ20">
        <v>10104.6</v>
      </c>
      <c r="AR20">
        <v>832.715384615385</v>
      </c>
      <c r="AS20">
        <v>4495.83</v>
      </c>
      <c r="AT20">
        <f>1-AR20/AS20</f>
        <v>0</v>
      </c>
      <c r="AU20">
        <v>-0.102066526841992</v>
      </c>
      <c r="AV20" t="s">
        <v>433</v>
      </c>
      <c r="AW20">
        <v>10084.6</v>
      </c>
      <c r="AX20">
        <v>1690.1244</v>
      </c>
      <c r="AY20">
        <v>1851.43162597082</v>
      </c>
      <c r="AZ20">
        <f>1-AX20/AY20</f>
        <v>0</v>
      </c>
      <c r="BA20">
        <v>0.5</v>
      </c>
      <c r="BB20">
        <f>DA20</f>
        <v>0</v>
      </c>
      <c r="BC20">
        <f>P20</f>
        <v>0</v>
      </c>
      <c r="BD20">
        <f>AZ20*BA20*BB20</f>
        <v>0</v>
      </c>
      <c r="BE20">
        <f>(BC20-AU20)/BB20</f>
        <v>0</v>
      </c>
      <c r="BF20">
        <f>(AS20-AY20)/AY20</f>
        <v>0</v>
      </c>
      <c r="BG20">
        <f>AR20/(AT20+AR20/AY20)</f>
        <v>0</v>
      </c>
      <c r="BH20" t="s">
        <v>416</v>
      </c>
      <c r="BI20">
        <v>0</v>
      </c>
      <c r="BJ20">
        <f>IF(BI20&lt;&gt;0, BI20, BG20)</f>
        <v>0</v>
      </c>
      <c r="BK20">
        <f>1-BJ20/AY20</f>
        <v>0</v>
      </c>
      <c r="BL20">
        <f>(AY20-AX20)/(AY20-BJ20)</f>
        <v>0</v>
      </c>
      <c r="BM20">
        <f>(AS20-AY20)/(AS20-BJ20)</f>
        <v>0</v>
      </c>
      <c r="BN20">
        <f>(AY20-AX20)/(AY20-AR20)</f>
        <v>0</v>
      </c>
      <c r="BO20">
        <f>(AS20-AY20)/(AS20-AR20)</f>
        <v>0</v>
      </c>
      <c r="BP20">
        <f>(BL20*BJ20/AX20)</f>
        <v>0</v>
      </c>
      <c r="BQ20">
        <f>(1-BP20)</f>
        <v>0</v>
      </c>
      <c r="BR20">
        <v>1421</v>
      </c>
      <c r="BS20">
        <v>290</v>
      </c>
      <c r="BT20">
        <v>1831.49</v>
      </c>
      <c r="BU20">
        <v>125</v>
      </c>
      <c r="BV20">
        <v>10084.6</v>
      </c>
      <c r="BW20">
        <v>1824.09</v>
      </c>
      <c r="BX20">
        <v>7.4</v>
      </c>
      <c r="BY20">
        <v>300</v>
      </c>
      <c r="BZ20">
        <v>24.1</v>
      </c>
      <c r="CA20">
        <v>1851.43162597082</v>
      </c>
      <c r="CB20">
        <v>2.23907149966525</v>
      </c>
      <c r="CC20">
        <v>-27.5710146410381</v>
      </c>
      <c r="CD20">
        <v>1.974279810123</v>
      </c>
      <c r="CE20">
        <v>0.874452981076857</v>
      </c>
      <c r="CF20">
        <v>-0.00778314927697443</v>
      </c>
      <c r="CG20">
        <v>290</v>
      </c>
      <c r="CH20">
        <v>1819.62</v>
      </c>
      <c r="CI20">
        <v>645</v>
      </c>
      <c r="CJ20">
        <v>10060.6</v>
      </c>
      <c r="CK20">
        <v>1824.03</v>
      </c>
      <c r="CL20">
        <v>-4.41</v>
      </c>
      <c r="CZ20">
        <f>$B$11*DX20+$C$11*DY20+$F$11*EJ20*(1-EM20)</f>
        <v>0</v>
      </c>
      <c r="DA20">
        <f>CZ20*DB20</f>
        <v>0</v>
      </c>
      <c r="DB20">
        <f>($B$11*$D$9+$C$11*$D$9+$F$11*((EW20+EO20)/MAX(EW20+EO20+EX20, 0.1)*$I$9+EX20/MAX(EW20+EO20+EX20, 0.1)*$J$9))/($B$11+$C$11+$F$11)</f>
        <v>0</v>
      </c>
      <c r="DC20">
        <f>($B$11*$K$9+$C$11*$K$9+$F$11*((EW20+EO20)/MAX(EW20+EO20+EX20, 0.1)*$P$9+EX20/MAX(EW20+EO20+EX20, 0.1)*$Q$9))/($B$11+$C$11+$F$11)</f>
        <v>0</v>
      </c>
      <c r="DD20">
        <v>6</v>
      </c>
      <c r="DE20">
        <v>0.5</v>
      </c>
      <c r="DF20" t="s">
        <v>417</v>
      </c>
      <c r="DG20">
        <v>2</v>
      </c>
      <c r="DH20">
        <v>1706124775.5</v>
      </c>
      <c r="DI20">
        <v>358.8600625</v>
      </c>
      <c r="DJ20">
        <v>359.4549375</v>
      </c>
      <c r="DK20">
        <v>26.97806875</v>
      </c>
      <c r="DL20">
        <v>26.6409375</v>
      </c>
      <c r="DM20">
        <v>359.9650625</v>
      </c>
      <c r="DN20">
        <v>26.70196875</v>
      </c>
      <c r="DO20">
        <v>599.990125</v>
      </c>
      <c r="DP20">
        <v>88.590925</v>
      </c>
      <c r="DQ20">
        <v>0.09999476875</v>
      </c>
      <c r="DR20">
        <v>31.19838125</v>
      </c>
      <c r="DS20">
        <v>30.843175</v>
      </c>
      <c r="DT20">
        <v>999.9</v>
      </c>
      <c r="DU20">
        <v>0</v>
      </c>
      <c r="DV20">
        <v>0</v>
      </c>
      <c r="DW20">
        <v>4999.84375</v>
      </c>
      <c r="DX20">
        <v>0</v>
      </c>
      <c r="DY20">
        <v>-151.3408125</v>
      </c>
      <c r="DZ20">
        <v>-0.5875968125</v>
      </c>
      <c r="EA20">
        <v>368.81725</v>
      </c>
      <c r="EB20">
        <v>369.2931875</v>
      </c>
      <c r="EC20">
        <v>0.3371313125</v>
      </c>
      <c r="ED20">
        <v>359.4549375</v>
      </c>
      <c r="EE20">
        <v>26.6409375</v>
      </c>
      <c r="EF20">
        <v>2.39001125</v>
      </c>
      <c r="EG20">
        <v>2.360145625</v>
      </c>
      <c r="EH20">
        <v>20.2962625</v>
      </c>
      <c r="EI20">
        <v>20.0928875</v>
      </c>
      <c r="EJ20">
        <v>699.99775</v>
      </c>
      <c r="EK20">
        <v>0.943013125</v>
      </c>
      <c r="EL20">
        <v>0.0569871</v>
      </c>
      <c r="EM20">
        <v>0</v>
      </c>
      <c r="EN20">
        <v>1690.6575</v>
      </c>
      <c r="EO20">
        <v>5.00072</v>
      </c>
      <c r="EP20">
        <v>11528.39375</v>
      </c>
      <c r="EQ20">
        <v>6033.971875</v>
      </c>
      <c r="ER20">
        <v>43.042625</v>
      </c>
      <c r="ES20">
        <v>45.125</v>
      </c>
      <c r="ET20">
        <v>44.5</v>
      </c>
      <c r="EU20">
        <v>45.48425</v>
      </c>
      <c r="EV20">
        <v>45.625</v>
      </c>
      <c r="EW20">
        <v>655.391875</v>
      </c>
      <c r="EX20">
        <v>39.61</v>
      </c>
      <c r="EY20">
        <v>0</v>
      </c>
      <c r="EZ20">
        <v>66.0999999046326</v>
      </c>
      <c r="FA20">
        <v>0</v>
      </c>
      <c r="FB20">
        <v>1690.1244</v>
      </c>
      <c r="FC20">
        <v>-20.1792307979621</v>
      </c>
      <c r="FD20">
        <v>-129.730769365679</v>
      </c>
      <c r="FE20">
        <v>11525.284</v>
      </c>
      <c r="FF20">
        <v>15</v>
      </c>
      <c r="FG20">
        <v>1706124799</v>
      </c>
      <c r="FH20" t="s">
        <v>434</v>
      </c>
      <c r="FI20">
        <v>1706124799</v>
      </c>
      <c r="FJ20">
        <v>1706124535</v>
      </c>
      <c r="FK20">
        <v>20</v>
      </c>
      <c r="FL20">
        <v>-0.008</v>
      </c>
      <c r="FM20">
        <v>-0.021</v>
      </c>
      <c r="FN20">
        <v>-1.105</v>
      </c>
      <c r="FO20">
        <v>0.276</v>
      </c>
      <c r="FP20">
        <v>359</v>
      </c>
      <c r="FQ20">
        <v>27</v>
      </c>
      <c r="FR20">
        <v>0.82</v>
      </c>
      <c r="FS20">
        <v>0.34</v>
      </c>
      <c r="FT20">
        <v>0</v>
      </c>
      <c r="FU20">
        <v>0</v>
      </c>
      <c r="FV20" t="s">
        <v>419</v>
      </c>
      <c r="FW20">
        <v>3.23692</v>
      </c>
      <c r="FX20">
        <v>2.68112</v>
      </c>
      <c r="FY20">
        <v>0.0758451</v>
      </c>
      <c r="FZ20">
        <v>0.0753653</v>
      </c>
      <c r="GA20">
        <v>0.114487</v>
      </c>
      <c r="GB20">
        <v>0.112461</v>
      </c>
      <c r="GC20">
        <v>28104.2</v>
      </c>
      <c r="GD20">
        <v>25796</v>
      </c>
      <c r="GE20">
        <v>28786.6</v>
      </c>
      <c r="GF20">
        <v>26483.4</v>
      </c>
      <c r="GG20">
        <v>35543</v>
      </c>
      <c r="GH20">
        <v>33096</v>
      </c>
      <c r="GI20">
        <v>43251.6</v>
      </c>
      <c r="GJ20">
        <v>40118.3</v>
      </c>
      <c r="GK20">
        <v>2.0627</v>
      </c>
      <c r="GL20">
        <v>2.4848</v>
      </c>
      <c r="GM20">
        <v>0.115931</v>
      </c>
      <c r="GN20">
        <v>0</v>
      </c>
      <c r="GO20">
        <v>28.9641</v>
      </c>
      <c r="GP20">
        <v>999.9</v>
      </c>
      <c r="GQ20">
        <v>65.773</v>
      </c>
      <c r="GR20">
        <v>27.805</v>
      </c>
      <c r="GS20">
        <v>27.8583</v>
      </c>
      <c r="GT20">
        <v>30.33</v>
      </c>
      <c r="GU20">
        <v>8.24119</v>
      </c>
      <c r="GV20">
        <v>3</v>
      </c>
      <c r="GW20">
        <v>0.205102</v>
      </c>
      <c r="GX20">
        <v>0</v>
      </c>
      <c r="GY20">
        <v>20.3065</v>
      </c>
      <c r="GZ20">
        <v>5.24604</v>
      </c>
      <c r="HA20">
        <v>11.9632</v>
      </c>
      <c r="HB20">
        <v>4.9842</v>
      </c>
      <c r="HC20">
        <v>3.2922</v>
      </c>
      <c r="HD20">
        <v>999.9</v>
      </c>
      <c r="HE20">
        <v>9999</v>
      </c>
      <c r="HF20">
        <v>9999</v>
      </c>
      <c r="HG20">
        <v>9999</v>
      </c>
      <c r="HH20">
        <v>4.97109</v>
      </c>
      <c r="HI20">
        <v>1.88293</v>
      </c>
      <c r="HJ20">
        <v>1.87764</v>
      </c>
      <c r="HK20">
        <v>1.87918</v>
      </c>
      <c r="HL20">
        <v>1.8749</v>
      </c>
      <c r="HM20">
        <v>1.87502</v>
      </c>
      <c r="HN20">
        <v>1.87836</v>
      </c>
      <c r="HO20">
        <v>1.87881</v>
      </c>
      <c r="HP20">
        <v>0</v>
      </c>
      <c r="HQ20">
        <v>0</v>
      </c>
      <c r="HR20">
        <v>0</v>
      </c>
      <c r="HS20">
        <v>0</v>
      </c>
      <c r="HT20" t="s">
        <v>420</v>
      </c>
      <c r="HU20" t="s">
        <v>421</v>
      </c>
      <c r="HV20" t="s">
        <v>422</v>
      </c>
      <c r="HW20" t="s">
        <v>422</v>
      </c>
      <c r="HX20" t="s">
        <v>422</v>
      </c>
      <c r="HY20" t="s">
        <v>422</v>
      </c>
      <c r="HZ20">
        <v>0</v>
      </c>
      <c r="IA20">
        <v>100</v>
      </c>
      <c r="IB20">
        <v>100</v>
      </c>
      <c r="IC20">
        <v>-1.105</v>
      </c>
      <c r="ID20">
        <v>0.2761</v>
      </c>
      <c r="IE20">
        <v>-1.09770000000003</v>
      </c>
      <c r="IF20">
        <v>0</v>
      </c>
      <c r="IG20">
        <v>0</v>
      </c>
      <c r="IH20">
        <v>0</v>
      </c>
      <c r="II20">
        <v>0.276100000000007</v>
      </c>
      <c r="IJ20">
        <v>0</v>
      </c>
      <c r="IK20">
        <v>0</v>
      </c>
      <c r="IL20">
        <v>0</v>
      </c>
      <c r="IM20">
        <v>-1</v>
      </c>
      <c r="IN20">
        <v>-1</v>
      </c>
      <c r="IO20">
        <v>1</v>
      </c>
      <c r="IP20">
        <v>23</v>
      </c>
      <c r="IQ20">
        <v>0.8</v>
      </c>
      <c r="IR20">
        <v>4.2</v>
      </c>
      <c r="IS20">
        <v>4.97925</v>
      </c>
      <c r="IT20">
        <v>4.99756</v>
      </c>
      <c r="IU20">
        <v>3.34595</v>
      </c>
      <c r="IV20">
        <v>3.07861</v>
      </c>
      <c r="IW20">
        <v>3.05176</v>
      </c>
      <c r="IX20">
        <v>2.33887</v>
      </c>
      <c r="IY20">
        <v>32.4654</v>
      </c>
      <c r="IZ20">
        <v>15.603</v>
      </c>
      <c r="JA20">
        <v>2</v>
      </c>
      <c r="JB20">
        <v>621.25</v>
      </c>
      <c r="JC20">
        <v>1070.7</v>
      </c>
      <c r="JD20">
        <v>29.3697</v>
      </c>
      <c r="JE20">
        <v>29.6183</v>
      </c>
      <c r="JF20">
        <v>30.0002</v>
      </c>
      <c r="JG20">
        <v>29.7056</v>
      </c>
      <c r="JH20">
        <v>29.7014</v>
      </c>
      <c r="JI20">
        <v>-1</v>
      </c>
      <c r="JJ20">
        <v>-30</v>
      </c>
      <c r="JK20">
        <v>-30</v>
      </c>
      <c r="JL20">
        <v>-999.9</v>
      </c>
      <c r="JM20">
        <v>400</v>
      </c>
      <c r="JN20">
        <v>0</v>
      </c>
      <c r="JO20">
        <v>103.927</v>
      </c>
      <c r="JP20">
        <v>100.876</v>
      </c>
    </row>
    <row r="21" spans="1:276">
      <c r="A21">
        <v>5</v>
      </c>
      <c r="B21">
        <v>1706124923</v>
      </c>
      <c r="C21">
        <v>339</v>
      </c>
      <c r="D21" t="s">
        <v>435</v>
      </c>
      <c r="E21" t="s">
        <v>436</v>
      </c>
      <c r="F21">
        <v>15</v>
      </c>
      <c r="G21" t="s">
        <v>408</v>
      </c>
      <c r="H21" t="s">
        <v>409</v>
      </c>
      <c r="I21" t="s">
        <v>410</v>
      </c>
      <c r="J21" t="s">
        <v>411</v>
      </c>
      <c r="K21" t="s">
        <v>412</v>
      </c>
      <c r="L21" t="s">
        <v>413</v>
      </c>
      <c r="M21">
        <v>1706124915</v>
      </c>
      <c r="N21">
        <f>(O21)/1000</f>
        <v>0</v>
      </c>
      <c r="O21">
        <f>1000*DO21*AM21*(DK21-DL21)/(100*DD21*(1000-AM21*DK21))</f>
        <v>0</v>
      </c>
      <c r="P21">
        <f>DO21*AM21*(DJ21-DI21*(1000-AM21*DL21)/(1000-AM21*DK21))/(100*DD21)</f>
        <v>0</v>
      </c>
      <c r="Q21">
        <f>DI21 - IF(AM21&gt;1, P21*DD21*100.0/(AO21*DW21), 0)</f>
        <v>0</v>
      </c>
      <c r="R21">
        <f>((X21-N21/2)*Q21-P21)/(X21+N21/2)</f>
        <v>0</v>
      </c>
      <c r="S21">
        <f>R21*(DP21+DQ21)/1000.0</f>
        <v>0</v>
      </c>
      <c r="T21">
        <f>(DI21 - IF(AM21&gt;1, P21*DD21*100.0/(AO21*DW21), 0))*(DP21+DQ21)/1000.0</f>
        <v>0</v>
      </c>
      <c r="U21">
        <f>2.0/((1/W21-1/V21)+SIGN(W21)*SQRT((1/W21-1/V21)*(1/W21-1/V21) + 4*DE21/((DE21+1)*(DE21+1))*(2*1/W21*1/V21-1/V21*1/V21)))</f>
        <v>0</v>
      </c>
      <c r="V21">
        <f>IF(LEFT(DF21,1)&lt;&gt;"0",IF(LEFT(DF21,1)="1",3.0,DG21),$D$5+$E$5*(DW21*DP21/($K$5*1000))+$F$5*(DW21*DP21/($K$5*1000))*MAX(MIN(DD21,$J$5),$I$5)*MAX(MIN(DD21,$J$5),$I$5)+$G$5*MAX(MIN(DD21,$J$5),$I$5)*(DW21*DP21/($K$5*1000))+$H$5*(DW21*DP21/($K$5*1000))*(DW21*DP21/($K$5*1000)))</f>
        <v>0</v>
      </c>
      <c r="W21">
        <f>N21*(1000-(1000*0.61365*exp(17.502*AA21/(240.97+AA21))/(DP21+DQ21)+DK21)/2)/(1000*0.61365*exp(17.502*AA21/(240.97+AA21))/(DP21+DQ21)-DK21)</f>
        <v>0</v>
      </c>
      <c r="X21">
        <f>1/((DE21+1)/(U21/1.6)+1/(V21/1.37)) + DE21/((DE21+1)/(U21/1.6) + DE21/(V21/1.37))</f>
        <v>0</v>
      </c>
      <c r="Y21">
        <f>(CZ21*DC21)</f>
        <v>0</v>
      </c>
      <c r="Z21">
        <f>(DR21+(Y21+2*0.95*5.67E-8*(((DR21+$B$7)+273)^4-(DR21+273)^4)-44100*N21)/(1.84*29.3*V21+8*0.95*5.67E-8*(DR21+273)^3))</f>
        <v>0</v>
      </c>
      <c r="AA21">
        <f>($C$7*DS21+$D$7*DT21+$E$7*Z21)</f>
        <v>0</v>
      </c>
      <c r="AB21">
        <f>0.61365*exp(17.502*AA21/(240.97+AA21))</f>
        <v>0</v>
      </c>
      <c r="AC21">
        <f>(AD21/AE21*100)</f>
        <v>0</v>
      </c>
      <c r="AD21">
        <f>DK21*(DP21+DQ21)/1000</f>
        <v>0</v>
      </c>
      <c r="AE21">
        <f>0.61365*exp(17.502*DR21/(240.97+DR21))</f>
        <v>0</v>
      </c>
      <c r="AF21">
        <f>(AB21-DK21*(DP21+DQ21)/1000)</f>
        <v>0</v>
      </c>
      <c r="AG21">
        <f>(-N21*44100)</f>
        <v>0</v>
      </c>
      <c r="AH21">
        <f>2*29.3*V21*0.92*(DR21-AA21)</f>
        <v>0</v>
      </c>
      <c r="AI21">
        <f>2*0.95*5.67E-8*(((DR21+$B$7)+273)^4-(AA21+273)^4)</f>
        <v>0</v>
      </c>
      <c r="AJ21">
        <f>Y21+AI21+AG21+AH21</f>
        <v>0</v>
      </c>
      <c r="AK21">
        <v>1</v>
      </c>
      <c r="AL21">
        <v>0</v>
      </c>
      <c r="AM21">
        <f>IF(AK21*$H$13&gt;=AO21,1.0,(AO21/(AO21-AK21*$H$13)))</f>
        <v>0</v>
      </c>
      <c r="AN21">
        <f>(AM21-1)*100</f>
        <v>0</v>
      </c>
      <c r="AO21">
        <f>MAX(0,($B$13+$C$13*DW21)/(1+$D$13*DW21)*DP21/(DR21+273)*$E$13)</f>
        <v>0</v>
      </c>
      <c r="AP21" t="s">
        <v>414</v>
      </c>
      <c r="AQ21">
        <v>10104.6</v>
      </c>
      <c r="AR21">
        <v>832.715384615385</v>
      </c>
      <c r="AS21">
        <v>4495.83</v>
      </c>
      <c r="AT21">
        <f>1-AR21/AS21</f>
        <v>0</v>
      </c>
      <c r="AU21">
        <v>-0.102066526841992</v>
      </c>
      <c r="AV21" t="s">
        <v>437</v>
      </c>
      <c r="AW21">
        <v>10086.7</v>
      </c>
      <c r="AX21">
        <v>1652.11</v>
      </c>
      <c r="AY21">
        <v>1823.0869123396</v>
      </c>
      <c r="AZ21">
        <f>1-AX21/AY21</f>
        <v>0</v>
      </c>
      <c r="BA21">
        <v>0.5</v>
      </c>
      <c r="BB21">
        <f>DA21</f>
        <v>0</v>
      </c>
      <c r="BC21">
        <f>P21</f>
        <v>0</v>
      </c>
      <c r="BD21">
        <f>AZ21*BA21*BB21</f>
        <v>0</v>
      </c>
      <c r="BE21">
        <f>(BC21-AU21)/BB21</f>
        <v>0</v>
      </c>
      <c r="BF21">
        <f>(AS21-AY21)/AY21</f>
        <v>0</v>
      </c>
      <c r="BG21">
        <f>AR21/(AT21+AR21/AY21)</f>
        <v>0</v>
      </c>
      <c r="BH21" t="s">
        <v>416</v>
      </c>
      <c r="BI21">
        <v>0</v>
      </c>
      <c r="BJ21">
        <f>IF(BI21&lt;&gt;0, BI21, BG21)</f>
        <v>0</v>
      </c>
      <c r="BK21">
        <f>1-BJ21/AY21</f>
        <v>0</v>
      </c>
      <c r="BL21">
        <f>(AY21-AX21)/(AY21-BJ21)</f>
        <v>0</v>
      </c>
      <c r="BM21">
        <f>(AS21-AY21)/(AS21-BJ21)</f>
        <v>0</v>
      </c>
      <c r="BN21">
        <f>(AY21-AX21)/(AY21-AR21)</f>
        <v>0</v>
      </c>
      <c r="BO21">
        <f>(AS21-AY21)/(AS21-AR21)</f>
        <v>0</v>
      </c>
      <c r="BP21">
        <f>(BL21*BJ21/AX21)</f>
        <v>0</v>
      </c>
      <c r="BQ21">
        <f>(1-BP21)</f>
        <v>0</v>
      </c>
      <c r="BR21">
        <v>1422</v>
      </c>
      <c r="BS21">
        <v>290</v>
      </c>
      <c r="BT21">
        <v>1801.75</v>
      </c>
      <c r="BU21">
        <v>105</v>
      </c>
      <c r="BV21">
        <v>10086.7</v>
      </c>
      <c r="BW21">
        <v>1795.72</v>
      </c>
      <c r="BX21">
        <v>6.03</v>
      </c>
      <c r="BY21">
        <v>300</v>
      </c>
      <c r="BZ21">
        <v>24.1</v>
      </c>
      <c r="CA21">
        <v>1823.0869123396</v>
      </c>
      <c r="CB21">
        <v>2.0194311023409</v>
      </c>
      <c r="CC21">
        <v>-27.606151302759</v>
      </c>
      <c r="CD21">
        <v>1.78056334003861</v>
      </c>
      <c r="CE21">
        <v>0.895670004534421</v>
      </c>
      <c r="CF21">
        <v>-0.00778305717463849</v>
      </c>
      <c r="CG21">
        <v>290</v>
      </c>
      <c r="CH21">
        <v>1791.49</v>
      </c>
      <c r="CI21">
        <v>635</v>
      </c>
      <c r="CJ21">
        <v>10060.7</v>
      </c>
      <c r="CK21">
        <v>1795.65</v>
      </c>
      <c r="CL21">
        <v>-4.16</v>
      </c>
      <c r="CZ21">
        <f>$B$11*DX21+$C$11*DY21+$F$11*EJ21*(1-EM21)</f>
        <v>0</v>
      </c>
      <c r="DA21">
        <f>CZ21*DB21</f>
        <v>0</v>
      </c>
      <c r="DB21">
        <f>($B$11*$D$9+$C$11*$D$9+$F$11*((EW21+EO21)/MAX(EW21+EO21+EX21, 0.1)*$I$9+EX21/MAX(EW21+EO21+EX21, 0.1)*$J$9))/($B$11+$C$11+$F$11)</f>
        <v>0</v>
      </c>
      <c r="DC21">
        <f>($B$11*$K$9+$C$11*$K$9+$F$11*((EW21+EO21)/MAX(EW21+EO21+EX21, 0.1)*$P$9+EX21/MAX(EW21+EO21+EX21, 0.1)*$Q$9))/($B$11+$C$11+$F$11)</f>
        <v>0</v>
      </c>
      <c r="DD21">
        <v>6</v>
      </c>
      <c r="DE21">
        <v>0.5</v>
      </c>
      <c r="DF21" t="s">
        <v>417</v>
      </c>
      <c r="DG21">
        <v>2</v>
      </c>
      <c r="DH21">
        <v>1706124915</v>
      </c>
      <c r="DI21">
        <v>357.092266666667</v>
      </c>
      <c r="DJ21">
        <v>357.704866666667</v>
      </c>
      <c r="DK21">
        <v>27.0039266666667</v>
      </c>
      <c r="DL21">
        <v>26.6619266666667</v>
      </c>
      <c r="DM21">
        <v>358.246266666667</v>
      </c>
      <c r="DN21">
        <v>26.7278266666667</v>
      </c>
      <c r="DO21">
        <v>600.004666666667</v>
      </c>
      <c r="DP21">
        <v>88.5835066666667</v>
      </c>
      <c r="DQ21">
        <v>0.09995872</v>
      </c>
      <c r="DR21">
        <v>31.3066066666667</v>
      </c>
      <c r="DS21">
        <v>31.0173266666667</v>
      </c>
      <c r="DT21">
        <v>999.9</v>
      </c>
      <c r="DU21">
        <v>0</v>
      </c>
      <c r="DV21">
        <v>0</v>
      </c>
      <c r="DW21">
        <v>5001.83333333333</v>
      </c>
      <c r="DX21">
        <v>0</v>
      </c>
      <c r="DY21">
        <v>-152.6796</v>
      </c>
      <c r="DZ21">
        <v>-0.56382</v>
      </c>
      <c r="EA21">
        <v>367.053</v>
      </c>
      <c r="EB21">
        <v>367.5032</v>
      </c>
      <c r="EC21">
        <v>0.342013466666667</v>
      </c>
      <c r="ED21">
        <v>357.704866666667</v>
      </c>
      <c r="EE21">
        <v>26.6619266666667</v>
      </c>
      <c r="EF21">
        <v>2.392102</v>
      </c>
      <c r="EG21">
        <v>2.36180466666667</v>
      </c>
      <c r="EH21">
        <v>20.3104133333333</v>
      </c>
      <c r="EI21">
        <v>20.10424</v>
      </c>
      <c r="EJ21">
        <v>700.0314</v>
      </c>
      <c r="EK21">
        <v>0.943017333333333</v>
      </c>
      <c r="EL21">
        <v>0.05698286</v>
      </c>
      <c r="EM21">
        <v>0</v>
      </c>
      <c r="EN21">
        <v>1652.31266666667</v>
      </c>
      <c r="EO21">
        <v>5.00072</v>
      </c>
      <c r="EP21">
        <v>11282.0866666667</v>
      </c>
      <c r="EQ21">
        <v>6034.274</v>
      </c>
      <c r="ER21">
        <v>43.062</v>
      </c>
      <c r="ES21">
        <v>45.1996</v>
      </c>
      <c r="ET21">
        <v>44.562</v>
      </c>
      <c r="EU21">
        <v>45.5372</v>
      </c>
      <c r="EV21">
        <v>45.687</v>
      </c>
      <c r="EW21">
        <v>655.426</v>
      </c>
      <c r="EX21">
        <v>39.6026666666667</v>
      </c>
      <c r="EY21">
        <v>0</v>
      </c>
      <c r="EZ21">
        <v>138.099999904633</v>
      </c>
      <c r="FA21">
        <v>0</v>
      </c>
      <c r="FB21">
        <v>1652.11</v>
      </c>
      <c r="FC21">
        <v>-11.6900000201989</v>
      </c>
      <c r="FD21">
        <v>-79.7384615902461</v>
      </c>
      <c r="FE21">
        <v>11280.096</v>
      </c>
      <c r="FF21">
        <v>15</v>
      </c>
      <c r="FG21">
        <v>1706124941</v>
      </c>
      <c r="FH21" t="s">
        <v>438</v>
      </c>
      <c r="FI21">
        <v>1706124941</v>
      </c>
      <c r="FJ21">
        <v>1706124535</v>
      </c>
      <c r="FK21">
        <v>21</v>
      </c>
      <c r="FL21">
        <v>-0.049</v>
      </c>
      <c r="FM21">
        <v>-0.021</v>
      </c>
      <c r="FN21">
        <v>-1.154</v>
      </c>
      <c r="FO21">
        <v>0.276</v>
      </c>
      <c r="FP21">
        <v>358</v>
      </c>
      <c r="FQ21">
        <v>27</v>
      </c>
      <c r="FR21">
        <v>1.25</v>
      </c>
      <c r="FS21">
        <v>0.34</v>
      </c>
      <c r="FT21">
        <v>0</v>
      </c>
      <c r="FU21">
        <v>0</v>
      </c>
      <c r="FV21" t="s">
        <v>419</v>
      </c>
      <c r="FW21">
        <v>3.23687</v>
      </c>
      <c r="FX21">
        <v>2.68104</v>
      </c>
      <c r="FY21">
        <v>0.0755408</v>
      </c>
      <c r="FZ21">
        <v>0.0751746</v>
      </c>
      <c r="GA21">
        <v>0.114558</v>
      </c>
      <c r="GB21">
        <v>0.112471</v>
      </c>
      <c r="GC21">
        <v>28112.7</v>
      </c>
      <c r="GD21">
        <v>25803.1</v>
      </c>
      <c r="GE21">
        <v>28785.9</v>
      </c>
      <c r="GF21">
        <v>26485.3</v>
      </c>
      <c r="GG21">
        <v>35539.6</v>
      </c>
      <c r="GH21">
        <v>33098.6</v>
      </c>
      <c r="GI21">
        <v>43250.9</v>
      </c>
      <c r="GJ21">
        <v>40121.9</v>
      </c>
      <c r="GK21">
        <v>2.0625</v>
      </c>
      <c r="GL21">
        <v>2.4851</v>
      </c>
      <c r="GM21">
        <v>0.116825</v>
      </c>
      <c r="GN21">
        <v>0</v>
      </c>
      <c r="GO21">
        <v>29.1118</v>
      </c>
      <c r="GP21">
        <v>999.9</v>
      </c>
      <c r="GQ21">
        <v>65.102</v>
      </c>
      <c r="GR21">
        <v>28.016</v>
      </c>
      <c r="GS21">
        <v>27.9163</v>
      </c>
      <c r="GT21">
        <v>30.07</v>
      </c>
      <c r="GU21">
        <v>8.35336</v>
      </c>
      <c r="GV21">
        <v>3</v>
      </c>
      <c r="GW21">
        <v>0.20561</v>
      </c>
      <c r="GX21">
        <v>0</v>
      </c>
      <c r="GY21">
        <v>20.3065</v>
      </c>
      <c r="GZ21">
        <v>5.24784</v>
      </c>
      <c r="HA21">
        <v>11.965</v>
      </c>
      <c r="HB21">
        <v>4.9854</v>
      </c>
      <c r="HC21">
        <v>3.2922</v>
      </c>
      <c r="HD21">
        <v>999.9</v>
      </c>
      <c r="HE21">
        <v>9999</v>
      </c>
      <c r="HF21">
        <v>9999</v>
      </c>
      <c r="HG21">
        <v>9999</v>
      </c>
      <c r="HH21">
        <v>4.97127</v>
      </c>
      <c r="HI21">
        <v>1.88293</v>
      </c>
      <c r="HJ21">
        <v>1.87764</v>
      </c>
      <c r="HK21">
        <v>1.87923</v>
      </c>
      <c r="HL21">
        <v>1.87494</v>
      </c>
      <c r="HM21">
        <v>1.87505</v>
      </c>
      <c r="HN21">
        <v>1.87836</v>
      </c>
      <c r="HO21">
        <v>1.87881</v>
      </c>
      <c r="HP21">
        <v>0</v>
      </c>
      <c r="HQ21">
        <v>0</v>
      </c>
      <c r="HR21">
        <v>0</v>
      </c>
      <c r="HS21">
        <v>0</v>
      </c>
      <c r="HT21" t="s">
        <v>420</v>
      </c>
      <c r="HU21" t="s">
        <v>421</v>
      </c>
      <c r="HV21" t="s">
        <v>422</v>
      </c>
      <c r="HW21" t="s">
        <v>422</v>
      </c>
      <c r="HX21" t="s">
        <v>422</v>
      </c>
      <c r="HY21" t="s">
        <v>422</v>
      </c>
      <c r="HZ21">
        <v>0</v>
      </c>
      <c r="IA21">
        <v>100</v>
      </c>
      <c r="IB21">
        <v>100</v>
      </c>
      <c r="IC21">
        <v>-1.154</v>
      </c>
      <c r="ID21">
        <v>0.2761</v>
      </c>
      <c r="IE21">
        <v>-1.10518181818185</v>
      </c>
      <c r="IF21">
        <v>0</v>
      </c>
      <c r="IG21">
        <v>0</v>
      </c>
      <c r="IH21">
        <v>0</v>
      </c>
      <c r="II21">
        <v>0.276100000000007</v>
      </c>
      <c r="IJ21">
        <v>0</v>
      </c>
      <c r="IK21">
        <v>0</v>
      </c>
      <c r="IL21">
        <v>0</v>
      </c>
      <c r="IM21">
        <v>-1</v>
      </c>
      <c r="IN21">
        <v>-1</v>
      </c>
      <c r="IO21">
        <v>1</v>
      </c>
      <c r="IP21">
        <v>23</v>
      </c>
      <c r="IQ21">
        <v>2.1</v>
      </c>
      <c r="IR21">
        <v>6.5</v>
      </c>
      <c r="IS21">
        <v>4.97314</v>
      </c>
      <c r="IT21">
        <v>4.99756</v>
      </c>
      <c r="IU21">
        <v>3.34595</v>
      </c>
      <c r="IV21">
        <v>3.07861</v>
      </c>
      <c r="IW21">
        <v>3.05054</v>
      </c>
      <c r="IX21">
        <v>2.30957</v>
      </c>
      <c r="IY21">
        <v>32.5982</v>
      </c>
      <c r="IZ21">
        <v>15.5943</v>
      </c>
      <c r="JA21">
        <v>2</v>
      </c>
      <c r="JB21">
        <v>621.304</v>
      </c>
      <c r="JC21">
        <v>1071.45</v>
      </c>
      <c r="JD21">
        <v>29.4938</v>
      </c>
      <c r="JE21">
        <v>29.6336</v>
      </c>
      <c r="JF21">
        <v>30</v>
      </c>
      <c r="JG21">
        <v>29.7254</v>
      </c>
      <c r="JH21">
        <v>29.7212</v>
      </c>
      <c r="JI21">
        <v>-1</v>
      </c>
      <c r="JJ21">
        <v>-30</v>
      </c>
      <c r="JK21">
        <v>-30</v>
      </c>
      <c r="JL21">
        <v>-999.9</v>
      </c>
      <c r="JM21">
        <v>400</v>
      </c>
      <c r="JN21">
        <v>0</v>
      </c>
      <c r="JO21">
        <v>103.925</v>
      </c>
      <c r="JP21">
        <v>100.884</v>
      </c>
    </row>
    <row r="22" spans="1:276">
      <c r="A22">
        <v>6</v>
      </c>
      <c r="B22">
        <v>1706125036</v>
      </c>
      <c r="C22">
        <v>452</v>
      </c>
      <c r="D22" t="s">
        <v>439</v>
      </c>
      <c r="E22" t="s">
        <v>440</v>
      </c>
      <c r="F22">
        <v>15</v>
      </c>
      <c r="G22" t="s">
        <v>408</v>
      </c>
      <c r="H22" t="s">
        <v>409</v>
      </c>
      <c r="I22" t="s">
        <v>410</v>
      </c>
      <c r="J22" t="s">
        <v>411</v>
      </c>
      <c r="K22" t="s">
        <v>412</v>
      </c>
      <c r="L22" t="s">
        <v>413</v>
      </c>
      <c r="M22">
        <v>1706125027.5</v>
      </c>
      <c r="N22">
        <f>(O22)/1000</f>
        <v>0</v>
      </c>
      <c r="O22">
        <f>1000*DO22*AM22*(DK22-DL22)/(100*DD22*(1000-AM22*DK22))</f>
        <v>0</v>
      </c>
      <c r="P22">
        <f>DO22*AM22*(DJ22-DI22*(1000-AM22*DL22)/(1000-AM22*DK22))/(100*DD22)</f>
        <v>0</v>
      </c>
      <c r="Q22">
        <f>DI22 - IF(AM22&gt;1, P22*DD22*100.0/(AO22*DW22), 0)</f>
        <v>0</v>
      </c>
      <c r="R22">
        <f>((X22-N22/2)*Q22-P22)/(X22+N22/2)</f>
        <v>0</v>
      </c>
      <c r="S22">
        <f>R22*(DP22+DQ22)/1000.0</f>
        <v>0</v>
      </c>
      <c r="T22">
        <f>(DI22 - IF(AM22&gt;1, P22*DD22*100.0/(AO22*DW22), 0))*(DP22+DQ22)/1000.0</f>
        <v>0</v>
      </c>
      <c r="U22">
        <f>2.0/((1/W22-1/V22)+SIGN(W22)*SQRT((1/W22-1/V22)*(1/W22-1/V22) + 4*DE22/((DE22+1)*(DE22+1))*(2*1/W22*1/V22-1/V22*1/V22)))</f>
        <v>0</v>
      </c>
      <c r="V22">
        <f>IF(LEFT(DF22,1)&lt;&gt;"0",IF(LEFT(DF22,1)="1",3.0,DG22),$D$5+$E$5*(DW22*DP22/($K$5*1000))+$F$5*(DW22*DP22/($K$5*1000))*MAX(MIN(DD22,$J$5),$I$5)*MAX(MIN(DD22,$J$5),$I$5)+$G$5*MAX(MIN(DD22,$J$5),$I$5)*(DW22*DP22/($K$5*1000))+$H$5*(DW22*DP22/($K$5*1000))*(DW22*DP22/($K$5*1000)))</f>
        <v>0</v>
      </c>
      <c r="W22">
        <f>N22*(1000-(1000*0.61365*exp(17.502*AA22/(240.97+AA22))/(DP22+DQ22)+DK22)/2)/(1000*0.61365*exp(17.502*AA22/(240.97+AA22))/(DP22+DQ22)-DK22)</f>
        <v>0</v>
      </c>
      <c r="X22">
        <f>1/((DE22+1)/(U22/1.6)+1/(V22/1.37)) + DE22/((DE22+1)/(U22/1.6) + DE22/(V22/1.37))</f>
        <v>0</v>
      </c>
      <c r="Y22">
        <f>(CZ22*DC22)</f>
        <v>0</v>
      </c>
      <c r="Z22">
        <f>(DR22+(Y22+2*0.95*5.67E-8*(((DR22+$B$7)+273)^4-(DR22+273)^4)-44100*N22)/(1.84*29.3*V22+8*0.95*5.67E-8*(DR22+273)^3))</f>
        <v>0</v>
      </c>
      <c r="AA22">
        <f>($C$7*DS22+$D$7*DT22+$E$7*Z22)</f>
        <v>0</v>
      </c>
      <c r="AB22">
        <f>0.61365*exp(17.502*AA22/(240.97+AA22))</f>
        <v>0</v>
      </c>
      <c r="AC22">
        <f>(AD22/AE22*100)</f>
        <v>0</v>
      </c>
      <c r="AD22">
        <f>DK22*(DP22+DQ22)/1000</f>
        <v>0</v>
      </c>
      <c r="AE22">
        <f>0.61365*exp(17.502*DR22/(240.97+DR22))</f>
        <v>0</v>
      </c>
      <c r="AF22">
        <f>(AB22-DK22*(DP22+DQ22)/1000)</f>
        <v>0</v>
      </c>
      <c r="AG22">
        <f>(-N22*44100)</f>
        <v>0</v>
      </c>
      <c r="AH22">
        <f>2*29.3*V22*0.92*(DR22-AA22)</f>
        <v>0</v>
      </c>
      <c r="AI22">
        <f>2*0.95*5.67E-8*(((DR22+$B$7)+273)^4-(AA22+273)^4)</f>
        <v>0</v>
      </c>
      <c r="AJ22">
        <f>Y22+AI22+AG22+AH22</f>
        <v>0</v>
      </c>
      <c r="AK22">
        <v>1</v>
      </c>
      <c r="AL22">
        <v>0</v>
      </c>
      <c r="AM22">
        <f>IF(AK22*$H$13&gt;=AO22,1.0,(AO22/(AO22-AK22*$H$13)))</f>
        <v>0</v>
      </c>
      <c r="AN22">
        <f>(AM22-1)*100</f>
        <v>0</v>
      </c>
      <c r="AO22">
        <f>MAX(0,($B$13+$C$13*DW22)/(1+$D$13*DW22)*DP22/(DR22+273)*$E$13)</f>
        <v>0</v>
      </c>
      <c r="AP22" t="s">
        <v>414</v>
      </c>
      <c r="AQ22">
        <v>10104.6</v>
      </c>
      <c r="AR22">
        <v>832.715384615385</v>
      </c>
      <c r="AS22">
        <v>4495.83</v>
      </c>
      <c r="AT22">
        <f>1-AR22/AS22</f>
        <v>0</v>
      </c>
      <c r="AU22">
        <v>-0.102066526841992</v>
      </c>
      <c r="AV22" t="s">
        <v>441</v>
      </c>
      <c r="AW22">
        <v>10091.2</v>
      </c>
      <c r="AX22">
        <v>1629.2332</v>
      </c>
      <c r="AY22">
        <v>1803.71107176096</v>
      </c>
      <c r="AZ22">
        <f>1-AX22/AY22</f>
        <v>0</v>
      </c>
      <c r="BA22">
        <v>0.5</v>
      </c>
      <c r="BB22">
        <f>DA22</f>
        <v>0</v>
      </c>
      <c r="BC22">
        <f>P22</f>
        <v>0</v>
      </c>
      <c r="BD22">
        <f>AZ22*BA22*BB22</f>
        <v>0</v>
      </c>
      <c r="BE22">
        <f>(BC22-AU22)/BB22</f>
        <v>0</v>
      </c>
      <c r="BF22">
        <f>(AS22-AY22)/AY22</f>
        <v>0</v>
      </c>
      <c r="BG22">
        <f>AR22/(AT22+AR22/AY22)</f>
        <v>0</v>
      </c>
      <c r="BH22" t="s">
        <v>416</v>
      </c>
      <c r="BI22">
        <v>0</v>
      </c>
      <c r="BJ22">
        <f>IF(BI22&lt;&gt;0, BI22, BG22)</f>
        <v>0</v>
      </c>
      <c r="BK22">
        <f>1-BJ22/AY22</f>
        <v>0</v>
      </c>
      <c r="BL22">
        <f>(AY22-AX22)/(AY22-BJ22)</f>
        <v>0</v>
      </c>
      <c r="BM22">
        <f>(AS22-AY22)/(AS22-BJ22)</f>
        <v>0</v>
      </c>
      <c r="BN22">
        <f>(AY22-AX22)/(AY22-AR22)</f>
        <v>0</v>
      </c>
      <c r="BO22">
        <f>(AS22-AY22)/(AS22-AR22)</f>
        <v>0</v>
      </c>
      <c r="BP22">
        <f>(BL22*BJ22/AX22)</f>
        <v>0</v>
      </c>
      <c r="BQ22">
        <f>(1-BP22)</f>
        <v>0</v>
      </c>
      <c r="BR22">
        <v>1423</v>
      </c>
      <c r="BS22">
        <v>290</v>
      </c>
      <c r="BT22">
        <v>1784.8</v>
      </c>
      <c r="BU22">
        <v>65</v>
      </c>
      <c r="BV22">
        <v>10091.2</v>
      </c>
      <c r="BW22">
        <v>1778.54</v>
      </c>
      <c r="BX22">
        <v>6.26</v>
      </c>
      <c r="BY22">
        <v>300</v>
      </c>
      <c r="BZ22">
        <v>24.1</v>
      </c>
      <c r="CA22">
        <v>1803.71107176096</v>
      </c>
      <c r="CB22">
        <v>2.34869159865658</v>
      </c>
      <c r="CC22">
        <v>-25.4016297383188</v>
      </c>
      <c r="CD22">
        <v>2.0708141383413</v>
      </c>
      <c r="CE22">
        <v>0.843108145427868</v>
      </c>
      <c r="CF22">
        <v>-0.00778290945494995</v>
      </c>
      <c r="CG22">
        <v>290</v>
      </c>
      <c r="CH22">
        <v>1774.59</v>
      </c>
      <c r="CI22">
        <v>685</v>
      </c>
      <c r="CJ22">
        <v>10058.3</v>
      </c>
      <c r="CK22">
        <v>1778.46</v>
      </c>
      <c r="CL22">
        <v>-3.87</v>
      </c>
      <c r="CZ22">
        <f>$B$11*DX22+$C$11*DY22+$F$11*EJ22*(1-EM22)</f>
        <v>0</v>
      </c>
      <c r="DA22">
        <f>CZ22*DB22</f>
        <v>0</v>
      </c>
      <c r="DB22">
        <f>($B$11*$D$9+$C$11*$D$9+$F$11*((EW22+EO22)/MAX(EW22+EO22+EX22, 0.1)*$I$9+EX22/MAX(EW22+EO22+EX22, 0.1)*$J$9))/($B$11+$C$11+$F$11)</f>
        <v>0</v>
      </c>
      <c r="DC22">
        <f>($B$11*$K$9+$C$11*$K$9+$F$11*((EW22+EO22)/MAX(EW22+EO22+EX22, 0.1)*$P$9+EX22/MAX(EW22+EO22+EX22, 0.1)*$Q$9))/($B$11+$C$11+$F$11)</f>
        <v>0</v>
      </c>
      <c r="DD22">
        <v>6</v>
      </c>
      <c r="DE22">
        <v>0.5</v>
      </c>
      <c r="DF22" t="s">
        <v>417</v>
      </c>
      <c r="DG22">
        <v>2</v>
      </c>
      <c r="DH22">
        <v>1706125027.5</v>
      </c>
      <c r="DI22">
        <v>356.4441875</v>
      </c>
      <c r="DJ22">
        <v>356.8995</v>
      </c>
      <c r="DK22">
        <v>26.9253125</v>
      </c>
      <c r="DL22">
        <v>26.55721875</v>
      </c>
      <c r="DM22">
        <v>357.5361875</v>
      </c>
      <c r="DN22">
        <v>26.6492125</v>
      </c>
      <c r="DO22">
        <v>600.0343125</v>
      </c>
      <c r="DP22">
        <v>88.5810375</v>
      </c>
      <c r="DQ22">
        <v>0.10005370625</v>
      </c>
      <c r="DR22">
        <v>31.40418125</v>
      </c>
      <c r="DS22">
        <v>31.1366875</v>
      </c>
      <c r="DT22">
        <v>999.9</v>
      </c>
      <c r="DU22">
        <v>0</v>
      </c>
      <c r="DV22">
        <v>0</v>
      </c>
      <c r="DW22">
        <v>5000.15625</v>
      </c>
      <c r="DX22">
        <v>0</v>
      </c>
      <c r="DY22">
        <v>-163.254625</v>
      </c>
      <c r="DZ22">
        <v>-0.517704</v>
      </c>
      <c r="EA22">
        <v>366.2430625</v>
      </c>
      <c r="EB22">
        <v>366.6364375</v>
      </c>
      <c r="EC22">
        <v>0.368075375</v>
      </c>
      <c r="ED22">
        <v>356.8995</v>
      </c>
      <c r="EE22">
        <v>26.55721875</v>
      </c>
      <c r="EF22">
        <v>2.385073125</v>
      </c>
      <c r="EG22">
        <v>2.352466875</v>
      </c>
      <c r="EH22">
        <v>20.26276875</v>
      </c>
      <c r="EI22">
        <v>20.0402375</v>
      </c>
      <c r="EJ22">
        <v>699.99</v>
      </c>
      <c r="EK22">
        <v>0.9430160625</v>
      </c>
      <c r="EL22">
        <v>0.05698415</v>
      </c>
      <c r="EM22">
        <v>0</v>
      </c>
      <c r="EN22">
        <v>1629.395625</v>
      </c>
      <c r="EO22">
        <v>5.00072</v>
      </c>
      <c r="EP22">
        <v>11132.69375</v>
      </c>
      <c r="EQ22">
        <v>6033.9125</v>
      </c>
      <c r="ER22">
        <v>43.125</v>
      </c>
      <c r="ES22">
        <v>45.25</v>
      </c>
      <c r="ET22">
        <v>44.625</v>
      </c>
      <c r="EU22">
        <v>45.562</v>
      </c>
      <c r="EV22">
        <v>45.75</v>
      </c>
      <c r="EW22">
        <v>655.38625</v>
      </c>
      <c r="EX22">
        <v>39.6</v>
      </c>
      <c r="EY22">
        <v>0</v>
      </c>
      <c r="EZ22">
        <v>111.700000047684</v>
      </c>
      <c r="FA22">
        <v>0</v>
      </c>
      <c r="FB22">
        <v>1629.2332</v>
      </c>
      <c r="FC22">
        <v>-10.0999999937007</v>
      </c>
      <c r="FD22">
        <v>-64.9461537032349</v>
      </c>
      <c r="FE22">
        <v>11132.072</v>
      </c>
      <c r="FF22">
        <v>15</v>
      </c>
      <c r="FG22">
        <v>1706125055.1</v>
      </c>
      <c r="FH22" t="s">
        <v>442</v>
      </c>
      <c r="FI22">
        <v>1706125055.1</v>
      </c>
      <c r="FJ22">
        <v>1706124535</v>
      </c>
      <c r="FK22">
        <v>22</v>
      </c>
      <c r="FL22">
        <v>0.062</v>
      </c>
      <c r="FM22">
        <v>-0.021</v>
      </c>
      <c r="FN22">
        <v>-1.092</v>
      </c>
      <c r="FO22">
        <v>0.276</v>
      </c>
      <c r="FP22">
        <v>356</v>
      </c>
      <c r="FQ22">
        <v>27</v>
      </c>
      <c r="FR22">
        <v>1.41</v>
      </c>
      <c r="FS22">
        <v>0.34</v>
      </c>
      <c r="FT22">
        <v>0</v>
      </c>
      <c r="FU22">
        <v>0</v>
      </c>
      <c r="FV22" t="s">
        <v>419</v>
      </c>
      <c r="FW22">
        <v>3.23712</v>
      </c>
      <c r="FX22">
        <v>2.68093</v>
      </c>
      <c r="FY22">
        <v>0.0753775</v>
      </c>
      <c r="FZ22">
        <v>0.0749289</v>
      </c>
      <c r="GA22">
        <v>0.1143</v>
      </c>
      <c r="GB22">
        <v>0.112205</v>
      </c>
      <c r="GC22">
        <v>28117.3</v>
      </c>
      <c r="GD22">
        <v>25811.1</v>
      </c>
      <c r="GE22">
        <v>28785.5</v>
      </c>
      <c r="GF22">
        <v>26486.5</v>
      </c>
      <c r="GG22">
        <v>35549.6</v>
      </c>
      <c r="GH22">
        <v>33110.2</v>
      </c>
      <c r="GI22">
        <v>43250.2</v>
      </c>
      <c r="GJ22">
        <v>40123.7</v>
      </c>
      <c r="GK22">
        <v>2.0626</v>
      </c>
      <c r="GL22">
        <v>2.4812</v>
      </c>
      <c r="GM22">
        <v>0.118196</v>
      </c>
      <c r="GN22">
        <v>0</v>
      </c>
      <c r="GO22">
        <v>29.2271</v>
      </c>
      <c r="GP22">
        <v>999.9</v>
      </c>
      <c r="GQ22">
        <v>64.382</v>
      </c>
      <c r="GR22">
        <v>28.188</v>
      </c>
      <c r="GS22">
        <v>27.8839</v>
      </c>
      <c r="GT22">
        <v>30</v>
      </c>
      <c r="GU22">
        <v>8.34535</v>
      </c>
      <c r="GV22">
        <v>3</v>
      </c>
      <c r="GW22">
        <v>0.205671</v>
      </c>
      <c r="GX22">
        <v>0</v>
      </c>
      <c r="GY22">
        <v>20.3065</v>
      </c>
      <c r="GZ22">
        <v>5.24724</v>
      </c>
      <c r="HA22">
        <v>11.9638</v>
      </c>
      <c r="HB22">
        <v>4.9842</v>
      </c>
      <c r="HC22">
        <v>3.2925</v>
      </c>
      <c r="HD22">
        <v>999.9</v>
      </c>
      <c r="HE22">
        <v>9999</v>
      </c>
      <c r="HF22">
        <v>9999</v>
      </c>
      <c r="HG22">
        <v>9999</v>
      </c>
      <c r="HH22">
        <v>4.97122</v>
      </c>
      <c r="HI22">
        <v>1.88293</v>
      </c>
      <c r="HJ22">
        <v>1.87759</v>
      </c>
      <c r="HK22">
        <v>1.87923</v>
      </c>
      <c r="HL22">
        <v>1.87486</v>
      </c>
      <c r="HM22">
        <v>1.875</v>
      </c>
      <c r="HN22">
        <v>1.87834</v>
      </c>
      <c r="HO22">
        <v>1.87881</v>
      </c>
      <c r="HP22">
        <v>0</v>
      </c>
      <c r="HQ22">
        <v>0</v>
      </c>
      <c r="HR22">
        <v>0</v>
      </c>
      <c r="HS22">
        <v>0</v>
      </c>
      <c r="HT22" t="s">
        <v>420</v>
      </c>
      <c r="HU22" t="s">
        <v>421</v>
      </c>
      <c r="HV22" t="s">
        <v>422</v>
      </c>
      <c r="HW22" t="s">
        <v>422</v>
      </c>
      <c r="HX22" t="s">
        <v>422</v>
      </c>
      <c r="HY22" t="s">
        <v>422</v>
      </c>
      <c r="HZ22">
        <v>0</v>
      </c>
      <c r="IA22">
        <v>100</v>
      </c>
      <c r="IB22">
        <v>100</v>
      </c>
      <c r="IC22">
        <v>-1.092</v>
      </c>
      <c r="ID22">
        <v>0.2761</v>
      </c>
      <c r="IE22">
        <v>-1.15419999999995</v>
      </c>
      <c r="IF22">
        <v>0</v>
      </c>
      <c r="IG22">
        <v>0</v>
      </c>
      <c r="IH22">
        <v>0</v>
      </c>
      <c r="II22">
        <v>0.276100000000007</v>
      </c>
      <c r="IJ22">
        <v>0</v>
      </c>
      <c r="IK22">
        <v>0</v>
      </c>
      <c r="IL22">
        <v>0</v>
      </c>
      <c r="IM22">
        <v>-1</v>
      </c>
      <c r="IN22">
        <v>-1</v>
      </c>
      <c r="IO22">
        <v>1</v>
      </c>
      <c r="IP22">
        <v>23</v>
      </c>
      <c r="IQ22">
        <v>1.6</v>
      </c>
      <c r="IR22">
        <v>8.3</v>
      </c>
      <c r="IS22">
        <v>4.96826</v>
      </c>
      <c r="IT22">
        <v>4.99756</v>
      </c>
      <c r="IU22">
        <v>3.34595</v>
      </c>
      <c r="IV22">
        <v>3.07739</v>
      </c>
      <c r="IW22">
        <v>3.05054</v>
      </c>
      <c r="IX22">
        <v>2.35474</v>
      </c>
      <c r="IY22">
        <v>32.7313</v>
      </c>
      <c r="IZ22">
        <v>15.568</v>
      </c>
      <c r="JA22">
        <v>2</v>
      </c>
      <c r="JB22">
        <v>621.463</v>
      </c>
      <c r="JC22">
        <v>1066.67</v>
      </c>
      <c r="JD22">
        <v>29.5821</v>
      </c>
      <c r="JE22">
        <v>29.639</v>
      </c>
      <c r="JF22">
        <v>30.0001</v>
      </c>
      <c r="JG22">
        <v>29.7328</v>
      </c>
      <c r="JH22">
        <v>29.7286</v>
      </c>
      <c r="JI22">
        <v>-1</v>
      </c>
      <c r="JJ22">
        <v>-30</v>
      </c>
      <c r="JK22">
        <v>-30</v>
      </c>
      <c r="JL22">
        <v>-999.9</v>
      </c>
      <c r="JM22">
        <v>400</v>
      </c>
      <c r="JN22">
        <v>0</v>
      </c>
      <c r="JO22">
        <v>103.923</v>
      </c>
      <c r="JP22">
        <v>100.889</v>
      </c>
    </row>
    <row r="23" spans="1:276">
      <c r="A23">
        <v>7</v>
      </c>
      <c r="B23">
        <v>1706125108.1</v>
      </c>
      <c r="C23">
        <v>524.099999904633</v>
      </c>
      <c r="D23" t="s">
        <v>443</v>
      </c>
      <c r="E23" t="s">
        <v>444</v>
      </c>
      <c r="F23">
        <v>15</v>
      </c>
      <c r="G23" t="s">
        <v>408</v>
      </c>
      <c r="H23" t="s">
        <v>409</v>
      </c>
      <c r="I23" t="s">
        <v>410</v>
      </c>
      <c r="J23" t="s">
        <v>411</v>
      </c>
      <c r="K23" t="s">
        <v>412</v>
      </c>
      <c r="L23" t="s">
        <v>413</v>
      </c>
      <c r="M23">
        <v>1706125099.6</v>
      </c>
      <c r="N23">
        <f>(O23)/1000</f>
        <v>0</v>
      </c>
      <c r="O23">
        <f>1000*DO23*AM23*(DK23-DL23)/(100*DD23*(1000-AM23*DK23))</f>
        <v>0</v>
      </c>
      <c r="P23">
        <f>DO23*AM23*(DJ23-DI23*(1000-AM23*DL23)/(1000-AM23*DK23))/(100*DD23)</f>
        <v>0</v>
      </c>
      <c r="Q23">
        <f>DI23 - IF(AM23&gt;1, P23*DD23*100.0/(AO23*DW23), 0)</f>
        <v>0</v>
      </c>
      <c r="R23">
        <f>((X23-N23/2)*Q23-P23)/(X23+N23/2)</f>
        <v>0</v>
      </c>
      <c r="S23">
        <f>R23*(DP23+DQ23)/1000.0</f>
        <v>0</v>
      </c>
      <c r="T23">
        <f>(DI23 - IF(AM23&gt;1, P23*DD23*100.0/(AO23*DW23), 0))*(DP23+DQ23)/1000.0</f>
        <v>0</v>
      </c>
      <c r="U23">
        <f>2.0/((1/W23-1/V23)+SIGN(W23)*SQRT((1/W23-1/V23)*(1/W23-1/V23) + 4*DE23/((DE23+1)*(DE23+1))*(2*1/W23*1/V23-1/V23*1/V23)))</f>
        <v>0</v>
      </c>
      <c r="V23">
        <f>IF(LEFT(DF23,1)&lt;&gt;"0",IF(LEFT(DF23,1)="1",3.0,DG23),$D$5+$E$5*(DW23*DP23/($K$5*1000))+$F$5*(DW23*DP23/($K$5*1000))*MAX(MIN(DD23,$J$5),$I$5)*MAX(MIN(DD23,$J$5),$I$5)+$G$5*MAX(MIN(DD23,$J$5),$I$5)*(DW23*DP23/($K$5*1000))+$H$5*(DW23*DP23/($K$5*1000))*(DW23*DP23/($K$5*1000)))</f>
        <v>0</v>
      </c>
      <c r="W23">
        <f>N23*(1000-(1000*0.61365*exp(17.502*AA23/(240.97+AA23))/(DP23+DQ23)+DK23)/2)/(1000*0.61365*exp(17.502*AA23/(240.97+AA23))/(DP23+DQ23)-DK23)</f>
        <v>0</v>
      </c>
      <c r="X23">
        <f>1/((DE23+1)/(U23/1.6)+1/(V23/1.37)) + DE23/((DE23+1)/(U23/1.6) + DE23/(V23/1.37))</f>
        <v>0</v>
      </c>
      <c r="Y23">
        <f>(CZ23*DC23)</f>
        <v>0</v>
      </c>
      <c r="Z23">
        <f>(DR23+(Y23+2*0.95*5.67E-8*(((DR23+$B$7)+273)^4-(DR23+273)^4)-44100*N23)/(1.84*29.3*V23+8*0.95*5.67E-8*(DR23+273)^3))</f>
        <v>0</v>
      </c>
      <c r="AA23">
        <f>($C$7*DS23+$D$7*DT23+$E$7*Z23)</f>
        <v>0</v>
      </c>
      <c r="AB23">
        <f>0.61365*exp(17.502*AA23/(240.97+AA23))</f>
        <v>0</v>
      </c>
      <c r="AC23">
        <f>(AD23/AE23*100)</f>
        <v>0</v>
      </c>
      <c r="AD23">
        <f>DK23*(DP23+DQ23)/1000</f>
        <v>0</v>
      </c>
      <c r="AE23">
        <f>0.61365*exp(17.502*DR23/(240.97+DR23))</f>
        <v>0</v>
      </c>
      <c r="AF23">
        <f>(AB23-DK23*(DP23+DQ23)/1000)</f>
        <v>0</v>
      </c>
      <c r="AG23">
        <f>(-N23*44100)</f>
        <v>0</v>
      </c>
      <c r="AH23">
        <f>2*29.3*V23*0.92*(DR23-AA23)</f>
        <v>0</v>
      </c>
      <c r="AI23">
        <f>2*0.95*5.67E-8*(((DR23+$B$7)+273)^4-(AA23+273)^4)</f>
        <v>0</v>
      </c>
      <c r="AJ23">
        <f>Y23+AI23+AG23+AH23</f>
        <v>0</v>
      </c>
      <c r="AK23">
        <v>1</v>
      </c>
      <c r="AL23">
        <v>0</v>
      </c>
      <c r="AM23">
        <f>IF(AK23*$H$13&gt;=AO23,1.0,(AO23/(AO23-AK23*$H$13)))</f>
        <v>0</v>
      </c>
      <c r="AN23">
        <f>(AM23-1)*100</f>
        <v>0</v>
      </c>
      <c r="AO23">
        <f>MAX(0,($B$13+$C$13*DW23)/(1+$D$13*DW23)*DP23/(DR23+273)*$E$13)</f>
        <v>0</v>
      </c>
      <c r="AP23" t="s">
        <v>414</v>
      </c>
      <c r="AQ23">
        <v>10104.6</v>
      </c>
      <c r="AR23">
        <v>832.715384615385</v>
      </c>
      <c r="AS23">
        <v>4495.83</v>
      </c>
      <c r="AT23">
        <f>1-AR23/AS23</f>
        <v>0</v>
      </c>
      <c r="AU23">
        <v>-0.102066526841992</v>
      </c>
      <c r="AV23" t="s">
        <v>445</v>
      </c>
      <c r="AW23">
        <v>10088.4</v>
      </c>
      <c r="AX23">
        <v>1615.292</v>
      </c>
      <c r="AY23">
        <v>1793.1780283316</v>
      </c>
      <c r="AZ23">
        <f>1-AX23/AY23</f>
        <v>0</v>
      </c>
      <c r="BA23">
        <v>0.5</v>
      </c>
      <c r="BB23">
        <f>DA23</f>
        <v>0</v>
      </c>
      <c r="BC23">
        <f>P23</f>
        <v>0</v>
      </c>
      <c r="BD23">
        <f>AZ23*BA23*BB23</f>
        <v>0</v>
      </c>
      <c r="BE23">
        <f>(BC23-AU23)/BB23</f>
        <v>0</v>
      </c>
      <c r="BF23">
        <f>(AS23-AY23)/AY23</f>
        <v>0</v>
      </c>
      <c r="BG23">
        <f>AR23/(AT23+AR23/AY23)</f>
        <v>0</v>
      </c>
      <c r="BH23" t="s">
        <v>416</v>
      </c>
      <c r="BI23">
        <v>0</v>
      </c>
      <c r="BJ23">
        <f>IF(BI23&lt;&gt;0, BI23, BG23)</f>
        <v>0</v>
      </c>
      <c r="BK23">
        <f>1-BJ23/AY23</f>
        <v>0</v>
      </c>
      <c r="BL23">
        <f>(AY23-AX23)/(AY23-BJ23)</f>
        <v>0</v>
      </c>
      <c r="BM23">
        <f>(AS23-AY23)/(AS23-BJ23)</f>
        <v>0</v>
      </c>
      <c r="BN23">
        <f>(AY23-AX23)/(AY23-AR23)</f>
        <v>0</v>
      </c>
      <c r="BO23">
        <f>(AS23-AY23)/(AS23-AR23)</f>
        <v>0</v>
      </c>
      <c r="BP23">
        <f>(BL23*BJ23/AX23)</f>
        <v>0</v>
      </c>
      <c r="BQ23">
        <f>(1-BP23)</f>
        <v>0</v>
      </c>
      <c r="BR23">
        <v>1424</v>
      </c>
      <c r="BS23">
        <v>290</v>
      </c>
      <c r="BT23">
        <v>1773.74</v>
      </c>
      <c r="BU23">
        <v>95</v>
      </c>
      <c r="BV23">
        <v>10088.4</v>
      </c>
      <c r="BW23">
        <v>1767.46</v>
      </c>
      <c r="BX23">
        <v>6.28</v>
      </c>
      <c r="BY23">
        <v>300</v>
      </c>
      <c r="BZ23">
        <v>24.1</v>
      </c>
      <c r="CA23">
        <v>1793.1780283316</v>
      </c>
      <c r="CB23">
        <v>1.79287506271771</v>
      </c>
      <c r="CC23">
        <v>-25.9424872062064</v>
      </c>
      <c r="CD23">
        <v>1.58088494807116</v>
      </c>
      <c r="CE23">
        <v>0.905816354713808</v>
      </c>
      <c r="CF23">
        <v>-0.00778361690767521</v>
      </c>
      <c r="CG23">
        <v>290</v>
      </c>
      <c r="CH23">
        <v>1762.19</v>
      </c>
      <c r="CI23">
        <v>795</v>
      </c>
      <c r="CJ23">
        <v>10055.4</v>
      </c>
      <c r="CK23">
        <v>1767.38</v>
      </c>
      <c r="CL23">
        <v>-5.19</v>
      </c>
      <c r="CZ23">
        <f>$B$11*DX23+$C$11*DY23+$F$11*EJ23*(1-EM23)</f>
        <v>0</v>
      </c>
      <c r="DA23">
        <f>CZ23*DB23</f>
        <v>0</v>
      </c>
      <c r="DB23">
        <f>($B$11*$D$9+$C$11*$D$9+$F$11*((EW23+EO23)/MAX(EW23+EO23+EX23, 0.1)*$I$9+EX23/MAX(EW23+EO23+EX23, 0.1)*$J$9))/($B$11+$C$11+$F$11)</f>
        <v>0</v>
      </c>
      <c r="DC23">
        <f>($B$11*$K$9+$C$11*$K$9+$F$11*((EW23+EO23)/MAX(EW23+EO23+EX23, 0.1)*$P$9+EX23/MAX(EW23+EO23+EX23, 0.1)*$Q$9))/($B$11+$C$11+$F$11)</f>
        <v>0</v>
      </c>
      <c r="DD23">
        <v>6</v>
      </c>
      <c r="DE23">
        <v>0.5</v>
      </c>
      <c r="DF23" t="s">
        <v>417</v>
      </c>
      <c r="DG23">
        <v>2</v>
      </c>
      <c r="DH23">
        <v>1706125099.6</v>
      </c>
      <c r="DI23">
        <v>356.2689375</v>
      </c>
      <c r="DJ23">
        <v>356.87725</v>
      </c>
      <c r="DK23">
        <v>26.92430625</v>
      </c>
      <c r="DL23">
        <v>26.531725</v>
      </c>
      <c r="DM23">
        <v>357.4029375</v>
      </c>
      <c r="DN23">
        <v>26.64820625</v>
      </c>
      <c r="DO23">
        <v>599.998875</v>
      </c>
      <c r="DP23">
        <v>88.5800125</v>
      </c>
      <c r="DQ23">
        <v>0.100014975</v>
      </c>
      <c r="DR23">
        <v>31.45970625</v>
      </c>
      <c r="DS23">
        <v>31.17483125</v>
      </c>
      <c r="DT23">
        <v>999.9</v>
      </c>
      <c r="DU23">
        <v>0</v>
      </c>
      <c r="DV23">
        <v>0</v>
      </c>
      <c r="DW23">
        <v>4999.53125</v>
      </c>
      <c r="DX23">
        <v>0</v>
      </c>
      <c r="DY23">
        <v>-166.2718125</v>
      </c>
      <c r="DZ23">
        <v>-0.56634091875</v>
      </c>
      <c r="EA23">
        <v>366.1696875</v>
      </c>
      <c r="EB23">
        <v>366.60375</v>
      </c>
      <c r="EC23">
        <v>0.3925783125</v>
      </c>
      <c r="ED23">
        <v>356.87725</v>
      </c>
      <c r="EE23">
        <v>26.531725</v>
      </c>
      <c r="EF23">
        <v>2.38495375</v>
      </c>
      <c r="EG23">
        <v>2.350179375</v>
      </c>
      <c r="EH23">
        <v>20.26198125</v>
      </c>
      <c r="EI23">
        <v>20.0245375</v>
      </c>
      <c r="EJ23">
        <v>699.9934375</v>
      </c>
      <c r="EK23">
        <v>0.9430116875</v>
      </c>
      <c r="EL23">
        <v>0.056988525</v>
      </c>
      <c r="EM23">
        <v>0</v>
      </c>
      <c r="EN23">
        <v>1615.45375</v>
      </c>
      <c r="EO23">
        <v>5.00072</v>
      </c>
      <c r="EP23">
        <v>11039.36875</v>
      </c>
      <c r="EQ23">
        <v>6033.93125</v>
      </c>
      <c r="ER23">
        <v>43.187</v>
      </c>
      <c r="ES23">
        <v>45.312</v>
      </c>
      <c r="ET23">
        <v>44.687</v>
      </c>
      <c r="EU23">
        <v>45.562</v>
      </c>
      <c r="EV23">
        <v>45.808125</v>
      </c>
      <c r="EW23">
        <v>655.386875</v>
      </c>
      <c r="EX23">
        <v>39.61</v>
      </c>
      <c r="EY23">
        <v>0</v>
      </c>
      <c r="EZ23">
        <v>70.7000000476837</v>
      </c>
      <c r="FA23">
        <v>0</v>
      </c>
      <c r="FB23">
        <v>1615.292</v>
      </c>
      <c r="FC23">
        <v>-8.55230768260692</v>
      </c>
      <c r="FD23">
        <v>-64.5076921533066</v>
      </c>
      <c r="FE23">
        <v>11038.452</v>
      </c>
      <c r="FF23">
        <v>15</v>
      </c>
      <c r="FG23">
        <v>1706125125.1</v>
      </c>
      <c r="FH23" t="s">
        <v>446</v>
      </c>
      <c r="FI23">
        <v>1706125125.1</v>
      </c>
      <c r="FJ23">
        <v>1706124535</v>
      </c>
      <c r="FK23">
        <v>23</v>
      </c>
      <c r="FL23">
        <v>-0.042</v>
      </c>
      <c r="FM23">
        <v>-0.021</v>
      </c>
      <c r="FN23">
        <v>-1.134</v>
      </c>
      <c r="FO23">
        <v>0.276</v>
      </c>
      <c r="FP23">
        <v>356</v>
      </c>
      <c r="FQ23">
        <v>27</v>
      </c>
      <c r="FR23">
        <v>0.77</v>
      </c>
      <c r="FS23">
        <v>0.34</v>
      </c>
      <c r="FT23">
        <v>0</v>
      </c>
      <c r="FU23">
        <v>0</v>
      </c>
      <c r="FV23" t="s">
        <v>419</v>
      </c>
      <c r="FW23">
        <v>3.23698</v>
      </c>
      <c r="FX23">
        <v>2.68128</v>
      </c>
      <c r="FY23">
        <v>0.0753543</v>
      </c>
      <c r="FZ23">
        <v>0.0749954</v>
      </c>
      <c r="GA23">
        <v>0.114263</v>
      </c>
      <c r="GB23">
        <v>0.112085</v>
      </c>
      <c r="GC23">
        <v>28117.7</v>
      </c>
      <c r="GD23">
        <v>25811</v>
      </c>
      <c r="GE23">
        <v>28785.2</v>
      </c>
      <c r="GF23">
        <v>26488.3</v>
      </c>
      <c r="GG23">
        <v>35551.3</v>
      </c>
      <c r="GH23">
        <v>33117.2</v>
      </c>
      <c r="GI23">
        <v>43250.3</v>
      </c>
      <c r="GJ23">
        <v>40126.6</v>
      </c>
      <c r="GK23">
        <v>2.0624</v>
      </c>
      <c r="GL23">
        <v>2.4805</v>
      </c>
      <c r="GM23">
        <v>0.118166</v>
      </c>
      <c r="GN23">
        <v>0</v>
      </c>
      <c r="GO23">
        <v>29.285</v>
      </c>
      <c r="GP23">
        <v>999.9</v>
      </c>
      <c r="GQ23">
        <v>64.046</v>
      </c>
      <c r="GR23">
        <v>28.288</v>
      </c>
      <c r="GS23">
        <v>27.9031</v>
      </c>
      <c r="GT23">
        <v>30.1936</v>
      </c>
      <c r="GU23">
        <v>8.41346</v>
      </c>
      <c r="GV23">
        <v>3</v>
      </c>
      <c r="GW23">
        <v>0.206138</v>
      </c>
      <c r="GX23">
        <v>0</v>
      </c>
      <c r="GY23">
        <v>20.3067</v>
      </c>
      <c r="GZ23">
        <v>5.24724</v>
      </c>
      <c r="HA23">
        <v>11.965</v>
      </c>
      <c r="HB23">
        <v>4.9856</v>
      </c>
      <c r="HC23">
        <v>3.2922</v>
      </c>
      <c r="HD23">
        <v>999.9</v>
      </c>
      <c r="HE23">
        <v>9999</v>
      </c>
      <c r="HF23">
        <v>9999</v>
      </c>
      <c r="HG23">
        <v>9999</v>
      </c>
      <c r="HH23">
        <v>4.97128</v>
      </c>
      <c r="HI23">
        <v>1.88293</v>
      </c>
      <c r="HJ23">
        <v>1.87762</v>
      </c>
      <c r="HK23">
        <v>1.87923</v>
      </c>
      <c r="HL23">
        <v>1.8749</v>
      </c>
      <c r="HM23">
        <v>1.87502</v>
      </c>
      <c r="HN23">
        <v>1.87836</v>
      </c>
      <c r="HO23">
        <v>1.87881</v>
      </c>
      <c r="HP23">
        <v>0</v>
      </c>
      <c r="HQ23">
        <v>0</v>
      </c>
      <c r="HR23">
        <v>0</v>
      </c>
      <c r="HS23">
        <v>0</v>
      </c>
      <c r="HT23" t="s">
        <v>420</v>
      </c>
      <c r="HU23" t="s">
        <v>421</v>
      </c>
      <c r="HV23" t="s">
        <v>422</v>
      </c>
      <c r="HW23" t="s">
        <v>422</v>
      </c>
      <c r="HX23" t="s">
        <v>422</v>
      </c>
      <c r="HY23" t="s">
        <v>422</v>
      </c>
      <c r="HZ23">
        <v>0</v>
      </c>
      <c r="IA23">
        <v>100</v>
      </c>
      <c r="IB23">
        <v>100</v>
      </c>
      <c r="IC23">
        <v>-1.134</v>
      </c>
      <c r="ID23">
        <v>0.2761</v>
      </c>
      <c r="IE23">
        <v>-1.09199999999998</v>
      </c>
      <c r="IF23">
        <v>0</v>
      </c>
      <c r="IG23">
        <v>0</v>
      </c>
      <c r="IH23">
        <v>0</v>
      </c>
      <c r="II23">
        <v>0.276100000000007</v>
      </c>
      <c r="IJ23">
        <v>0</v>
      </c>
      <c r="IK23">
        <v>0</v>
      </c>
      <c r="IL23">
        <v>0</v>
      </c>
      <c r="IM23">
        <v>-1</v>
      </c>
      <c r="IN23">
        <v>-1</v>
      </c>
      <c r="IO23">
        <v>1</v>
      </c>
      <c r="IP23">
        <v>23</v>
      </c>
      <c r="IQ23">
        <v>0.9</v>
      </c>
      <c r="IR23">
        <v>9.6</v>
      </c>
      <c r="IS23">
        <v>4.96582</v>
      </c>
      <c r="IT23">
        <v>4.99756</v>
      </c>
      <c r="IU23">
        <v>3.34595</v>
      </c>
      <c r="IV23">
        <v>3.07739</v>
      </c>
      <c r="IW23">
        <v>3.05054</v>
      </c>
      <c r="IX23">
        <v>2.35107</v>
      </c>
      <c r="IY23">
        <v>32.798</v>
      </c>
      <c r="IZ23">
        <v>15.5505</v>
      </c>
      <c r="JA23">
        <v>2</v>
      </c>
      <c r="JB23">
        <v>621.33</v>
      </c>
      <c r="JC23">
        <v>1065.84</v>
      </c>
      <c r="JD23">
        <v>29.6355</v>
      </c>
      <c r="JE23">
        <v>29.6438</v>
      </c>
      <c r="JF23">
        <v>30.0002</v>
      </c>
      <c r="JG23">
        <v>29.7352</v>
      </c>
      <c r="JH23">
        <v>29.7311</v>
      </c>
      <c r="JI23">
        <v>-1</v>
      </c>
      <c r="JJ23">
        <v>-30</v>
      </c>
      <c r="JK23">
        <v>-30</v>
      </c>
      <c r="JL23">
        <v>-999.9</v>
      </c>
      <c r="JM23">
        <v>400</v>
      </c>
      <c r="JN23">
        <v>0</v>
      </c>
      <c r="JO23">
        <v>103.923</v>
      </c>
      <c r="JP23">
        <v>100.896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31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2024-01-24T12:39:21Z</dcterms:created>
  <dcterms:modified xsi:type="dcterms:W3CDTF">2024-01-24T12:39:21Z</dcterms:modified>
</cp:coreProperties>
</file>