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<sst xmlns="http://schemas.openxmlformats.org/spreadsheetml/2006/main" count="983" uniqueCount="442">
  <si>
    <t>File opened</t>
  </si>
  <si>
    <t>2024-01-24 13:10:18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</si>
  <si>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</si>
  <si>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</si>
  <si>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</si>
  <si>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</si>
  <si>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</si>
  <si>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</si>
  <si>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</si>
  <si>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</si>
  <si>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</si>
  <si>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</si>
  <si>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</si>
  <si>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{"co2aspanconc1": "2500", "h2oazero": "1.07566", "co2bspanconc1": "2500", "h2oaspanconc1": "12.29", "co2bspan2a": "0.28732", "co2bspanconc2": "296.4", "h2oaspan2a": "0.0714516", "h2obspan2b": "0.0726998", "h2oaspan2": "0", "co2aspanconc2": "296.4", "h2obspan1": "1.02346", "tazero": "0.855284", "h2obzero": "1.07388", "h2oaspan2b": "0.0722207", "h2obspanconc2": "0", "h2obspanconc1": "12.29", "flowmeterzero": "2.49761", "oxygen": "21", "ssa_ref": "34658.2", "flowazero": "0.34111", "co2bspan2b": "0.284619", "co2aspan1": "1.00021", "co2aspan2b": "0.285521", "co2bspan1": "0.999707", "co2aspan2a": "0.288205", "flowbzero": "0.27371", "chamberpressurezero": "2.56408", "co2bspan2": "-0.031693", "ssb_ref": "33011.8", "co2bzero": "0.94469", "tbzero": "0.853567", "co2aspan2": "-0.0330502", "co2azero": "0.942071", "h2obspan2a": "0.0710331", "h2oaspan1": "1.01076", "h2oaspanconc2": "0", "h2obspan2": "0"}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</si>
  <si>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</si>
  <si>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</si>
  <si>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</si>
  <si>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</si>
  <si>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</si>
  <si>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</si>
  <si>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</si>
  <si>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</si>
  <si>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</si>
  <si>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</si>
  <si>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</si>
  <si>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</si>
  <si>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</si>
  <si>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13:10:18</t>
  </si>
  <si>
    <t>Stability Definition:	none</t>
  </si>
  <si>
    <t>13:11:02</t>
  </si>
  <si>
    <t>lvl3_ref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</si>
  <si>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</si>
  <si>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</si>
  <si>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</si>
  <si>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</si>
  <si>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</si>
  <si>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</si>
  <si>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</si>
  <si>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</si>
  <si>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</si>
  <si>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</si>
  <si>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</si>
  <si>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</si>
  <si>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</si>
  <si>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</si>
  <si>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</si>
  <si>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</si>
  <si>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</si>
  <si>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</si>
  <si>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</si>
  <si>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</si>
  <si>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</si>
  <si>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</si>
  <si>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</si>
  <si>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</si>
  <si>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</si>
  <si>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</si>
  <si>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</si>
  <si>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</si>
  <si>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</si>
  <si>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</si>
  <si>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</si>
  <si>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</si>
  <si>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</si>
  <si>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</si>
  <si>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</si>
  <si>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</si>
  <si>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</si>
  <si>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</si>
  <si>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</si>
  <si>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</si>
  <si>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</si>
  <si>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</si>
  <si>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</si>
  <si>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</si>
  <si>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</si>
  <si>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</si>
  <si>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</si>
  <si>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</si>
  <si>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</si>
  <si>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</si>
  <si>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</si>
  <si>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2.72981 199.228 360.842 639.505 854.659 1040.21 1228.04 1332.54</t>
  </si>
  <si>
    <t>Fs_true</t>
  </si>
  <si>
    <t>-1.09455 216.068 380.957 613.918 801.095 1005.89 1200.67 1401.48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</si>
  <si>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</si>
  <si>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</si>
  <si>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</si>
  <si>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</si>
  <si>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</si>
  <si>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</si>
  <si>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</si>
  <si>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</si>
  <si>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</si>
  <si>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</si>
  <si>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</si>
  <si>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</si>
  <si>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</si>
  <si>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</si>
  <si>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</si>
  <si>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</si>
  <si>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</si>
  <si>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</si>
  <si>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</si>
  <si>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</si>
  <si>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</si>
  <si>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</si>
  <si>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</si>
  <si>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</si>
  <si>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</si>
  <si>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</si>
  <si>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</si>
  <si>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</si>
  <si>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</si>
  <si>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</si>
  <si>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</si>
  <si>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</si>
  <si>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</si>
  <si>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</si>
  <si>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</si>
  <si>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</si>
  <si>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</si>
  <si>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</si>
  <si>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</si>
  <si>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</si>
  <si>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</si>
  <si>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</si>
  <si>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</si>
  <si>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</si>
  <si>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</si>
  <si>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</si>
  <si>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</si>
  <si>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</si>
  <si>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</si>
  <si>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</si>
  <si>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</si>
  <si>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</si>
  <si>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</si>
  <si>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</si>
  <si>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</si>
  <si>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</si>
  <si>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</si>
  <si>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</si>
  <si>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</si>
  <si>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</si>
  <si>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</si>
  <si>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</si>
  <si>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</si>
  <si>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</si>
  <si>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</si>
  <si>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</si>
  <si>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</si>
  <si>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</si>
  <si>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</si>
  <si>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</si>
  <si>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</si>
  <si>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</si>
  <si>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</si>
  <si>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</si>
  <si>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</si>
  <si>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</si>
  <si>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</si>
  <si>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</si>
  <si>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</si>
  <si>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</si>
  <si>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</si>
  <si>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</si>
  <si>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</si>
  <si>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</si>
  <si>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</si>
  <si>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</si>
  <si>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</si>
  <si>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</si>
  <si>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</si>
  <si>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</si>
  <si>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</si>
  <si>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</si>
  <si>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</si>
  <si>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</si>
  <si>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</si>
  <si>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</si>
  <si>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</si>
  <si>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</si>
  <si>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</si>
  <si>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</si>
  <si>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</si>
  <si>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</si>
  <si>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</si>
  <si>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</si>
  <si>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</si>
  <si>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</si>
  <si>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</si>
  <si>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</si>
  <si>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</si>
  <si>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</si>
  <si>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</si>
  <si>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</si>
  <si>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</si>
  <si>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</si>
  <si>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</si>
  <si>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</si>
  <si>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</si>
  <si>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</si>
  <si>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</si>
  <si>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</si>
  <si>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</si>
  <si>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</si>
  <si>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</si>
  <si>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</si>
  <si>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</si>
  <si>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</si>
  <si>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</si>
  <si>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</si>
  <si>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</si>
  <si>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</si>
  <si>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</si>
  <si>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</si>
  <si>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</si>
  <si>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</si>
  <si>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</si>
  <si>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</si>
  <si>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</si>
  <si>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</si>
  <si>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</si>
  <si>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</si>
  <si>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</si>
  <si>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</si>
  <si>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</si>
  <si>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</si>
  <si>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</si>
  <si>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</si>
  <si>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</si>
  <si>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</si>
  <si>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</si>
  <si>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</si>
  <si>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</si>
  <si>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</si>
  <si>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</si>
  <si>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</si>
  <si>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</si>
  <si>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</si>
  <si>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</si>
  <si>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</si>
  <si>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</si>
  <si>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</si>
  <si>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</si>
  <si>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</si>
  <si>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</si>
  <si>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</si>
  <si>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</si>
  <si>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</si>
  <si>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</si>
  <si>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</si>
  <si>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</si>
  <si>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</si>
  <si>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</si>
  <si>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</si>
  <si>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</si>
  <si>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</si>
  <si>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</si>
  <si>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</si>
  <si>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</si>
  <si>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</si>
  <si>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</si>
  <si>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</si>
  <si>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</si>
  <si>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</si>
  <si>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</si>
  <si>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</si>
  <si>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</si>
  <si>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</si>
  <si>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</si>
  <si>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</si>
  <si>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</si>
  <si>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</si>
  <si>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</si>
  <si>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</si>
  <si>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</si>
  <si>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</si>
  <si>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</si>
  <si>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</si>
  <si>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</si>
  <si>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</si>
  <si>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</si>
  <si>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</si>
  <si>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</si>
  <si>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</si>
  <si>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</si>
  <si>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</si>
  <si>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</si>
  <si>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</si>
  <si>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</si>
  <si>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</si>
  <si>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</si>
  <si>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</si>
  <si>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</si>
  <si>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</si>
  <si>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</si>
  <si>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</si>
  <si>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</si>
  <si>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</si>
  <si>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</si>
  <si>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</si>
  <si>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</si>
  <si>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</si>
  <si>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</si>
  <si>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</si>
  <si>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</si>
  <si>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</si>
  <si>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</si>
  <si>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</si>
  <si>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</si>
  <si>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</si>
  <si>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</si>
  <si>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</si>
  <si>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</si>
  <si>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</si>
  <si>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</si>
  <si>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</si>
  <si>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</si>
  <si>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</si>
  <si>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</si>
  <si>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</si>
  <si>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</si>
  <si>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</si>
  <si>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</si>
  <si>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</si>
  <si>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</si>
  <si>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</si>
  <si>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</si>
  <si>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</si>
  <si>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</si>
  <si>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</si>
  <si>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</si>
  <si>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</si>
  <si>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</si>
  <si>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</si>
  <si>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</si>
  <si>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</si>
  <si>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</si>
  <si>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</si>
  <si>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</si>
  <si>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</si>
  <si>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</si>
  <si>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</si>
  <si>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</si>
  <si>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</si>
  <si>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</si>
  <si>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</si>
  <si>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</si>
  <si>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</si>
  <si>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</si>
  <si>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</si>
  <si>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</si>
  <si>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</si>
  <si>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</si>
  <si>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</si>
  <si>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</si>
  <si>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</si>
  <si>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</si>
  <si>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</si>
  <si>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</si>
  <si>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</si>
  <si>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</si>
  <si>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</si>
  <si>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</si>
  <si>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</si>
  <si>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</si>
  <si>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</si>
  <si>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</si>
  <si>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</si>
  <si>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</si>
  <si>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</si>
  <si>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</si>
  <si>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</si>
  <si>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</si>
  <si>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</si>
  <si>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</si>
  <si>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</si>
  <si>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</si>
  <si>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</si>
  <si>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</si>
  <si>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</si>
  <si>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</si>
  <si>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</si>
  <si>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</si>
  <si>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</si>
  <si>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</si>
  <si>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</si>
  <si>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</si>
  <si>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</si>
  <si>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</si>
  <si>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</si>
  <si>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</si>
  <si>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</si>
  <si>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</si>
  <si>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</si>
  <si>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</si>
  <si>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</si>
  <si>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</si>
  <si>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</si>
  <si>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</si>
  <si>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</si>
  <si>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</si>
  <si>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</si>
  <si>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20240124 13:13:49</t>
  </si>
  <si>
    <t>13:13:49</t>
  </si>
  <si>
    <t>pre-dawn (1AM-4AM)</t>
  </si>
  <si>
    <t>predominantly south</t>
  </si>
  <si>
    <t>light green</t>
  </si>
  <si>
    <t>leaf A</t>
  </si>
  <si>
    <t>level 1</t>
  </si>
  <si>
    <t>coffee</t>
  </si>
  <si>
    <t>RECT-1367-20231221-15_16_55</t>
  </si>
  <si>
    <t>MPF-1431-20240124-13_13_52</t>
  </si>
  <si>
    <t>-</t>
  </si>
  <si>
    <t>0: Broadleaf</t>
  </si>
  <si>
    <t>13:14:07</t>
  </si>
  <si>
    <t>0/0</t>
  </si>
  <si>
    <t>11111111</t>
  </si>
  <si>
    <t>oooooooo</t>
  </si>
  <si>
    <t>on</t>
  </si>
  <si>
    <t>20240124 13:14:51</t>
  </si>
  <si>
    <t>13:14:51</t>
  </si>
  <si>
    <t>MPF-1432-20240124-13_14_54</t>
  </si>
  <si>
    <t>13:15:08</t>
  </si>
  <si>
    <t>20240124 13:15:37</t>
  </si>
  <si>
    <t>13:15:37</t>
  </si>
  <si>
    <t>MPF-1433-20240124-13_15_40</t>
  </si>
  <si>
    <t>13:16:03</t>
  </si>
  <si>
    <t>20240124 13:17:09</t>
  </si>
  <si>
    <t>13:17:09</t>
  </si>
  <si>
    <t>MPF-1434-20240124-13_17_12</t>
  </si>
  <si>
    <t>13:17:33</t>
  </si>
  <si>
    <t>20240124 13:18:08</t>
  </si>
  <si>
    <t>13:18:08</t>
  </si>
  <si>
    <t>MPF-1435-20240124-13_18_11</t>
  </si>
  <si>
    <t>13:18:26</t>
  </si>
  <si>
    <t>20240124 13:20:23</t>
  </si>
  <si>
    <t>13:20:23</t>
  </si>
  <si>
    <t>MPF-1436-20240124-13_20_26</t>
  </si>
  <si>
    <t>13:20:48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</si>
</sst>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P22"/>
  <sheetViews>
    <sheetView tabSelected="1" workbookViewId="0"/>
  </sheetViews>
  <sheetFormatPr defaultRowHeight="15"/>
  <sheetData>
    <row r="2" spans="1:276">
      <c r="A2" t="s">
        <v>31</v>
      </c>
      <c r="B2" t="s">
        <v>32</v>
      </c>
      <c r="C2" t="s">
        <v>33</v>
      </c>
    </row>
    <row r="3" spans="1:276">
      <c r="B3">
        <v>0</v>
      </c>
      <c r="C3">
        <v>21</v>
      </c>
    </row>
    <row r="4" spans="1:276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76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6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76">
      <c r="B7">
        <v>0</v>
      </c>
      <c r="C7">
        <v>0</v>
      </c>
      <c r="D7">
        <v>0</v>
      </c>
      <c r="E7">
        <v>1</v>
      </c>
    </row>
    <row r="8" spans="1:276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76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6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76">
      <c r="B11">
        <v>0</v>
      </c>
      <c r="C11">
        <v>0</v>
      </c>
      <c r="D11">
        <v>0</v>
      </c>
      <c r="E11">
        <v>0</v>
      </c>
      <c r="F11">
        <v>1</v>
      </c>
    </row>
    <row r="12" spans="1:276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76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76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92</v>
      </c>
      <c r="CZ14" t="s">
        <v>93</v>
      </c>
      <c r="DA14" t="s">
        <v>93</v>
      </c>
      <c r="DB14" t="s">
        <v>93</v>
      </c>
      <c r="DC14" t="s">
        <v>93</v>
      </c>
      <c r="DD14" t="s">
        <v>94</v>
      </c>
      <c r="DE14" t="s">
        <v>94</v>
      </c>
      <c r="DF14" t="s">
        <v>94</v>
      </c>
      <c r="DG14" t="s">
        <v>94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</row>
    <row r="15" spans="1:276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89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175</v>
      </c>
      <c r="CN15" t="s">
        <v>196</v>
      </c>
      <c r="CO15" t="s">
        <v>197</v>
      </c>
      <c r="CP15" t="s">
        <v>198</v>
      </c>
      <c r="CQ15" t="s">
        <v>149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119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108</v>
      </c>
      <c r="FH15" t="s">
        <v>111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</row>
    <row r="16" spans="1:276">
      <c r="B16" t="s">
        <v>377</v>
      </c>
      <c r="C16" t="s">
        <v>377</v>
      </c>
      <c r="F16" t="s">
        <v>377</v>
      </c>
      <c r="M16" t="s">
        <v>377</v>
      </c>
      <c r="N16" t="s">
        <v>378</v>
      </c>
      <c r="O16" t="s">
        <v>379</v>
      </c>
      <c r="P16" t="s">
        <v>380</v>
      </c>
      <c r="Q16" t="s">
        <v>381</v>
      </c>
      <c r="R16" t="s">
        <v>381</v>
      </c>
      <c r="S16" t="s">
        <v>222</v>
      </c>
      <c r="T16" t="s">
        <v>222</v>
      </c>
      <c r="U16" t="s">
        <v>378</v>
      </c>
      <c r="V16" t="s">
        <v>378</v>
      </c>
      <c r="W16" t="s">
        <v>378</v>
      </c>
      <c r="X16" t="s">
        <v>378</v>
      </c>
      <c r="Y16" t="s">
        <v>382</v>
      </c>
      <c r="Z16" t="s">
        <v>383</v>
      </c>
      <c r="AA16" t="s">
        <v>383</v>
      </c>
      <c r="AB16" t="s">
        <v>384</v>
      </c>
      <c r="AC16" t="s">
        <v>385</v>
      </c>
      <c r="AD16" t="s">
        <v>384</v>
      </c>
      <c r="AE16" t="s">
        <v>384</v>
      </c>
      <c r="AF16" t="s">
        <v>384</v>
      </c>
      <c r="AG16" t="s">
        <v>382</v>
      </c>
      <c r="AH16" t="s">
        <v>382</v>
      </c>
      <c r="AI16" t="s">
        <v>382</v>
      </c>
      <c r="AJ16" t="s">
        <v>382</v>
      </c>
      <c r="AK16" t="s">
        <v>386</v>
      </c>
      <c r="AL16" t="s">
        <v>385</v>
      </c>
      <c r="AN16" t="s">
        <v>385</v>
      </c>
      <c r="AO16" t="s">
        <v>386</v>
      </c>
      <c r="AU16" t="s">
        <v>380</v>
      </c>
      <c r="BB16" t="s">
        <v>380</v>
      </c>
      <c r="BC16" t="s">
        <v>380</v>
      </c>
      <c r="BD16" t="s">
        <v>380</v>
      </c>
      <c r="BE16" t="s">
        <v>387</v>
      </c>
      <c r="BS16" t="s">
        <v>388</v>
      </c>
      <c r="BU16" t="s">
        <v>388</v>
      </c>
      <c r="BV16" t="s">
        <v>380</v>
      </c>
      <c r="BY16" t="s">
        <v>388</v>
      </c>
      <c r="BZ16" t="s">
        <v>385</v>
      </c>
      <c r="CC16" t="s">
        <v>389</v>
      </c>
      <c r="CD16" t="s">
        <v>389</v>
      </c>
      <c r="CF16" t="s">
        <v>390</v>
      </c>
      <c r="CG16" t="s">
        <v>388</v>
      </c>
      <c r="CI16" t="s">
        <v>388</v>
      </c>
      <c r="CJ16" t="s">
        <v>380</v>
      </c>
      <c r="CN16" t="s">
        <v>388</v>
      </c>
      <c r="CP16" t="s">
        <v>391</v>
      </c>
      <c r="CS16" t="s">
        <v>388</v>
      </c>
      <c r="CT16" t="s">
        <v>388</v>
      </c>
      <c r="CV16" t="s">
        <v>388</v>
      </c>
      <c r="CX16" t="s">
        <v>388</v>
      </c>
      <c r="CZ16" t="s">
        <v>380</v>
      </c>
      <c r="DA16" t="s">
        <v>380</v>
      </c>
      <c r="DC16" t="s">
        <v>392</v>
      </c>
      <c r="DD16" t="s">
        <v>393</v>
      </c>
      <c r="DG16" t="s">
        <v>378</v>
      </c>
      <c r="DH16" t="s">
        <v>377</v>
      </c>
      <c r="DI16" t="s">
        <v>381</v>
      </c>
      <c r="DJ16" t="s">
        <v>381</v>
      </c>
      <c r="DK16" t="s">
        <v>394</v>
      </c>
      <c r="DL16" t="s">
        <v>394</v>
      </c>
      <c r="DM16" t="s">
        <v>381</v>
      </c>
      <c r="DN16" t="s">
        <v>394</v>
      </c>
      <c r="DO16" t="s">
        <v>386</v>
      </c>
      <c r="DP16" t="s">
        <v>384</v>
      </c>
      <c r="DQ16" t="s">
        <v>384</v>
      </c>
      <c r="DR16" t="s">
        <v>383</v>
      </c>
      <c r="DS16" t="s">
        <v>383</v>
      </c>
      <c r="DT16" t="s">
        <v>383</v>
      </c>
      <c r="DU16" t="s">
        <v>383</v>
      </c>
      <c r="DV16" t="s">
        <v>383</v>
      </c>
      <c r="DW16" t="s">
        <v>395</v>
      </c>
      <c r="DX16" t="s">
        <v>380</v>
      </c>
      <c r="DY16" t="s">
        <v>380</v>
      </c>
      <c r="DZ16" t="s">
        <v>381</v>
      </c>
      <c r="EA16" t="s">
        <v>381</v>
      </c>
      <c r="EB16" t="s">
        <v>381</v>
      </c>
      <c r="EC16" t="s">
        <v>394</v>
      </c>
      <c r="ED16" t="s">
        <v>381</v>
      </c>
      <c r="EE16" t="s">
        <v>394</v>
      </c>
      <c r="EF16" t="s">
        <v>384</v>
      </c>
      <c r="EG16" t="s">
        <v>384</v>
      </c>
      <c r="EH16" t="s">
        <v>383</v>
      </c>
      <c r="EI16" t="s">
        <v>383</v>
      </c>
      <c r="EJ16" t="s">
        <v>380</v>
      </c>
      <c r="EO16" t="s">
        <v>380</v>
      </c>
      <c r="ER16" t="s">
        <v>383</v>
      </c>
      <c r="ES16" t="s">
        <v>383</v>
      </c>
      <c r="ET16" t="s">
        <v>383</v>
      </c>
      <c r="EU16" t="s">
        <v>383</v>
      </c>
      <c r="EV16" t="s">
        <v>383</v>
      </c>
      <c r="EW16" t="s">
        <v>380</v>
      </c>
      <c r="EX16" t="s">
        <v>380</v>
      </c>
      <c r="EY16" t="s">
        <v>380</v>
      </c>
      <c r="EZ16" t="s">
        <v>377</v>
      </c>
      <c r="FC16" t="s">
        <v>396</v>
      </c>
      <c r="FD16" t="s">
        <v>396</v>
      </c>
      <c r="FF16" t="s">
        <v>377</v>
      </c>
      <c r="FG16" t="s">
        <v>397</v>
      </c>
      <c r="FI16" t="s">
        <v>377</v>
      </c>
      <c r="FJ16" t="s">
        <v>377</v>
      </c>
      <c r="FL16" t="s">
        <v>398</v>
      </c>
      <c r="FM16" t="s">
        <v>399</v>
      </c>
      <c r="FN16" t="s">
        <v>398</v>
      </c>
      <c r="FO16" t="s">
        <v>399</v>
      </c>
      <c r="FP16" t="s">
        <v>398</v>
      </c>
      <c r="FQ16" t="s">
        <v>399</v>
      </c>
      <c r="FR16" t="s">
        <v>385</v>
      </c>
      <c r="FS16" t="s">
        <v>385</v>
      </c>
      <c r="FW16" t="s">
        <v>400</v>
      </c>
      <c r="FX16" t="s">
        <v>400</v>
      </c>
      <c r="GK16" t="s">
        <v>400</v>
      </c>
      <c r="GL16" t="s">
        <v>400</v>
      </c>
      <c r="GM16" t="s">
        <v>401</v>
      </c>
      <c r="GN16" t="s">
        <v>401</v>
      </c>
      <c r="GO16" t="s">
        <v>383</v>
      </c>
      <c r="GP16" t="s">
        <v>383</v>
      </c>
      <c r="GQ16" t="s">
        <v>385</v>
      </c>
      <c r="GR16" t="s">
        <v>383</v>
      </c>
      <c r="GS16" t="s">
        <v>394</v>
      </c>
      <c r="GT16" t="s">
        <v>385</v>
      </c>
      <c r="GU16" t="s">
        <v>385</v>
      </c>
      <c r="GW16" t="s">
        <v>400</v>
      </c>
      <c r="GX16" t="s">
        <v>400</v>
      </c>
      <c r="GY16" t="s">
        <v>400</v>
      </c>
      <c r="GZ16" t="s">
        <v>400</v>
      </c>
      <c r="HA16" t="s">
        <v>400</v>
      </c>
      <c r="HB16" t="s">
        <v>400</v>
      </c>
      <c r="HC16" t="s">
        <v>400</v>
      </c>
      <c r="HD16" t="s">
        <v>402</v>
      </c>
      <c r="HE16" t="s">
        <v>403</v>
      </c>
      <c r="HF16" t="s">
        <v>403</v>
      </c>
      <c r="HG16" t="s">
        <v>403</v>
      </c>
      <c r="HH16" t="s">
        <v>400</v>
      </c>
      <c r="HI16" t="s">
        <v>400</v>
      </c>
      <c r="HJ16" t="s">
        <v>400</v>
      </c>
      <c r="HK16" t="s">
        <v>400</v>
      </c>
      <c r="HL16" t="s">
        <v>400</v>
      </c>
      <c r="HM16" t="s">
        <v>400</v>
      </c>
      <c r="HN16" t="s">
        <v>400</v>
      </c>
      <c r="HO16" t="s">
        <v>400</v>
      </c>
      <c r="HP16" t="s">
        <v>400</v>
      </c>
      <c r="HQ16" t="s">
        <v>400</v>
      </c>
      <c r="HR16" t="s">
        <v>400</v>
      </c>
      <c r="HS16" t="s">
        <v>400</v>
      </c>
      <c r="HZ16" t="s">
        <v>400</v>
      </c>
      <c r="IA16" t="s">
        <v>385</v>
      </c>
      <c r="IB16" t="s">
        <v>385</v>
      </c>
      <c r="IC16" t="s">
        <v>398</v>
      </c>
      <c r="ID16" t="s">
        <v>399</v>
      </c>
      <c r="IE16" t="s">
        <v>399</v>
      </c>
      <c r="II16" t="s">
        <v>399</v>
      </c>
      <c r="IM16" t="s">
        <v>381</v>
      </c>
      <c r="IN16" t="s">
        <v>381</v>
      </c>
      <c r="IO16" t="s">
        <v>394</v>
      </c>
      <c r="IP16" t="s">
        <v>394</v>
      </c>
      <c r="IQ16" t="s">
        <v>404</v>
      </c>
      <c r="IR16" t="s">
        <v>404</v>
      </c>
      <c r="IS16" t="s">
        <v>400</v>
      </c>
      <c r="IT16" t="s">
        <v>400</v>
      </c>
      <c r="IU16" t="s">
        <v>400</v>
      </c>
      <c r="IV16" t="s">
        <v>400</v>
      </c>
      <c r="IW16" t="s">
        <v>400</v>
      </c>
      <c r="IX16" t="s">
        <v>400</v>
      </c>
      <c r="IY16" t="s">
        <v>383</v>
      </c>
      <c r="IZ16" t="s">
        <v>400</v>
      </c>
      <c r="JB16" t="s">
        <v>386</v>
      </c>
      <c r="JC16" t="s">
        <v>386</v>
      </c>
      <c r="JD16" t="s">
        <v>383</v>
      </c>
      <c r="JE16" t="s">
        <v>383</v>
      </c>
      <c r="JF16" t="s">
        <v>383</v>
      </c>
      <c r="JG16" t="s">
        <v>383</v>
      </c>
      <c r="JH16" t="s">
        <v>383</v>
      </c>
      <c r="JI16" t="s">
        <v>385</v>
      </c>
      <c r="JJ16" t="s">
        <v>385</v>
      </c>
      <c r="JK16" t="s">
        <v>385</v>
      </c>
      <c r="JL16" t="s">
        <v>383</v>
      </c>
      <c r="JM16" t="s">
        <v>381</v>
      </c>
      <c r="JN16" t="s">
        <v>394</v>
      </c>
      <c r="JO16" t="s">
        <v>385</v>
      </c>
      <c r="JP16" t="s">
        <v>385</v>
      </c>
    </row>
    <row r="17" spans="1:276">
      <c r="A17">
        <v>1</v>
      </c>
      <c r="B17">
        <v>1706127229</v>
      </c>
      <c r="C17">
        <v>0</v>
      </c>
      <c r="D17" t="s">
        <v>405</v>
      </c>
      <c r="E17" t="s">
        <v>406</v>
      </c>
      <c r="F17">
        <v>15</v>
      </c>
      <c r="G17" t="s">
        <v>407</v>
      </c>
      <c r="H17" t="s">
        <v>408</v>
      </c>
      <c r="I17" t="s">
        <v>409</v>
      </c>
      <c r="J17" t="s">
        <v>410</v>
      </c>
      <c r="K17" t="s">
        <v>411</v>
      </c>
      <c r="L17" t="s">
        <v>412</v>
      </c>
      <c r="M17">
        <v>1706127221</v>
      </c>
      <c r="N17">
        <f>(O17)/1000</f>
        <v>0</v>
      </c>
      <c r="O17">
        <f>1000*DO17*AM17*(DK17-DL17)/(100*DD17*(1000-AM17*DK17))</f>
        <v>0</v>
      </c>
      <c r="P17">
        <f>DO17*AM17*(DJ17-DI17*(1000-AM17*DL17)/(1000-AM17*DK17))/(100*DD17)</f>
        <v>0</v>
      </c>
      <c r="Q17">
        <f>DI17 - IF(AM17&gt;1, P17*DD17*100.0/(AO17*DW17), 0)</f>
        <v>0</v>
      </c>
      <c r="R17">
        <f>((X17-N17/2)*Q17-P17)/(X17+N17/2)</f>
        <v>0</v>
      </c>
      <c r="S17">
        <f>R17*(DP17+DQ17)/1000.0</f>
        <v>0</v>
      </c>
      <c r="T17">
        <f>(DI17 - IF(AM17&gt;1, P17*DD17*100.0/(AO17*DW17), 0))*(DP17+DQ17)/1000.0</f>
        <v>0</v>
      </c>
      <c r="U17">
        <f>2.0/((1/W17-1/V17)+SIGN(W17)*SQRT((1/W17-1/V17)*(1/W17-1/V17) + 4*DE17/((DE17+1)*(DE17+1))*(2*1/W17*1/V17-1/V17*1/V17)))</f>
        <v>0</v>
      </c>
      <c r="V17">
        <f>IF(LEFT(DF17,1)&lt;&gt;"0",IF(LEFT(DF17,1)="1",3.0,DG17),$D$5+$E$5*(DW17*DP17/($K$5*1000))+$F$5*(DW17*DP17/($K$5*1000))*MAX(MIN(DD17,$J$5),$I$5)*MAX(MIN(DD17,$J$5),$I$5)+$G$5*MAX(MIN(DD17,$J$5),$I$5)*(DW17*DP17/($K$5*1000))+$H$5*(DW17*DP17/($K$5*1000))*(DW17*DP17/($K$5*1000)))</f>
        <v>0</v>
      </c>
      <c r="W17">
        <f>N17*(1000-(1000*0.61365*exp(17.502*AA17/(240.97+AA17))/(DP17+DQ17)+DK17)/2)/(1000*0.61365*exp(17.502*AA17/(240.97+AA17))/(DP17+DQ17)-DK17)</f>
        <v>0</v>
      </c>
      <c r="X17">
        <f>1/((DE17+1)/(U17/1.6)+1/(V17/1.37)) + DE17/((DE17+1)/(U17/1.6) + DE17/(V17/1.37))</f>
        <v>0</v>
      </c>
      <c r="Y17">
        <f>(CZ17*DC17)</f>
        <v>0</v>
      </c>
      <c r="Z17">
        <f>(DR17+(Y17+2*0.95*5.67E-8*(((DR17+$B$7)+273)^4-(DR17+273)^4)-44100*N17)/(1.84*29.3*V17+8*0.95*5.67E-8*(DR17+273)^3))</f>
        <v>0</v>
      </c>
      <c r="AA17">
        <f>($C$7*DS17+$D$7*DT17+$E$7*Z17)</f>
        <v>0</v>
      </c>
      <c r="AB17">
        <f>0.61365*exp(17.502*AA17/(240.97+AA17))</f>
        <v>0</v>
      </c>
      <c r="AC17">
        <f>(AD17/AE17*100)</f>
        <v>0</v>
      </c>
      <c r="AD17">
        <f>DK17*(DP17+DQ17)/1000</f>
        <v>0</v>
      </c>
      <c r="AE17">
        <f>0.61365*exp(17.502*DR17/(240.97+DR17))</f>
        <v>0</v>
      </c>
      <c r="AF17">
        <f>(AB17-DK17*(DP17+DQ17)/1000)</f>
        <v>0</v>
      </c>
      <c r="AG17">
        <f>(-N17*44100)</f>
        <v>0</v>
      </c>
      <c r="AH17">
        <f>2*29.3*V17*0.92*(DR17-AA17)</f>
        <v>0</v>
      </c>
      <c r="AI17">
        <f>2*0.95*5.67E-8*(((DR17+$B$7)+273)^4-(AA17+273)^4)</f>
        <v>0</v>
      </c>
      <c r="AJ17">
        <f>Y17+AI17+AG17+AH17</f>
        <v>0</v>
      </c>
      <c r="AK17">
        <v>1</v>
      </c>
      <c r="AL17">
        <v>0</v>
      </c>
      <c r="AM17">
        <f>IF(AK17*$H$13&gt;=AO17,1.0,(AO17/(AO17-AK17*$H$13)))</f>
        <v>0</v>
      </c>
      <c r="AN17">
        <f>(AM17-1)*100</f>
        <v>0</v>
      </c>
      <c r="AO17">
        <f>MAX(0,($B$13+$C$13*DW17)/(1+$D$13*DW17)*DP17/(DR17+273)*$E$13)</f>
        <v>0</v>
      </c>
      <c r="AP17" t="s">
        <v>413</v>
      </c>
      <c r="AQ17">
        <v>10104.6</v>
      </c>
      <c r="AR17">
        <v>832.715384615385</v>
      </c>
      <c r="AS17">
        <v>4495.83</v>
      </c>
      <c r="AT17">
        <f>1-AR17/AS17</f>
        <v>0</v>
      </c>
      <c r="AU17">
        <v>-0.102066526841992</v>
      </c>
      <c r="AV17" t="s">
        <v>414</v>
      </c>
      <c r="AW17">
        <v>10075.4</v>
      </c>
      <c r="AX17">
        <v>1670.27423076923</v>
      </c>
      <c r="AY17">
        <v>1829.6338569265</v>
      </c>
      <c r="AZ17">
        <f>1-AX17/AY17</f>
        <v>0</v>
      </c>
      <c r="BA17">
        <v>0.5</v>
      </c>
      <c r="BB17">
        <f>DA17</f>
        <v>0</v>
      </c>
      <c r="BC17">
        <f>P17</f>
        <v>0</v>
      </c>
      <c r="BD17">
        <f>AZ17*BA17*BB17</f>
        <v>0</v>
      </c>
      <c r="BE17">
        <f>(BC17-AU17)/BB17</f>
        <v>0</v>
      </c>
      <c r="BF17">
        <f>(AS17-AY17)/AY17</f>
        <v>0</v>
      </c>
      <c r="BG17">
        <f>AR17/(AT17+AR17/AY17)</f>
        <v>0</v>
      </c>
      <c r="BH17" t="s">
        <v>415</v>
      </c>
      <c r="BI17">
        <v>0</v>
      </c>
      <c r="BJ17">
        <f>IF(BI17&lt;&gt;0, BI17, BG17)</f>
        <v>0</v>
      </c>
      <c r="BK17">
        <f>1-BJ17/AY17</f>
        <v>0</v>
      </c>
      <c r="BL17">
        <f>(AY17-AX17)/(AY17-BJ17)</f>
        <v>0</v>
      </c>
      <c r="BM17">
        <f>(AS17-AY17)/(AS17-BJ17)</f>
        <v>0</v>
      </c>
      <c r="BN17">
        <f>(AY17-AX17)/(AY17-AR17)</f>
        <v>0</v>
      </c>
      <c r="BO17">
        <f>(AS17-AY17)/(AS17-AR17)</f>
        <v>0</v>
      </c>
      <c r="BP17">
        <f>(BL17*BJ17/AX17)</f>
        <v>0</v>
      </c>
      <c r="BQ17">
        <f>(1-BP17)</f>
        <v>0</v>
      </c>
      <c r="BR17">
        <v>1431</v>
      </c>
      <c r="BS17">
        <v>290</v>
      </c>
      <c r="BT17">
        <v>1813.65</v>
      </c>
      <c r="BU17">
        <v>65</v>
      </c>
      <c r="BV17">
        <v>10075.4</v>
      </c>
      <c r="BW17">
        <v>1806.79</v>
      </c>
      <c r="BX17">
        <v>6.86</v>
      </c>
      <c r="BY17">
        <v>300</v>
      </c>
      <c r="BZ17">
        <v>24.1</v>
      </c>
      <c r="CA17">
        <v>1829.6338569265</v>
      </c>
      <c r="CB17">
        <v>2.24582150052353</v>
      </c>
      <c r="CC17">
        <v>-23.0202376789278</v>
      </c>
      <c r="CD17">
        <v>1.97690441427675</v>
      </c>
      <c r="CE17">
        <v>0.828847123785853</v>
      </c>
      <c r="CF17">
        <v>-0.00777071568409344</v>
      </c>
      <c r="CG17">
        <v>290</v>
      </c>
      <c r="CH17">
        <v>1804.6</v>
      </c>
      <c r="CI17">
        <v>875</v>
      </c>
      <c r="CJ17">
        <v>10036</v>
      </c>
      <c r="CK17">
        <v>1806.7</v>
      </c>
      <c r="CL17">
        <v>-2.1</v>
      </c>
      <c r="CZ17">
        <f>$B$11*DX17+$C$11*DY17+$F$11*EJ17*(1-EM17)</f>
        <v>0</v>
      </c>
      <c r="DA17">
        <f>CZ17*DB17</f>
        <v>0</v>
      </c>
      <c r="DB17">
        <f>($B$11*$D$9+$C$11*$D$9+$F$11*((EW17+EO17)/MAX(EW17+EO17+EX17, 0.1)*$I$9+EX17/MAX(EW17+EO17+EX17, 0.1)*$J$9))/($B$11+$C$11+$F$11)</f>
        <v>0</v>
      </c>
      <c r="DC17">
        <f>($B$11*$K$9+$C$11*$K$9+$F$11*((EW17+EO17)/MAX(EW17+EO17+EX17, 0.1)*$P$9+EX17/MAX(EW17+EO17+EX17, 0.1)*$Q$9))/($B$11+$C$11+$F$11)</f>
        <v>0</v>
      </c>
      <c r="DD17">
        <v>6</v>
      </c>
      <c r="DE17">
        <v>0.5</v>
      </c>
      <c r="DF17" t="s">
        <v>416</v>
      </c>
      <c r="DG17">
        <v>2</v>
      </c>
      <c r="DH17">
        <v>1706127221</v>
      </c>
      <c r="DI17">
        <v>344.267066666667</v>
      </c>
      <c r="DJ17">
        <v>345.107333333333</v>
      </c>
      <c r="DK17">
        <v>27.71934</v>
      </c>
      <c r="DL17">
        <v>26.9326</v>
      </c>
      <c r="DM17">
        <v>345.331066666667</v>
      </c>
      <c r="DN17">
        <v>27.44326</v>
      </c>
      <c r="DO17">
        <v>600.020933333333</v>
      </c>
      <c r="DP17">
        <v>88.5333533333333</v>
      </c>
      <c r="DQ17">
        <v>0.100005926666667</v>
      </c>
      <c r="DR17">
        <v>31.8166666666667</v>
      </c>
      <c r="DS17">
        <v>31.52476</v>
      </c>
      <c r="DT17">
        <v>999.9</v>
      </c>
      <c r="DU17">
        <v>0</v>
      </c>
      <c r="DV17">
        <v>0</v>
      </c>
      <c r="DW17">
        <v>5004.66666666667</v>
      </c>
      <c r="DX17">
        <v>0</v>
      </c>
      <c r="DY17">
        <v>-102.670733333333</v>
      </c>
      <c r="DZ17">
        <v>-0.850460713333333</v>
      </c>
      <c r="EA17">
        <v>354.071533333333</v>
      </c>
      <c r="EB17">
        <v>354.6594</v>
      </c>
      <c r="EC17">
        <v>0.7867312</v>
      </c>
      <c r="ED17">
        <v>345.107333333333</v>
      </c>
      <c r="EE17">
        <v>26.9326</v>
      </c>
      <c r="EF17">
        <v>2.45408533333333</v>
      </c>
      <c r="EG17">
        <v>2.38443333333333</v>
      </c>
      <c r="EH17">
        <v>20.7250733333333</v>
      </c>
      <c r="EI17">
        <v>20.25824</v>
      </c>
      <c r="EJ17">
        <v>700.012266666667</v>
      </c>
      <c r="EK17">
        <v>0.943011866666667</v>
      </c>
      <c r="EL17">
        <v>0.0569883466666667</v>
      </c>
      <c r="EM17">
        <v>0</v>
      </c>
      <c r="EN17">
        <v>1670.818</v>
      </c>
      <c r="EO17">
        <v>5.00072</v>
      </c>
      <c r="EP17">
        <v>11421.42</v>
      </c>
      <c r="EQ17">
        <v>6034.09666666667</v>
      </c>
      <c r="ER17">
        <v>43.812</v>
      </c>
      <c r="ES17">
        <v>46.0578666666667</v>
      </c>
      <c r="ET17">
        <v>45.312</v>
      </c>
      <c r="EU17">
        <v>46.3288</v>
      </c>
      <c r="EV17">
        <v>46.437</v>
      </c>
      <c r="EW17">
        <v>655.404</v>
      </c>
      <c r="EX17">
        <v>39.61</v>
      </c>
      <c r="EY17">
        <v>0</v>
      </c>
      <c r="EZ17">
        <v>260.900000095367</v>
      </c>
      <c r="FA17">
        <v>0</v>
      </c>
      <c r="FB17">
        <v>1670.27423076923</v>
      </c>
      <c r="FC17">
        <v>-70.8912821124012</v>
      </c>
      <c r="FD17">
        <v>-463.955555905262</v>
      </c>
      <c r="FE17">
        <v>11417.5576923077</v>
      </c>
      <c r="FF17">
        <v>15</v>
      </c>
      <c r="FG17">
        <v>1706127247</v>
      </c>
      <c r="FH17" t="s">
        <v>417</v>
      </c>
      <c r="FI17">
        <v>1706127247</v>
      </c>
      <c r="FJ17">
        <v>1706127083</v>
      </c>
      <c r="FK17">
        <v>32</v>
      </c>
      <c r="FL17">
        <v>0.01</v>
      </c>
      <c r="FM17">
        <v>-0.02</v>
      </c>
      <c r="FN17">
        <v>-1.064</v>
      </c>
      <c r="FO17">
        <v>0.276</v>
      </c>
      <c r="FP17">
        <v>347</v>
      </c>
      <c r="FQ17">
        <v>27</v>
      </c>
      <c r="FR17">
        <v>0.87</v>
      </c>
      <c r="FS17">
        <v>0.27</v>
      </c>
      <c r="FT17">
        <v>0</v>
      </c>
      <c r="FU17">
        <v>0</v>
      </c>
      <c r="FV17" t="s">
        <v>418</v>
      </c>
      <c r="FW17">
        <v>3.237</v>
      </c>
      <c r="FX17">
        <v>2.68099</v>
      </c>
      <c r="FY17">
        <v>0.0732425</v>
      </c>
      <c r="FZ17">
        <v>0.0729822</v>
      </c>
      <c r="GA17">
        <v>0.116097</v>
      </c>
      <c r="GB17">
        <v>0.112679</v>
      </c>
      <c r="GC17">
        <v>28183</v>
      </c>
      <c r="GD17">
        <v>25906.7</v>
      </c>
      <c r="GE17">
        <v>28785.6</v>
      </c>
      <c r="GF17">
        <v>26528.1</v>
      </c>
      <c r="GG17">
        <v>35478.4</v>
      </c>
      <c r="GH17">
        <v>33145.3</v>
      </c>
      <c r="GI17">
        <v>43254.3</v>
      </c>
      <c r="GJ17">
        <v>40188.7</v>
      </c>
      <c r="GK17">
        <v>2.0655</v>
      </c>
      <c r="GL17">
        <v>2.4765</v>
      </c>
      <c r="GM17">
        <v>0.159696</v>
      </c>
      <c r="GN17">
        <v>0</v>
      </c>
      <c r="GO17">
        <v>28.9348</v>
      </c>
      <c r="GP17">
        <v>999.9</v>
      </c>
      <c r="GQ17">
        <v>58.436</v>
      </c>
      <c r="GR17">
        <v>30.333</v>
      </c>
      <c r="GS17">
        <v>28.6636</v>
      </c>
      <c r="GT17">
        <v>30.4037</v>
      </c>
      <c r="GU17">
        <v>9.49519</v>
      </c>
      <c r="GV17">
        <v>3</v>
      </c>
      <c r="GW17">
        <v>0.186189</v>
      </c>
      <c r="GX17">
        <v>0</v>
      </c>
      <c r="GY17">
        <v>20.3068</v>
      </c>
      <c r="GZ17">
        <v>5.24724</v>
      </c>
      <c r="HA17">
        <v>11.9644</v>
      </c>
      <c r="HB17">
        <v>4.985</v>
      </c>
      <c r="HC17">
        <v>3.2924</v>
      </c>
      <c r="HD17">
        <v>999.9</v>
      </c>
      <c r="HE17">
        <v>9999</v>
      </c>
      <c r="HF17">
        <v>9999</v>
      </c>
      <c r="HG17">
        <v>9999</v>
      </c>
      <c r="HH17">
        <v>4.9713</v>
      </c>
      <c r="HI17">
        <v>1.88293</v>
      </c>
      <c r="HJ17">
        <v>1.8777</v>
      </c>
      <c r="HK17">
        <v>1.87927</v>
      </c>
      <c r="HL17">
        <v>1.875</v>
      </c>
      <c r="HM17">
        <v>1.87514</v>
      </c>
      <c r="HN17">
        <v>1.87836</v>
      </c>
      <c r="HO17">
        <v>1.87881</v>
      </c>
      <c r="HP17">
        <v>0</v>
      </c>
      <c r="HQ17">
        <v>0</v>
      </c>
      <c r="HR17">
        <v>0</v>
      </c>
      <c r="HS17">
        <v>0</v>
      </c>
      <c r="HT17" t="s">
        <v>419</v>
      </c>
      <c r="HU17" t="s">
        <v>420</v>
      </c>
      <c r="HV17" t="s">
        <v>421</v>
      </c>
      <c r="HW17" t="s">
        <v>421</v>
      </c>
      <c r="HX17" t="s">
        <v>421</v>
      </c>
      <c r="HY17" t="s">
        <v>421</v>
      </c>
      <c r="HZ17">
        <v>0</v>
      </c>
      <c r="IA17">
        <v>100</v>
      </c>
      <c r="IB17">
        <v>100</v>
      </c>
      <c r="IC17">
        <v>-1.064</v>
      </c>
      <c r="ID17">
        <v>0.2761</v>
      </c>
      <c r="IE17">
        <v>-1.07420000000002</v>
      </c>
      <c r="IF17">
        <v>0</v>
      </c>
      <c r="IG17">
        <v>0</v>
      </c>
      <c r="IH17">
        <v>0</v>
      </c>
      <c r="II17">
        <v>0.276081818181815</v>
      </c>
      <c r="IJ17">
        <v>0</v>
      </c>
      <c r="IK17">
        <v>0</v>
      </c>
      <c r="IL17">
        <v>0</v>
      </c>
      <c r="IM17">
        <v>-1</v>
      </c>
      <c r="IN17">
        <v>-1</v>
      </c>
      <c r="IO17">
        <v>1</v>
      </c>
      <c r="IP17">
        <v>23</v>
      </c>
      <c r="IQ17">
        <v>2.4</v>
      </c>
      <c r="IR17">
        <v>2.4</v>
      </c>
      <c r="IS17">
        <v>4.91333</v>
      </c>
      <c r="IT17">
        <v>4.99756</v>
      </c>
      <c r="IU17">
        <v>3.34595</v>
      </c>
      <c r="IV17">
        <v>3.07373</v>
      </c>
      <c r="IW17">
        <v>3.05054</v>
      </c>
      <c r="IX17">
        <v>2.31567</v>
      </c>
      <c r="IY17">
        <v>33.9413</v>
      </c>
      <c r="IZ17">
        <v>15.2528</v>
      </c>
      <c r="JA17">
        <v>2</v>
      </c>
      <c r="JB17">
        <v>621.732</v>
      </c>
      <c r="JC17">
        <v>1057.25</v>
      </c>
      <c r="JD17">
        <v>30.0071</v>
      </c>
      <c r="JE17">
        <v>29.4455</v>
      </c>
      <c r="JF17">
        <v>30.0001</v>
      </c>
      <c r="JG17">
        <v>29.5431</v>
      </c>
      <c r="JH17">
        <v>29.5439</v>
      </c>
      <c r="JI17">
        <v>-1</v>
      </c>
      <c r="JJ17">
        <v>-30</v>
      </c>
      <c r="JK17">
        <v>-30</v>
      </c>
      <c r="JL17">
        <v>-999.9</v>
      </c>
      <c r="JM17">
        <v>400</v>
      </c>
      <c r="JN17">
        <v>0</v>
      </c>
      <c r="JO17">
        <v>103.929</v>
      </c>
      <c r="JP17">
        <v>101.05</v>
      </c>
    </row>
    <row r="18" spans="1:276">
      <c r="A18">
        <v>2</v>
      </c>
      <c r="B18">
        <v>1706127291</v>
      </c>
      <c r="C18">
        <v>62</v>
      </c>
      <c r="D18" t="s">
        <v>422</v>
      </c>
      <c r="E18" t="s">
        <v>423</v>
      </c>
      <c r="F18">
        <v>15</v>
      </c>
      <c r="G18" t="s">
        <v>407</v>
      </c>
      <c r="H18" t="s">
        <v>408</v>
      </c>
      <c r="I18" t="s">
        <v>409</v>
      </c>
      <c r="J18" t="s">
        <v>410</v>
      </c>
      <c r="K18" t="s">
        <v>411</v>
      </c>
      <c r="L18" t="s">
        <v>412</v>
      </c>
      <c r="M18">
        <v>1706127283</v>
      </c>
      <c r="N18">
        <f>(O18)/1000</f>
        <v>0</v>
      </c>
      <c r="O18">
        <f>1000*DO18*AM18*(DK18-DL18)/(100*DD18*(1000-AM18*DK18))</f>
        <v>0</v>
      </c>
      <c r="P18">
        <f>DO18*AM18*(DJ18-DI18*(1000-AM18*DL18)/(1000-AM18*DK18))/(100*DD18)</f>
        <v>0</v>
      </c>
      <c r="Q18">
        <f>DI18 - IF(AM18&gt;1, P18*DD18*100.0/(AO18*DW18), 0)</f>
        <v>0</v>
      </c>
      <c r="R18">
        <f>((X18-N18/2)*Q18-P18)/(X18+N18/2)</f>
        <v>0</v>
      </c>
      <c r="S18">
        <f>R18*(DP18+DQ18)/1000.0</f>
        <v>0</v>
      </c>
      <c r="T18">
        <f>(DI18 - IF(AM18&gt;1, P18*DD18*100.0/(AO18*DW18), 0))*(DP18+DQ18)/1000.0</f>
        <v>0</v>
      </c>
      <c r="U18">
        <f>2.0/((1/W18-1/V18)+SIGN(W18)*SQRT((1/W18-1/V18)*(1/W18-1/V18) + 4*DE18/((DE18+1)*(DE18+1))*(2*1/W18*1/V18-1/V18*1/V18)))</f>
        <v>0</v>
      </c>
      <c r="V18">
        <f>IF(LEFT(DF18,1)&lt;&gt;"0",IF(LEFT(DF18,1)="1",3.0,DG18),$D$5+$E$5*(DW18*DP18/($K$5*1000))+$F$5*(DW18*DP18/($K$5*1000))*MAX(MIN(DD18,$J$5),$I$5)*MAX(MIN(DD18,$J$5),$I$5)+$G$5*MAX(MIN(DD18,$J$5),$I$5)*(DW18*DP18/($K$5*1000))+$H$5*(DW18*DP18/($K$5*1000))*(DW18*DP18/($K$5*1000)))</f>
        <v>0</v>
      </c>
      <c r="W18">
        <f>N18*(1000-(1000*0.61365*exp(17.502*AA18/(240.97+AA18))/(DP18+DQ18)+DK18)/2)/(1000*0.61365*exp(17.502*AA18/(240.97+AA18))/(DP18+DQ18)-DK18)</f>
        <v>0</v>
      </c>
      <c r="X18">
        <f>1/((DE18+1)/(U18/1.6)+1/(V18/1.37)) + DE18/((DE18+1)/(U18/1.6) + DE18/(V18/1.37))</f>
        <v>0</v>
      </c>
      <c r="Y18">
        <f>(CZ18*DC18)</f>
        <v>0</v>
      </c>
      <c r="Z18">
        <f>(DR18+(Y18+2*0.95*5.67E-8*(((DR18+$B$7)+273)^4-(DR18+273)^4)-44100*N18)/(1.84*29.3*V18+8*0.95*5.67E-8*(DR18+273)^3))</f>
        <v>0</v>
      </c>
      <c r="AA18">
        <f>($C$7*DS18+$D$7*DT18+$E$7*Z18)</f>
        <v>0</v>
      </c>
      <c r="AB18">
        <f>0.61365*exp(17.502*AA18/(240.97+AA18))</f>
        <v>0</v>
      </c>
      <c r="AC18">
        <f>(AD18/AE18*100)</f>
        <v>0</v>
      </c>
      <c r="AD18">
        <f>DK18*(DP18+DQ18)/1000</f>
        <v>0</v>
      </c>
      <c r="AE18">
        <f>0.61365*exp(17.502*DR18/(240.97+DR18))</f>
        <v>0</v>
      </c>
      <c r="AF18">
        <f>(AB18-DK18*(DP18+DQ18)/1000)</f>
        <v>0</v>
      </c>
      <c r="AG18">
        <f>(-N18*44100)</f>
        <v>0</v>
      </c>
      <c r="AH18">
        <f>2*29.3*V18*0.92*(DR18-AA18)</f>
        <v>0</v>
      </c>
      <c r="AI18">
        <f>2*0.95*5.67E-8*(((DR18+$B$7)+273)^4-(AA18+273)^4)</f>
        <v>0</v>
      </c>
      <c r="AJ18">
        <f>Y18+AI18+AG18+AH18</f>
        <v>0</v>
      </c>
      <c r="AK18">
        <v>1</v>
      </c>
      <c r="AL18">
        <v>0</v>
      </c>
      <c r="AM18">
        <f>IF(AK18*$H$13&gt;=AO18,1.0,(AO18/(AO18-AK18*$H$13)))</f>
        <v>0</v>
      </c>
      <c r="AN18">
        <f>(AM18-1)*100</f>
        <v>0</v>
      </c>
      <c r="AO18">
        <f>MAX(0,($B$13+$C$13*DW18)/(1+$D$13*DW18)*DP18/(DR18+273)*$E$13)</f>
        <v>0</v>
      </c>
      <c r="AP18" t="s">
        <v>413</v>
      </c>
      <c r="AQ18">
        <v>10104.6</v>
      </c>
      <c r="AR18">
        <v>832.715384615385</v>
      </c>
      <c r="AS18">
        <v>4495.83</v>
      </c>
      <c r="AT18">
        <f>1-AR18/AS18</f>
        <v>0</v>
      </c>
      <c r="AU18">
        <v>-0.102066526841992</v>
      </c>
      <c r="AV18" t="s">
        <v>424</v>
      </c>
      <c r="AW18">
        <v>10071</v>
      </c>
      <c r="AX18">
        <v>1615.39961538462</v>
      </c>
      <c r="AY18">
        <v>1777.21166201276</v>
      </c>
      <c r="AZ18">
        <f>1-AX18/AY18</f>
        <v>0</v>
      </c>
      <c r="BA18">
        <v>0.5</v>
      </c>
      <c r="BB18">
        <f>DA18</f>
        <v>0</v>
      </c>
      <c r="BC18">
        <f>P18</f>
        <v>0</v>
      </c>
      <c r="BD18">
        <f>AZ18*BA18*BB18</f>
        <v>0</v>
      </c>
      <c r="BE18">
        <f>(BC18-AU18)/BB18</f>
        <v>0</v>
      </c>
      <c r="BF18">
        <f>(AS18-AY18)/AY18</f>
        <v>0</v>
      </c>
      <c r="BG18">
        <f>AR18/(AT18+AR18/AY18)</f>
        <v>0</v>
      </c>
      <c r="BH18" t="s">
        <v>415</v>
      </c>
      <c r="BI18">
        <v>0</v>
      </c>
      <c r="BJ18">
        <f>IF(BI18&lt;&gt;0, BI18, BG18)</f>
        <v>0</v>
      </c>
      <c r="BK18">
        <f>1-BJ18/AY18</f>
        <v>0</v>
      </c>
      <c r="BL18">
        <f>(AY18-AX18)/(AY18-BJ18)</f>
        <v>0</v>
      </c>
      <c r="BM18">
        <f>(AS18-AY18)/(AS18-BJ18)</f>
        <v>0</v>
      </c>
      <c r="BN18">
        <f>(AY18-AX18)/(AY18-AR18)</f>
        <v>0</v>
      </c>
      <c r="BO18">
        <f>(AS18-AY18)/(AS18-AR18)</f>
        <v>0</v>
      </c>
      <c r="BP18">
        <f>(BL18*BJ18/AX18)</f>
        <v>0</v>
      </c>
      <c r="BQ18">
        <f>(1-BP18)</f>
        <v>0</v>
      </c>
      <c r="BR18">
        <v>1432</v>
      </c>
      <c r="BS18">
        <v>290</v>
      </c>
      <c r="BT18">
        <v>1762.92</v>
      </c>
      <c r="BU18">
        <v>95</v>
      </c>
      <c r="BV18">
        <v>10071</v>
      </c>
      <c r="BW18">
        <v>1756.26</v>
      </c>
      <c r="BX18">
        <v>6.66</v>
      </c>
      <c r="BY18">
        <v>300</v>
      </c>
      <c r="BZ18">
        <v>24.1</v>
      </c>
      <c r="CA18">
        <v>1777.21166201276</v>
      </c>
      <c r="CB18">
        <v>2.42389996393795</v>
      </c>
      <c r="CC18">
        <v>-21.0970612796964</v>
      </c>
      <c r="CD18">
        <v>2.13351502436627</v>
      </c>
      <c r="CE18">
        <v>0.777390082097974</v>
      </c>
      <c r="CF18">
        <v>-0.00777028008898777</v>
      </c>
      <c r="CG18">
        <v>290</v>
      </c>
      <c r="CH18">
        <v>1752.87</v>
      </c>
      <c r="CI18">
        <v>785</v>
      </c>
      <c r="CJ18">
        <v>10037.7</v>
      </c>
      <c r="CK18">
        <v>1756.19</v>
      </c>
      <c r="CL18">
        <v>-3.32</v>
      </c>
      <c r="CZ18">
        <f>$B$11*DX18+$C$11*DY18+$F$11*EJ18*(1-EM18)</f>
        <v>0</v>
      </c>
      <c r="DA18">
        <f>CZ18*DB18</f>
        <v>0</v>
      </c>
      <c r="DB18">
        <f>($B$11*$D$9+$C$11*$D$9+$F$11*((EW18+EO18)/MAX(EW18+EO18+EX18, 0.1)*$I$9+EX18/MAX(EW18+EO18+EX18, 0.1)*$J$9))/($B$11+$C$11+$F$11)</f>
        <v>0</v>
      </c>
      <c r="DC18">
        <f>($B$11*$K$9+$C$11*$K$9+$F$11*((EW18+EO18)/MAX(EW18+EO18+EX18, 0.1)*$P$9+EX18/MAX(EW18+EO18+EX18, 0.1)*$Q$9))/($B$11+$C$11+$F$11)</f>
        <v>0</v>
      </c>
      <c r="DD18">
        <v>6</v>
      </c>
      <c r="DE18">
        <v>0.5</v>
      </c>
      <c r="DF18" t="s">
        <v>416</v>
      </c>
      <c r="DG18">
        <v>2</v>
      </c>
      <c r="DH18">
        <v>1706127283</v>
      </c>
      <c r="DI18">
        <v>344.942533333333</v>
      </c>
      <c r="DJ18">
        <v>346.730866666667</v>
      </c>
      <c r="DK18">
        <v>27.57434</v>
      </c>
      <c r="DL18">
        <v>27.0725066666667</v>
      </c>
      <c r="DM18">
        <v>345.975533333333</v>
      </c>
      <c r="DN18">
        <v>27.2982733333333</v>
      </c>
      <c r="DO18">
        <v>599.9612</v>
      </c>
      <c r="DP18">
        <v>88.5328533333333</v>
      </c>
      <c r="DQ18">
        <v>0.0999651066666667</v>
      </c>
      <c r="DR18">
        <v>31.8435733333333</v>
      </c>
      <c r="DS18">
        <v>31.6245</v>
      </c>
      <c r="DT18">
        <v>999.9</v>
      </c>
      <c r="DU18">
        <v>0</v>
      </c>
      <c r="DV18">
        <v>0</v>
      </c>
      <c r="DW18">
        <v>5002.5</v>
      </c>
      <c r="DX18">
        <v>0</v>
      </c>
      <c r="DY18">
        <v>-107.927666666667</v>
      </c>
      <c r="DZ18">
        <v>-1.819302</v>
      </c>
      <c r="EA18">
        <v>354.691933333333</v>
      </c>
      <c r="EB18">
        <v>356.378933333333</v>
      </c>
      <c r="EC18">
        <v>0.501845</v>
      </c>
      <c r="ED18">
        <v>346.730866666667</v>
      </c>
      <c r="EE18">
        <v>27.0725066666667</v>
      </c>
      <c r="EF18">
        <v>2.441236</v>
      </c>
      <c r="EG18">
        <v>2.39680666666667</v>
      </c>
      <c r="EH18">
        <v>20.63992</v>
      </c>
      <c r="EI18">
        <v>20.34216</v>
      </c>
      <c r="EJ18">
        <v>699.9798</v>
      </c>
      <c r="EK18">
        <v>0.9430134</v>
      </c>
      <c r="EL18">
        <v>0.0569867066666667</v>
      </c>
      <c r="EM18">
        <v>0</v>
      </c>
      <c r="EN18">
        <v>1615.63866666667</v>
      </c>
      <c r="EO18">
        <v>5.00072</v>
      </c>
      <c r="EP18">
        <v>11058.8</v>
      </c>
      <c r="EQ18">
        <v>6033.81466666667</v>
      </c>
      <c r="ER18">
        <v>43.875</v>
      </c>
      <c r="ES18">
        <v>46.062</v>
      </c>
      <c r="ET18">
        <v>45.3708</v>
      </c>
      <c r="EU18">
        <v>46.375</v>
      </c>
      <c r="EV18">
        <v>46.5</v>
      </c>
      <c r="EW18">
        <v>655.374</v>
      </c>
      <c r="EX18">
        <v>39.6</v>
      </c>
      <c r="EY18">
        <v>0</v>
      </c>
      <c r="EZ18">
        <v>60.5</v>
      </c>
      <c r="FA18">
        <v>0</v>
      </c>
      <c r="FB18">
        <v>1615.39961538462</v>
      </c>
      <c r="FC18">
        <v>-37.4895726693991</v>
      </c>
      <c r="FD18">
        <v>-240.912820427918</v>
      </c>
      <c r="FE18">
        <v>11057.8884615385</v>
      </c>
      <c r="FF18">
        <v>15</v>
      </c>
      <c r="FG18">
        <v>1706127308</v>
      </c>
      <c r="FH18" t="s">
        <v>425</v>
      </c>
      <c r="FI18">
        <v>1706127308</v>
      </c>
      <c r="FJ18">
        <v>1706127083</v>
      </c>
      <c r="FK18">
        <v>33</v>
      </c>
      <c r="FL18">
        <v>0.031</v>
      </c>
      <c r="FM18">
        <v>-0.02</v>
      </c>
      <c r="FN18">
        <v>-1.033</v>
      </c>
      <c r="FO18">
        <v>0.276</v>
      </c>
      <c r="FP18">
        <v>349</v>
      </c>
      <c r="FQ18">
        <v>27</v>
      </c>
      <c r="FR18">
        <v>1.27</v>
      </c>
      <c r="FS18">
        <v>0.27</v>
      </c>
      <c r="FT18">
        <v>0</v>
      </c>
      <c r="FU18">
        <v>0</v>
      </c>
      <c r="FV18" t="s">
        <v>418</v>
      </c>
      <c r="FW18">
        <v>3.23736</v>
      </c>
      <c r="FX18">
        <v>2.68092</v>
      </c>
      <c r="FY18">
        <v>0.0735595</v>
      </c>
      <c r="FZ18">
        <v>0.0733127</v>
      </c>
      <c r="GA18">
        <v>0.11641</v>
      </c>
      <c r="GB18">
        <v>0.113805</v>
      </c>
      <c r="GC18">
        <v>28173.7</v>
      </c>
      <c r="GD18">
        <v>25898.7</v>
      </c>
      <c r="GE18">
        <v>28785.9</v>
      </c>
      <c r="GF18">
        <v>26529.2</v>
      </c>
      <c r="GG18">
        <v>35465.9</v>
      </c>
      <c r="GH18">
        <v>33104.3</v>
      </c>
      <c r="GI18">
        <v>43254.7</v>
      </c>
      <c r="GJ18">
        <v>40190.9</v>
      </c>
      <c r="GK18">
        <v>2.0656</v>
      </c>
      <c r="GL18">
        <v>2.478</v>
      </c>
      <c r="GM18">
        <v>0.167891</v>
      </c>
      <c r="GN18">
        <v>0</v>
      </c>
      <c r="GO18">
        <v>28.9224</v>
      </c>
      <c r="GP18">
        <v>999.9</v>
      </c>
      <c r="GQ18">
        <v>58.509</v>
      </c>
      <c r="GR18">
        <v>30.363</v>
      </c>
      <c r="GS18">
        <v>28.7482</v>
      </c>
      <c r="GT18">
        <v>30.1236</v>
      </c>
      <c r="GU18">
        <v>9.53926</v>
      </c>
      <c r="GV18">
        <v>3</v>
      </c>
      <c r="GW18">
        <v>0.18498</v>
      </c>
      <c r="GX18">
        <v>0</v>
      </c>
      <c r="GY18">
        <v>20.307</v>
      </c>
      <c r="GZ18">
        <v>5.24724</v>
      </c>
      <c r="HA18">
        <v>11.9668</v>
      </c>
      <c r="HB18">
        <v>4.9854</v>
      </c>
      <c r="HC18">
        <v>3.2922</v>
      </c>
      <c r="HD18">
        <v>999.9</v>
      </c>
      <c r="HE18">
        <v>9999</v>
      </c>
      <c r="HF18">
        <v>9999</v>
      </c>
      <c r="HG18">
        <v>9999</v>
      </c>
      <c r="HH18">
        <v>4.97121</v>
      </c>
      <c r="HI18">
        <v>1.88293</v>
      </c>
      <c r="HJ18">
        <v>1.87772</v>
      </c>
      <c r="HK18">
        <v>1.87927</v>
      </c>
      <c r="HL18">
        <v>1.875</v>
      </c>
      <c r="HM18">
        <v>1.87514</v>
      </c>
      <c r="HN18">
        <v>1.87836</v>
      </c>
      <c r="HO18">
        <v>1.87881</v>
      </c>
      <c r="HP18">
        <v>0</v>
      </c>
      <c r="HQ18">
        <v>0</v>
      </c>
      <c r="HR18">
        <v>0</v>
      </c>
      <c r="HS18">
        <v>0</v>
      </c>
      <c r="HT18" t="s">
        <v>419</v>
      </c>
      <c r="HU18" t="s">
        <v>420</v>
      </c>
      <c r="HV18" t="s">
        <v>421</v>
      </c>
      <c r="HW18" t="s">
        <v>421</v>
      </c>
      <c r="HX18" t="s">
        <v>421</v>
      </c>
      <c r="HY18" t="s">
        <v>421</v>
      </c>
      <c r="HZ18">
        <v>0</v>
      </c>
      <c r="IA18">
        <v>100</v>
      </c>
      <c r="IB18">
        <v>100</v>
      </c>
      <c r="IC18">
        <v>-1.033</v>
      </c>
      <c r="ID18">
        <v>0.2761</v>
      </c>
      <c r="IE18">
        <v>-1.06399999999996</v>
      </c>
      <c r="IF18">
        <v>0</v>
      </c>
      <c r="IG18">
        <v>0</v>
      </c>
      <c r="IH18">
        <v>0</v>
      </c>
      <c r="II18">
        <v>0.276081818181815</v>
      </c>
      <c r="IJ18">
        <v>0</v>
      </c>
      <c r="IK18">
        <v>0</v>
      </c>
      <c r="IL18">
        <v>0</v>
      </c>
      <c r="IM18">
        <v>-1</v>
      </c>
      <c r="IN18">
        <v>-1</v>
      </c>
      <c r="IO18">
        <v>1</v>
      </c>
      <c r="IP18">
        <v>23</v>
      </c>
      <c r="IQ18">
        <v>0.7</v>
      </c>
      <c r="IR18">
        <v>3.5</v>
      </c>
      <c r="IS18">
        <v>4.90479</v>
      </c>
      <c r="IT18">
        <v>4.99756</v>
      </c>
      <c r="IU18">
        <v>3.34595</v>
      </c>
      <c r="IV18">
        <v>3.07373</v>
      </c>
      <c r="IW18">
        <v>3.05054</v>
      </c>
      <c r="IX18">
        <v>2.35229</v>
      </c>
      <c r="IY18">
        <v>33.9865</v>
      </c>
      <c r="IZ18">
        <v>15.2528</v>
      </c>
      <c r="JA18">
        <v>2</v>
      </c>
      <c r="JB18">
        <v>621.679</v>
      </c>
      <c r="JC18">
        <v>1058.84</v>
      </c>
      <c r="JD18">
        <v>30.0144</v>
      </c>
      <c r="JE18">
        <v>29.4328</v>
      </c>
      <c r="JF18">
        <v>30.0001</v>
      </c>
      <c r="JG18">
        <v>29.5309</v>
      </c>
      <c r="JH18">
        <v>29.5292</v>
      </c>
      <c r="JI18">
        <v>-1</v>
      </c>
      <c r="JJ18">
        <v>-30</v>
      </c>
      <c r="JK18">
        <v>-30</v>
      </c>
      <c r="JL18">
        <v>-999.9</v>
      </c>
      <c r="JM18">
        <v>400</v>
      </c>
      <c r="JN18">
        <v>0</v>
      </c>
      <c r="JO18">
        <v>103.93</v>
      </c>
      <c r="JP18">
        <v>101.055</v>
      </c>
    </row>
    <row r="19" spans="1:276">
      <c r="A19">
        <v>3</v>
      </c>
      <c r="B19">
        <v>1706127337</v>
      </c>
      <c r="C19">
        <v>108</v>
      </c>
      <c r="D19" t="s">
        <v>426</v>
      </c>
      <c r="E19" t="s">
        <v>427</v>
      </c>
      <c r="F19">
        <v>15</v>
      </c>
      <c r="G19" t="s">
        <v>407</v>
      </c>
      <c r="H19" t="s">
        <v>408</v>
      </c>
      <c r="I19" t="s">
        <v>409</v>
      </c>
      <c r="J19" t="s">
        <v>410</v>
      </c>
      <c r="K19" t="s">
        <v>411</v>
      </c>
      <c r="L19" t="s">
        <v>412</v>
      </c>
      <c r="M19">
        <v>1706127328.5</v>
      </c>
      <c r="N19">
        <f>(O19)/1000</f>
        <v>0</v>
      </c>
      <c r="O19">
        <f>1000*DO19*AM19*(DK19-DL19)/(100*DD19*(1000-AM19*DK19))</f>
        <v>0</v>
      </c>
      <c r="P19">
        <f>DO19*AM19*(DJ19-DI19*(1000-AM19*DL19)/(1000-AM19*DK19))/(100*DD19)</f>
        <v>0</v>
      </c>
      <c r="Q19">
        <f>DI19 - IF(AM19&gt;1, P19*DD19*100.0/(AO19*DW19), 0)</f>
        <v>0</v>
      </c>
      <c r="R19">
        <f>((X19-N19/2)*Q19-P19)/(X19+N19/2)</f>
        <v>0</v>
      </c>
      <c r="S19">
        <f>R19*(DP19+DQ19)/1000.0</f>
        <v>0</v>
      </c>
      <c r="T19">
        <f>(DI19 - IF(AM19&gt;1, P19*DD19*100.0/(AO19*DW19), 0))*(DP19+DQ19)/1000.0</f>
        <v>0</v>
      </c>
      <c r="U19">
        <f>2.0/((1/W19-1/V19)+SIGN(W19)*SQRT((1/W19-1/V19)*(1/W19-1/V19) + 4*DE19/((DE19+1)*(DE19+1))*(2*1/W19*1/V19-1/V19*1/V19)))</f>
        <v>0</v>
      </c>
      <c r="V19">
        <f>IF(LEFT(DF19,1)&lt;&gt;"0",IF(LEFT(DF19,1)="1",3.0,DG19),$D$5+$E$5*(DW19*DP19/($K$5*1000))+$F$5*(DW19*DP19/($K$5*1000))*MAX(MIN(DD19,$J$5),$I$5)*MAX(MIN(DD19,$J$5),$I$5)+$G$5*MAX(MIN(DD19,$J$5),$I$5)*(DW19*DP19/($K$5*1000))+$H$5*(DW19*DP19/($K$5*1000))*(DW19*DP19/($K$5*1000)))</f>
        <v>0</v>
      </c>
      <c r="W19">
        <f>N19*(1000-(1000*0.61365*exp(17.502*AA19/(240.97+AA19))/(DP19+DQ19)+DK19)/2)/(1000*0.61365*exp(17.502*AA19/(240.97+AA19))/(DP19+DQ19)-DK19)</f>
        <v>0</v>
      </c>
      <c r="X19">
        <f>1/((DE19+1)/(U19/1.6)+1/(V19/1.37)) + DE19/((DE19+1)/(U19/1.6) + DE19/(V19/1.37))</f>
        <v>0</v>
      </c>
      <c r="Y19">
        <f>(CZ19*DC19)</f>
        <v>0</v>
      </c>
      <c r="Z19">
        <f>(DR19+(Y19+2*0.95*5.67E-8*(((DR19+$B$7)+273)^4-(DR19+273)^4)-44100*N19)/(1.84*29.3*V19+8*0.95*5.67E-8*(DR19+273)^3))</f>
        <v>0</v>
      </c>
      <c r="AA19">
        <f>($C$7*DS19+$D$7*DT19+$E$7*Z19)</f>
        <v>0</v>
      </c>
      <c r="AB19">
        <f>0.61365*exp(17.502*AA19/(240.97+AA19))</f>
        <v>0</v>
      </c>
      <c r="AC19">
        <f>(AD19/AE19*100)</f>
        <v>0</v>
      </c>
      <c r="AD19">
        <f>DK19*(DP19+DQ19)/1000</f>
        <v>0</v>
      </c>
      <c r="AE19">
        <f>0.61365*exp(17.502*DR19/(240.97+DR19))</f>
        <v>0</v>
      </c>
      <c r="AF19">
        <f>(AB19-DK19*(DP19+DQ19)/1000)</f>
        <v>0</v>
      </c>
      <c r="AG19">
        <f>(-N19*44100)</f>
        <v>0</v>
      </c>
      <c r="AH19">
        <f>2*29.3*V19*0.92*(DR19-AA19)</f>
        <v>0</v>
      </c>
      <c r="AI19">
        <f>2*0.95*5.67E-8*(((DR19+$B$7)+273)^4-(AA19+273)^4)</f>
        <v>0</v>
      </c>
      <c r="AJ19">
        <f>Y19+AI19+AG19+AH19</f>
        <v>0</v>
      </c>
      <c r="AK19">
        <v>1</v>
      </c>
      <c r="AL19">
        <v>0</v>
      </c>
      <c r="AM19">
        <f>IF(AK19*$H$13&gt;=AO19,1.0,(AO19/(AO19-AK19*$H$13)))</f>
        <v>0</v>
      </c>
      <c r="AN19">
        <f>(AM19-1)*100</f>
        <v>0</v>
      </c>
      <c r="AO19">
        <f>MAX(0,($B$13+$C$13*DW19)/(1+$D$13*DW19)*DP19/(DR19+273)*$E$13)</f>
        <v>0</v>
      </c>
      <c r="AP19" t="s">
        <v>413</v>
      </c>
      <c r="AQ19">
        <v>10104.6</v>
      </c>
      <c r="AR19">
        <v>832.715384615385</v>
      </c>
      <c r="AS19">
        <v>4495.83</v>
      </c>
      <c r="AT19">
        <f>1-AR19/AS19</f>
        <v>0</v>
      </c>
      <c r="AU19">
        <v>-0.102066526841992</v>
      </c>
      <c r="AV19" t="s">
        <v>428</v>
      </c>
      <c r="AW19">
        <v>10074.3</v>
      </c>
      <c r="AX19">
        <v>1589.9624</v>
      </c>
      <c r="AY19">
        <v>1753.05696061421</v>
      </c>
      <c r="AZ19">
        <f>1-AX19/AY19</f>
        <v>0</v>
      </c>
      <c r="BA19">
        <v>0.5</v>
      </c>
      <c r="BB19">
        <f>DA19</f>
        <v>0</v>
      </c>
      <c r="BC19">
        <f>P19</f>
        <v>0</v>
      </c>
      <c r="BD19">
        <f>AZ19*BA19*BB19</f>
        <v>0</v>
      </c>
      <c r="BE19">
        <f>(BC19-AU19)/BB19</f>
        <v>0</v>
      </c>
      <c r="BF19">
        <f>(AS19-AY19)/AY19</f>
        <v>0</v>
      </c>
      <c r="BG19">
        <f>AR19/(AT19+AR19/AY19)</f>
        <v>0</v>
      </c>
      <c r="BH19" t="s">
        <v>415</v>
      </c>
      <c r="BI19">
        <v>0</v>
      </c>
      <c r="BJ19">
        <f>IF(BI19&lt;&gt;0, BI19, BG19)</f>
        <v>0</v>
      </c>
      <c r="BK19">
        <f>1-BJ19/AY19</f>
        <v>0</v>
      </c>
      <c r="BL19">
        <f>(AY19-AX19)/(AY19-BJ19)</f>
        <v>0</v>
      </c>
      <c r="BM19">
        <f>(AS19-AY19)/(AS19-BJ19)</f>
        <v>0</v>
      </c>
      <c r="BN19">
        <f>(AY19-AX19)/(AY19-AR19)</f>
        <v>0</v>
      </c>
      <c r="BO19">
        <f>(AS19-AY19)/(AS19-AR19)</f>
        <v>0</v>
      </c>
      <c r="BP19">
        <f>(BL19*BJ19/AX19)</f>
        <v>0</v>
      </c>
      <c r="BQ19">
        <f>(1-BP19)</f>
        <v>0</v>
      </c>
      <c r="BR19">
        <v>1433</v>
      </c>
      <c r="BS19">
        <v>290</v>
      </c>
      <c r="BT19">
        <v>1739.67</v>
      </c>
      <c r="BU19">
        <v>65</v>
      </c>
      <c r="BV19">
        <v>10074.3</v>
      </c>
      <c r="BW19">
        <v>1732.35</v>
      </c>
      <c r="BX19">
        <v>7.32</v>
      </c>
      <c r="BY19">
        <v>300</v>
      </c>
      <c r="BZ19">
        <v>24.1</v>
      </c>
      <c r="CA19">
        <v>1753.05696061421</v>
      </c>
      <c r="CB19">
        <v>2.35128725951467</v>
      </c>
      <c r="CC19">
        <v>-20.8615908689682</v>
      </c>
      <c r="CD19">
        <v>2.06950967052268</v>
      </c>
      <c r="CE19">
        <v>0.783976441393622</v>
      </c>
      <c r="CF19">
        <v>-0.00777000556173527</v>
      </c>
      <c r="CG19">
        <v>290</v>
      </c>
      <c r="CH19">
        <v>1730.43</v>
      </c>
      <c r="CI19">
        <v>755</v>
      </c>
      <c r="CJ19">
        <v>10038.2</v>
      </c>
      <c r="CK19">
        <v>1732.27</v>
      </c>
      <c r="CL19">
        <v>-1.84</v>
      </c>
      <c r="CZ19">
        <f>$B$11*DX19+$C$11*DY19+$F$11*EJ19*(1-EM19)</f>
        <v>0</v>
      </c>
      <c r="DA19">
        <f>CZ19*DB19</f>
        <v>0</v>
      </c>
      <c r="DB19">
        <f>($B$11*$D$9+$C$11*$D$9+$F$11*((EW19+EO19)/MAX(EW19+EO19+EX19, 0.1)*$I$9+EX19/MAX(EW19+EO19+EX19, 0.1)*$J$9))/($B$11+$C$11+$F$11)</f>
        <v>0</v>
      </c>
      <c r="DC19">
        <f>($B$11*$K$9+$C$11*$K$9+$F$11*((EW19+EO19)/MAX(EW19+EO19+EX19, 0.1)*$P$9+EX19/MAX(EW19+EO19+EX19, 0.1)*$Q$9))/($B$11+$C$11+$F$11)</f>
        <v>0</v>
      </c>
      <c r="DD19">
        <v>6</v>
      </c>
      <c r="DE19">
        <v>0.5</v>
      </c>
      <c r="DF19" t="s">
        <v>416</v>
      </c>
      <c r="DG19">
        <v>2</v>
      </c>
      <c r="DH19">
        <v>1706127328.5</v>
      </c>
      <c r="DI19">
        <v>348.01525</v>
      </c>
      <c r="DJ19">
        <v>350.2879375</v>
      </c>
      <c r="DK19">
        <v>27.62156875</v>
      </c>
      <c r="DL19">
        <v>27.15269375</v>
      </c>
      <c r="DM19">
        <v>349.05925</v>
      </c>
      <c r="DN19">
        <v>27.34546875</v>
      </c>
      <c r="DO19">
        <v>599.94525</v>
      </c>
      <c r="DP19">
        <v>88.531325</v>
      </c>
      <c r="DQ19">
        <v>0.0999545625</v>
      </c>
      <c r="DR19">
        <v>31.8832</v>
      </c>
      <c r="DS19">
        <v>31.69491875</v>
      </c>
      <c r="DT19">
        <v>999.9</v>
      </c>
      <c r="DU19">
        <v>0</v>
      </c>
      <c r="DV19">
        <v>0</v>
      </c>
      <c r="DW19">
        <v>5010.15625</v>
      </c>
      <c r="DX19">
        <v>0</v>
      </c>
      <c r="DY19">
        <v>-110.69275</v>
      </c>
      <c r="DZ19">
        <v>-2.2615690625</v>
      </c>
      <c r="EA19">
        <v>357.9125</v>
      </c>
      <c r="EB19">
        <v>360.06475</v>
      </c>
      <c r="EC19">
        <v>0.4688630625</v>
      </c>
      <c r="ED19">
        <v>350.2879375</v>
      </c>
      <c r="EE19">
        <v>27.15269375</v>
      </c>
      <c r="EF19">
        <v>2.44537375</v>
      </c>
      <c r="EG19">
        <v>2.403864375</v>
      </c>
      <c r="EH19">
        <v>20.66740625</v>
      </c>
      <c r="EI19">
        <v>20.38976875</v>
      </c>
      <c r="EJ19">
        <v>700.0040625</v>
      </c>
      <c r="EK19">
        <v>0.943009125</v>
      </c>
      <c r="EL19">
        <v>0.056990925</v>
      </c>
      <c r="EM19">
        <v>0</v>
      </c>
      <c r="EN19">
        <v>1590.434375</v>
      </c>
      <c r="EO19">
        <v>5.00072</v>
      </c>
      <c r="EP19">
        <v>10896.75</v>
      </c>
      <c r="EQ19">
        <v>6034.020625</v>
      </c>
      <c r="ER19">
        <v>43.944875</v>
      </c>
      <c r="ES19">
        <v>46.125</v>
      </c>
      <c r="ET19">
        <v>45.375</v>
      </c>
      <c r="EU19">
        <v>46.386625</v>
      </c>
      <c r="EV19">
        <v>46.562</v>
      </c>
      <c r="EW19">
        <v>655.394375</v>
      </c>
      <c r="EX19">
        <v>39.6075</v>
      </c>
      <c r="EY19">
        <v>0</v>
      </c>
      <c r="EZ19">
        <v>44.7000000476837</v>
      </c>
      <c r="FA19">
        <v>0</v>
      </c>
      <c r="FB19">
        <v>1589.9624</v>
      </c>
      <c r="FC19">
        <v>-24.732307636396</v>
      </c>
      <c r="FD19">
        <v>-166.446153611904</v>
      </c>
      <c r="FE19">
        <v>10893.8</v>
      </c>
      <c r="FF19">
        <v>15</v>
      </c>
      <c r="FG19">
        <v>1706127363</v>
      </c>
      <c r="FH19" t="s">
        <v>429</v>
      </c>
      <c r="FI19">
        <v>1706127363</v>
      </c>
      <c r="FJ19">
        <v>1706127083</v>
      </c>
      <c r="FK19">
        <v>34</v>
      </c>
      <c r="FL19">
        <v>-0.011</v>
      </c>
      <c r="FM19">
        <v>-0.02</v>
      </c>
      <c r="FN19">
        <v>-1.044</v>
      </c>
      <c r="FO19">
        <v>0.276</v>
      </c>
      <c r="FP19">
        <v>350</v>
      </c>
      <c r="FQ19">
        <v>27</v>
      </c>
      <c r="FR19">
        <v>1.21</v>
      </c>
      <c r="FS19">
        <v>0.27</v>
      </c>
      <c r="FT19">
        <v>0</v>
      </c>
      <c r="FU19">
        <v>0</v>
      </c>
      <c r="FV19" t="s">
        <v>418</v>
      </c>
      <c r="FW19">
        <v>3.23753</v>
      </c>
      <c r="FX19">
        <v>2.68112</v>
      </c>
      <c r="FY19">
        <v>0.0741464</v>
      </c>
      <c r="FZ19">
        <v>0.0737991</v>
      </c>
      <c r="GA19">
        <v>0.116567</v>
      </c>
      <c r="GB19">
        <v>0.114065</v>
      </c>
      <c r="GC19">
        <v>28156.3</v>
      </c>
      <c r="GD19">
        <v>25886.3</v>
      </c>
      <c r="GE19">
        <v>28786.2</v>
      </c>
      <c r="GF19">
        <v>26530.4</v>
      </c>
      <c r="GG19">
        <v>35459.9</v>
      </c>
      <c r="GH19">
        <v>33095.2</v>
      </c>
      <c r="GI19">
        <v>43255.3</v>
      </c>
      <c r="GJ19">
        <v>40191.8</v>
      </c>
      <c r="GK19">
        <v>2.0657</v>
      </c>
      <c r="GL19">
        <v>2.4778</v>
      </c>
      <c r="GM19">
        <v>0.169381</v>
      </c>
      <c r="GN19">
        <v>0</v>
      </c>
      <c r="GO19">
        <v>28.9373</v>
      </c>
      <c r="GP19">
        <v>999.9</v>
      </c>
      <c r="GQ19">
        <v>58.558</v>
      </c>
      <c r="GR19">
        <v>30.403</v>
      </c>
      <c r="GS19">
        <v>28.8398</v>
      </c>
      <c r="GT19">
        <v>30.2536</v>
      </c>
      <c r="GU19">
        <v>9.43109</v>
      </c>
      <c r="GV19">
        <v>3</v>
      </c>
      <c r="GW19">
        <v>0.18436</v>
      </c>
      <c r="GX19">
        <v>0</v>
      </c>
      <c r="GY19">
        <v>20.3066</v>
      </c>
      <c r="GZ19">
        <v>5.24664</v>
      </c>
      <c r="HA19">
        <v>11.962</v>
      </c>
      <c r="HB19">
        <v>4.9854</v>
      </c>
      <c r="HC19">
        <v>3.2921</v>
      </c>
      <c r="HD19">
        <v>999.9</v>
      </c>
      <c r="HE19">
        <v>9999</v>
      </c>
      <c r="HF19">
        <v>9999</v>
      </c>
      <c r="HG19">
        <v>9999</v>
      </c>
      <c r="HH19">
        <v>4.9711</v>
      </c>
      <c r="HI19">
        <v>1.88293</v>
      </c>
      <c r="HJ19">
        <v>1.87759</v>
      </c>
      <c r="HK19">
        <v>1.87927</v>
      </c>
      <c r="HL19">
        <v>1.87497</v>
      </c>
      <c r="HM19">
        <v>1.87506</v>
      </c>
      <c r="HN19">
        <v>1.87836</v>
      </c>
      <c r="HO19">
        <v>1.87881</v>
      </c>
      <c r="HP19">
        <v>0</v>
      </c>
      <c r="HQ19">
        <v>0</v>
      </c>
      <c r="HR19">
        <v>0</v>
      </c>
      <c r="HS19">
        <v>0</v>
      </c>
      <c r="HT19" t="s">
        <v>419</v>
      </c>
      <c r="HU19" t="s">
        <v>420</v>
      </c>
      <c r="HV19" t="s">
        <v>421</v>
      </c>
      <c r="HW19" t="s">
        <v>421</v>
      </c>
      <c r="HX19" t="s">
        <v>421</v>
      </c>
      <c r="HY19" t="s">
        <v>421</v>
      </c>
      <c r="HZ19">
        <v>0</v>
      </c>
      <c r="IA19">
        <v>100</v>
      </c>
      <c r="IB19">
        <v>100</v>
      </c>
      <c r="IC19">
        <v>-1.044</v>
      </c>
      <c r="ID19">
        <v>0.2761</v>
      </c>
      <c r="IE19">
        <v>-1.03281818181824</v>
      </c>
      <c r="IF19">
        <v>0</v>
      </c>
      <c r="IG19">
        <v>0</v>
      </c>
      <c r="IH19">
        <v>0</v>
      </c>
      <c r="II19">
        <v>0.276081818181815</v>
      </c>
      <c r="IJ19">
        <v>0</v>
      </c>
      <c r="IK19">
        <v>0</v>
      </c>
      <c r="IL19">
        <v>0</v>
      </c>
      <c r="IM19">
        <v>-1</v>
      </c>
      <c r="IN19">
        <v>-1</v>
      </c>
      <c r="IO19">
        <v>1</v>
      </c>
      <c r="IP19">
        <v>23</v>
      </c>
      <c r="IQ19">
        <v>0.5</v>
      </c>
      <c r="IR19">
        <v>4.2</v>
      </c>
      <c r="IS19">
        <v>4.90234</v>
      </c>
      <c r="IT19">
        <v>4.99756</v>
      </c>
      <c r="IU19">
        <v>3.34717</v>
      </c>
      <c r="IV19">
        <v>3.07373</v>
      </c>
      <c r="IW19">
        <v>3.05054</v>
      </c>
      <c r="IX19">
        <v>2.33276</v>
      </c>
      <c r="IY19">
        <v>34.0318</v>
      </c>
      <c r="IZ19">
        <v>15.244</v>
      </c>
      <c r="JA19">
        <v>2</v>
      </c>
      <c r="JB19">
        <v>621.652</v>
      </c>
      <c r="JC19">
        <v>1058.45</v>
      </c>
      <c r="JD19">
        <v>30.0208</v>
      </c>
      <c r="JE19">
        <v>29.4227</v>
      </c>
      <c r="JF19">
        <v>30.0001</v>
      </c>
      <c r="JG19">
        <v>29.5211</v>
      </c>
      <c r="JH19">
        <v>29.5218</v>
      </c>
      <c r="JI19">
        <v>-1</v>
      </c>
      <c r="JJ19">
        <v>-30</v>
      </c>
      <c r="JK19">
        <v>-30</v>
      </c>
      <c r="JL19">
        <v>-999.9</v>
      </c>
      <c r="JM19">
        <v>400</v>
      </c>
      <c r="JN19">
        <v>0</v>
      </c>
      <c r="JO19">
        <v>103.931</v>
      </c>
      <c r="JP19">
        <v>101.058</v>
      </c>
    </row>
    <row r="20" spans="1:276">
      <c r="A20">
        <v>4</v>
      </c>
      <c r="B20">
        <v>1706127429</v>
      </c>
      <c r="C20">
        <v>200</v>
      </c>
      <c r="D20" t="s">
        <v>430</v>
      </c>
      <c r="E20" t="s">
        <v>431</v>
      </c>
      <c r="F20">
        <v>15</v>
      </c>
      <c r="G20" t="s">
        <v>407</v>
      </c>
      <c r="H20" t="s">
        <v>408</v>
      </c>
      <c r="I20" t="s">
        <v>409</v>
      </c>
      <c r="J20" t="s">
        <v>410</v>
      </c>
      <c r="K20" t="s">
        <v>411</v>
      </c>
      <c r="L20" t="s">
        <v>412</v>
      </c>
      <c r="M20">
        <v>1706127421</v>
      </c>
      <c r="N20">
        <f>(O20)/1000</f>
        <v>0</v>
      </c>
      <c r="O20">
        <f>1000*DO20*AM20*(DK20-DL20)/(100*DD20*(1000-AM20*DK20))</f>
        <v>0</v>
      </c>
      <c r="P20">
        <f>DO20*AM20*(DJ20-DI20*(1000-AM20*DL20)/(1000-AM20*DK20))/(100*DD20)</f>
        <v>0</v>
      </c>
      <c r="Q20">
        <f>DI20 - IF(AM20&gt;1, P20*DD20*100.0/(AO20*DW20), 0)</f>
        <v>0</v>
      </c>
      <c r="R20">
        <f>((X20-N20/2)*Q20-P20)/(X20+N20/2)</f>
        <v>0</v>
      </c>
      <c r="S20">
        <f>R20*(DP20+DQ20)/1000.0</f>
        <v>0</v>
      </c>
      <c r="T20">
        <f>(DI20 - IF(AM20&gt;1, P20*DD20*100.0/(AO20*DW20), 0))*(DP20+DQ20)/1000.0</f>
        <v>0</v>
      </c>
      <c r="U20">
        <f>2.0/((1/W20-1/V20)+SIGN(W20)*SQRT((1/W20-1/V20)*(1/W20-1/V20) + 4*DE20/((DE20+1)*(DE20+1))*(2*1/W20*1/V20-1/V20*1/V20)))</f>
        <v>0</v>
      </c>
      <c r="V20">
        <f>IF(LEFT(DF20,1)&lt;&gt;"0",IF(LEFT(DF20,1)="1",3.0,DG20),$D$5+$E$5*(DW20*DP20/($K$5*1000))+$F$5*(DW20*DP20/($K$5*1000))*MAX(MIN(DD20,$J$5),$I$5)*MAX(MIN(DD20,$J$5),$I$5)+$G$5*MAX(MIN(DD20,$J$5),$I$5)*(DW20*DP20/($K$5*1000))+$H$5*(DW20*DP20/($K$5*1000))*(DW20*DP20/($K$5*1000)))</f>
        <v>0</v>
      </c>
      <c r="W20">
        <f>N20*(1000-(1000*0.61365*exp(17.502*AA20/(240.97+AA20))/(DP20+DQ20)+DK20)/2)/(1000*0.61365*exp(17.502*AA20/(240.97+AA20))/(DP20+DQ20)-DK20)</f>
        <v>0</v>
      </c>
      <c r="X20">
        <f>1/((DE20+1)/(U20/1.6)+1/(V20/1.37)) + DE20/((DE20+1)/(U20/1.6) + DE20/(V20/1.37))</f>
        <v>0</v>
      </c>
      <c r="Y20">
        <f>(CZ20*DC20)</f>
        <v>0</v>
      </c>
      <c r="Z20">
        <f>(DR20+(Y20+2*0.95*5.67E-8*(((DR20+$B$7)+273)^4-(DR20+273)^4)-44100*N20)/(1.84*29.3*V20+8*0.95*5.67E-8*(DR20+273)^3))</f>
        <v>0</v>
      </c>
      <c r="AA20">
        <f>($C$7*DS20+$D$7*DT20+$E$7*Z20)</f>
        <v>0</v>
      </c>
      <c r="AB20">
        <f>0.61365*exp(17.502*AA20/(240.97+AA20))</f>
        <v>0</v>
      </c>
      <c r="AC20">
        <f>(AD20/AE20*100)</f>
        <v>0</v>
      </c>
      <c r="AD20">
        <f>DK20*(DP20+DQ20)/1000</f>
        <v>0</v>
      </c>
      <c r="AE20">
        <f>0.61365*exp(17.502*DR20/(240.97+DR20))</f>
        <v>0</v>
      </c>
      <c r="AF20">
        <f>(AB20-DK20*(DP20+DQ20)/1000)</f>
        <v>0</v>
      </c>
      <c r="AG20">
        <f>(-N20*44100)</f>
        <v>0</v>
      </c>
      <c r="AH20">
        <f>2*29.3*V20*0.92*(DR20-AA20)</f>
        <v>0</v>
      </c>
      <c r="AI20">
        <f>2*0.95*5.67E-8*(((DR20+$B$7)+273)^4-(AA20+273)^4)</f>
        <v>0</v>
      </c>
      <c r="AJ20">
        <f>Y20+AI20+AG20+AH20</f>
        <v>0</v>
      </c>
      <c r="AK20">
        <v>1</v>
      </c>
      <c r="AL20">
        <v>0</v>
      </c>
      <c r="AM20">
        <f>IF(AK20*$H$13&gt;=AO20,1.0,(AO20/(AO20-AK20*$H$13)))</f>
        <v>0</v>
      </c>
      <c r="AN20">
        <f>(AM20-1)*100</f>
        <v>0</v>
      </c>
      <c r="AO20">
        <f>MAX(0,($B$13+$C$13*DW20)/(1+$D$13*DW20)*DP20/(DR20+273)*$E$13)</f>
        <v>0</v>
      </c>
      <c r="AP20" t="s">
        <v>413</v>
      </c>
      <c r="AQ20">
        <v>10104.6</v>
      </c>
      <c r="AR20">
        <v>832.715384615385</v>
      </c>
      <c r="AS20">
        <v>4495.83</v>
      </c>
      <c r="AT20">
        <f>1-AR20/AS20</f>
        <v>0</v>
      </c>
      <c r="AU20">
        <v>-0.102066526841992</v>
      </c>
      <c r="AV20" t="s">
        <v>432</v>
      </c>
      <c r="AW20">
        <v>10074.1</v>
      </c>
      <c r="AX20">
        <v>1560.19192307692</v>
      </c>
      <c r="AY20">
        <v>1726.78052810047</v>
      </c>
      <c r="AZ20">
        <f>1-AX20/AY20</f>
        <v>0</v>
      </c>
      <c r="BA20">
        <v>0.5</v>
      </c>
      <c r="BB20">
        <f>DA20</f>
        <v>0</v>
      </c>
      <c r="BC20">
        <f>P20</f>
        <v>0</v>
      </c>
      <c r="BD20">
        <f>AZ20*BA20*BB20</f>
        <v>0</v>
      </c>
      <c r="BE20">
        <f>(BC20-AU20)/BB20</f>
        <v>0</v>
      </c>
      <c r="BF20">
        <f>(AS20-AY20)/AY20</f>
        <v>0</v>
      </c>
      <c r="BG20">
        <f>AR20/(AT20+AR20/AY20)</f>
        <v>0</v>
      </c>
      <c r="BH20" t="s">
        <v>415</v>
      </c>
      <c r="BI20">
        <v>0</v>
      </c>
      <c r="BJ20">
        <f>IF(BI20&lt;&gt;0, BI20, BG20)</f>
        <v>0</v>
      </c>
      <c r="BK20">
        <f>1-BJ20/AY20</f>
        <v>0</v>
      </c>
      <c r="BL20">
        <f>(AY20-AX20)/(AY20-BJ20)</f>
        <v>0</v>
      </c>
      <c r="BM20">
        <f>(AS20-AY20)/(AS20-BJ20)</f>
        <v>0</v>
      </c>
      <c r="BN20">
        <f>(AY20-AX20)/(AY20-AR20)</f>
        <v>0</v>
      </c>
      <c r="BO20">
        <f>(AS20-AY20)/(AS20-AR20)</f>
        <v>0</v>
      </c>
      <c r="BP20">
        <f>(BL20*BJ20/AX20)</f>
        <v>0</v>
      </c>
      <c r="BQ20">
        <f>(1-BP20)</f>
        <v>0</v>
      </c>
      <c r="BR20">
        <v>1434</v>
      </c>
      <c r="BS20">
        <v>290</v>
      </c>
      <c r="BT20">
        <v>1711.08</v>
      </c>
      <c r="BU20">
        <v>65</v>
      </c>
      <c r="BV20">
        <v>10074.1</v>
      </c>
      <c r="BW20">
        <v>1704.48</v>
      </c>
      <c r="BX20">
        <v>6.6</v>
      </c>
      <c r="BY20">
        <v>300</v>
      </c>
      <c r="BZ20">
        <v>24.1</v>
      </c>
      <c r="CA20">
        <v>1726.78052810047</v>
      </c>
      <c r="CB20">
        <v>1.92305316068285</v>
      </c>
      <c r="CC20">
        <v>-22.4706242674068</v>
      </c>
      <c r="CD20">
        <v>1.6925466788406</v>
      </c>
      <c r="CE20">
        <v>0.862918500715422</v>
      </c>
      <c r="CF20">
        <v>-0.00776964048943271</v>
      </c>
      <c r="CG20">
        <v>290</v>
      </c>
      <c r="CH20">
        <v>1701.76</v>
      </c>
      <c r="CI20">
        <v>675</v>
      </c>
      <c r="CJ20">
        <v>10040.9</v>
      </c>
      <c r="CK20">
        <v>1704.4</v>
      </c>
      <c r="CL20">
        <v>-2.64</v>
      </c>
      <c r="CZ20">
        <f>$B$11*DX20+$C$11*DY20+$F$11*EJ20*(1-EM20)</f>
        <v>0</v>
      </c>
      <c r="DA20">
        <f>CZ20*DB20</f>
        <v>0</v>
      </c>
      <c r="DB20">
        <f>($B$11*$D$9+$C$11*$D$9+$F$11*((EW20+EO20)/MAX(EW20+EO20+EX20, 0.1)*$I$9+EX20/MAX(EW20+EO20+EX20, 0.1)*$J$9))/($B$11+$C$11+$F$11)</f>
        <v>0</v>
      </c>
      <c r="DC20">
        <f>($B$11*$K$9+$C$11*$K$9+$F$11*((EW20+EO20)/MAX(EW20+EO20+EX20, 0.1)*$P$9+EX20/MAX(EW20+EO20+EX20, 0.1)*$Q$9))/($B$11+$C$11+$F$11)</f>
        <v>0</v>
      </c>
      <c r="DD20">
        <v>6</v>
      </c>
      <c r="DE20">
        <v>0.5</v>
      </c>
      <c r="DF20" t="s">
        <v>416</v>
      </c>
      <c r="DG20">
        <v>2</v>
      </c>
      <c r="DH20">
        <v>1706127421</v>
      </c>
      <c r="DI20">
        <v>344.910333333333</v>
      </c>
      <c r="DJ20">
        <v>346.510733333333</v>
      </c>
      <c r="DK20">
        <v>27.5382</v>
      </c>
      <c r="DL20">
        <v>27.0327066666667</v>
      </c>
      <c r="DM20">
        <v>346.009333333333</v>
      </c>
      <c r="DN20">
        <v>27.2621333333333</v>
      </c>
      <c r="DO20">
        <v>599.966266666667</v>
      </c>
      <c r="DP20">
        <v>88.5332066666667</v>
      </c>
      <c r="DQ20">
        <v>0.10002442</v>
      </c>
      <c r="DR20">
        <v>31.8911</v>
      </c>
      <c r="DS20">
        <v>31.76352</v>
      </c>
      <c r="DT20">
        <v>999.9</v>
      </c>
      <c r="DU20">
        <v>0</v>
      </c>
      <c r="DV20">
        <v>0</v>
      </c>
      <c r="DW20">
        <v>4992.5</v>
      </c>
      <c r="DX20">
        <v>0</v>
      </c>
      <c r="DY20">
        <v>-117.210933333333</v>
      </c>
      <c r="DZ20">
        <v>-1.5453938</v>
      </c>
      <c r="EA20">
        <v>354.734133333333</v>
      </c>
      <c r="EB20">
        <v>356.138266666667</v>
      </c>
      <c r="EC20">
        <v>0.505495266666667</v>
      </c>
      <c r="ED20">
        <v>346.510733333333</v>
      </c>
      <c r="EE20">
        <v>27.0327066666667</v>
      </c>
      <c r="EF20">
        <v>2.438046</v>
      </c>
      <c r="EG20">
        <v>2.39329333333333</v>
      </c>
      <c r="EH20">
        <v>20.6187133333333</v>
      </c>
      <c r="EI20">
        <v>20.3184666666667</v>
      </c>
      <c r="EJ20">
        <v>700.0024</v>
      </c>
      <c r="EK20">
        <v>0.943005466666667</v>
      </c>
      <c r="EL20">
        <v>0.05699462</v>
      </c>
      <c r="EM20">
        <v>0</v>
      </c>
      <c r="EN20">
        <v>1560.342</v>
      </c>
      <c r="EO20">
        <v>5.00072</v>
      </c>
      <c r="EP20">
        <v>10700.72</v>
      </c>
      <c r="EQ20">
        <v>6033.99933333333</v>
      </c>
      <c r="ER20">
        <v>44</v>
      </c>
      <c r="ES20">
        <v>46.187</v>
      </c>
      <c r="ET20">
        <v>45.4748</v>
      </c>
      <c r="EU20">
        <v>46.4412</v>
      </c>
      <c r="EV20">
        <v>46.625</v>
      </c>
      <c r="EW20">
        <v>655.389333333333</v>
      </c>
      <c r="EX20">
        <v>39.6106666666667</v>
      </c>
      <c r="EY20">
        <v>0</v>
      </c>
      <c r="EZ20">
        <v>90.9000000953674</v>
      </c>
      <c r="FA20">
        <v>0</v>
      </c>
      <c r="FB20">
        <v>1560.19192307692</v>
      </c>
      <c r="FC20">
        <v>-14.9938461586274</v>
      </c>
      <c r="FD20">
        <v>-90.0000000554626</v>
      </c>
      <c r="FE20">
        <v>10699.9115384615</v>
      </c>
      <c r="FF20">
        <v>15</v>
      </c>
      <c r="FG20">
        <v>1706127453</v>
      </c>
      <c r="FH20" t="s">
        <v>433</v>
      </c>
      <c r="FI20">
        <v>1706127453</v>
      </c>
      <c r="FJ20">
        <v>1706127083</v>
      </c>
      <c r="FK20">
        <v>35</v>
      </c>
      <c r="FL20">
        <v>-0.055</v>
      </c>
      <c r="FM20">
        <v>-0.02</v>
      </c>
      <c r="FN20">
        <v>-1.099</v>
      </c>
      <c r="FO20">
        <v>0.276</v>
      </c>
      <c r="FP20">
        <v>347</v>
      </c>
      <c r="FQ20">
        <v>27</v>
      </c>
      <c r="FR20">
        <v>0.76</v>
      </c>
      <c r="FS20">
        <v>0.27</v>
      </c>
      <c r="FT20">
        <v>0</v>
      </c>
      <c r="FU20">
        <v>0</v>
      </c>
      <c r="FV20" t="s">
        <v>418</v>
      </c>
      <c r="FW20">
        <v>3.23741</v>
      </c>
      <c r="FX20">
        <v>2.68122</v>
      </c>
      <c r="FY20">
        <v>0.0736217</v>
      </c>
      <c r="FZ20">
        <v>0.0737448</v>
      </c>
      <c r="GA20">
        <v>0.116048</v>
      </c>
      <c r="GB20">
        <v>0.113798</v>
      </c>
      <c r="GC20">
        <v>28172.4</v>
      </c>
      <c r="GD20">
        <v>25888.8</v>
      </c>
      <c r="GE20">
        <v>28786.4</v>
      </c>
      <c r="GF20">
        <v>26531.4</v>
      </c>
      <c r="GG20">
        <v>35481</v>
      </c>
      <c r="GH20">
        <v>33107.3</v>
      </c>
      <c r="GI20">
        <v>43255.3</v>
      </c>
      <c r="GJ20">
        <v>40194.3</v>
      </c>
      <c r="GK20">
        <v>2.0662</v>
      </c>
      <c r="GL20">
        <v>2.4783</v>
      </c>
      <c r="GM20">
        <v>0.174552</v>
      </c>
      <c r="GN20">
        <v>0</v>
      </c>
      <c r="GO20">
        <v>28.9224</v>
      </c>
      <c r="GP20">
        <v>999.9</v>
      </c>
      <c r="GQ20">
        <v>58.271</v>
      </c>
      <c r="GR20">
        <v>30.464</v>
      </c>
      <c r="GS20">
        <v>28.7985</v>
      </c>
      <c r="GT20">
        <v>29.8237</v>
      </c>
      <c r="GU20">
        <v>9.51923</v>
      </c>
      <c r="GV20">
        <v>3</v>
      </c>
      <c r="GW20">
        <v>0.182957</v>
      </c>
      <c r="GX20">
        <v>0</v>
      </c>
      <c r="GY20">
        <v>20.3068</v>
      </c>
      <c r="GZ20">
        <v>5.24724</v>
      </c>
      <c r="HA20">
        <v>11.9638</v>
      </c>
      <c r="HB20">
        <v>4.985</v>
      </c>
      <c r="HC20">
        <v>3.2923</v>
      </c>
      <c r="HD20">
        <v>999.9</v>
      </c>
      <c r="HE20">
        <v>9999</v>
      </c>
      <c r="HF20">
        <v>9999</v>
      </c>
      <c r="HG20">
        <v>9999</v>
      </c>
      <c r="HH20">
        <v>4.97121</v>
      </c>
      <c r="HI20">
        <v>1.88293</v>
      </c>
      <c r="HJ20">
        <v>1.87762</v>
      </c>
      <c r="HK20">
        <v>1.87927</v>
      </c>
      <c r="HL20">
        <v>1.875</v>
      </c>
      <c r="HM20">
        <v>1.87514</v>
      </c>
      <c r="HN20">
        <v>1.87836</v>
      </c>
      <c r="HO20">
        <v>1.87881</v>
      </c>
      <c r="HP20">
        <v>0</v>
      </c>
      <c r="HQ20">
        <v>0</v>
      </c>
      <c r="HR20">
        <v>0</v>
      </c>
      <c r="HS20">
        <v>0</v>
      </c>
      <c r="HT20" t="s">
        <v>419</v>
      </c>
      <c r="HU20" t="s">
        <v>420</v>
      </c>
      <c r="HV20" t="s">
        <v>421</v>
      </c>
      <c r="HW20" t="s">
        <v>421</v>
      </c>
      <c r="HX20" t="s">
        <v>421</v>
      </c>
      <c r="HY20" t="s">
        <v>421</v>
      </c>
      <c r="HZ20">
        <v>0</v>
      </c>
      <c r="IA20">
        <v>100</v>
      </c>
      <c r="IB20">
        <v>100</v>
      </c>
      <c r="IC20">
        <v>-1.099</v>
      </c>
      <c r="ID20">
        <v>0.2761</v>
      </c>
      <c r="IE20">
        <v>-1.04389999999995</v>
      </c>
      <c r="IF20">
        <v>0</v>
      </c>
      <c r="IG20">
        <v>0</v>
      </c>
      <c r="IH20">
        <v>0</v>
      </c>
      <c r="II20">
        <v>0.276081818181815</v>
      </c>
      <c r="IJ20">
        <v>0</v>
      </c>
      <c r="IK20">
        <v>0</v>
      </c>
      <c r="IL20">
        <v>0</v>
      </c>
      <c r="IM20">
        <v>-1</v>
      </c>
      <c r="IN20">
        <v>-1</v>
      </c>
      <c r="IO20">
        <v>1</v>
      </c>
      <c r="IP20">
        <v>23</v>
      </c>
      <c r="IQ20">
        <v>1.1</v>
      </c>
      <c r="IR20">
        <v>5.8</v>
      </c>
      <c r="IS20">
        <v>4.89868</v>
      </c>
      <c r="IT20">
        <v>4.99756</v>
      </c>
      <c r="IU20">
        <v>3.34595</v>
      </c>
      <c r="IV20">
        <v>3.07373</v>
      </c>
      <c r="IW20">
        <v>3.05054</v>
      </c>
      <c r="IX20">
        <v>2.31445</v>
      </c>
      <c r="IY20">
        <v>34.0998</v>
      </c>
      <c r="IZ20">
        <v>15.2265</v>
      </c>
      <c r="JA20">
        <v>2</v>
      </c>
      <c r="JB20">
        <v>621.866</v>
      </c>
      <c r="JC20">
        <v>1058.75</v>
      </c>
      <c r="JD20">
        <v>30.0317</v>
      </c>
      <c r="JE20">
        <v>29.4075</v>
      </c>
      <c r="JF20">
        <v>29.9999</v>
      </c>
      <c r="JG20">
        <v>29.5039</v>
      </c>
      <c r="JH20">
        <v>29.5047</v>
      </c>
      <c r="JI20">
        <v>-1</v>
      </c>
      <c r="JJ20">
        <v>-30</v>
      </c>
      <c r="JK20">
        <v>-30</v>
      </c>
      <c r="JL20">
        <v>-999.9</v>
      </c>
      <c r="JM20">
        <v>400</v>
      </c>
      <c r="JN20">
        <v>0</v>
      </c>
      <c r="JO20">
        <v>103.932</v>
      </c>
      <c r="JP20">
        <v>101.063</v>
      </c>
    </row>
    <row r="21" spans="1:276">
      <c r="A21">
        <v>5</v>
      </c>
      <c r="B21">
        <v>1706127488</v>
      </c>
      <c r="C21">
        <v>259</v>
      </c>
      <c r="D21" t="s">
        <v>434</v>
      </c>
      <c r="E21" t="s">
        <v>435</v>
      </c>
      <c r="F21">
        <v>15</v>
      </c>
      <c r="G21" t="s">
        <v>407</v>
      </c>
      <c r="H21" t="s">
        <v>408</v>
      </c>
      <c r="I21" t="s">
        <v>409</v>
      </c>
      <c r="J21" t="s">
        <v>410</v>
      </c>
      <c r="K21" t="s">
        <v>411</v>
      </c>
      <c r="L21" t="s">
        <v>412</v>
      </c>
      <c r="M21">
        <v>1706127479.5</v>
      </c>
      <c r="N21">
        <f>(O21)/1000</f>
        <v>0</v>
      </c>
      <c r="O21">
        <f>1000*DO21*AM21*(DK21-DL21)/(100*DD21*(1000-AM21*DK21))</f>
        <v>0</v>
      </c>
      <c r="P21">
        <f>DO21*AM21*(DJ21-DI21*(1000-AM21*DL21)/(1000-AM21*DK21))/(100*DD21)</f>
        <v>0</v>
      </c>
      <c r="Q21">
        <f>DI21 - IF(AM21&gt;1, P21*DD21*100.0/(AO21*DW21), 0)</f>
        <v>0</v>
      </c>
      <c r="R21">
        <f>((X21-N21/2)*Q21-P21)/(X21+N21/2)</f>
        <v>0</v>
      </c>
      <c r="S21">
        <f>R21*(DP21+DQ21)/1000.0</f>
        <v>0</v>
      </c>
      <c r="T21">
        <f>(DI21 - IF(AM21&gt;1, P21*DD21*100.0/(AO21*DW21), 0))*(DP21+DQ21)/1000.0</f>
        <v>0</v>
      </c>
      <c r="U21">
        <f>2.0/((1/W21-1/V21)+SIGN(W21)*SQRT((1/W21-1/V21)*(1/W21-1/V21) + 4*DE21/((DE21+1)*(DE21+1))*(2*1/W21*1/V21-1/V21*1/V21)))</f>
        <v>0</v>
      </c>
      <c r="V21">
        <f>IF(LEFT(DF21,1)&lt;&gt;"0",IF(LEFT(DF21,1)="1",3.0,DG21),$D$5+$E$5*(DW21*DP21/($K$5*1000))+$F$5*(DW21*DP21/($K$5*1000))*MAX(MIN(DD21,$J$5),$I$5)*MAX(MIN(DD21,$J$5),$I$5)+$G$5*MAX(MIN(DD21,$J$5),$I$5)*(DW21*DP21/($K$5*1000))+$H$5*(DW21*DP21/($K$5*1000))*(DW21*DP21/($K$5*1000)))</f>
        <v>0</v>
      </c>
      <c r="W21">
        <f>N21*(1000-(1000*0.61365*exp(17.502*AA21/(240.97+AA21))/(DP21+DQ21)+DK21)/2)/(1000*0.61365*exp(17.502*AA21/(240.97+AA21))/(DP21+DQ21)-DK21)</f>
        <v>0</v>
      </c>
      <c r="X21">
        <f>1/((DE21+1)/(U21/1.6)+1/(V21/1.37)) + DE21/((DE21+1)/(U21/1.6) + DE21/(V21/1.37))</f>
        <v>0</v>
      </c>
      <c r="Y21">
        <f>(CZ21*DC21)</f>
        <v>0</v>
      </c>
      <c r="Z21">
        <f>(DR21+(Y21+2*0.95*5.67E-8*(((DR21+$B$7)+273)^4-(DR21+273)^4)-44100*N21)/(1.84*29.3*V21+8*0.95*5.67E-8*(DR21+273)^3))</f>
        <v>0</v>
      </c>
      <c r="AA21">
        <f>($C$7*DS21+$D$7*DT21+$E$7*Z21)</f>
        <v>0</v>
      </c>
      <c r="AB21">
        <f>0.61365*exp(17.502*AA21/(240.97+AA21))</f>
        <v>0</v>
      </c>
      <c r="AC21">
        <f>(AD21/AE21*100)</f>
        <v>0</v>
      </c>
      <c r="AD21">
        <f>DK21*(DP21+DQ21)/1000</f>
        <v>0</v>
      </c>
      <c r="AE21">
        <f>0.61365*exp(17.502*DR21/(240.97+DR21))</f>
        <v>0</v>
      </c>
      <c r="AF21">
        <f>(AB21-DK21*(DP21+DQ21)/1000)</f>
        <v>0</v>
      </c>
      <c r="AG21">
        <f>(-N21*44100)</f>
        <v>0</v>
      </c>
      <c r="AH21">
        <f>2*29.3*V21*0.92*(DR21-AA21)</f>
        <v>0</v>
      </c>
      <c r="AI21">
        <f>2*0.95*5.67E-8*(((DR21+$B$7)+273)^4-(AA21+273)^4)</f>
        <v>0</v>
      </c>
      <c r="AJ21">
        <f>Y21+AI21+AG21+AH21</f>
        <v>0</v>
      </c>
      <c r="AK21">
        <v>1</v>
      </c>
      <c r="AL21">
        <v>0</v>
      </c>
      <c r="AM21">
        <f>IF(AK21*$H$13&gt;=AO21,1.0,(AO21/(AO21-AK21*$H$13)))</f>
        <v>0</v>
      </c>
      <c r="AN21">
        <f>(AM21-1)*100</f>
        <v>0</v>
      </c>
      <c r="AO21">
        <f>MAX(0,($B$13+$C$13*DW21)/(1+$D$13*DW21)*DP21/(DR21+273)*$E$13)</f>
        <v>0</v>
      </c>
      <c r="AP21" t="s">
        <v>413</v>
      </c>
      <c r="AQ21">
        <v>10104.6</v>
      </c>
      <c r="AR21">
        <v>832.715384615385</v>
      </c>
      <c r="AS21">
        <v>4495.83</v>
      </c>
      <c r="AT21">
        <f>1-AR21/AS21</f>
        <v>0</v>
      </c>
      <c r="AU21">
        <v>-0.102066526841992</v>
      </c>
      <c r="AV21" t="s">
        <v>436</v>
      </c>
      <c r="AW21">
        <v>10071.4</v>
      </c>
      <c r="AX21">
        <v>1545.865</v>
      </c>
      <c r="AY21">
        <v>1713.31166884582</v>
      </c>
      <c r="AZ21">
        <f>1-AX21/AY21</f>
        <v>0</v>
      </c>
      <c r="BA21">
        <v>0.5</v>
      </c>
      <c r="BB21">
        <f>DA21</f>
        <v>0</v>
      </c>
      <c r="BC21">
        <f>P21</f>
        <v>0</v>
      </c>
      <c r="BD21">
        <f>AZ21*BA21*BB21</f>
        <v>0</v>
      </c>
      <c r="BE21">
        <f>(BC21-AU21)/BB21</f>
        <v>0</v>
      </c>
      <c r="BF21">
        <f>(AS21-AY21)/AY21</f>
        <v>0</v>
      </c>
      <c r="BG21">
        <f>AR21/(AT21+AR21/AY21)</f>
        <v>0</v>
      </c>
      <c r="BH21" t="s">
        <v>415</v>
      </c>
      <c r="BI21">
        <v>0</v>
      </c>
      <c r="BJ21">
        <f>IF(BI21&lt;&gt;0, BI21, BG21)</f>
        <v>0</v>
      </c>
      <c r="BK21">
        <f>1-BJ21/AY21</f>
        <v>0</v>
      </c>
      <c r="BL21">
        <f>(AY21-AX21)/(AY21-BJ21)</f>
        <v>0</v>
      </c>
      <c r="BM21">
        <f>(AS21-AY21)/(AS21-BJ21)</f>
        <v>0</v>
      </c>
      <c r="BN21">
        <f>(AY21-AX21)/(AY21-AR21)</f>
        <v>0</v>
      </c>
      <c r="BO21">
        <f>(AS21-AY21)/(AS21-AR21)</f>
        <v>0</v>
      </c>
      <c r="BP21">
        <f>(BL21*BJ21/AX21)</f>
        <v>0</v>
      </c>
      <c r="BQ21">
        <f>(1-BP21)</f>
        <v>0</v>
      </c>
      <c r="BR21">
        <v>1435</v>
      </c>
      <c r="BS21">
        <v>290</v>
      </c>
      <c r="BT21">
        <v>1697.03</v>
      </c>
      <c r="BU21">
        <v>85</v>
      </c>
      <c r="BV21">
        <v>10071.4</v>
      </c>
      <c r="BW21">
        <v>1690.93</v>
      </c>
      <c r="BX21">
        <v>6.1</v>
      </c>
      <c r="BY21">
        <v>300</v>
      </c>
      <c r="BZ21">
        <v>24.1</v>
      </c>
      <c r="CA21">
        <v>1713.31166884582</v>
      </c>
      <c r="CB21">
        <v>2.14589871608524</v>
      </c>
      <c r="CC21">
        <v>-22.5413346236114</v>
      </c>
      <c r="CD21">
        <v>1.88862895318823</v>
      </c>
      <c r="CE21">
        <v>0.835730063067239</v>
      </c>
      <c r="CF21">
        <v>-0.00776960800889878</v>
      </c>
      <c r="CG21">
        <v>290</v>
      </c>
      <c r="CH21">
        <v>1688.32</v>
      </c>
      <c r="CI21">
        <v>715</v>
      </c>
      <c r="CJ21">
        <v>10039.1</v>
      </c>
      <c r="CK21">
        <v>1690.86</v>
      </c>
      <c r="CL21">
        <v>-2.54</v>
      </c>
      <c r="CZ21">
        <f>$B$11*DX21+$C$11*DY21+$F$11*EJ21*(1-EM21)</f>
        <v>0</v>
      </c>
      <c r="DA21">
        <f>CZ21*DB21</f>
        <v>0</v>
      </c>
      <c r="DB21">
        <f>($B$11*$D$9+$C$11*$D$9+$F$11*((EW21+EO21)/MAX(EW21+EO21+EX21, 0.1)*$I$9+EX21/MAX(EW21+EO21+EX21, 0.1)*$J$9))/($B$11+$C$11+$F$11)</f>
        <v>0</v>
      </c>
      <c r="DC21">
        <f>($B$11*$K$9+$C$11*$K$9+$F$11*((EW21+EO21)/MAX(EW21+EO21+EX21, 0.1)*$P$9+EX21/MAX(EW21+EO21+EX21, 0.1)*$Q$9))/($B$11+$C$11+$F$11)</f>
        <v>0</v>
      </c>
      <c r="DD21">
        <v>6</v>
      </c>
      <c r="DE21">
        <v>0.5</v>
      </c>
      <c r="DF21" t="s">
        <v>416</v>
      </c>
      <c r="DG21">
        <v>2</v>
      </c>
      <c r="DH21">
        <v>1706127479.5</v>
      </c>
      <c r="DI21">
        <v>348.0555625</v>
      </c>
      <c r="DJ21">
        <v>349.394375</v>
      </c>
      <c r="DK21">
        <v>27.71579375</v>
      </c>
      <c r="DL21">
        <v>27.305725</v>
      </c>
      <c r="DM21">
        <v>349.1215625</v>
      </c>
      <c r="DN21">
        <v>27.4397</v>
      </c>
      <c r="DO21">
        <v>599.94375</v>
      </c>
      <c r="DP21">
        <v>88.53455</v>
      </c>
      <c r="DQ21">
        <v>0.09994070625</v>
      </c>
      <c r="DR21">
        <v>31.926175</v>
      </c>
      <c r="DS21">
        <v>31.8264625</v>
      </c>
      <c r="DT21">
        <v>999.9</v>
      </c>
      <c r="DU21">
        <v>0</v>
      </c>
      <c r="DV21">
        <v>0</v>
      </c>
      <c r="DW21">
        <v>5005.78125</v>
      </c>
      <c r="DX21">
        <v>0</v>
      </c>
      <c r="DY21">
        <v>-117.728</v>
      </c>
      <c r="DZ21">
        <v>-1.37134346875</v>
      </c>
      <c r="EA21">
        <v>357.9436875</v>
      </c>
      <c r="EB21">
        <v>359.2026875</v>
      </c>
      <c r="EC21">
        <v>0.41004775</v>
      </c>
      <c r="ED21">
        <v>349.394375</v>
      </c>
      <c r="EE21">
        <v>27.305725</v>
      </c>
      <c r="EF21">
        <v>2.453804375</v>
      </c>
      <c r="EG21">
        <v>2.417499375</v>
      </c>
      <c r="EH21">
        <v>20.72328125</v>
      </c>
      <c r="EI21">
        <v>20.48145</v>
      </c>
      <c r="EJ21">
        <v>700.0070625</v>
      </c>
      <c r="EK21">
        <v>0.9429828125</v>
      </c>
      <c r="EL21">
        <v>0.0570171125</v>
      </c>
      <c r="EM21">
        <v>0</v>
      </c>
      <c r="EN21">
        <v>1546.059375</v>
      </c>
      <c r="EO21">
        <v>5.00072</v>
      </c>
      <c r="EP21">
        <v>10607.675</v>
      </c>
      <c r="EQ21">
        <v>6034.00125</v>
      </c>
      <c r="ER21">
        <v>44.062</v>
      </c>
      <c r="ES21">
        <v>46.25</v>
      </c>
      <c r="ET21">
        <v>45.5</v>
      </c>
      <c r="EU21">
        <v>46.5</v>
      </c>
      <c r="EV21">
        <v>46.687</v>
      </c>
      <c r="EW21">
        <v>655.380625</v>
      </c>
      <c r="EX21">
        <v>39.629375</v>
      </c>
      <c r="EY21">
        <v>0</v>
      </c>
      <c r="EZ21">
        <v>58.1000001430511</v>
      </c>
      <c r="FA21">
        <v>0</v>
      </c>
      <c r="FB21">
        <v>1545.865</v>
      </c>
      <c r="FC21">
        <v>-10.5835897551602</v>
      </c>
      <c r="FD21">
        <v>-76.294017081576</v>
      </c>
      <c r="FE21">
        <v>10606.0538461538</v>
      </c>
      <c r="FF21">
        <v>15</v>
      </c>
      <c r="FG21">
        <v>1706127506</v>
      </c>
      <c r="FH21" t="s">
        <v>437</v>
      </c>
      <c r="FI21">
        <v>1706127506</v>
      </c>
      <c r="FJ21">
        <v>1706127083</v>
      </c>
      <c r="FK21">
        <v>36</v>
      </c>
      <c r="FL21">
        <v>0.033</v>
      </c>
      <c r="FM21">
        <v>-0.02</v>
      </c>
      <c r="FN21">
        <v>-1.066</v>
      </c>
      <c r="FO21">
        <v>0.276</v>
      </c>
      <c r="FP21">
        <v>350</v>
      </c>
      <c r="FQ21">
        <v>27</v>
      </c>
      <c r="FR21">
        <v>1.28</v>
      </c>
      <c r="FS21">
        <v>0.27</v>
      </c>
      <c r="FT21">
        <v>0</v>
      </c>
      <c r="FU21">
        <v>0</v>
      </c>
      <c r="FV21" t="s">
        <v>418</v>
      </c>
      <c r="FW21">
        <v>3.23748</v>
      </c>
      <c r="FX21">
        <v>2.68113</v>
      </c>
      <c r="FY21">
        <v>0.0740302</v>
      </c>
      <c r="FZ21">
        <v>0.0732204</v>
      </c>
      <c r="GA21">
        <v>0.116746</v>
      </c>
      <c r="GB21">
        <v>0.11462</v>
      </c>
      <c r="GC21">
        <v>28160</v>
      </c>
      <c r="GD21">
        <v>25904.3</v>
      </c>
      <c r="GE21">
        <v>28786.3</v>
      </c>
      <c r="GF21">
        <v>26532.1</v>
      </c>
      <c r="GG21">
        <v>35452.4</v>
      </c>
      <c r="GH21">
        <v>33076.9</v>
      </c>
      <c r="GI21">
        <v>43255.3</v>
      </c>
      <c r="GJ21">
        <v>40195.2</v>
      </c>
      <c r="GK21">
        <v>2.0661</v>
      </c>
      <c r="GL21">
        <v>2.4788</v>
      </c>
      <c r="GM21">
        <v>0.177145</v>
      </c>
      <c r="GN21">
        <v>0</v>
      </c>
      <c r="GO21">
        <v>28.9291</v>
      </c>
      <c r="GP21">
        <v>999.9</v>
      </c>
      <c r="GQ21">
        <v>58.485</v>
      </c>
      <c r="GR21">
        <v>30.514</v>
      </c>
      <c r="GS21">
        <v>28.9866</v>
      </c>
      <c r="GT21">
        <v>29.9937</v>
      </c>
      <c r="GU21">
        <v>9.56731</v>
      </c>
      <c r="GV21">
        <v>3</v>
      </c>
      <c r="GW21">
        <v>0.181799</v>
      </c>
      <c r="GX21">
        <v>0</v>
      </c>
      <c r="GY21">
        <v>20.3067</v>
      </c>
      <c r="GZ21">
        <v>5.24664</v>
      </c>
      <c r="HA21">
        <v>11.9626</v>
      </c>
      <c r="HB21">
        <v>4.9846</v>
      </c>
      <c r="HC21">
        <v>3.2924</v>
      </c>
      <c r="HD21">
        <v>999.9</v>
      </c>
      <c r="HE21">
        <v>9999</v>
      </c>
      <c r="HF21">
        <v>9999</v>
      </c>
      <c r="HG21">
        <v>9999</v>
      </c>
      <c r="HH21">
        <v>4.97118</v>
      </c>
      <c r="HI21">
        <v>1.88293</v>
      </c>
      <c r="HJ21">
        <v>1.87765</v>
      </c>
      <c r="HK21">
        <v>1.87927</v>
      </c>
      <c r="HL21">
        <v>1.87495</v>
      </c>
      <c r="HM21">
        <v>1.87515</v>
      </c>
      <c r="HN21">
        <v>1.87836</v>
      </c>
      <c r="HO21">
        <v>1.87881</v>
      </c>
      <c r="HP21">
        <v>0</v>
      </c>
      <c r="HQ21">
        <v>0</v>
      </c>
      <c r="HR21">
        <v>0</v>
      </c>
      <c r="HS21">
        <v>0</v>
      </c>
      <c r="HT21" t="s">
        <v>419</v>
      </c>
      <c r="HU21" t="s">
        <v>420</v>
      </c>
      <c r="HV21" t="s">
        <v>421</v>
      </c>
      <c r="HW21" t="s">
        <v>421</v>
      </c>
      <c r="HX21" t="s">
        <v>421</v>
      </c>
      <c r="HY21" t="s">
        <v>421</v>
      </c>
      <c r="HZ21">
        <v>0</v>
      </c>
      <c r="IA21">
        <v>100</v>
      </c>
      <c r="IB21">
        <v>100</v>
      </c>
      <c r="IC21">
        <v>-1.066</v>
      </c>
      <c r="ID21">
        <v>0.2761</v>
      </c>
      <c r="IE21">
        <v>-1.09860000000009</v>
      </c>
      <c r="IF21">
        <v>0</v>
      </c>
      <c r="IG21">
        <v>0</v>
      </c>
      <c r="IH21">
        <v>0</v>
      </c>
      <c r="II21">
        <v>0.276081818181815</v>
      </c>
      <c r="IJ21">
        <v>0</v>
      </c>
      <c r="IK21">
        <v>0</v>
      </c>
      <c r="IL21">
        <v>0</v>
      </c>
      <c r="IM21">
        <v>-1</v>
      </c>
      <c r="IN21">
        <v>-1</v>
      </c>
      <c r="IO21">
        <v>1</v>
      </c>
      <c r="IP21">
        <v>23</v>
      </c>
      <c r="IQ21">
        <v>0.6</v>
      </c>
      <c r="IR21">
        <v>6.8</v>
      </c>
      <c r="IS21">
        <v>4.8999</v>
      </c>
      <c r="IT21">
        <v>4.99756</v>
      </c>
      <c r="IU21">
        <v>3.34595</v>
      </c>
      <c r="IV21">
        <v>3.07373</v>
      </c>
      <c r="IW21">
        <v>3.05054</v>
      </c>
      <c r="IX21">
        <v>2.35474</v>
      </c>
      <c r="IY21">
        <v>34.1452</v>
      </c>
      <c r="IZ21">
        <v>15.2265</v>
      </c>
      <c r="JA21">
        <v>2</v>
      </c>
      <c r="JB21">
        <v>621.68</v>
      </c>
      <c r="JC21">
        <v>1059.19</v>
      </c>
      <c r="JD21">
        <v>30.0379</v>
      </c>
      <c r="JE21">
        <v>29.3974</v>
      </c>
      <c r="JF21">
        <v>30</v>
      </c>
      <c r="JG21">
        <v>29.4941</v>
      </c>
      <c r="JH21">
        <v>29.4949</v>
      </c>
      <c r="JI21">
        <v>-1</v>
      </c>
      <c r="JJ21">
        <v>-30</v>
      </c>
      <c r="JK21">
        <v>-30</v>
      </c>
      <c r="JL21">
        <v>-999.9</v>
      </c>
      <c r="JM21">
        <v>400</v>
      </c>
      <c r="JN21">
        <v>0</v>
      </c>
      <c r="JO21">
        <v>103.932</v>
      </c>
      <c r="JP21">
        <v>101.066</v>
      </c>
    </row>
    <row r="22" spans="1:276">
      <c r="A22">
        <v>6</v>
      </c>
      <c r="B22">
        <v>1706127623</v>
      </c>
      <c r="C22">
        <v>394</v>
      </c>
      <c r="D22" t="s">
        <v>438</v>
      </c>
      <c r="E22" t="s">
        <v>439</v>
      </c>
      <c r="F22">
        <v>15</v>
      </c>
      <c r="G22" t="s">
        <v>407</v>
      </c>
      <c r="H22" t="s">
        <v>408</v>
      </c>
      <c r="I22" t="s">
        <v>409</v>
      </c>
      <c r="J22" t="s">
        <v>410</v>
      </c>
      <c r="K22" t="s">
        <v>411</v>
      </c>
      <c r="L22" t="s">
        <v>412</v>
      </c>
      <c r="M22">
        <v>1706127614.5</v>
      </c>
      <c r="N22">
        <f>(O22)/1000</f>
        <v>0</v>
      </c>
      <c r="O22">
        <f>1000*DO22*AM22*(DK22-DL22)/(100*DD22*(1000-AM22*DK22))</f>
        <v>0</v>
      </c>
      <c r="P22">
        <f>DO22*AM22*(DJ22-DI22*(1000-AM22*DL22)/(1000-AM22*DK22))/(100*DD22)</f>
        <v>0</v>
      </c>
      <c r="Q22">
        <f>DI22 - IF(AM22&gt;1, P22*DD22*100.0/(AO22*DW22), 0)</f>
        <v>0</v>
      </c>
      <c r="R22">
        <f>((X22-N22/2)*Q22-P22)/(X22+N22/2)</f>
        <v>0</v>
      </c>
      <c r="S22">
        <f>R22*(DP22+DQ22)/1000.0</f>
        <v>0</v>
      </c>
      <c r="T22">
        <f>(DI22 - IF(AM22&gt;1, P22*DD22*100.0/(AO22*DW22), 0))*(DP22+DQ22)/1000.0</f>
        <v>0</v>
      </c>
      <c r="U22">
        <f>2.0/((1/W22-1/V22)+SIGN(W22)*SQRT((1/W22-1/V22)*(1/W22-1/V22) + 4*DE22/((DE22+1)*(DE22+1))*(2*1/W22*1/V22-1/V22*1/V22)))</f>
        <v>0</v>
      </c>
      <c r="V22">
        <f>IF(LEFT(DF22,1)&lt;&gt;"0",IF(LEFT(DF22,1)="1",3.0,DG22),$D$5+$E$5*(DW22*DP22/($K$5*1000))+$F$5*(DW22*DP22/($K$5*1000))*MAX(MIN(DD22,$J$5),$I$5)*MAX(MIN(DD22,$J$5),$I$5)+$G$5*MAX(MIN(DD22,$J$5),$I$5)*(DW22*DP22/($K$5*1000))+$H$5*(DW22*DP22/($K$5*1000))*(DW22*DP22/($K$5*1000)))</f>
        <v>0</v>
      </c>
      <c r="W22">
        <f>N22*(1000-(1000*0.61365*exp(17.502*AA22/(240.97+AA22))/(DP22+DQ22)+DK22)/2)/(1000*0.61365*exp(17.502*AA22/(240.97+AA22))/(DP22+DQ22)-DK22)</f>
        <v>0</v>
      </c>
      <c r="X22">
        <f>1/((DE22+1)/(U22/1.6)+1/(V22/1.37)) + DE22/((DE22+1)/(U22/1.6) + DE22/(V22/1.37))</f>
        <v>0</v>
      </c>
      <c r="Y22">
        <f>(CZ22*DC22)</f>
        <v>0</v>
      </c>
      <c r="Z22">
        <f>(DR22+(Y22+2*0.95*5.67E-8*(((DR22+$B$7)+273)^4-(DR22+273)^4)-44100*N22)/(1.84*29.3*V22+8*0.95*5.67E-8*(DR22+273)^3))</f>
        <v>0</v>
      </c>
      <c r="AA22">
        <f>($C$7*DS22+$D$7*DT22+$E$7*Z22)</f>
        <v>0</v>
      </c>
      <c r="AB22">
        <f>0.61365*exp(17.502*AA22/(240.97+AA22))</f>
        <v>0</v>
      </c>
      <c r="AC22">
        <f>(AD22/AE22*100)</f>
        <v>0</v>
      </c>
      <c r="AD22">
        <f>DK22*(DP22+DQ22)/1000</f>
        <v>0</v>
      </c>
      <c r="AE22">
        <f>0.61365*exp(17.502*DR22/(240.97+DR22))</f>
        <v>0</v>
      </c>
      <c r="AF22">
        <f>(AB22-DK22*(DP22+DQ22)/1000)</f>
        <v>0</v>
      </c>
      <c r="AG22">
        <f>(-N22*44100)</f>
        <v>0</v>
      </c>
      <c r="AH22">
        <f>2*29.3*V22*0.92*(DR22-AA22)</f>
        <v>0</v>
      </c>
      <c r="AI22">
        <f>2*0.95*5.67E-8*(((DR22+$B$7)+273)^4-(AA22+273)^4)</f>
        <v>0</v>
      </c>
      <c r="AJ22">
        <f>Y22+AI22+AG22+AH22</f>
        <v>0</v>
      </c>
      <c r="AK22">
        <v>1</v>
      </c>
      <c r="AL22">
        <v>0</v>
      </c>
      <c r="AM22">
        <f>IF(AK22*$H$13&gt;=AO22,1.0,(AO22/(AO22-AK22*$H$13)))</f>
        <v>0</v>
      </c>
      <c r="AN22">
        <f>(AM22-1)*100</f>
        <v>0</v>
      </c>
      <c r="AO22">
        <f>MAX(0,($B$13+$C$13*DW22)/(1+$D$13*DW22)*DP22/(DR22+273)*$E$13)</f>
        <v>0</v>
      </c>
      <c r="AP22" t="s">
        <v>413</v>
      </c>
      <c r="AQ22">
        <v>10104.6</v>
      </c>
      <c r="AR22">
        <v>832.715384615385</v>
      </c>
      <c r="AS22">
        <v>4495.83</v>
      </c>
      <c r="AT22">
        <f>1-AR22/AS22</f>
        <v>0</v>
      </c>
      <c r="AU22">
        <v>-0.102066526841992</v>
      </c>
      <c r="AV22" t="s">
        <v>440</v>
      </c>
      <c r="AW22">
        <v>10072.5</v>
      </c>
      <c r="AX22">
        <v>1523.45653846154</v>
      </c>
      <c r="AY22">
        <v>1692.07095358961</v>
      </c>
      <c r="AZ22">
        <f>1-AX22/AY22</f>
        <v>0</v>
      </c>
      <c r="BA22">
        <v>0.5</v>
      </c>
      <c r="BB22">
        <f>DA22</f>
        <v>0</v>
      </c>
      <c r="BC22">
        <f>P22</f>
        <v>0</v>
      </c>
      <c r="BD22">
        <f>AZ22*BA22*BB22</f>
        <v>0</v>
      </c>
      <c r="BE22">
        <f>(BC22-AU22)/BB22</f>
        <v>0</v>
      </c>
      <c r="BF22">
        <f>(AS22-AY22)/AY22</f>
        <v>0</v>
      </c>
      <c r="BG22">
        <f>AR22/(AT22+AR22/AY22)</f>
        <v>0</v>
      </c>
      <c r="BH22" t="s">
        <v>415</v>
      </c>
      <c r="BI22">
        <v>0</v>
      </c>
      <c r="BJ22">
        <f>IF(BI22&lt;&gt;0, BI22, BG22)</f>
        <v>0</v>
      </c>
      <c r="BK22">
        <f>1-BJ22/AY22</f>
        <v>0</v>
      </c>
      <c r="BL22">
        <f>(AY22-AX22)/(AY22-BJ22)</f>
        <v>0</v>
      </c>
      <c r="BM22">
        <f>(AS22-AY22)/(AS22-BJ22)</f>
        <v>0</v>
      </c>
      <c r="BN22">
        <f>(AY22-AX22)/(AY22-AR22)</f>
        <v>0</v>
      </c>
      <c r="BO22">
        <f>(AS22-AY22)/(AS22-AR22)</f>
        <v>0</v>
      </c>
      <c r="BP22">
        <f>(BL22*BJ22/AX22)</f>
        <v>0</v>
      </c>
      <c r="BQ22">
        <f>(1-BP22)</f>
        <v>0</v>
      </c>
      <c r="BR22">
        <v>1436</v>
      </c>
      <c r="BS22">
        <v>290</v>
      </c>
      <c r="BT22">
        <v>1676.1</v>
      </c>
      <c r="BU22">
        <v>75</v>
      </c>
      <c r="BV22">
        <v>10072.5</v>
      </c>
      <c r="BW22">
        <v>1669.98</v>
      </c>
      <c r="BX22">
        <v>6.12</v>
      </c>
      <c r="BY22">
        <v>300</v>
      </c>
      <c r="BZ22">
        <v>24.1</v>
      </c>
      <c r="CA22">
        <v>1692.07095358961</v>
      </c>
      <c r="CB22">
        <v>2.44489447765697</v>
      </c>
      <c r="CC22">
        <v>-22.2498411248811</v>
      </c>
      <c r="CD22">
        <v>2.15176169439277</v>
      </c>
      <c r="CE22">
        <v>0.7924720860985</v>
      </c>
      <c r="CF22">
        <v>-0.00776950545050056</v>
      </c>
      <c r="CG22">
        <v>290</v>
      </c>
      <c r="CH22">
        <v>1668.02</v>
      </c>
      <c r="CI22">
        <v>645</v>
      </c>
      <c r="CJ22">
        <v>10041.8</v>
      </c>
      <c r="CK22">
        <v>1669.91</v>
      </c>
      <c r="CL22">
        <v>-1.89</v>
      </c>
      <c r="CZ22">
        <f>$B$11*DX22+$C$11*DY22+$F$11*EJ22*(1-EM22)</f>
        <v>0</v>
      </c>
      <c r="DA22">
        <f>CZ22*DB22</f>
        <v>0</v>
      </c>
      <c r="DB22">
        <f>($B$11*$D$9+$C$11*$D$9+$F$11*((EW22+EO22)/MAX(EW22+EO22+EX22, 0.1)*$I$9+EX22/MAX(EW22+EO22+EX22, 0.1)*$J$9))/($B$11+$C$11+$F$11)</f>
        <v>0</v>
      </c>
      <c r="DC22">
        <f>($B$11*$K$9+$C$11*$K$9+$F$11*((EW22+EO22)/MAX(EW22+EO22+EX22, 0.1)*$P$9+EX22/MAX(EW22+EO22+EX22, 0.1)*$Q$9))/($B$11+$C$11+$F$11)</f>
        <v>0</v>
      </c>
      <c r="DD22">
        <v>6</v>
      </c>
      <c r="DE22">
        <v>0.5</v>
      </c>
      <c r="DF22" t="s">
        <v>416</v>
      </c>
      <c r="DG22">
        <v>2</v>
      </c>
      <c r="DH22">
        <v>1706127614.5</v>
      </c>
      <c r="DI22">
        <v>352.383</v>
      </c>
      <c r="DJ22">
        <v>353.4480625</v>
      </c>
      <c r="DK22">
        <v>28.0323875</v>
      </c>
      <c r="DL22">
        <v>27.54963125</v>
      </c>
      <c r="DM22">
        <v>353.412</v>
      </c>
      <c r="DN22">
        <v>27.75631875</v>
      </c>
      <c r="DO22">
        <v>599.9963125</v>
      </c>
      <c r="DP22">
        <v>88.53414375</v>
      </c>
      <c r="DQ22">
        <v>0.10003048125</v>
      </c>
      <c r="DR22">
        <v>31.93583125</v>
      </c>
      <c r="DS22">
        <v>31.87680625</v>
      </c>
      <c r="DT22">
        <v>999.9</v>
      </c>
      <c r="DU22">
        <v>0</v>
      </c>
      <c r="DV22">
        <v>0</v>
      </c>
      <c r="DW22">
        <v>4998.28125</v>
      </c>
      <c r="DX22">
        <v>0</v>
      </c>
      <c r="DY22">
        <v>-124.981125</v>
      </c>
      <c r="DZ22">
        <v>-1.102063</v>
      </c>
      <c r="EA22">
        <v>362.508125</v>
      </c>
      <c r="EB22">
        <v>363.461375</v>
      </c>
      <c r="EC22">
        <v>0.48276425</v>
      </c>
      <c r="ED22">
        <v>353.4480625</v>
      </c>
      <c r="EE22">
        <v>27.54963125</v>
      </c>
      <c r="EF22">
        <v>2.48182375</v>
      </c>
      <c r="EG22">
        <v>2.439081875</v>
      </c>
      <c r="EH22">
        <v>20.907725</v>
      </c>
      <c r="EI22">
        <v>20.6255</v>
      </c>
      <c r="EJ22">
        <v>699.996125</v>
      </c>
      <c r="EK22">
        <v>0.9429826875</v>
      </c>
      <c r="EL22">
        <v>0.05701725</v>
      </c>
      <c r="EM22">
        <v>0</v>
      </c>
      <c r="EN22">
        <v>1523.586875</v>
      </c>
      <c r="EO22">
        <v>5.00072</v>
      </c>
      <c r="EP22">
        <v>10457.35625</v>
      </c>
      <c r="EQ22">
        <v>6033.90625</v>
      </c>
      <c r="ER22">
        <v>44.02325</v>
      </c>
      <c r="ES22">
        <v>46.312</v>
      </c>
      <c r="ET22">
        <v>45.558125</v>
      </c>
      <c r="EU22">
        <v>46.503875</v>
      </c>
      <c r="EV22">
        <v>46.67925</v>
      </c>
      <c r="EW22">
        <v>655.36875</v>
      </c>
      <c r="EX22">
        <v>39.629375</v>
      </c>
      <c r="EY22">
        <v>0</v>
      </c>
      <c r="EZ22">
        <v>133.900000095367</v>
      </c>
      <c r="FA22">
        <v>0</v>
      </c>
      <c r="FB22">
        <v>1523.45653846154</v>
      </c>
      <c r="FC22">
        <v>-7.20717949412749</v>
      </c>
      <c r="FD22">
        <v>-55.7538461993474</v>
      </c>
      <c r="FE22">
        <v>10456.5307692308</v>
      </c>
      <c r="FF22">
        <v>15</v>
      </c>
      <c r="FG22">
        <v>1706127648</v>
      </c>
      <c r="FH22" t="s">
        <v>441</v>
      </c>
      <c r="FI22">
        <v>1706127648</v>
      </c>
      <c r="FJ22">
        <v>1706127083</v>
      </c>
      <c r="FK22">
        <v>37</v>
      </c>
      <c r="FL22">
        <v>0.037</v>
      </c>
      <c r="FM22">
        <v>-0.02</v>
      </c>
      <c r="FN22">
        <v>-1.029</v>
      </c>
      <c r="FO22">
        <v>0.276</v>
      </c>
      <c r="FP22">
        <v>344</v>
      </c>
      <c r="FQ22">
        <v>27</v>
      </c>
      <c r="FR22">
        <v>1.09</v>
      </c>
      <c r="FS22">
        <v>0.27</v>
      </c>
      <c r="FT22">
        <v>0</v>
      </c>
      <c r="FU22">
        <v>0</v>
      </c>
      <c r="FV22" t="s">
        <v>418</v>
      </c>
      <c r="FW22">
        <v>3.23744</v>
      </c>
      <c r="FX22">
        <v>2.68089</v>
      </c>
      <c r="FY22">
        <v>0.0749073</v>
      </c>
      <c r="FZ22">
        <v>0.0746443</v>
      </c>
      <c r="GA22">
        <v>0.117299</v>
      </c>
      <c r="GB22">
        <v>0.115132</v>
      </c>
      <c r="GC22">
        <v>28133.8</v>
      </c>
      <c r="GD22">
        <v>25866.8</v>
      </c>
      <c r="GE22">
        <v>28786.8</v>
      </c>
      <c r="GF22">
        <v>26534.4</v>
      </c>
      <c r="GG22">
        <v>35430.4</v>
      </c>
      <c r="GH22">
        <v>33060.3</v>
      </c>
      <c r="GI22">
        <v>43256.1</v>
      </c>
      <c r="GJ22">
        <v>40198.8</v>
      </c>
      <c r="GK22">
        <v>2.066</v>
      </c>
      <c r="GL22">
        <v>2.4775</v>
      </c>
      <c r="GM22">
        <v>0.176504</v>
      </c>
      <c r="GN22">
        <v>0</v>
      </c>
      <c r="GO22">
        <v>28.9962</v>
      </c>
      <c r="GP22">
        <v>999.9</v>
      </c>
      <c r="GQ22">
        <v>58.558</v>
      </c>
      <c r="GR22">
        <v>30.615</v>
      </c>
      <c r="GS22">
        <v>29.1905</v>
      </c>
      <c r="GT22">
        <v>30.2937</v>
      </c>
      <c r="GU22">
        <v>9.57532</v>
      </c>
      <c r="GV22">
        <v>3</v>
      </c>
      <c r="GW22">
        <v>0.181402</v>
      </c>
      <c r="GX22">
        <v>0</v>
      </c>
      <c r="GY22">
        <v>20.3064</v>
      </c>
      <c r="GZ22">
        <v>5.24724</v>
      </c>
      <c r="HA22">
        <v>11.9662</v>
      </c>
      <c r="HB22">
        <v>4.9852</v>
      </c>
      <c r="HC22">
        <v>3.2924</v>
      </c>
      <c r="HD22">
        <v>999.9</v>
      </c>
      <c r="HE22">
        <v>9999</v>
      </c>
      <c r="HF22">
        <v>9999</v>
      </c>
      <c r="HG22">
        <v>9999</v>
      </c>
      <c r="HH22">
        <v>4.97102</v>
      </c>
      <c r="HI22">
        <v>1.88293</v>
      </c>
      <c r="HJ22">
        <v>1.87769</v>
      </c>
      <c r="HK22">
        <v>1.87927</v>
      </c>
      <c r="HL22">
        <v>1.87495</v>
      </c>
      <c r="HM22">
        <v>1.87514</v>
      </c>
      <c r="HN22">
        <v>1.87836</v>
      </c>
      <c r="HO22">
        <v>1.87881</v>
      </c>
      <c r="HP22">
        <v>0</v>
      </c>
      <c r="HQ22">
        <v>0</v>
      </c>
      <c r="HR22">
        <v>0</v>
      </c>
      <c r="HS22">
        <v>0</v>
      </c>
      <c r="HT22" t="s">
        <v>419</v>
      </c>
      <c r="HU22" t="s">
        <v>420</v>
      </c>
      <c r="HV22" t="s">
        <v>421</v>
      </c>
      <c r="HW22" t="s">
        <v>421</v>
      </c>
      <c r="HX22" t="s">
        <v>421</v>
      </c>
      <c r="HY22" t="s">
        <v>421</v>
      </c>
      <c r="HZ22">
        <v>0</v>
      </c>
      <c r="IA22">
        <v>100</v>
      </c>
      <c r="IB22">
        <v>100</v>
      </c>
      <c r="IC22">
        <v>-1.029</v>
      </c>
      <c r="ID22">
        <v>0.2761</v>
      </c>
      <c r="IE22">
        <v>-1.06590000000006</v>
      </c>
      <c r="IF22">
        <v>0</v>
      </c>
      <c r="IG22">
        <v>0</v>
      </c>
      <c r="IH22">
        <v>0</v>
      </c>
      <c r="II22">
        <v>0.276081818181815</v>
      </c>
      <c r="IJ22">
        <v>0</v>
      </c>
      <c r="IK22">
        <v>0</v>
      </c>
      <c r="IL22">
        <v>0</v>
      </c>
      <c r="IM22">
        <v>-1</v>
      </c>
      <c r="IN22">
        <v>-1</v>
      </c>
      <c r="IO22">
        <v>1</v>
      </c>
      <c r="IP22">
        <v>23</v>
      </c>
      <c r="IQ22">
        <v>1.9</v>
      </c>
      <c r="IR22">
        <v>9</v>
      </c>
      <c r="IS22">
        <v>4.90356</v>
      </c>
      <c r="IT22">
        <v>4.99756</v>
      </c>
      <c r="IU22">
        <v>3.34595</v>
      </c>
      <c r="IV22">
        <v>3.07373</v>
      </c>
      <c r="IW22">
        <v>3.05054</v>
      </c>
      <c r="IX22">
        <v>2.34375</v>
      </c>
      <c r="IY22">
        <v>34.236</v>
      </c>
      <c r="IZ22">
        <v>15.2003</v>
      </c>
      <c r="JA22">
        <v>2</v>
      </c>
      <c r="JB22">
        <v>621.414</v>
      </c>
      <c r="JC22">
        <v>1057.23</v>
      </c>
      <c r="JD22">
        <v>30.055</v>
      </c>
      <c r="JE22">
        <v>29.3848</v>
      </c>
      <c r="JF22">
        <v>30.0001</v>
      </c>
      <c r="JG22">
        <v>29.477</v>
      </c>
      <c r="JH22">
        <v>29.4777</v>
      </c>
      <c r="JI22">
        <v>-1</v>
      </c>
      <c r="JJ22">
        <v>-30</v>
      </c>
      <c r="JK22">
        <v>-30</v>
      </c>
      <c r="JL22">
        <v>-999.9</v>
      </c>
      <c r="JM22">
        <v>400</v>
      </c>
      <c r="JN22">
        <v>0</v>
      </c>
      <c r="JO22">
        <v>103.933</v>
      </c>
      <c r="JP22">
        <v>101.075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2024-01-24T13:21:14Z</dcterms:created>
  <dcterms:modified xsi:type="dcterms:W3CDTF">2024-01-24T13:21:14Z</dcterms:modified>
</cp:coreProperties>
</file>