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<sst xmlns="http://schemas.openxmlformats.org/spreadsheetml/2006/main" count="1231" uniqueCount="493">
  <si>
    <t>File opened</t>
  </si>
  <si>
    <t>2024-02-07 14:06:19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</si>
  <si>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</si>
  <si>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</si>
  <si>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</si>
  <si>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</si>
  <si>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</si>
  <si>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</si>
  <si>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</si>
  <si>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</si>
  <si>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</si>
  <si>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</si>
  <si>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</si>
  <si>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{"co2bspanconc2": "296.4", "co2aspanconc1": "2500", "co2bspan2b": "0.284619", "h2oaspan1": "1.01076", "co2bzero": "0.94469", "tbzero": "0.853567", "ssb_ref": "33011.8", "h2obzero": "1.07388", "h2obspan2a": "0.0710331", "flowbzero": "0.27371", "flowazero": "0.34111", "co2bspan1": "0.999707", "h2oaspan2a": "0.0714516", "h2oaspan2b": "0.0722207", "co2bspan2": "-0.031693", "h2oaspan2": "0", "h2obspan1": "1.02346", "tazero": "0.855284", "h2obspan2b": "0.0726998", "oxygen": "21", "h2oaspanconc1": "12.29", "h2obspanconc2": "0", "h2obspanconc1": "12.29", "flowmeterzero": "2.49761", "co2aspan2a": "0.288205", "h2obspan2": "0", "co2aspan2": "-0.0330502", "h2oaspanconc2": "0", "co2aspan1": "1.00021", "co2aspanconc2": "296.4", "co2aspan2b": "0.285521", "ssa_ref": "34658.2", "co2bspanconc1": "2500", "co2bspan2a": "0.28732", "h2oazero": "1.07566", "co2azero": "0.942071", "chamberpressurezero": "2.56408"}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</si>
  <si>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</si>
  <si>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</si>
  <si>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</si>
  <si>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</si>
  <si>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</si>
  <si>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</si>
  <si>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</si>
  <si>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</si>
  <si>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</si>
  <si>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</si>
  <si>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</si>
  <si>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</si>
  <si>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</si>
  <si>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14:06:19</t>
  </si>
  <si>
    <t>Stability Definition:	none</t>
  </si>
  <si>
    <t>14:06:49</t>
  </si>
  <si>
    <t>lvl3_se</t>
  </si>
  <si>
    <t>14:06:50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</si>
  <si>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</si>
  <si>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</si>
  <si>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</si>
  <si>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</si>
  <si>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</si>
  <si>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</si>
  <si>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</si>
  <si>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</si>
  <si>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</si>
  <si>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</si>
  <si>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</si>
  <si>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</si>
  <si>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</si>
  <si>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</si>
  <si>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</si>
  <si>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</si>
  <si>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</si>
  <si>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</si>
  <si>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</si>
  <si>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</si>
  <si>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</si>
  <si>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</si>
  <si>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</si>
  <si>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</si>
  <si>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</si>
  <si>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</si>
  <si>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</si>
  <si>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</si>
  <si>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</si>
  <si>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</si>
  <si>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</si>
  <si>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</si>
  <si>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</si>
  <si>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</si>
  <si>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</si>
  <si>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</si>
  <si>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</si>
  <si>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</si>
  <si>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</si>
  <si>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</si>
  <si>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</si>
  <si>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</si>
  <si>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</si>
  <si>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</si>
  <si>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</si>
  <si>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</si>
  <si>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</si>
  <si>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</si>
  <si>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</si>
  <si>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</si>
  <si>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</si>
  <si>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2.54107 196.312 359.286 634.698 853.327 1031.59 1220.48 1316.02</t>
  </si>
  <si>
    <t>Fs_true</t>
  </si>
  <si>
    <t>-1.29855 215.189 379.216 611.865 800.912 1004.64 1200.74 1401.62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</si>
  <si>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</si>
  <si>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</si>
  <si>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</si>
  <si>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</si>
  <si>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</si>
  <si>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</si>
  <si>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</si>
  <si>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</si>
  <si>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</si>
  <si>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</si>
  <si>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</si>
  <si>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</si>
  <si>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</si>
  <si>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</si>
  <si>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</si>
  <si>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</si>
  <si>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</si>
  <si>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</si>
  <si>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</si>
  <si>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</si>
  <si>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</si>
  <si>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</si>
  <si>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</si>
  <si>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</si>
  <si>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</si>
  <si>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</si>
  <si>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</si>
  <si>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</si>
  <si>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</si>
  <si>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</si>
  <si>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</si>
  <si>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</si>
  <si>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</si>
  <si>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</si>
  <si>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</si>
  <si>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</si>
  <si>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</si>
  <si>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</si>
  <si>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</si>
  <si>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</si>
  <si>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</si>
  <si>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</si>
  <si>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</si>
  <si>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</si>
  <si>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</si>
  <si>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</si>
  <si>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</si>
  <si>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</si>
  <si>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</si>
  <si>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</si>
  <si>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</si>
  <si>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</si>
  <si>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</si>
  <si>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</si>
  <si>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</si>
  <si>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</si>
  <si>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</si>
  <si>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</si>
  <si>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</si>
  <si>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</si>
  <si>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</si>
  <si>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</si>
  <si>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</si>
  <si>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</si>
  <si>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</si>
  <si>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</si>
  <si>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</si>
  <si>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</si>
  <si>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</si>
  <si>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</si>
  <si>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</si>
  <si>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</si>
  <si>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</si>
  <si>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</si>
  <si>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</si>
  <si>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</si>
  <si>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</si>
  <si>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</si>
  <si>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</si>
  <si>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</si>
  <si>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</si>
  <si>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</si>
  <si>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</si>
  <si>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</si>
  <si>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</si>
  <si>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</si>
  <si>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</si>
  <si>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</si>
  <si>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</si>
  <si>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</si>
  <si>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</si>
  <si>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</si>
  <si>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</si>
  <si>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</si>
  <si>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</si>
  <si>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</si>
  <si>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</si>
  <si>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</si>
  <si>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</si>
  <si>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</si>
  <si>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</si>
  <si>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</si>
  <si>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</si>
  <si>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</si>
  <si>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</si>
  <si>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</si>
  <si>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</si>
  <si>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</si>
  <si>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</si>
  <si>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</si>
  <si>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</si>
  <si>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</si>
  <si>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</si>
  <si>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</si>
  <si>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</si>
  <si>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</si>
  <si>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</si>
  <si>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</si>
  <si>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</si>
  <si>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</si>
  <si>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</si>
  <si>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</si>
  <si>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</si>
  <si>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</si>
  <si>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</si>
  <si>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</si>
  <si>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</si>
  <si>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</si>
  <si>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</si>
  <si>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</si>
  <si>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</si>
  <si>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</si>
  <si>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</si>
  <si>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</si>
  <si>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</si>
  <si>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</si>
  <si>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</si>
  <si>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</si>
  <si>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</si>
  <si>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</si>
  <si>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</si>
  <si>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</si>
  <si>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</si>
  <si>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</si>
  <si>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</si>
  <si>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</si>
  <si>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</si>
  <si>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</si>
  <si>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</si>
  <si>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</si>
  <si>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</si>
  <si>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</si>
  <si>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</si>
  <si>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</si>
  <si>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</si>
  <si>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</si>
  <si>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</si>
  <si>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</si>
  <si>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</si>
  <si>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</si>
  <si>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</si>
  <si>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</si>
  <si>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</si>
  <si>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</si>
  <si>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</si>
  <si>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</si>
  <si>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</si>
  <si>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</si>
  <si>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</si>
  <si>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</si>
  <si>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</si>
  <si>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</si>
  <si>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</si>
  <si>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</si>
  <si>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</si>
  <si>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</si>
  <si>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</si>
  <si>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</si>
  <si>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</si>
  <si>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</si>
  <si>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</si>
  <si>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</si>
  <si>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</si>
  <si>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</si>
  <si>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</si>
  <si>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</si>
  <si>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</si>
  <si>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</si>
  <si>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</si>
  <si>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</si>
  <si>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</si>
  <si>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</si>
  <si>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</si>
  <si>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</si>
  <si>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</si>
  <si>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</si>
  <si>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</si>
  <si>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</si>
  <si>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</si>
  <si>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</si>
  <si>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</si>
  <si>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</si>
  <si>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</si>
  <si>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</si>
  <si>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</si>
  <si>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</si>
  <si>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</si>
  <si>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</si>
  <si>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</si>
  <si>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</si>
  <si>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</si>
  <si>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</si>
  <si>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</si>
  <si>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</si>
  <si>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</si>
  <si>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</si>
  <si>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</si>
  <si>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</si>
  <si>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</si>
  <si>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</si>
  <si>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</si>
  <si>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</si>
  <si>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</si>
  <si>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</si>
  <si>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</si>
  <si>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</si>
  <si>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</si>
  <si>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</si>
  <si>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</si>
  <si>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</si>
  <si>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</si>
  <si>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</si>
  <si>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</si>
  <si>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</si>
  <si>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</si>
  <si>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</si>
  <si>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</si>
  <si>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</si>
  <si>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</si>
  <si>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</si>
  <si>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</si>
  <si>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AccH2O_hum</t>
  </si>
  <si>
    <t>CO2_hrs</t>
  </si>
  <si>
    <t>AccH2O_des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</si>
  <si>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</si>
  <si>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</si>
  <si>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</si>
  <si>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</si>
  <si>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</si>
  <si>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</si>
  <si>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</si>
  <si>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</si>
  <si>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</si>
  <si>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</si>
  <si>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</si>
  <si>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</si>
  <si>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</si>
  <si>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</si>
  <si>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</si>
  <si>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</si>
  <si>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</si>
  <si>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</si>
  <si>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</si>
  <si>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</si>
  <si>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</si>
  <si>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</si>
  <si>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</si>
  <si>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</si>
  <si>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</si>
  <si>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</si>
  <si>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</si>
  <si>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</si>
  <si>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</si>
  <si>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</si>
  <si>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</si>
  <si>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</si>
  <si>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</si>
  <si>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</si>
  <si>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</si>
  <si>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</si>
  <si>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</si>
  <si>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</si>
  <si>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</si>
  <si>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</si>
  <si>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</si>
  <si>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</si>
  <si>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</si>
  <si>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</si>
  <si>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</si>
  <si>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</si>
  <si>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</si>
  <si>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</si>
  <si>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</si>
  <si>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</si>
  <si>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</si>
  <si>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</si>
  <si>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</si>
  <si>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</si>
  <si>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</si>
  <si>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</si>
  <si>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</si>
  <si>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</si>
  <si>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</si>
  <si>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</si>
  <si>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</si>
  <si>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</si>
  <si>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</si>
  <si>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</si>
  <si>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</si>
  <si>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</si>
  <si>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</si>
  <si>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</si>
  <si>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</si>
  <si>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</si>
  <si>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</si>
  <si>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</si>
  <si>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</si>
  <si>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</si>
  <si>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</si>
  <si>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</si>
  <si>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</si>
  <si>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</si>
  <si>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</si>
  <si>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</si>
  <si>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</si>
  <si>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</si>
  <si>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</si>
  <si>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</si>
  <si>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</si>
  <si>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</si>
  <si>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</si>
  <si>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</si>
  <si>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</si>
  <si>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</si>
  <si>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</si>
  <si>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</si>
  <si>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</si>
  <si>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20240207 14:11:15</t>
  </si>
  <si>
    <t>14:11:15</t>
  </si>
  <si>
    <t>pre-dawn (1AM-4AM)</t>
  </si>
  <si>
    <t>predominantly south</t>
  </si>
  <si>
    <t>light green</t>
  </si>
  <si>
    <t>leaf A</t>
  </si>
  <si>
    <t>level 1</t>
  </si>
  <si>
    <t>coffee</t>
  </si>
  <si>
    <t>RECT-1367-20231221-15_16_55</t>
  </si>
  <si>
    <t>MPF-1575-20240207-14_11_18</t>
  </si>
  <si>
    <t>-</t>
  </si>
  <si>
    <t>0: Broadleaf</t>
  </si>
  <si>
    <t>14:11:37</t>
  </si>
  <si>
    <t>0/0</t>
  </si>
  <si>
    <t>11111111</t>
  </si>
  <si>
    <t>oooooooo</t>
  </si>
  <si>
    <t>on</t>
  </si>
  <si>
    <t>20240207 14:12:19</t>
  </si>
  <si>
    <t>14:12:19</t>
  </si>
  <si>
    <t>MPF-1576-20240207-14_12_22</t>
  </si>
  <si>
    <t>14:12:49</t>
  </si>
  <si>
    <t>20240207 14:14:01</t>
  </si>
  <si>
    <t>14:14:01</t>
  </si>
  <si>
    <t>MPF-1577-20240207-14_14_04</t>
  </si>
  <si>
    <t>14:14:25</t>
  </si>
  <si>
    <t>20240207 14:18:13</t>
  </si>
  <si>
    <t>14:18:13</t>
  </si>
  <si>
    <t>MPF-1578-20240207-14_18_16</t>
  </si>
  <si>
    <t>14:18:31</t>
  </si>
  <si>
    <t>20240207 14:19:22</t>
  </si>
  <si>
    <t>14:19:22</t>
  </si>
  <si>
    <t>MPF-1579-20240207-14_19_25</t>
  </si>
  <si>
    <t>14:19:40</t>
  </si>
  <si>
    <t>20240207 14:20:33</t>
  </si>
  <si>
    <t>14:20:33</t>
  </si>
  <si>
    <t>MPF-1580-20240207-14_20_36</t>
  </si>
  <si>
    <t>14:20:55</t>
  </si>
  <si>
    <t>20240207 14:21:29</t>
  </si>
  <si>
    <t>14:21:29</t>
  </si>
  <si>
    <t>MPF-1581-20240207-14_21_32</t>
  </si>
  <si>
    <t>14:22:07</t>
  </si>
  <si>
    <t>20240207 14:22:42</t>
  </si>
  <si>
    <t>14:22:42</t>
  </si>
  <si>
    <t>MPF-1582-20240207-14_22_45</t>
  </si>
  <si>
    <t>14:23:01</t>
  </si>
  <si>
    <t>20240207 14:25:08</t>
  </si>
  <si>
    <t>14:25:08</t>
  </si>
  <si>
    <t>MPF-1583-20240207-14_25_11</t>
  </si>
  <si>
    <t>14:25:27</t>
  </si>
  <si>
    <t>20240207 14:26:15</t>
  </si>
  <si>
    <t>14:26:15</t>
  </si>
  <si>
    <t>MPF-1584-20240207-14_26_18</t>
  </si>
  <si>
    <t>14:26:40</t>
  </si>
  <si>
    <t>20240207 14:28:19</t>
  </si>
  <si>
    <t>14:28:19</t>
  </si>
  <si>
    <t>MPF-1585-20240207-14_28_22</t>
  </si>
  <si>
    <t>14:28:35</t>
  </si>
  <si>
    <t>20240207 14:31:43</t>
  </si>
  <si>
    <t>14:31:43</t>
  </si>
  <si>
    <t>MPF-1586-20240207-14_31_46</t>
  </si>
  <si>
    <t>14:32:04</t>
  </si>
  <si>
    <t>20240207 14:33:09</t>
  </si>
  <si>
    <t>14:33:09</t>
  </si>
  <si>
    <t>MPF-1587-20240207-14_33_12</t>
  </si>
  <si>
    <t>14:33:28</t>
  </si>
  <si>
    <t>20240207 14:34:10</t>
  </si>
  <si>
    <t>14:34:10</t>
  </si>
  <si>
    <t>MPF-1588-20240207-14_34_13</t>
  </si>
  <si>
    <t>14:34:30</t>
  </si>
  <si>
    <t>14:35:00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</si>
</sst>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30"/>
  <sheetViews>
    <sheetView tabSelected="1" workbookViewId="0"/>
  </sheetViews>
  <sheetFormatPr defaultRowHeight="15"/>
  <sheetData>
    <row r="2" spans="1:289">
      <c r="A2" t="s">
        <v>32</v>
      </c>
      <c r="B2" t="s">
        <v>33</v>
      </c>
      <c r="C2" t="s">
        <v>34</v>
      </c>
    </row>
    <row r="3" spans="1:289">
      <c r="B3">
        <v>0</v>
      </c>
      <c r="C3">
        <v>21</v>
      </c>
    </row>
    <row r="4" spans="1:289">
      <c r="A4" t="s">
        <v>35</v>
      </c>
      <c r="B4" t="s">
        <v>36</v>
      </c>
      <c r="C4" t="s">
        <v>37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289">
      <c r="B5" t="s">
        <v>19</v>
      </c>
      <c r="C5" t="s">
        <v>38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52</v>
      </c>
      <c r="B8" t="s">
        <v>53</v>
      </c>
      <c r="C8" t="s">
        <v>55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289">
      <c r="B9" t="s">
        <v>54</v>
      </c>
      <c r="C9" t="s">
        <v>56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84</v>
      </c>
      <c r="H12" t="s">
        <v>86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83</v>
      </c>
      <c r="G13" t="s">
        <v>85</v>
      </c>
      <c r="H13">
        <v>0</v>
      </c>
    </row>
    <row r="14" spans="1:289">
      <c r="A14" t="s">
        <v>87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  <c r="BL14" t="s">
        <v>92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93</v>
      </c>
      <c r="CE14" t="s">
        <v>93</v>
      </c>
      <c r="CF14" t="s">
        <v>93</v>
      </c>
      <c r="CG14" t="s">
        <v>93</v>
      </c>
      <c r="CH14" t="s">
        <v>93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94</v>
      </c>
      <c r="CZ14" t="s">
        <v>94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95</v>
      </c>
      <c r="DM14" t="s">
        <v>95</v>
      </c>
      <c r="DN14" t="s">
        <v>95</v>
      </c>
      <c r="DO14" t="s">
        <v>95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97</v>
      </c>
      <c r="DV14" t="s">
        <v>97</v>
      </c>
      <c r="DW14" t="s">
        <v>97</v>
      </c>
      <c r="DX14" t="s">
        <v>97</v>
      </c>
      <c r="DY14" t="s">
        <v>97</v>
      </c>
      <c r="DZ14" t="s">
        <v>97</v>
      </c>
      <c r="EA14" t="s">
        <v>97</v>
      </c>
      <c r="EB14" t="s">
        <v>97</v>
      </c>
      <c r="EC14" t="s">
        <v>97</v>
      </c>
      <c r="ED14" t="s">
        <v>97</v>
      </c>
      <c r="EE14" t="s">
        <v>97</v>
      </c>
      <c r="EF14" t="s">
        <v>97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98</v>
      </c>
      <c r="EN14" t="s">
        <v>98</v>
      </c>
      <c r="EO14" t="s">
        <v>98</v>
      </c>
      <c r="EP14" t="s">
        <v>98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99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101</v>
      </c>
      <c r="FU14" t="s">
        <v>101</v>
      </c>
      <c r="FV14" t="s">
        <v>101</v>
      </c>
      <c r="FW14" t="s">
        <v>101</v>
      </c>
      <c r="FX14" t="s">
        <v>101</v>
      </c>
      <c r="FY14" t="s">
        <v>101</v>
      </c>
      <c r="FZ14" t="s">
        <v>101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102</v>
      </c>
      <c r="GH14" t="s">
        <v>102</v>
      </c>
      <c r="GI14" t="s">
        <v>102</v>
      </c>
      <c r="GJ14" t="s">
        <v>103</v>
      </c>
      <c r="GK14" t="s">
        <v>103</v>
      </c>
      <c r="GL14" t="s">
        <v>103</v>
      </c>
      <c r="GM14" t="s">
        <v>103</v>
      </c>
      <c r="GN14" t="s">
        <v>103</v>
      </c>
      <c r="GO14" t="s">
        <v>103</v>
      </c>
      <c r="GP14" t="s">
        <v>103</v>
      </c>
      <c r="GQ14" t="s">
        <v>103</v>
      </c>
      <c r="GR14" t="s">
        <v>103</v>
      </c>
      <c r="GS14" t="s">
        <v>103</v>
      </c>
      <c r="GT14" t="s">
        <v>103</v>
      </c>
      <c r="GU14" t="s">
        <v>103</v>
      </c>
      <c r="GV14" t="s">
        <v>103</v>
      </c>
      <c r="GW14" t="s">
        <v>103</v>
      </c>
      <c r="GX14" t="s">
        <v>103</v>
      </c>
      <c r="GY14" t="s">
        <v>103</v>
      </c>
      <c r="GZ14" t="s">
        <v>103</v>
      </c>
      <c r="HA14" t="s">
        <v>103</v>
      </c>
      <c r="HB14" t="s">
        <v>104</v>
      </c>
      <c r="HC14" t="s">
        <v>104</v>
      </c>
      <c r="HD14" t="s">
        <v>104</v>
      </c>
      <c r="HE14" t="s">
        <v>104</v>
      </c>
      <c r="HF14" t="s">
        <v>104</v>
      </c>
      <c r="HG14" t="s">
        <v>104</v>
      </c>
      <c r="HH14" t="s">
        <v>104</v>
      </c>
      <c r="HI14" t="s">
        <v>104</v>
      </c>
      <c r="HJ14" t="s">
        <v>104</v>
      </c>
      <c r="HK14" t="s">
        <v>104</v>
      </c>
      <c r="HL14" t="s">
        <v>104</v>
      </c>
      <c r="HM14" t="s">
        <v>104</v>
      </c>
      <c r="HN14" t="s">
        <v>104</v>
      </c>
      <c r="HO14" t="s">
        <v>104</v>
      </c>
      <c r="HP14" t="s">
        <v>104</v>
      </c>
      <c r="HQ14" t="s">
        <v>104</v>
      </c>
      <c r="HR14" t="s">
        <v>104</v>
      </c>
      <c r="HS14" t="s">
        <v>104</v>
      </c>
      <c r="HT14" t="s">
        <v>104</v>
      </c>
      <c r="HU14" t="s">
        <v>105</v>
      </c>
      <c r="HV14" t="s">
        <v>105</v>
      </c>
      <c r="HW14" t="s">
        <v>105</v>
      </c>
      <c r="HX14" t="s">
        <v>105</v>
      </c>
      <c r="HY14" t="s">
        <v>105</v>
      </c>
      <c r="HZ14" t="s">
        <v>105</v>
      </c>
      <c r="IA14" t="s">
        <v>105</v>
      </c>
      <c r="IB14" t="s">
        <v>105</v>
      </c>
      <c r="IC14" t="s">
        <v>105</v>
      </c>
      <c r="ID14" t="s">
        <v>105</v>
      </c>
      <c r="IE14" t="s">
        <v>105</v>
      </c>
      <c r="IF14" t="s">
        <v>105</v>
      </c>
      <c r="IG14" t="s">
        <v>105</v>
      </c>
      <c r="IH14" t="s">
        <v>105</v>
      </c>
      <c r="II14" t="s">
        <v>105</v>
      </c>
      <c r="IJ14" t="s">
        <v>105</v>
      </c>
      <c r="IK14" t="s">
        <v>105</v>
      </c>
      <c r="IL14" t="s">
        <v>105</v>
      </c>
      <c r="IM14" t="s">
        <v>105</v>
      </c>
      <c r="IN14" t="s">
        <v>106</v>
      </c>
      <c r="IO14" t="s">
        <v>106</v>
      </c>
      <c r="IP14" t="s">
        <v>106</v>
      </c>
      <c r="IQ14" t="s">
        <v>106</v>
      </c>
      <c r="IR14" t="s">
        <v>106</v>
      </c>
      <c r="IS14" t="s">
        <v>106</v>
      </c>
      <c r="IT14" t="s">
        <v>106</v>
      </c>
      <c r="IU14" t="s">
        <v>106</v>
      </c>
      <c r="IV14" t="s">
        <v>106</v>
      </c>
      <c r="IW14" t="s">
        <v>106</v>
      </c>
      <c r="IX14" t="s">
        <v>106</v>
      </c>
      <c r="IY14" t="s">
        <v>106</v>
      </c>
      <c r="IZ14" t="s">
        <v>106</v>
      </c>
      <c r="JA14" t="s">
        <v>106</v>
      </c>
      <c r="JB14" t="s">
        <v>106</v>
      </c>
      <c r="JC14" t="s">
        <v>106</v>
      </c>
      <c r="JD14" t="s">
        <v>106</v>
      </c>
      <c r="JE14" t="s">
        <v>106</v>
      </c>
      <c r="JF14" t="s">
        <v>107</v>
      </c>
      <c r="JG14" t="s">
        <v>107</v>
      </c>
      <c r="JH14" t="s">
        <v>107</v>
      </c>
      <c r="JI14" t="s">
        <v>107</v>
      </c>
      <c r="JJ14" t="s">
        <v>107</v>
      </c>
      <c r="JK14" t="s">
        <v>107</v>
      </c>
      <c r="JL14" t="s">
        <v>107</v>
      </c>
      <c r="JM14" t="s">
        <v>107</v>
      </c>
      <c r="JN14" t="s">
        <v>108</v>
      </c>
      <c r="JO14" t="s">
        <v>108</v>
      </c>
      <c r="JP14" t="s">
        <v>108</v>
      </c>
      <c r="JQ14" t="s">
        <v>108</v>
      </c>
      <c r="JR14" t="s">
        <v>108</v>
      </c>
      <c r="JS14" t="s">
        <v>108</v>
      </c>
      <c r="JT14" t="s">
        <v>108</v>
      </c>
      <c r="JU14" t="s">
        <v>108</v>
      </c>
      <c r="JV14" t="s">
        <v>108</v>
      </c>
      <c r="JW14" t="s">
        <v>108</v>
      </c>
      <c r="JX14" t="s">
        <v>108</v>
      </c>
      <c r="JY14" t="s">
        <v>108</v>
      </c>
      <c r="JZ14" t="s">
        <v>108</v>
      </c>
      <c r="KA14" t="s">
        <v>108</v>
      </c>
      <c r="KB14" t="s">
        <v>108</v>
      </c>
      <c r="KC14" t="s">
        <v>108</v>
      </c>
    </row>
    <row r="15" spans="1:289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  <c r="R15" t="s">
        <v>126</v>
      </c>
      <c r="S15" t="s">
        <v>127</v>
      </c>
      <c r="T15" t="s">
        <v>128</v>
      </c>
      <c r="U15" t="s">
        <v>129</v>
      </c>
      <c r="V15" t="s">
        <v>130</v>
      </c>
      <c r="W15" t="s">
        <v>131</v>
      </c>
      <c r="X15" t="s">
        <v>132</v>
      </c>
      <c r="Y15" t="s">
        <v>133</v>
      </c>
      <c r="Z15" t="s">
        <v>134</v>
      </c>
      <c r="AA15" t="s">
        <v>135</v>
      </c>
      <c r="AB15" t="s">
        <v>136</v>
      </c>
      <c r="AC15" t="s">
        <v>137</v>
      </c>
      <c r="AD15" t="s">
        <v>138</v>
      </c>
      <c r="AE15" t="s">
        <v>139</v>
      </c>
      <c r="AF15" t="s">
        <v>140</v>
      </c>
      <c r="AG15" t="s">
        <v>141</v>
      </c>
      <c r="AH15" t="s">
        <v>142</v>
      </c>
      <c r="AI15" t="s">
        <v>143</v>
      </c>
      <c r="AJ15" t="s">
        <v>144</v>
      </c>
      <c r="AK15" t="s">
        <v>145</v>
      </c>
      <c r="AL15" t="s">
        <v>146</v>
      </c>
      <c r="AM15" t="s">
        <v>147</v>
      </c>
      <c r="AN15" t="s">
        <v>148</v>
      </c>
      <c r="AO15" t="s">
        <v>149</v>
      </c>
      <c r="AP15" t="s">
        <v>150</v>
      </c>
      <c r="AQ15" t="s">
        <v>151</v>
      </c>
      <c r="AR15" t="s">
        <v>152</v>
      </c>
      <c r="AS15" t="s">
        <v>153</v>
      </c>
      <c r="AT15" t="s">
        <v>154</v>
      </c>
      <c r="AU15" t="s">
        <v>155</v>
      </c>
      <c r="AV15" t="s">
        <v>156</v>
      </c>
      <c r="AW15" t="s">
        <v>91</v>
      </c>
      <c r="AX15" t="s">
        <v>157</v>
      </c>
      <c r="AY15" t="s">
        <v>158</v>
      </c>
      <c r="AZ15" t="s">
        <v>159</v>
      </c>
      <c r="BA15" t="s">
        <v>160</v>
      </c>
      <c r="BB15" t="s">
        <v>161</v>
      </c>
      <c r="BC15" t="s">
        <v>162</v>
      </c>
      <c r="BD15" t="s">
        <v>163</v>
      </c>
      <c r="BE15" t="s">
        <v>164</v>
      </c>
      <c r="BF15" t="s">
        <v>165</v>
      </c>
      <c r="BG15" t="s">
        <v>166</v>
      </c>
      <c r="BH15" t="s">
        <v>167</v>
      </c>
      <c r="BI15" t="s">
        <v>168</v>
      </c>
      <c r="BJ15" t="s">
        <v>169</v>
      </c>
      <c r="BK15" t="s">
        <v>170</v>
      </c>
      <c r="BL15" t="s">
        <v>171</v>
      </c>
      <c r="BM15" t="s">
        <v>172</v>
      </c>
      <c r="BN15" t="s">
        <v>173</v>
      </c>
      <c r="BO15" t="s">
        <v>174</v>
      </c>
      <c r="BP15" t="s">
        <v>175</v>
      </c>
      <c r="BQ15" t="s">
        <v>176</v>
      </c>
      <c r="BR15" t="s">
        <v>177</v>
      </c>
      <c r="BS15" t="s">
        <v>178</v>
      </c>
      <c r="BT15" t="s">
        <v>179</v>
      </c>
      <c r="BU15" t="s">
        <v>180</v>
      </c>
      <c r="BV15" t="s">
        <v>181</v>
      </c>
      <c r="BW15" t="s">
        <v>182</v>
      </c>
      <c r="BX15" t="s">
        <v>183</v>
      </c>
      <c r="BY15" t="s">
        <v>184</v>
      </c>
      <c r="BZ15" t="s">
        <v>185</v>
      </c>
      <c r="CA15" t="s">
        <v>186</v>
      </c>
      <c r="CB15" t="s">
        <v>187</v>
      </c>
      <c r="CC15" t="s">
        <v>188</v>
      </c>
      <c r="CD15" t="s">
        <v>189</v>
      </c>
      <c r="CE15" t="s">
        <v>190</v>
      </c>
      <c r="CF15" t="s">
        <v>191</v>
      </c>
      <c r="CG15" t="s">
        <v>192</v>
      </c>
      <c r="CH15" t="s">
        <v>193</v>
      </c>
      <c r="CI15" t="s">
        <v>194</v>
      </c>
      <c r="CJ15" t="s">
        <v>195</v>
      </c>
      <c r="CK15" t="s">
        <v>196</v>
      </c>
      <c r="CL15" t="s">
        <v>197</v>
      </c>
      <c r="CM15" t="s">
        <v>198</v>
      </c>
      <c r="CN15" t="s">
        <v>199</v>
      </c>
      <c r="CO15" t="s">
        <v>200</v>
      </c>
      <c r="CP15" t="s">
        <v>201</v>
      </c>
      <c r="CQ15" t="s">
        <v>202</v>
      </c>
      <c r="CR15" t="s">
        <v>203</v>
      </c>
      <c r="CS15" t="s">
        <v>204</v>
      </c>
      <c r="CT15" t="s">
        <v>205</v>
      </c>
      <c r="CU15" t="s">
        <v>206</v>
      </c>
      <c r="CV15" t="s">
        <v>207</v>
      </c>
      <c r="CW15" t="s">
        <v>208</v>
      </c>
      <c r="CX15" t="s">
        <v>209</v>
      </c>
      <c r="CY15" t="s">
        <v>189</v>
      </c>
      <c r="CZ15" t="s">
        <v>210</v>
      </c>
      <c r="DA15" t="s">
        <v>211</v>
      </c>
      <c r="DB15" t="s">
        <v>212</v>
      </c>
      <c r="DC15" t="s">
        <v>163</v>
      </c>
      <c r="DD15" t="s">
        <v>213</v>
      </c>
      <c r="DE15" t="s">
        <v>214</v>
      </c>
      <c r="DF15" t="s">
        <v>215</v>
      </c>
      <c r="DG15" t="s">
        <v>216</v>
      </c>
      <c r="DH15" t="s">
        <v>217</v>
      </c>
      <c r="DI15" t="s">
        <v>218</v>
      </c>
      <c r="DJ15" t="s">
        <v>219</v>
      </c>
      <c r="DK15" t="s">
        <v>220</v>
      </c>
      <c r="DL15" t="s">
        <v>221</v>
      </c>
      <c r="DM15" t="s">
        <v>222</v>
      </c>
      <c r="DN15" t="s">
        <v>223</v>
      </c>
      <c r="DO15" t="s">
        <v>224</v>
      </c>
      <c r="DP15" t="s">
        <v>225</v>
      </c>
      <c r="DQ15" t="s">
        <v>226</v>
      </c>
      <c r="DR15" t="s">
        <v>227</v>
      </c>
      <c r="DS15" t="s">
        <v>228</v>
      </c>
      <c r="DT15" t="s">
        <v>229</v>
      </c>
      <c r="DU15" t="s">
        <v>121</v>
      </c>
      <c r="DV15" t="s">
        <v>230</v>
      </c>
      <c r="DW15" t="s">
        <v>231</v>
      </c>
      <c r="DX15" t="s">
        <v>232</v>
      </c>
      <c r="DY15" t="s">
        <v>233</v>
      </c>
      <c r="DZ15" t="s">
        <v>234</v>
      </c>
      <c r="EA15" t="s">
        <v>235</v>
      </c>
      <c r="EB15" t="s">
        <v>236</v>
      </c>
      <c r="EC15" t="s">
        <v>237</v>
      </c>
      <c r="ED15" t="s">
        <v>238</v>
      </c>
      <c r="EE15" t="s">
        <v>239</v>
      </c>
      <c r="EF15" t="s">
        <v>240</v>
      </c>
      <c r="EG15" t="s">
        <v>241</v>
      </c>
      <c r="EH15" t="s">
        <v>242</v>
      </c>
      <c r="EI15" t="s">
        <v>243</v>
      </c>
      <c r="EJ15" t="s">
        <v>244</v>
      </c>
      <c r="EK15" t="s">
        <v>245</v>
      </c>
      <c r="EL15" t="s">
        <v>246</v>
      </c>
      <c r="EM15" t="s">
        <v>247</v>
      </c>
      <c r="EN15" t="s">
        <v>248</v>
      </c>
      <c r="EO15" t="s">
        <v>249</v>
      </c>
      <c r="EP15" t="s">
        <v>250</v>
      </c>
      <c r="EQ15" t="s">
        <v>251</v>
      </c>
      <c r="ER15" t="s">
        <v>252</v>
      </c>
      <c r="ES15" t="s">
        <v>253</v>
      </c>
      <c r="ET15" t="s">
        <v>254</v>
      </c>
      <c r="EU15" t="s">
        <v>255</v>
      </c>
      <c r="EV15" t="s">
        <v>256</v>
      </c>
      <c r="EW15" t="s">
        <v>257</v>
      </c>
      <c r="EX15" t="s">
        <v>258</v>
      </c>
      <c r="EY15" t="s">
        <v>259</v>
      </c>
      <c r="EZ15" t="s">
        <v>260</v>
      </c>
      <c r="FA15" t="s">
        <v>261</v>
      </c>
      <c r="FB15" t="s">
        <v>262</v>
      </c>
      <c r="FC15" t="s">
        <v>263</v>
      </c>
      <c r="FD15" t="s">
        <v>264</v>
      </c>
      <c r="FE15" t="s">
        <v>265</v>
      </c>
      <c r="FF15" t="s">
        <v>266</v>
      </c>
      <c r="FG15" t="s">
        <v>267</v>
      </c>
      <c r="FH15" t="s">
        <v>268</v>
      </c>
      <c r="FI15" t="s">
        <v>269</v>
      </c>
      <c r="FJ15" t="s">
        <v>270</v>
      </c>
      <c r="FK15" t="s">
        <v>271</v>
      </c>
      <c r="FL15" t="s">
        <v>272</v>
      </c>
      <c r="FM15" t="s">
        <v>273</v>
      </c>
      <c r="FN15" t="s">
        <v>274</v>
      </c>
      <c r="FO15" t="s">
        <v>275</v>
      </c>
      <c r="FP15" t="s">
        <v>276</v>
      </c>
      <c r="FQ15" t="s">
        <v>277</v>
      </c>
      <c r="FR15" t="s">
        <v>278</v>
      </c>
      <c r="FS15" t="s">
        <v>279</v>
      </c>
      <c r="FT15" t="s">
        <v>110</v>
      </c>
      <c r="FU15" t="s">
        <v>113</v>
      </c>
      <c r="FV15" t="s">
        <v>280</v>
      </c>
      <c r="FW15" t="s">
        <v>281</v>
      </c>
      <c r="FX15" t="s">
        <v>282</v>
      </c>
      <c r="FY15" t="s">
        <v>283</v>
      </c>
      <c r="FZ15" t="s">
        <v>284</v>
      </c>
      <c r="GA15" t="s">
        <v>285</v>
      </c>
      <c r="GB15" t="s">
        <v>286</v>
      </c>
      <c r="GC15" t="s">
        <v>287</v>
      </c>
      <c r="GD15" t="s">
        <v>288</v>
      </c>
      <c r="GE15" t="s">
        <v>289</v>
      </c>
      <c r="GF15" t="s">
        <v>290</v>
      </c>
      <c r="GG15" t="s">
        <v>291</v>
      </c>
      <c r="GH15" t="s">
        <v>292</v>
      </c>
      <c r="GI15" t="s">
        <v>293</v>
      </c>
      <c r="GJ15" t="s">
        <v>294</v>
      </c>
      <c r="GK15" t="s">
        <v>295</v>
      </c>
      <c r="GL15" t="s">
        <v>296</v>
      </c>
      <c r="GM15" t="s">
        <v>297</v>
      </c>
      <c r="GN15" t="s">
        <v>298</v>
      </c>
      <c r="GO15" t="s">
        <v>299</v>
      </c>
      <c r="GP15" t="s">
        <v>300</v>
      </c>
      <c r="GQ15" t="s">
        <v>301</v>
      </c>
      <c r="GR15" t="s">
        <v>302</v>
      </c>
      <c r="GS15" t="s">
        <v>303</v>
      </c>
      <c r="GT15" t="s">
        <v>304</v>
      </c>
      <c r="GU15" t="s">
        <v>305</v>
      </c>
      <c r="GV15" t="s">
        <v>306</v>
      </c>
      <c r="GW15" t="s">
        <v>307</v>
      </c>
      <c r="GX15" t="s">
        <v>308</v>
      </c>
      <c r="GY15" t="s">
        <v>309</v>
      </c>
      <c r="GZ15" t="s">
        <v>310</v>
      </c>
      <c r="HA15" t="s">
        <v>311</v>
      </c>
      <c r="HB15" t="s">
        <v>312</v>
      </c>
      <c r="HC15" t="s">
        <v>313</v>
      </c>
      <c r="HD15" t="s">
        <v>314</v>
      </c>
      <c r="HE15" t="s">
        <v>315</v>
      </c>
      <c r="HF15" t="s">
        <v>316</v>
      </c>
      <c r="HG15" t="s">
        <v>317</v>
      </c>
      <c r="HH15" t="s">
        <v>318</v>
      </c>
      <c r="HI15" t="s">
        <v>319</v>
      </c>
      <c r="HJ15" t="s">
        <v>320</v>
      </c>
      <c r="HK15" t="s">
        <v>321</v>
      </c>
      <c r="HL15" t="s">
        <v>322</v>
      </c>
      <c r="HM15" t="s">
        <v>323</v>
      </c>
      <c r="HN15" t="s">
        <v>324</v>
      </c>
      <c r="HO15" t="s">
        <v>325</v>
      </c>
      <c r="HP15" t="s">
        <v>326</v>
      </c>
      <c r="HQ15" t="s">
        <v>327</v>
      </c>
      <c r="HR15" t="s">
        <v>328</v>
      </c>
      <c r="HS15" t="s">
        <v>329</v>
      </c>
      <c r="HT15" t="s">
        <v>330</v>
      </c>
      <c r="HU15" t="s">
        <v>331</v>
      </c>
      <c r="HV15" t="s">
        <v>332</v>
      </c>
      <c r="HW15" t="s">
        <v>333</v>
      </c>
      <c r="HX15" t="s">
        <v>334</v>
      </c>
      <c r="HY15" t="s">
        <v>335</v>
      </c>
      <c r="HZ15" t="s">
        <v>336</v>
      </c>
      <c r="IA15" t="s">
        <v>337</v>
      </c>
      <c r="IB15" t="s">
        <v>338</v>
      </c>
      <c r="IC15" t="s">
        <v>339</v>
      </c>
      <c r="ID15" t="s">
        <v>340</v>
      </c>
      <c r="IE15" t="s">
        <v>341</v>
      </c>
      <c r="IF15" t="s">
        <v>342</v>
      </c>
      <c r="IG15" t="s">
        <v>343</v>
      </c>
      <c r="IH15" t="s">
        <v>344</v>
      </c>
      <c r="II15" t="s">
        <v>345</v>
      </c>
      <c r="IJ15" t="s">
        <v>346</v>
      </c>
      <c r="IK15" t="s">
        <v>347</v>
      </c>
      <c r="IL15" t="s">
        <v>348</v>
      </c>
      <c r="IM15" t="s">
        <v>349</v>
      </c>
      <c r="IN15" t="s">
        <v>350</v>
      </c>
      <c r="IO15" t="s">
        <v>351</v>
      </c>
      <c r="IP15" t="s">
        <v>352</v>
      </c>
      <c r="IQ15" t="s">
        <v>353</v>
      </c>
      <c r="IR15" t="s">
        <v>354</v>
      </c>
      <c r="IS15" t="s">
        <v>355</v>
      </c>
      <c r="IT15" t="s">
        <v>356</v>
      </c>
      <c r="IU15" t="s">
        <v>357</v>
      </c>
      <c r="IV15" t="s">
        <v>358</v>
      </c>
      <c r="IW15" t="s">
        <v>359</v>
      </c>
      <c r="IX15" t="s">
        <v>360</v>
      </c>
      <c r="IY15" t="s">
        <v>361</v>
      </c>
      <c r="IZ15" t="s">
        <v>362</v>
      </c>
      <c r="JA15" t="s">
        <v>363</v>
      </c>
      <c r="JB15" t="s">
        <v>364</v>
      </c>
      <c r="JC15" t="s">
        <v>365</v>
      </c>
      <c r="JD15" t="s">
        <v>366</v>
      </c>
      <c r="JE15" t="s">
        <v>367</v>
      </c>
      <c r="JF15" t="s">
        <v>368</v>
      </c>
      <c r="JG15" t="s">
        <v>369</v>
      </c>
      <c r="JH15" t="s">
        <v>370</v>
      </c>
      <c r="JI15" t="s">
        <v>371</v>
      </c>
      <c r="JJ15" t="s">
        <v>372</v>
      </c>
      <c r="JK15" t="s">
        <v>373</v>
      </c>
      <c r="JL15" t="s">
        <v>374</v>
      </c>
      <c r="JM15" t="s">
        <v>375</v>
      </c>
      <c r="JN15" t="s">
        <v>376</v>
      </c>
      <c r="JO15" t="s">
        <v>377</v>
      </c>
      <c r="JP15" t="s">
        <v>378</v>
      </c>
      <c r="JQ15" t="s">
        <v>379</v>
      </c>
      <c r="JR15" t="s">
        <v>380</v>
      </c>
      <c r="JS15" t="s">
        <v>381</v>
      </c>
      <c r="JT15" t="s">
        <v>382</v>
      </c>
      <c r="JU15" t="s">
        <v>383</v>
      </c>
      <c r="JV15" t="s">
        <v>384</v>
      </c>
      <c r="JW15" t="s">
        <v>385</v>
      </c>
      <c r="JX15" t="s">
        <v>386</v>
      </c>
      <c r="JY15" t="s">
        <v>387</v>
      </c>
      <c r="JZ15" t="s">
        <v>388</v>
      </c>
      <c r="KA15" t="s">
        <v>389</v>
      </c>
      <c r="KB15" t="s">
        <v>390</v>
      </c>
      <c r="KC15" t="s">
        <v>391</v>
      </c>
    </row>
    <row r="16" spans="1:289">
      <c r="B16" t="s">
        <v>392</v>
      </c>
      <c r="C16" t="s">
        <v>392</v>
      </c>
      <c r="F16" t="s">
        <v>392</v>
      </c>
      <c r="M16" t="s">
        <v>392</v>
      </c>
      <c r="N16" t="s">
        <v>393</v>
      </c>
      <c r="O16" t="s">
        <v>394</v>
      </c>
      <c r="P16" t="s">
        <v>395</v>
      </c>
      <c r="Q16" t="s">
        <v>396</v>
      </c>
      <c r="R16" t="s">
        <v>396</v>
      </c>
      <c r="S16" t="s">
        <v>237</v>
      </c>
      <c r="T16" t="s">
        <v>237</v>
      </c>
      <c r="U16" t="s">
        <v>393</v>
      </c>
      <c r="V16" t="s">
        <v>393</v>
      </c>
      <c r="W16" t="s">
        <v>393</v>
      </c>
      <c r="X16" t="s">
        <v>393</v>
      </c>
      <c r="Y16" t="s">
        <v>397</v>
      </c>
      <c r="Z16" t="s">
        <v>398</v>
      </c>
      <c r="AA16" t="s">
        <v>398</v>
      </c>
      <c r="AB16" t="s">
        <v>399</v>
      </c>
      <c r="AC16" t="s">
        <v>400</v>
      </c>
      <c r="AD16" t="s">
        <v>399</v>
      </c>
      <c r="AE16" t="s">
        <v>399</v>
      </c>
      <c r="AF16" t="s">
        <v>399</v>
      </c>
      <c r="AG16" t="s">
        <v>397</v>
      </c>
      <c r="AH16" t="s">
        <v>397</v>
      </c>
      <c r="AI16" t="s">
        <v>397</v>
      </c>
      <c r="AJ16" t="s">
        <v>397</v>
      </c>
      <c r="AK16" t="s">
        <v>395</v>
      </c>
      <c r="AL16" t="s">
        <v>394</v>
      </c>
      <c r="AM16" t="s">
        <v>395</v>
      </c>
      <c r="AN16" t="s">
        <v>396</v>
      </c>
      <c r="AO16" t="s">
        <v>396</v>
      </c>
      <c r="AP16" t="s">
        <v>401</v>
      </c>
      <c r="AQ16" t="s">
        <v>402</v>
      </c>
      <c r="AR16" t="s">
        <v>394</v>
      </c>
      <c r="AS16" t="s">
        <v>403</v>
      </c>
      <c r="AT16" t="s">
        <v>403</v>
      </c>
      <c r="AU16" t="s">
        <v>404</v>
      </c>
      <c r="AV16" t="s">
        <v>402</v>
      </c>
      <c r="AW16" t="s">
        <v>405</v>
      </c>
      <c r="AX16" t="s">
        <v>400</v>
      </c>
      <c r="AZ16" t="s">
        <v>400</v>
      </c>
      <c r="BA16" t="s">
        <v>405</v>
      </c>
      <c r="BG16" t="s">
        <v>395</v>
      </c>
      <c r="BN16" t="s">
        <v>395</v>
      </c>
      <c r="BO16" t="s">
        <v>395</v>
      </c>
      <c r="BP16" t="s">
        <v>395</v>
      </c>
      <c r="BQ16" t="s">
        <v>406</v>
      </c>
      <c r="CE16" t="s">
        <v>407</v>
      </c>
      <c r="CG16" t="s">
        <v>407</v>
      </c>
      <c r="CH16" t="s">
        <v>395</v>
      </c>
      <c r="CK16" t="s">
        <v>407</v>
      </c>
      <c r="CL16" t="s">
        <v>400</v>
      </c>
      <c r="CO16" t="s">
        <v>408</v>
      </c>
      <c r="CP16" t="s">
        <v>408</v>
      </c>
      <c r="CR16" t="s">
        <v>409</v>
      </c>
      <c r="CS16" t="s">
        <v>407</v>
      </c>
      <c r="CU16" t="s">
        <v>407</v>
      </c>
      <c r="CV16" t="s">
        <v>395</v>
      </c>
      <c r="CZ16" t="s">
        <v>407</v>
      </c>
      <c r="DB16" t="s">
        <v>410</v>
      </c>
      <c r="DE16" t="s">
        <v>407</v>
      </c>
      <c r="DF16" t="s">
        <v>407</v>
      </c>
      <c r="DH16" t="s">
        <v>407</v>
      </c>
      <c r="DJ16" t="s">
        <v>407</v>
      </c>
      <c r="DL16" t="s">
        <v>395</v>
      </c>
      <c r="DM16" t="s">
        <v>395</v>
      </c>
      <c r="DO16" t="s">
        <v>411</v>
      </c>
      <c r="DP16" t="s">
        <v>412</v>
      </c>
      <c r="DS16" t="s">
        <v>393</v>
      </c>
      <c r="DU16" t="s">
        <v>392</v>
      </c>
      <c r="DV16" t="s">
        <v>396</v>
      </c>
      <c r="DW16" t="s">
        <v>396</v>
      </c>
      <c r="DX16" t="s">
        <v>403</v>
      </c>
      <c r="DY16" t="s">
        <v>403</v>
      </c>
      <c r="DZ16" t="s">
        <v>396</v>
      </c>
      <c r="EA16" t="s">
        <v>403</v>
      </c>
      <c r="EB16" t="s">
        <v>405</v>
      </c>
      <c r="EC16" t="s">
        <v>399</v>
      </c>
      <c r="ED16" t="s">
        <v>399</v>
      </c>
      <c r="EE16" t="s">
        <v>398</v>
      </c>
      <c r="EF16" t="s">
        <v>398</v>
      </c>
      <c r="EG16" t="s">
        <v>398</v>
      </c>
      <c r="EH16" t="s">
        <v>398</v>
      </c>
      <c r="EI16" t="s">
        <v>398</v>
      </c>
      <c r="EJ16" t="s">
        <v>413</v>
      </c>
      <c r="EK16" t="s">
        <v>395</v>
      </c>
      <c r="EL16" t="s">
        <v>395</v>
      </c>
      <c r="EM16" t="s">
        <v>396</v>
      </c>
      <c r="EN16" t="s">
        <v>396</v>
      </c>
      <c r="EO16" t="s">
        <v>396</v>
      </c>
      <c r="EP16" t="s">
        <v>403</v>
      </c>
      <c r="EQ16" t="s">
        <v>396</v>
      </c>
      <c r="ER16" t="s">
        <v>403</v>
      </c>
      <c r="ES16" t="s">
        <v>399</v>
      </c>
      <c r="ET16" t="s">
        <v>399</v>
      </c>
      <c r="EU16" t="s">
        <v>398</v>
      </c>
      <c r="EV16" t="s">
        <v>398</v>
      </c>
      <c r="EW16" t="s">
        <v>395</v>
      </c>
      <c r="FB16" t="s">
        <v>395</v>
      </c>
      <c r="FE16" t="s">
        <v>398</v>
      </c>
      <c r="FF16" t="s">
        <v>398</v>
      </c>
      <c r="FG16" t="s">
        <v>398</v>
      </c>
      <c r="FH16" t="s">
        <v>398</v>
      </c>
      <c r="FI16" t="s">
        <v>398</v>
      </c>
      <c r="FJ16" t="s">
        <v>395</v>
      </c>
      <c r="FK16" t="s">
        <v>395</v>
      </c>
      <c r="FL16" t="s">
        <v>395</v>
      </c>
      <c r="FM16" t="s">
        <v>392</v>
      </c>
      <c r="FP16" t="s">
        <v>414</v>
      </c>
      <c r="FQ16" t="s">
        <v>414</v>
      </c>
      <c r="FS16" t="s">
        <v>392</v>
      </c>
      <c r="FT16" t="s">
        <v>415</v>
      </c>
      <c r="FV16" t="s">
        <v>392</v>
      </c>
      <c r="FW16" t="s">
        <v>392</v>
      </c>
      <c r="FY16" t="s">
        <v>416</v>
      </c>
      <c r="FZ16" t="s">
        <v>417</v>
      </c>
      <c r="GA16" t="s">
        <v>416</v>
      </c>
      <c r="GB16" t="s">
        <v>417</v>
      </c>
      <c r="GC16" t="s">
        <v>416</v>
      </c>
      <c r="GD16" t="s">
        <v>417</v>
      </c>
      <c r="GE16" t="s">
        <v>400</v>
      </c>
      <c r="GF16" t="s">
        <v>400</v>
      </c>
      <c r="GJ16" t="s">
        <v>418</v>
      </c>
      <c r="GK16" t="s">
        <v>418</v>
      </c>
      <c r="GX16" t="s">
        <v>418</v>
      </c>
      <c r="GY16" t="s">
        <v>418</v>
      </c>
      <c r="GZ16" t="s">
        <v>419</v>
      </c>
      <c r="HA16" t="s">
        <v>419</v>
      </c>
      <c r="HB16" t="s">
        <v>398</v>
      </c>
      <c r="HC16" t="s">
        <v>398</v>
      </c>
      <c r="HD16" t="s">
        <v>400</v>
      </c>
      <c r="HE16" t="s">
        <v>398</v>
      </c>
      <c r="HF16" t="s">
        <v>403</v>
      </c>
      <c r="HG16" t="s">
        <v>400</v>
      </c>
      <c r="HH16" t="s">
        <v>400</v>
      </c>
      <c r="HJ16" t="s">
        <v>418</v>
      </c>
      <c r="HK16" t="s">
        <v>418</v>
      </c>
      <c r="HL16" t="s">
        <v>418</v>
      </c>
      <c r="HM16" t="s">
        <v>418</v>
      </c>
      <c r="HN16" t="s">
        <v>418</v>
      </c>
      <c r="HO16" t="s">
        <v>418</v>
      </c>
      <c r="HP16" t="s">
        <v>418</v>
      </c>
      <c r="HQ16" t="s">
        <v>420</v>
      </c>
      <c r="HR16" t="s">
        <v>421</v>
      </c>
      <c r="HS16" t="s">
        <v>420</v>
      </c>
      <c r="HT16" t="s">
        <v>420</v>
      </c>
      <c r="HU16" t="s">
        <v>418</v>
      </c>
      <c r="HV16" t="s">
        <v>418</v>
      </c>
      <c r="HW16" t="s">
        <v>418</v>
      </c>
      <c r="HX16" t="s">
        <v>418</v>
      </c>
      <c r="HY16" t="s">
        <v>418</v>
      </c>
      <c r="HZ16" t="s">
        <v>418</v>
      </c>
      <c r="IA16" t="s">
        <v>418</v>
      </c>
      <c r="IB16" t="s">
        <v>418</v>
      </c>
      <c r="IC16" t="s">
        <v>418</v>
      </c>
      <c r="ID16" t="s">
        <v>418</v>
      </c>
      <c r="IE16" t="s">
        <v>418</v>
      </c>
      <c r="IF16" t="s">
        <v>418</v>
      </c>
      <c r="IM16" t="s">
        <v>418</v>
      </c>
      <c r="IN16" t="s">
        <v>400</v>
      </c>
      <c r="IO16" t="s">
        <v>400</v>
      </c>
      <c r="IP16" t="s">
        <v>416</v>
      </c>
      <c r="IQ16" t="s">
        <v>417</v>
      </c>
      <c r="IR16" t="s">
        <v>417</v>
      </c>
      <c r="IV16" t="s">
        <v>417</v>
      </c>
      <c r="IZ16" t="s">
        <v>396</v>
      </c>
      <c r="JA16" t="s">
        <v>396</v>
      </c>
      <c r="JB16" t="s">
        <v>403</v>
      </c>
      <c r="JC16" t="s">
        <v>403</v>
      </c>
      <c r="JD16" t="s">
        <v>422</v>
      </c>
      <c r="JE16" t="s">
        <v>422</v>
      </c>
      <c r="JF16" t="s">
        <v>418</v>
      </c>
      <c r="JG16" t="s">
        <v>418</v>
      </c>
      <c r="JH16" t="s">
        <v>418</v>
      </c>
      <c r="JI16" t="s">
        <v>418</v>
      </c>
      <c r="JJ16" t="s">
        <v>418</v>
      </c>
      <c r="JK16" t="s">
        <v>418</v>
      </c>
      <c r="JL16" t="s">
        <v>398</v>
      </c>
      <c r="JM16" t="s">
        <v>418</v>
      </c>
      <c r="JO16" t="s">
        <v>405</v>
      </c>
      <c r="JP16" t="s">
        <v>405</v>
      </c>
      <c r="JQ16" t="s">
        <v>398</v>
      </c>
      <c r="JR16" t="s">
        <v>398</v>
      </c>
      <c r="JS16" t="s">
        <v>398</v>
      </c>
      <c r="JT16" t="s">
        <v>398</v>
      </c>
      <c r="JU16" t="s">
        <v>398</v>
      </c>
      <c r="JV16" t="s">
        <v>400</v>
      </c>
      <c r="JW16" t="s">
        <v>400</v>
      </c>
      <c r="JX16" t="s">
        <v>400</v>
      </c>
      <c r="JY16" t="s">
        <v>398</v>
      </c>
      <c r="JZ16" t="s">
        <v>396</v>
      </c>
      <c r="KA16" t="s">
        <v>403</v>
      </c>
      <c r="KB16" t="s">
        <v>400</v>
      </c>
      <c r="KC16" t="s">
        <v>400</v>
      </c>
    </row>
    <row r="17" spans="1:289">
      <c r="A17">
        <v>1</v>
      </c>
      <c r="B17">
        <v>1707340275.1</v>
      </c>
      <c r="C17">
        <v>0</v>
      </c>
      <c r="D17" t="s">
        <v>423</v>
      </c>
      <c r="E17" t="s">
        <v>424</v>
      </c>
      <c r="F17">
        <v>15</v>
      </c>
      <c r="G17" t="s">
        <v>425</v>
      </c>
      <c r="H17" t="s">
        <v>426</v>
      </c>
      <c r="I17" t="s">
        <v>427</v>
      </c>
      <c r="J17" t="s">
        <v>428</v>
      </c>
      <c r="K17" t="s">
        <v>429</v>
      </c>
      <c r="L17" t="s">
        <v>430</v>
      </c>
      <c r="M17">
        <v>1707340266.6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1031.22852298869</v>
      </c>
      <c r="AO17">
        <v>1024.81696969697</v>
      </c>
      <c r="AP17">
        <v>0.0380160010449694</v>
      </c>
      <c r="AQ17">
        <v>66.9585796707882</v>
      </c>
      <c r="AR17">
        <f>(AT17 - AS17 + EC17*1E3/(8.314*(EE17+273.15)) * AV17/EB17 * AU17) * EB17/(100*DP17) * 1000/(1000 - AT17)</f>
        <v>0</v>
      </c>
      <c r="AS17">
        <v>30.5724170714286</v>
      </c>
      <c r="AT17">
        <v>31.5267933333333</v>
      </c>
      <c r="AU17">
        <v>0.0286836190476184</v>
      </c>
      <c r="AV17">
        <v>78.43</v>
      </c>
      <c r="AW17">
        <v>2</v>
      </c>
      <c r="AX17">
        <v>0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431</v>
      </c>
      <c r="BC17">
        <v>10104.6</v>
      </c>
      <c r="BD17">
        <v>832.715384615385</v>
      </c>
      <c r="BE17">
        <v>4495.83</v>
      </c>
      <c r="BF17">
        <f>1-BD17/BE17</f>
        <v>0</v>
      </c>
      <c r="BG17">
        <v>-0.102066526841992</v>
      </c>
      <c r="BH17" t="s">
        <v>432</v>
      </c>
      <c r="BI17">
        <v>10105.4</v>
      </c>
      <c r="BJ17">
        <v>2330.915</v>
      </c>
      <c r="BK17">
        <v>2438.62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433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1575</v>
      </c>
      <c r="CE17">
        <v>290</v>
      </c>
      <c r="CF17">
        <v>2438.62</v>
      </c>
      <c r="CG17">
        <v>45</v>
      </c>
      <c r="CH17">
        <v>10105.4</v>
      </c>
      <c r="CI17">
        <v>2429.48</v>
      </c>
      <c r="CJ17">
        <v>9.14</v>
      </c>
      <c r="CK17">
        <v>300</v>
      </c>
      <c r="CL17">
        <v>24.1</v>
      </c>
      <c r="CM17">
        <v>2413.10831696096</v>
      </c>
      <c r="CN17">
        <v>2.94536265740051</v>
      </c>
      <c r="CO17">
        <v>16.5431171907469</v>
      </c>
      <c r="CP17">
        <v>2.61239139297844</v>
      </c>
      <c r="CQ17">
        <v>0.588847651767527</v>
      </c>
      <c r="CR17">
        <v>-0.00754289343715239</v>
      </c>
      <c r="CS17">
        <v>290</v>
      </c>
      <c r="CT17">
        <v>2460.25</v>
      </c>
      <c r="CU17">
        <v>895</v>
      </c>
      <c r="CV17">
        <v>10063.8</v>
      </c>
      <c r="CW17">
        <v>2429.55</v>
      </c>
      <c r="CX17">
        <v>30.7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434</v>
      </c>
      <c r="DS17">
        <v>2</v>
      </c>
      <c r="DT17" t="b">
        <v>1</v>
      </c>
      <c r="DU17">
        <v>1707340266.6</v>
      </c>
      <c r="DV17">
        <v>993.033125</v>
      </c>
      <c r="DW17">
        <v>999.6328125</v>
      </c>
      <c r="DX17">
        <v>31.26753125</v>
      </c>
      <c r="DY17">
        <v>30.379375</v>
      </c>
      <c r="DZ17">
        <v>994.291125</v>
      </c>
      <c r="EA17">
        <v>30.8687</v>
      </c>
      <c r="EB17">
        <v>601.0271875</v>
      </c>
      <c r="EC17">
        <v>88.02590625</v>
      </c>
      <c r="ED17">
        <v>0.097117525</v>
      </c>
      <c r="EE17">
        <v>36.5645375</v>
      </c>
      <c r="EF17">
        <v>35.589425</v>
      </c>
      <c r="EG17">
        <v>999.9</v>
      </c>
      <c r="EH17">
        <v>0</v>
      </c>
      <c r="EI17">
        <v>0</v>
      </c>
      <c r="EJ17">
        <v>4998.125</v>
      </c>
      <c r="EK17">
        <v>0</v>
      </c>
      <c r="EL17">
        <v>-33.6772125</v>
      </c>
      <c r="EM17">
        <v>-6.646952375</v>
      </c>
      <c r="EN17">
        <v>1025.036875</v>
      </c>
      <c r="EO17">
        <v>1030.951875</v>
      </c>
      <c r="EP17">
        <v>0.88814484375</v>
      </c>
      <c r="EQ17">
        <v>999.6328125</v>
      </c>
      <c r="ER17">
        <v>30.379375</v>
      </c>
      <c r="ES17">
        <v>2.752354375</v>
      </c>
      <c r="ET17">
        <v>2.674174375</v>
      </c>
      <c r="EU17">
        <v>22.6004125</v>
      </c>
      <c r="EV17">
        <v>22.12705625</v>
      </c>
      <c r="EW17">
        <v>999.950875</v>
      </c>
      <c r="EX17">
        <v>0.9599976875</v>
      </c>
      <c r="EY17">
        <v>0.04000231875</v>
      </c>
      <c r="EZ17">
        <v>0</v>
      </c>
      <c r="FA17">
        <v>2340.75375</v>
      </c>
      <c r="FB17">
        <v>5.00072</v>
      </c>
      <c r="FC17">
        <v>22798.61875</v>
      </c>
      <c r="FD17">
        <v>8680.79</v>
      </c>
      <c r="FE17">
        <v>44</v>
      </c>
      <c r="FF17">
        <v>45.875</v>
      </c>
      <c r="FG17">
        <v>45.25</v>
      </c>
      <c r="FH17">
        <v>46.25</v>
      </c>
      <c r="FI17">
        <v>46.6988125</v>
      </c>
      <c r="FJ17">
        <v>955.150625</v>
      </c>
      <c r="FK17">
        <v>39.8</v>
      </c>
      <c r="FL17">
        <v>0</v>
      </c>
      <c r="FM17">
        <v>699.699999809265</v>
      </c>
      <c r="FN17">
        <v>0</v>
      </c>
      <c r="FO17">
        <v>2330.915</v>
      </c>
      <c r="FP17">
        <v>-727.733675281285</v>
      </c>
      <c r="FQ17">
        <v>-7070.92991522711</v>
      </c>
      <c r="FR17">
        <v>22703.15</v>
      </c>
      <c r="FS17">
        <v>15</v>
      </c>
      <c r="FT17">
        <v>1707340297.1</v>
      </c>
      <c r="FU17" t="s">
        <v>435</v>
      </c>
      <c r="FV17">
        <v>1707340297.1</v>
      </c>
      <c r="FW17">
        <v>1707340243.1</v>
      </c>
      <c r="FX17">
        <v>50</v>
      </c>
      <c r="FY17">
        <v>0.048</v>
      </c>
      <c r="FZ17">
        <v>0.13</v>
      </c>
      <c r="GA17">
        <v>-1.258</v>
      </c>
      <c r="GB17">
        <v>0.399</v>
      </c>
      <c r="GC17">
        <v>999</v>
      </c>
      <c r="GD17">
        <v>30</v>
      </c>
      <c r="GE17">
        <v>1.18</v>
      </c>
      <c r="GF17">
        <v>0.4</v>
      </c>
      <c r="GG17">
        <v>0</v>
      </c>
      <c r="GH17">
        <v>0</v>
      </c>
      <c r="GI17" t="s">
        <v>436</v>
      </c>
      <c r="GJ17">
        <v>3.23895</v>
      </c>
      <c r="GK17">
        <v>2.68132</v>
      </c>
      <c r="GL17">
        <v>0.15419</v>
      </c>
      <c r="GM17">
        <v>0.154172</v>
      </c>
      <c r="GN17">
        <v>0.126562</v>
      </c>
      <c r="GO17">
        <v>0.123026</v>
      </c>
      <c r="GP17">
        <v>25704.1</v>
      </c>
      <c r="GQ17">
        <v>23647.5</v>
      </c>
      <c r="GR17">
        <v>28766.6</v>
      </c>
      <c r="GS17">
        <v>26539.3</v>
      </c>
      <c r="GT17">
        <v>35029.2</v>
      </c>
      <c r="GU17">
        <v>32767.3</v>
      </c>
      <c r="GV17">
        <v>43227</v>
      </c>
      <c r="GW17">
        <v>40206.3</v>
      </c>
      <c r="GX17">
        <v>2.0621</v>
      </c>
      <c r="GY17">
        <v>2.4771</v>
      </c>
      <c r="GZ17">
        <v>0.277385</v>
      </c>
      <c r="HA17">
        <v>0</v>
      </c>
      <c r="HB17">
        <v>31.2709</v>
      </c>
      <c r="HC17">
        <v>999.9</v>
      </c>
      <c r="HD17">
        <v>64.119</v>
      </c>
      <c r="HE17">
        <v>30.373</v>
      </c>
      <c r="HF17">
        <v>31.7018</v>
      </c>
      <c r="HG17">
        <v>30.1019</v>
      </c>
      <c r="HH17">
        <v>9.17067</v>
      </c>
      <c r="HI17">
        <v>3</v>
      </c>
      <c r="HJ17">
        <v>0.213892</v>
      </c>
      <c r="HK17">
        <v>-6.66667</v>
      </c>
      <c r="HL17">
        <v>20.1592</v>
      </c>
      <c r="HM17">
        <v>5.25323</v>
      </c>
      <c r="HN17">
        <v>11.968</v>
      </c>
      <c r="HO17">
        <v>4.9858</v>
      </c>
      <c r="HP17">
        <v>3.292</v>
      </c>
      <c r="HQ17">
        <v>9999</v>
      </c>
      <c r="HR17">
        <v>999.9</v>
      </c>
      <c r="HS17">
        <v>9999</v>
      </c>
      <c r="HT17">
        <v>9999</v>
      </c>
      <c r="HU17">
        <v>4.97095</v>
      </c>
      <c r="HV17">
        <v>1.88292</v>
      </c>
      <c r="HW17">
        <v>1.87764</v>
      </c>
      <c r="HX17">
        <v>1.87919</v>
      </c>
      <c r="HY17">
        <v>1.8749</v>
      </c>
      <c r="HZ17">
        <v>1.875</v>
      </c>
      <c r="IA17">
        <v>1.87836</v>
      </c>
      <c r="IB17">
        <v>1.87878</v>
      </c>
      <c r="IC17">
        <v>0</v>
      </c>
      <c r="ID17">
        <v>0</v>
      </c>
      <c r="IE17">
        <v>0</v>
      </c>
      <c r="IF17">
        <v>0</v>
      </c>
      <c r="IG17" t="s">
        <v>437</v>
      </c>
      <c r="IH17" t="s">
        <v>438</v>
      </c>
      <c r="II17" t="s">
        <v>439</v>
      </c>
      <c r="IJ17" t="s">
        <v>439</v>
      </c>
      <c r="IK17" t="s">
        <v>439</v>
      </c>
      <c r="IL17" t="s">
        <v>439</v>
      </c>
      <c r="IM17">
        <v>0</v>
      </c>
      <c r="IN17">
        <v>100</v>
      </c>
      <c r="IO17">
        <v>100</v>
      </c>
      <c r="IP17">
        <v>-1.258</v>
      </c>
      <c r="IQ17">
        <v>0.3988</v>
      </c>
      <c r="IR17">
        <v>-1.30527272727284</v>
      </c>
      <c r="IS17">
        <v>0</v>
      </c>
      <c r="IT17">
        <v>0</v>
      </c>
      <c r="IU17">
        <v>0</v>
      </c>
      <c r="IV17">
        <v>0.398836363636359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0.3</v>
      </c>
      <c r="JE17">
        <v>0.5</v>
      </c>
      <c r="JF17">
        <v>3.16284</v>
      </c>
      <c r="JG17">
        <v>2.53906</v>
      </c>
      <c r="JH17">
        <v>3.34595</v>
      </c>
      <c r="JI17">
        <v>3.17749</v>
      </c>
      <c r="JJ17">
        <v>3.05054</v>
      </c>
      <c r="JK17">
        <v>2.34863</v>
      </c>
      <c r="JL17">
        <v>34.5777</v>
      </c>
      <c r="JM17">
        <v>13.0901</v>
      </c>
      <c r="JN17">
        <v>18</v>
      </c>
      <c r="JO17">
        <v>618.675</v>
      </c>
      <c r="JP17">
        <v>1056.87</v>
      </c>
      <c r="JQ17">
        <v>48.189</v>
      </c>
      <c r="JR17">
        <v>29.5076</v>
      </c>
      <c r="JS17">
        <v>30.0005</v>
      </c>
      <c r="JT17">
        <v>29.5113</v>
      </c>
      <c r="JU17">
        <v>29.4851</v>
      </c>
      <c r="JV17">
        <v>63.2549</v>
      </c>
      <c r="JW17">
        <v>0</v>
      </c>
      <c r="JX17">
        <v>78.697</v>
      </c>
      <c r="JY17">
        <v>110.867</v>
      </c>
      <c r="JZ17">
        <v>1000</v>
      </c>
      <c r="KA17">
        <v>38.7481</v>
      </c>
      <c r="KB17">
        <v>103.862</v>
      </c>
      <c r="KC17">
        <v>101.093</v>
      </c>
    </row>
    <row r="18" spans="1:289">
      <c r="A18">
        <v>2</v>
      </c>
      <c r="B18">
        <v>1707340339.1</v>
      </c>
      <c r="C18">
        <v>64</v>
      </c>
      <c r="D18" t="s">
        <v>440</v>
      </c>
      <c r="E18" t="s">
        <v>441</v>
      </c>
      <c r="F18">
        <v>15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>
        <v>1707340331.1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1032.36005387329</v>
      </c>
      <c r="AO18">
        <v>1025.73333333333</v>
      </c>
      <c r="AP18">
        <v>0.0289323664085912</v>
      </c>
      <c r="AQ18">
        <v>66.9576664058961</v>
      </c>
      <c r="AR18">
        <f>(AT18 - AS18 + EC18*1E3/(8.314*(EE18+273.15)) * AV18/EB18 * AU18) * EB18/(100*DP18) * 1000/(1000 - AT18)</f>
        <v>0</v>
      </c>
      <c r="AS18">
        <v>31.4592685447619</v>
      </c>
      <c r="AT18">
        <v>32.3958739393939</v>
      </c>
      <c r="AU18">
        <v>0.000814325068869166</v>
      </c>
      <c r="AV18">
        <v>78.43</v>
      </c>
      <c r="AW18">
        <v>2</v>
      </c>
      <c r="AX18">
        <v>0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431</v>
      </c>
      <c r="BC18">
        <v>10104.6</v>
      </c>
      <c r="BD18">
        <v>832.715384615385</v>
      </c>
      <c r="BE18">
        <v>4495.83</v>
      </c>
      <c r="BF18">
        <f>1-BD18/BE18</f>
        <v>0</v>
      </c>
      <c r="BG18">
        <v>-0.102066526841992</v>
      </c>
      <c r="BH18" t="s">
        <v>442</v>
      </c>
      <c r="BI18">
        <v>10102.3</v>
      </c>
      <c r="BJ18">
        <v>1820.1776</v>
      </c>
      <c r="BK18">
        <v>1990.6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433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1576</v>
      </c>
      <c r="CE18">
        <v>290</v>
      </c>
      <c r="CF18">
        <v>1990.6</v>
      </c>
      <c r="CG18">
        <v>35</v>
      </c>
      <c r="CH18">
        <v>10102.3</v>
      </c>
      <c r="CI18">
        <v>1988</v>
      </c>
      <c r="CJ18">
        <v>2.6</v>
      </c>
      <c r="CK18">
        <v>300</v>
      </c>
      <c r="CL18">
        <v>24.1</v>
      </c>
      <c r="CM18">
        <v>1964.18004630108</v>
      </c>
      <c r="CN18">
        <v>2.36106232105833</v>
      </c>
      <c r="CO18">
        <v>24.0602530875507</v>
      </c>
      <c r="CP18">
        <v>2.09318661802616</v>
      </c>
      <c r="CQ18">
        <v>0.825136440232309</v>
      </c>
      <c r="CR18">
        <v>-0.00753951323692993</v>
      </c>
      <c r="CS18">
        <v>290</v>
      </c>
      <c r="CT18">
        <v>2022.01</v>
      </c>
      <c r="CU18">
        <v>895</v>
      </c>
      <c r="CV18">
        <v>10059.1</v>
      </c>
      <c r="CW18">
        <v>1988.1</v>
      </c>
      <c r="CX18">
        <v>33.91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434</v>
      </c>
      <c r="DS18">
        <v>2</v>
      </c>
      <c r="DT18" t="b">
        <v>1</v>
      </c>
      <c r="DU18">
        <v>1707340331.1</v>
      </c>
      <c r="DV18">
        <v>992.257066666667</v>
      </c>
      <c r="DW18">
        <v>999.796066666667</v>
      </c>
      <c r="DX18">
        <v>32.3730533333333</v>
      </c>
      <c r="DY18">
        <v>31.4613333333333</v>
      </c>
      <c r="DZ18">
        <v>993.529066666667</v>
      </c>
      <c r="EA18">
        <v>31.97422</v>
      </c>
      <c r="EB18">
        <v>599.996533333333</v>
      </c>
      <c r="EC18">
        <v>88.02574</v>
      </c>
      <c r="ED18">
        <v>0.0999723066666667</v>
      </c>
      <c r="EE18">
        <v>38.03956</v>
      </c>
      <c r="EF18">
        <v>36.88934</v>
      </c>
      <c r="EG18">
        <v>999.9</v>
      </c>
      <c r="EH18">
        <v>0</v>
      </c>
      <c r="EI18">
        <v>0</v>
      </c>
      <c r="EJ18">
        <v>5006</v>
      </c>
      <c r="EK18">
        <v>0</v>
      </c>
      <c r="EL18">
        <v>-31.6413266666667</v>
      </c>
      <c r="EM18">
        <v>-7.52476733333333</v>
      </c>
      <c r="EN18">
        <v>1025.46866666667</v>
      </c>
      <c r="EO18">
        <v>1032.27333333333</v>
      </c>
      <c r="EP18">
        <v>0.9117076</v>
      </c>
      <c r="EQ18">
        <v>999.796066666667</v>
      </c>
      <c r="ER18">
        <v>31.4613333333333</v>
      </c>
      <c r="ES18">
        <v>2.84966266666667</v>
      </c>
      <c r="ET18">
        <v>2.76940666666667</v>
      </c>
      <c r="EU18">
        <v>23.1746266666667</v>
      </c>
      <c r="EV18">
        <v>22.7028466666667</v>
      </c>
      <c r="EW18">
        <v>999.988533333333</v>
      </c>
      <c r="EX18">
        <v>0.959999266666667</v>
      </c>
      <c r="EY18">
        <v>0.0400011666666667</v>
      </c>
      <c r="EZ18">
        <v>0</v>
      </c>
      <c r="FA18">
        <v>1823.156</v>
      </c>
      <c r="FB18">
        <v>5.00072</v>
      </c>
      <c r="FC18">
        <v>17830.2733333333</v>
      </c>
      <c r="FD18">
        <v>8681.11866666667</v>
      </c>
      <c r="FE18">
        <v>44.25</v>
      </c>
      <c r="FF18">
        <v>45.9328666666667</v>
      </c>
      <c r="FG18">
        <v>45.375</v>
      </c>
      <c r="FH18">
        <v>46.3582</v>
      </c>
      <c r="FI18">
        <v>47.0041333333333</v>
      </c>
      <c r="FJ18">
        <v>955.188</v>
      </c>
      <c r="FK18">
        <v>39.8</v>
      </c>
      <c r="FL18">
        <v>0</v>
      </c>
      <c r="FM18">
        <v>62.5</v>
      </c>
      <c r="FN18">
        <v>0</v>
      </c>
      <c r="FO18">
        <v>1820.1776</v>
      </c>
      <c r="FP18">
        <v>-300.843846149626</v>
      </c>
      <c r="FQ18">
        <v>-2870.90769239269</v>
      </c>
      <c r="FR18">
        <v>17801.556</v>
      </c>
      <c r="FS18">
        <v>15</v>
      </c>
      <c r="FT18">
        <v>1707340369.1</v>
      </c>
      <c r="FU18" t="s">
        <v>443</v>
      </c>
      <c r="FV18">
        <v>1707340369.1</v>
      </c>
      <c r="FW18">
        <v>1707340243.1</v>
      </c>
      <c r="FX18">
        <v>51</v>
      </c>
      <c r="FY18">
        <v>-0.014</v>
      </c>
      <c r="FZ18">
        <v>0.13</v>
      </c>
      <c r="GA18">
        <v>-1.272</v>
      </c>
      <c r="GB18">
        <v>0.399</v>
      </c>
      <c r="GC18">
        <v>1000</v>
      </c>
      <c r="GD18">
        <v>30</v>
      </c>
      <c r="GE18">
        <v>1.28</v>
      </c>
      <c r="GF18">
        <v>0.4</v>
      </c>
      <c r="GG18">
        <v>0</v>
      </c>
      <c r="GH18">
        <v>0</v>
      </c>
      <c r="GI18" t="s">
        <v>436</v>
      </c>
      <c r="GJ18">
        <v>3.23818</v>
      </c>
      <c r="GK18">
        <v>2.68067</v>
      </c>
      <c r="GL18">
        <v>0.154211</v>
      </c>
      <c r="GM18">
        <v>0.154206</v>
      </c>
      <c r="GN18">
        <v>0.128867</v>
      </c>
      <c r="GO18">
        <v>0.125057</v>
      </c>
      <c r="GP18">
        <v>25701.3</v>
      </c>
      <c r="GQ18">
        <v>23643.4</v>
      </c>
      <c r="GR18">
        <v>28764.5</v>
      </c>
      <c r="GS18">
        <v>26536.2</v>
      </c>
      <c r="GT18">
        <v>34933</v>
      </c>
      <c r="GU18">
        <v>32687.2</v>
      </c>
      <c r="GV18">
        <v>43223.5</v>
      </c>
      <c r="GW18">
        <v>40202.3</v>
      </c>
      <c r="GX18">
        <v>2.0594</v>
      </c>
      <c r="GY18">
        <v>2.4799</v>
      </c>
      <c r="GZ18">
        <v>0.308976</v>
      </c>
      <c r="HA18">
        <v>0</v>
      </c>
      <c r="HB18">
        <v>32.0146</v>
      </c>
      <c r="HC18">
        <v>999.9</v>
      </c>
      <c r="HD18">
        <v>65.749</v>
      </c>
      <c r="HE18">
        <v>30.403</v>
      </c>
      <c r="HF18">
        <v>32.5666</v>
      </c>
      <c r="HG18">
        <v>29.9619</v>
      </c>
      <c r="HH18">
        <v>8.96635</v>
      </c>
      <c r="HI18">
        <v>3</v>
      </c>
      <c r="HJ18">
        <v>0.21563</v>
      </c>
      <c r="HK18">
        <v>-5.69892</v>
      </c>
      <c r="HL18">
        <v>20.1939</v>
      </c>
      <c r="HM18">
        <v>5.24245</v>
      </c>
      <c r="HN18">
        <v>11.968</v>
      </c>
      <c r="HO18">
        <v>4.9834</v>
      </c>
      <c r="HP18">
        <v>3.2908</v>
      </c>
      <c r="HQ18">
        <v>9999</v>
      </c>
      <c r="HR18">
        <v>999.9</v>
      </c>
      <c r="HS18">
        <v>9999</v>
      </c>
      <c r="HT18">
        <v>9999</v>
      </c>
      <c r="HU18">
        <v>4.97102</v>
      </c>
      <c r="HV18">
        <v>1.88293</v>
      </c>
      <c r="HW18">
        <v>1.87764</v>
      </c>
      <c r="HX18">
        <v>1.87925</v>
      </c>
      <c r="HY18">
        <v>1.87493</v>
      </c>
      <c r="HZ18">
        <v>1.87505</v>
      </c>
      <c r="IA18">
        <v>1.87836</v>
      </c>
      <c r="IB18">
        <v>1.87881</v>
      </c>
      <c r="IC18">
        <v>0</v>
      </c>
      <c r="ID18">
        <v>0</v>
      </c>
      <c r="IE18">
        <v>0</v>
      </c>
      <c r="IF18">
        <v>0</v>
      </c>
      <c r="IG18" t="s">
        <v>437</v>
      </c>
      <c r="IH18" t="s">
        <v>438</v>
      </c>
      <c r="II18" t="s">
        <v>439</v>
      </c>
      <c r="IJ18" t="s">
        <v>439</v>
      </c>
      <c r="IK18" t="s">
        <v>439</v>
      </c>
      <c r="IL18" t="s">
        <v>439</v>
      </c>
      <c r="IM18">
        <v>0</v>
      </c>
      <c r="IN18">
        <v>100</v>
      </c>
      <c r="IO18">
        <v>100</v>
      </c>
      <c r="IP18">
        <v>-1.272</v>
      </c>
      <c r="IQ18">
        <v>0.3988</v>
      </c>
      <c r="IR18">
        <v>-1.25759999999968</v>
      </c>
      <c r="IS18">
        <v>0</v>
      </c>
      <c r="IT18">
        <v>0</v>
      </c>
      <c r="IU18">
        <v>0</v>
      </c>
      <c r="IV18">
        <v>0.398836363636359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0.7</v>
      </c>
      <c r="JE18">
        <v>1.6</v>
      </c>
      <c r="JF18">
        <v>3.17017</v>
      </c>
      <c r="JG18">
        <v>2.55127</v>
      </c>
      <c r="JH18">
        <v>3.34595</v>
      </c>
      <c r="JI18">
        <v>3.18481</v>
      </c>
      <c r="JJ18">
        <v>3.05054</v>
      </c>
      <c r="JK18">
        <v>2.35107</v>
      </c>
      <c r="JL18">
        <v>34.6921</v>
      </c>
      <c r="JM18">
        <v>13.1864</v>
      </c>
      <c r="JN18">
        <v>18</v>
      </c>
      <c r="JO18">
        <v>617.173</v>
      </c>
      <c r="JP18">
        <v>1061.41</v>
      </c>
      <c r="JQ18">
        <v>48.1531</v>
      </c>
      <c r="JR18">
        <v>29.6145</v>
      </c>
      <c r="JS18">
        <v>30.0014</v>
      </c>
      <c r="JT18">
        <v>29.5714</v>
      </c>
      <c r="JU18">
        <v>29.539</v>
      </c>
      <c r="JV18">
        <v>63.4125</v>
      </c>
      <c r="JW18">
        <v>0</v>
      </c>
      <c r="JX18">
        <v>100</v>
      </c>
      <c r="JY18">
        <v>48.21</v>
      </c>
      <c r="JZ18">
        <v>1000</v>
      </c>
      <c r="KA18">
        <v>44.3348</v>
      </c>
      <c r="KB18">
        <v>103.854</v>
      </c>
      <c r="KC18">
        <v>101.083</v>
      </c>
    </row>
    <row r="19" spans="1:289">
      <c r="A19">
        <v>3</v>
      </c>
      <c r="B19">
        <v>1707340441.1</v>
      </c>
      <c r="C19">
        <v>166</v>
      </c>
      <c r="D19" t="s">
        <v>444</v>
      </c>
      <c r="E19" t="s">
        <v>445</v>
      </c>
      <c r="F19">
        <v>15</v>
      </c>
      <c r="G19" t="s">
        <v>425</v>
      </c>
      <c r="H19" t="s">
        <v>426</v>
      </c>
      <c r="I19" t="s">
        <v>427</v>
      </c>
      <c r="J19" t="s">
        <v>428</v>
      </c>
      <c r="K19" t="s">
        <v>429</v>
      </c>
      <c r="L19" t="s">
        <v>430</v>
      </c>
      <c r="M19">
        <v>1707340433.1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1032.35160112354</v>
      </c>
      <c r="AO19">
        <v>1026.44363636364</v>
      </c>
      <c r="AP19">
        <v>0.00311547993982908</v>
      </c>
      <c r="AQ19">
        <v>66.9578194458868</v>
      </c>
      <c r="AR19">
        <f>(AT19 - AS19 + EC19*1E3/(8.314*(EE19+273.15)) * AV19/EB19 * AU19) * EB19/(100*DP19) * 1000/(1000 - AT19)</f>
        <v>0</v>
      </c>
      <c r="AS19">
        <v>31.4224602147619</v>
      </c>
      <c r="AT19">
        <v>32.4003866666667</v>
      </c>
      <c r="AU19">
        <v>-2.22534798537636e-05</v>
      </c>
      <c r="AV19">
        <v>78.43</v>
      </c>
      <c r="AW19">
        <v>2</v>
      </c>
      <c r="AX19">
        <v>0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431</v>
      </c>
      <c r="BC19">
        <v>10104.6</v>
      </c>
      <c r="BD19">
        <v>832.715384615385</v>
      </c>
      <c r="BE19">
        <v>4495.83</v>
      </c>
      <c r="BF19">
        <f>1-BD19/BE19</f>
        <v>0</v>
      </c>
      <c r="BG19">
        <v>-0.102066526841992</v>
      </c>
      <c r="BH19" t="s">
        <v>446</v>
      </c>
      <c r="BI19">
        <v>10073.2</v>
      </c>
      <c r="BJ19">
        <v>1534.7108</v>
      </c>
      <c r="BK19">
        <v>1731.36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433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1577</v>
      </c>
      <c r="CE19">
        <v>290</v>
      </c>
      <c r="CF19">
        <v>1731.36</v>
      </c>
      <c r="CG19">
        <v>295</v>
      </c>
      <c r="CH19">
        <v>10073.2</v>
      </c>
      <c r="CI19">
        <v>1730.89</v>
      </c>
      <c r="CJ19">
        <v>0.47</v>
      </c>
      <c r="CK19">
        <v>300</v>
      </c>
      <c r="CL19">
        <v>24.1</v>
      </c>
      <c r="CM19">
        <v>1691.02043731587</v>
      </c>
      <c r="CN19">
        <v>2.48359806250899</v>
      </c>
      <c r="CO19">
        <v>40.1584180417717</v>
      </c>
      <c r="CP19">
        <v>2.20105867588052</v>
      </c>
      <c r="CQ19">
        <v>0.922412252791015</v>
      </c>
      <c r="CR19">
        <v>-0.00753713948832036</v>
      </c>
      <c r="CS19">
        <v>290</v>
      </c>
      <c r="CT19">
        <v>1774.66</v>
      </c>
      <c r="CU19">
        <v>885</v>
      </c>
      <c r="CV19">
        <v>10055.5</v>
      </c>
      <c r="CW19">
        <v>1730.96</v>
      </c>
      <c r="CX19">
        <v>43.7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434</v>
      </c>
      <c r="DS19">
        <v>2</v>
      </c>
      <c r="DT19" t="b">
        <v>1</v>
      </c>
      <c r="DU19">
        <v>1707340433.1</v>
      </c>
      <c r="DV19">
        <v>993.122533333333</v>
      </c>
      <c r="DW19">
        <v>999.9296</v>
      </c>
      <c r="DX19">
        <v>32.4029533333333</v>
      </c>
      <c r="DY19">
        <v>31.4223666666667</v>
      </c>
      <c r="DZ19">
        <v>994.401533333333</v>
      </c>
      <c r="EA19">
        <v>32.0041</v>
      </c>
      <c r="EB19">
        <v>599.993333333333</v>
      </c>
      <c r="EC19">
        <v>88.0188133333333</v>
      </c>
      <c r="ED19">
        <v>0.10005082</v>
      </c>
      <c r="EE19">
        <v>39.9137333333333</v>
      </c>
      <c r="EF19">
        <v>38.5497333333333</v>
      </c>
      <c r="EG19">
        <v>999.9</v>
      </c>
      <c r="EH19">
        <v>0</v>
      </c>
      <c r="EI19">
        <v>0</v>
      </c>
      <c r="EJ19">
        <v>4992.33333333333</v>
      </c>
      <c r="EK19">
        <v>0</v>
      </c>
      <c r="EL19">
        <v>-28.6242733333333</v>
      </c>
      <c r="EM19">
        <v>-6.79988133333333</v>
      </c>
      <c r="EN19">
        <v>1026.388</v>
      </c>
      <c r="EO19">
        <v>1032.36933333333</v>
      </c>
      <c r="EP19">
        <v>0.980589266666667</v>
      </c>
      <c r="EQ19">
        <v>999.9296</v>
      </c>
      <c r="ER19">
        <v>31.4223666666667</v>
      </c>
      <c r="ES19">
        <v>2.85206933333333</v>
      </c>
      <c r="ET19">
        <v>2.76575866666667</v>
      </c>
      <c r="EU19">
        <v>23.1885866666667</v>
      </c>
      <c r="EV19">
        <v>22.68112</v>
      </c>
      <c r="EW19">
        <v>999.9986</v>
      </c>
      <c r="EX19">
        <v>0.959999266666667</v>
      </c>
      <c r="EY19">
        <v>0.0400008733333333</v>
      </c>
      <c r="EZ19">
        <v>0</v>
      </c>
      <c r="FA19">
        <v>1535.918</v>
      </c>
      <c r="FB19">
        <v>5.00072</v>
      </c>
      <c r="FC19">
        <v>15097.68</v>
      </c>
      <c r="FD19">
        <v>8681.21333333333</v>
      </c>
      <c r="FE19">
        <v>44.5578666666667</v>
      </c>
      <c r="FF19">
        <v>46.0496</v>
      </c>
      <c r="FG19">
        <v>45.625</v>
      </c>
      <c r="FH19">
        <v>46.5248</v>
      </c>
      <c r="FI19">
        <v>47.4496</v>
      </c>
      <c r="FJ19">
        <v>955.198666666667</v>
      </c>
      <c r="FK19">
        <v>39.8</v>
      </c>
      <c r="FL19">
        <v>0</v>
      </c>
      <c r="FM19">
        <v>101.099999904633</v>
      </c>
      <c r="FN19">
        <v>0</v>
      </c>
      <c r="FO19">
        <v>1534.7108</v>
      </c>
      <c r="FP19">
        <v>-70.9900001189943</v>
      </c>
      <c r="FQ19">
        <v>-670.661539421494</v>
      </c>
      <c r="FR19">
        <v>15086.552</v>
      </c>
      <c r="FS19">
        <v>15</v>
      </c>
      <c r="FT19">
        <v>1707340465.1</v>
      </c>
      <c r="FU19" t="s">
        <v>447</v>
      </c>
      <c r="FV19">
        <v>1707340465.1</v>
      </c>
      <c r="FW19">
        <v>1707340243.1</v>
      </c>
      <c r="FX19">
        <v>52</v>
      </c>
      <c r="FY19">
        <v>-0.006</v>
      </c>
      <c r="FZ19">
        <v>0.13</v>
      </c>
      <c r="GA19">
        <v>-1.279</v>
      </c>
      <c r="GB19">
        <v>0.399</v>
      </c>
      <c r="GC19">
        <v>1000</v>
      </c>
      <c r="GD19">
        <v>30</v>
      </c>
      <c r="GE19">
        <v>1.27</v>
      </c>
      <c r="GF19">
        <v>0.4</v>
      </c>
      <c r="GG19">
        <v>0</v>
      </c>
      <c r="GH19">
        <v>0</v>
      </c>
      <c r="GI19" t="s">
        <v>436</v>
      </c>
      <c r="GJ19">
        <v>3.23887</v>
      </c>
      <c r="GK19">
        <v>2.68128</v>
      </c>
      <c r="GL19">
        <v>0.154229</v>
      </c>
      <c r="GM19">
        <v>0.154155</v>
      </c>
      <c r="GN19">
        <v>0.128837</v>
      </c>
      <c r="GO19">
        <v>0.124928</v>
      </c>
      <c r="GP19">
        <v>25695.2</v>
      </c>
      <c r="GQ19">
        <v>23637.9</v>
      </c>
      <c r="GR19">
        <v>28759.1</v>
      </c>
      <c r="GS19">
        <v>26529.1</v>
      </c>
      <c r="GT19">
        <v>34929.2</v>
      </c>
      <c r="GU19">
        <v>32684.9</v>
      </c>
      <c r="GV19">
        <v>43215.7</v>
      </c>
      <c r="GW19">
        <v>40192.5</v>
      </c>
      <c r="GX19">
        <v>2.0596</v>
      </c>
      <c r="GY19">
        <v>2.4789</v>
      </c>
      <c r="GZ19">
        <v>0.339597</v>
      </c>
      <c r="HA19">
        <v>0</v>
      </c>
      <c r="HB19">
        <v>33.1838</v>
      </c>
      <c r="HC19">
        <v>999.9</v>
      </c>
      <c r="HD19">
        <v>66.231</v>
      </c>
      <c r="HE19">
        <v>30.403</v>
      </c>
      <c r="HF19">
        <v>32.8098</v>
      </c>
      <c r="HG19">
        <v>29.4219</v>
      </c>
      <c r="HH19">
        <v>8.85817</v>
      </c>
      <c r="HI19">
        <v>3</v>
      </c>
      <c r="HJ19">
        <v>0.232358</v>
      </c>
      <c r="HK19">
        <v>-6.66667</v>
      </c>
      <c r="HL19">
        <v>20.1617</v>
      </c>
      <c r="HM19">
        <v>5.25263</v>
      </c>
      <c r="HN19">
        <v>11.968</v>
      </c>
      <c r="HO19">
        <v>4.9858</v>
      </c>
      <c r="HP19">
        <v>3.2924</v>
      </c>
      <c r="HQ19">
        <v>9999</v>
      </c>
      <c r="HR19">
        <v>999.9</v>
      </c>
      <c r="HS19">
        <v>9999</v>
      </c>
      <c r="HT19">
        <v>9999</v>
      </c>
      <c r="HU19">
        <v>4.97096</v>
      </c>
      <c r="HV19">
        <v>1.88293</v>
      </c>
      <c r="HW19">
        <v>1.87761</v>
      </c>
      <c r="HX19">
        <v>1.87925</v>
      </c>
      <c r="HY19">
        <v>1.87485</v>
      </c>
      <c r="HZ19">
        <v>1.875</v>
      </c>
      <c r="IA19">
        <v>1.87834</v>
      </c>
      <c r="IB19">
        <v>1.87881</v>
      </c>
      <c r="IC19">
        <v>0</v>
      </c>
      <c r="ID19">
        <v>0</v>
      </c>
      <c r="IE19">
        <v>0</v>
      </c>
      <c r="IF19">
        <v>0</v>
      </c>
      <c r="IG19" t="s">
        <v>437</v>
      </c>
      <c r="IH19" t="s">
        <v>438</v>
      </c>
      <c r="II19" t="s">
        <v>439</v>
      </c>
      <c r="IJ19" t="s">
        <v>439</v>
      </c>
      <c r="IK19" t="s">
        <v>439</v>
      </c>
      <c r="IL19" t="s">
        <v>439</v>
      </c>
      <c r="IM19">
        <v>0</v>
      </c>
      <c r="IN19">
        <v>100</v>
      </c>
      <c r="IO19">
        <v>100</v>
      </c>
      <c r="IP19">
        <v>-1.279</v>
      </c>
      <c r="IQ19">
        <v>0.3988</v>
      </c>
      <c r="IR19">
        <v>-1.27190000000007</v>
      </c>
      <c r="IS19">
        <v>0</v>
      </c>
      <c r="IT19">
        <v>0</v>
      </c>
      <c r="IU19">
        <v>0</v>
      </c>
      <c r="IV19">
        <v>0.398836363636359</v>
      </c>
      <c r="IW19">
        <v>0</v>
      </c>
      <c r="IX19">
        <v>0</v>
      </c>
      <c r="IY19">
        <v>0</v>
      </c>
      <c r="IZ19">
        <v>-1</v>
      </c>
      <c r="JA19">
        <v>-1</v>
      </c>
      <c r="JB19">
        <v>1</v>
      </c>
      <c r="JC19">
        <v>23</v>
      </c>
      <c r="JD19">
        <v>1.2</v>
      </c>
      <c r="JE19">
        <v>3.3</v>
      </c>
      <c r="JF19">
        <v>3.17261</v>
      </c>
      <c r="JG19">
        <v>2.55859</v>
      </c>
      <c r="JH19">
        <v>3.34595</v>
      </c>
      <c r="JI19">
        <v>3.18604</v>
      </c>
      <c r="JJ19">
        <v>3.05054</v>
      </c>
      <c r="JK19">
        <v>2.3584</v>
      </c>
      <c r="JL19">
        <v>34.8525</v>
      </c>
      <c r="JM19">
        <v>13.0988</v>
      </c>
      <c r="JN19">
        <v>18</v>
      </c>
      <c r="JO19">
        <v>618.512</v>
      </c>
      <c r="JP19">
        <v>1062.04</v>
      </c>
      <c r="JQ19">
        <v>50.862</v>
      </c>
      <c r="JR19">
        <v>29.7937</v>
      </c>
      <c r="JS19">
        <v>30.0007</v>
      </c>
      <c r="JT19">
        <v>29.6809</v>
      </c>
      <c r="JU19">
        <v>29.638</v>
      </c>
      <c r="JV19">
        <v>63.4617</v>
      </c>
      <c r="JW19">
        <v>0</v>
      </c>
      <c r="JX19">
        <v>100</v>
      </c>
      <c r="JY19">
        <v>146.64</v>
      </c>
      <c r="JZ19">
        <v>1000</v>
      </c>
      <c r="KA19">
        <v>44.3348</v>
      </c>
      <c r="KB19">
        <v>103.835</v>
      </c>
      <c r="KC19">
        <v>101.057</v>
      </c>
    </row>
    <row r="20" spans="1:289">
      <c r="A20">
        <v>4</v>
      </c>
      <c r="B20">
        <v>1707340693.1</v>
      </c>
      <c r="C20">
        <v>418</v>
      </c>
      <c r="D20" t="s">
        <v>448</v>
      </c>
      <c r="E20" t="s">
        <v>449</v>
      </c>
      <c r="F20">
        <v>15</v>
      </c>
      <c r="G20" t="s">
        <v>425</v>
      </c>
      <c r="H20" t="s">
        <v>426</v>
      </c>
      <c r="I20" t="s">
        <v>427</v>
      </c>
      <c r="J20" t="s">
        <v>428</v>
      </c>
      <c r="K20" t="s">
        <v>429</v>
      </c>
      <c r="L20" t="s">
        <v>430</v>
      </c>
      <c r="M20">
        <v>1707340684.6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1032.54520816242</v>
      </c>
      <c r="AO20">
        <v>1027.61848484848</v>
      </c>
      <c r="AP20">
        <v>0.0505948345417695</v>
      </c>
      <c r="AQ20">
        <v>66.9586127393264</v>
      </c>
      <c r="AR20">
        <f>(AT20 - AS20 + EC20*1E3/(8.314*(EE20+273.15)) * AV20/EB20 * AU20) * EB20/(100*DP20) * 1000/(1000 - AT20)</f>
        <v>0</v>
      </c>
      <c r="AS20">
        <v>31.5379686080952</v>
      </c>
      <c r="AT20">
        <v>32.5579151515151</v>
      </c>
      <c r="AU20">
        <v>0.000395806859805885</v>
      </c>
      <c r="AV20">
        <v>78.43</v>
      </c>
      <c r="AW20">
        <v>3</v>
      </c>
      <c r="AX20">
        <v>0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431</v>
      </c>
      <c r="BC20">
        <v>10104.6</v>
      </c>
      <c r="BD20">
        <v>832.715384615385</v>
      </c>
      <c r="BE20">
        <v>4495.83</v>
      </c>
      <c r="BF20">
        <f>1-BD20/BE20</f>
        <v>0</v>
      </c>
      <c r="BG20">
        <v>-0.102066526841992</v>
      </c>
      <c r="BH20" t="s">
        <v>450</v>
      </c>
      <c r="BI20">
        <v>10068.8</v>
      </c>
      <c r="BJ20">
        <v>1417.8868</v>
      </c>
      <c r="BK20">
        <v>1616.8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433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1578</v>
      </c>
      <c r="CE20">
        <v>290</v>
      </c>
      <c r="CF20">
        <v>1616.8</v>
      </c>
      <c r="CG20">
        <v>285</v>
      </c>
      <c r="CH20">
        <v>10068.8</v>
      </c>
      <c r="CI20">
        <v>1616.85</v>
      </c>
      <c r="CJ20">
        <v>-0.05</v>
      </c>
      <c r="CK20">
        <v>300</v>
      </c>
      <c r="CL20">
        <v>24.1</v>
      </c>
      <c r="CM20">
        <v>1569.47559269284</v>
      </c>
      <c r="CN20">
        <v>1.98867424757594</v>
      </c>
      <c r="CO20">
        <v>47.6970878503716</v>
      </c>
      <c r="CP20">
        <v>1.76162990734397</v>
      </c>
      <c r="CQ20">
        <v>0.963210420389367</v>
      </c>
      <c r="CR20">
        <v>-0.00753444516129032</v>
      </c>
      <c r="CS20">
        <v>290</v>
      </c>
      <c r="CT20">
        <v>1660.48</v>
      </c>
      <c r="CU20">
        <v>895</v>
      </c>
      <c r="CV20">
        <v>10050.6</v>
      </c>
      <c r="CW20">
        <v>1616.93</v>
      </c>
      <c r="CX20">
        <v>43.55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434</v>
      </c>
      <c r="DS20">
        <v>2</v>
      </c>
      <c r="DT20" t="b">
        <v>1</v>
      </c>
      <c r="DU20">
        <v>1707340684.6</v>
      </c>
      <c r="DV20">
        <v>993.921</v>
      </c>
      <c r="DW20">
        <v>999.8759375</v>
      </c>
      <c r="DX20">
        <v>32.5465875</v>
      </c>
      <c r="DY20">
        <v>31.53570625</v>
      </c>
      <c r="DZ20">
        <v>995.302</v>
      </c>
      <c r="EA20">
        <v>32.1258125</v>
      </c>
      <c r="EB20">
        <v>599.7809375</v>
      </c>
      <c r="EC20">
        <v>88.01748125</v>
      </c>
      <c r="ED20">
        <v>0.09773151875</v>
      </c>
      <c r="EE20">
        <v>43.1543</v>
      </c>
      <c r="EF20">
        <v>41.52921875</v>
      </c>
      <c r="EG20">
        <v>999.9</v>
      </c>
      <c r="EH20">
        <v>0</v>
      </c>
      <c r="EI20">
        <v>0</v>
      </c>
      <c r="EJ20">
        <v>4994.84375</v>
      </c>
      <c r="EK20">
        <v>0</v>
      </c>
      <c r="EL20">
        <v>-43.08735</v>
      </c>
      <c r="EM20">
        <v>-5.89489</v>
      </c>
      <c r="EN20">
        <v>1027.420625</v>
      </c>
      <c r="EO20">
        <v>1032.434375</v>
      </c>
      <c r="EP20">
        <v>1.010893125</v>
      </c>
      <c r="EQ20">
        <v>999.8759375</v>
      </c>
      <c r="ER20">
        <v>31.53570625</v>
      </c>
      <c r="ES20">
        <v>2.86466875</v>
      </c>
      <c r="ET20">
        <v>2.775693125</v>
      </c>
      <c r="EU20">
        <v>23.26155</v>
      </c>
      <c r="EV20">
        <v>22.74024375</v>
      </c>
      <c r="EW20">
        <v>1000.0251875</v>
      </c>
      <c r="EX20">
        <v>0.9600014375</v>
      </c>
      <c r="EY20">
        <v>0.0399983</v>
      </c>
      <c r="EZ20">
        <v>0</v>
      </c>
      <c r="FA20">
        <v>1418.163125</v>
      </c>
      <c r="FB20">
        <v>5.00072</v>
      </c>
      <c r="FC20">
        <v>13997.91875</v>
      </c>
      <c r="FD20">
        <v>8681.440625</v>
      </c>
      <c r="FE20">
        <v>45.2655</v>
      </c>
      <c r="FF20">
        <v>46.4488125</v>
      </c>
      <c r="FG20">
        <v>46.2381875</v>
      </c>
      <c r="FH20">
        <v>47.05425</v>
      </c>
      <c r="FI20">
        <v>48.3905</v>
      </c>
      <c r="FJ20">
        <v>955.225</v>
      </c>
      <c r="FK20">
        <v>39.798125</v>
      </c>
      <c r="FL20">
        <v>0</v>
      </c>
      <c r="FM20">
        <v>250.900000095367</v>
      </c>
      <c r="FN20">
        <v>0</v>
      </c>
      <c r="FO20">
        <v>1417.8868</v>
      </c>
      <c r="FP20">
        <v>-11.2284615281736</v>
      </c>
      <c r="FQ20">
        <v>-106.169230529722</v>
      </c>
      <c r="FR20">
        <v>13995.212</v>
      </c>
      <c r="FS20">
        <v>15</v>
      </c>
      <c r="FT20">
        <v>1707340711.1</v>
      </c>
      <c r="FU20" t="s">
        <v>451</v>
      </c>
      <c r="FV20">
        <v>1707340711.1</v>
      </c>
      <c r="FW20">
        <v>1707340661.1</v>
      </c>
      <c r="FX20">
        <v>54</v>
      </c>
      <c r="FY20">
        <v>-0.059</v>
      </c>
      <c r="FZ20">
        <v>0.022</v>
      </c>
      <c r="GA20">
        <v>-1.381</v>
      </c>
      <c r="GB20">
        <v>0.421</v>
      </c>
      <c r="GC20">
        <v>1000</v>
      </c>
      <c r="GD20">
        <v>32</v>
      </c>
      <c r="GE20">
        <v>1.08</v>
      </c>
      <c r="GF20">
        <v>0.16</v>
      </c>
      <c r="GG20">
        <v>0</v>
      </c>
      <c r="GH20">
        <v>0</v>
      </c>
      <c r="GI20" t="s">
        <v>436</v>
      </c>
      <c r="GJ20">
        <v>3.23861</v>
      </c>
      <c r="GK20">
        <v>2.68124</v>
      </c>
      <c r="GL20">
        <v>0.154206</v>
      </c>
      <c r="GM20">
        <v>0.154052</v>
      </c>
      <c r="GN20">
        <v>0.129107</v>
      </c>
      <c r="GO20">
        <v>0.125144</v>
      </c>
      <c r="GP20">
        <v>25680.6</v>
      </c>
      <c r="GQ20">
        <v>23623.2</v>
      </c>
      <c r="GR20">
        <v>28743.9</v>
      </c>
      <c r="GS20">
        <v>26511.1</v>
      </c>
      <c r="GT20">
        <v>34903.9</v>
      </c>
      <c r="GU20">
        <v>32658.4</v>
      </c>
      <c r="GV20">
        <v>43193.8</v>
      </c>
      <c r="GW20">
        <v>40167.8</v>
      </c>
      <c r="GX20">
        <v>2.0528</v>
      </c>
      <c r="GY20">
        <v>2.4656</v>
      </c>
      <c r="GZ20">
        <v>0.369072</v>
      </c>
      <c r="HA20">
        <v>0</v>
      </c>
      <c r="HB20">
        <v>35.6797</v>
      </c>
      <c r="HC20">
        <v>999.9</v>
      </c>
      <c r="HD20">
        <v>66.97</v>
      </c>
      <c r="HE20">
        <v>30.333</v>
      </c>
      <c r="HF20">
        <v>33.0412</v>
      </c>
      <c r="HG20">
        <v>29.4519</v>
      </c>
      <c r="HH20">
        <v>8.82211</v>
      </c>
      <c r="HI20">
        <v>3</v>
      </c>
      <c r="HJ20">
        <v>0.263384</v>
      </c>
      <c r="HK20">
        <v>-6.66667</v>
      </c>
      <c r="HL20">
        <v>20.1639</v>
      </c>
      <c r="HM20">
        <v>5.25263</v>
      </c>
      <c r="HN20">
        <v>11.968</v>
      </c>
      <c r="HO20">
        <v>4.9856</v>
      </c>
      <c r="HP20">
        <v>3.2921</v>
      </c>
      <c r="HQ20">
        <v>9999</v>
      </c>
      <c r="HR20">
        <v>999.9</v>
      </c>
      <c r="HS20">
        <v>9999</v>
      </c>
      <c r="HT20">
        <v>9999</v>
      </c>
      <c r="HU20">
        <v>4.9709</v>
      </c>
      <c r="HV20">
        <v>1.8829</v>
      </c>
      <c r="HW20">
        <v>1.87762</v>
      </c>
      <c r="HX20">
        <v>1.87924</v>
      </c>
      <c r="HY20">
        <v>1.87486</v>
      </c>
      <c r="HZ20">
        <v>1.875</v>
      </c>
      <c r="IA20">
        <v>1.87836</v>
      </c>
      <c r="IB20">
        <v>1.87881</v>
      </c>
      <c r="IC20">
        <v>0</v>
      </c>
      <c r="ID20">
        <v>0</v>
      </c>
      <c r="IE20">
        <v>0</v>
      </c>
      <c r="IF20">
        <v>0</v>
      </c>
      <c r="IG20" t="s">
        <v>437</v>
      </c>
      <c r="IH20" t="s">
        <v>438</v>
      </c>
      <c r="II20" t="s">
        <v>439</v>
      </c>
      <c r="IJ20" t="s">
        <v>439</v>
      </c>
      <c r="IK20" t="s">
        <v>439</v>
      </c>
      <c r="IL20" t="s">
        <v>439</v>
      </c>
      <c r="IM20">
        <v>0</v>
      </c>
      <c r="IN20">
        <v>100</v>
      </c>
      <c r="IO20">
        <v>100</v>
      </c>
      <c r="IP20">
        <v>-1.381</v>
      </c>
      <c r="IQ20">
        <v>0.4208</v>
      </c>
      <c r="IR20">
        <v>-1.32130000000018</v>
      </c>
      <c r="IS20">
        <v>0</v>
      </c>
      <c r="IT20">
        <v>0</v>
      </c>
      <c r="IU20">
        <v>0</v>
      </c>
      <c r="IV20">
        <v>0.420769999999997</v>
      </c>
      <c r="IW20">
        <v>0</v>
      </c>
      <c r="IX20">
        <v>0</v>
      </c>
      <c r="IY20">
        <v>0</v>
      </c>
      <c r="IZ20">
        <v>-1</v>
      </c>
      <c r="JA20">
        <v>-1</v>
      </c>
      <c r="JB20">
        <v>1</v>
      </c>
      <c r="JC20">
        <v>23</v>
      </c>
      <c r="JD20">
        <v>0.3</v>
      </c>
      <c r="JE20">
        <v>0.5</v>
      </c>
      <c r="JF20">
        <v>3.17871</v>
      </c>
      <c r="JG20">
        <v>2.57446</v>
      </c>
      <c r="JH20">
        <v>3.34595</v>
      </c>
      <c r="JI20">
        <v>3.18481</v>
      </c>
      <c r="JJ20">
        <v>3.05054</v>
      </c>
      <c r="JK20">
        <v>2.39502</v>
      </c>
      <c r="JL20">
        <v>35.1286</v>
      </c>
      <c r="JM20">
        <v>13.0025</v>
      </c>
      <c r="JN20">
        <v>18</v>
      </c>
      <c r="JO20">
        <v>616.659</v>
      </c>
      <c r="JP20">
        <v>1051.31</v>
      </c>
      <c r="JQ20">
        <v>53.5143</v>
      </c>
      <c r="JR20">
        <v>30.2419</v>
      </c>
      <c r="JS20">
        <v>30.0008</v>
      </c>
      <c r="JT20">
        <v>30.0139</v>
      </c>
      <c r="JU20">
        <v>29.9499</v>
      </c>
      <c r="JV20">
        <v>63.5702</v>
      </c>
      <c r="JW20">
        <v>0</v>
      </c>
      <c r="JX20">
        <v>100</v>
      </c>
      <c r="JY20">
        <v>119.656</v>
      </c>
      <c r="JZ20">
        <v>1000</v>
      </c>
      <c r="KA20">
        <v>44.3348</v>
      </c>
      <c r="KB20">
        <v>103.782</v>
      </c>
      <c r="KC20">
        <v>100.993</v>
      </c>
    </row>
    <row r="21" spans="1:289">
      <c r="A21">
        <v>5</v>
      </c>
      <c r="B21">
        <v>1707340762.1</v>
      </c>
      <c r="C21">
        <v>487</v>
      </c>
      <c r="D21" t="s">
        <v>452</v>
      </c>
      <c r="E21" t="s">
        <v>453</v>
      </c>
      <c r="F21">
        <v>15</v>
      </c>
      <c r="G21" t="s">
        <v>425</v>
      </c>
      <c r="H21" t="s">
        <v>426</v>
      </c>
      <c r="I21" t="s">
        <v>427</v>
      </c>
      <c r="J21" t="s">
        <v>428</v>
      </c>
      <c r="K21" t="s">
        <v>429</v>
      </c>
      <c r="L21" t="s">
        <v>430</v>
      </c>
      <c r="M21">
        <v>1707340753.6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1032.56052332675</v>
      </c>
      <c r="AO21">
        <v>1027.80890909091</v>
      </c>
      <c r="AP21">
        <v>0.00399244261973168</v>
      </c>
      <c r="AQ21">
        <v>66.9447089674729</v>
      </c>
      <c r="AR21">
        <f>(AT21 - AS21 + EC21*1E3/(8.314*(EE21+273.15)) * AV21/EB21 * AU21) * EB21/(100*DP21) * 1000/(1000 - AT21)</f>
        <v>0</v>
      </c>
      <c r="AS21">
        <v>31.5849427015271</v>
      </c>
      <c r="AT21">
        <v>32.623543030303</v>
      </c>
      <c r="AU21">
        <v>8.28895527684784e-05</v>
      </c>
      <c r="AV21">
        <v>78.3408389772399</v>
      </c>
      <c r="AW21">
        <v>4</v>
      </c>
      <c r="AX21">
        <v>1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431</v>
      </c>
      <c r="BC21">
        <v>10104.6</v>
      </c>
      <c r="BD21">
        <v>832.715384615385</v>
      </c>
      <c r="BE21">
        <v>4495.83</v>
      </c>
      <c r="BF21">
        <f>1-BD21/BE21</f>
        <v>0</v>
      </c>
      <c r="BG21">
        <v>-0.102066526841992</v>
      </c>
      <c r="BH21" t="s">
        <v>454</v>
      </c>
      <c r="BI21">
        <v>10067.5</v>
      </c>
      <c r="BJ21">
        <v>1406.7216</v>
      </c>
      <c r="BK21">
        <v>1599.97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433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1579</v>
      </c>
      <c r="CE21">
        <v>290</v>
      </c>
      <c r="CF21">
        <v>1599.97</v>
      </c>
      <c r="CG21">
        <v>285</v>
      </c>
      <c r="CH21">
        <v>10067.5</v>
      </c>
      <c r="CI21">
        <v>1601.42</v>
      </c>
      <c r="CJ21">
        <v>-1.45</v>
      </c>
      <c r="CK21">
        <v>300</v>
      </c>
      <c r="CL21">
        <v>24.1</v>
      </c>
      <c r="CM21">
        <v>1559.50833425036</v>
      </c>
      <c r="CN21">
        <v>1.7830610450723</v>
      </c>
      <c r="CO21">
        <v>42.1974734229211</v>
      </c>
      <c r="CP21">
        <v>1.57927936440006</v>
      </c>
      <c r="CQ21">
        <v>0.962260535724239</v>
      </c>
      <c r="CR21">
        <v>-0.00753366874304783</v>
      </c>
      <c r="CS21">
        <v>290</v>
      </c>
      <c r="CT21">
        <v>1642.97</v>
      </c>
      <c r="CU21">
        <v>895</v>
      </c>
      <c r="CV21">
        <v>10049.1</v>
      </c>
      <c r="CW21">
        <v>1601.5</v>
      </c>
      <c r="CX21">
        <v>41.47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434</v>
      </c>
      <c r="DS21">
        <v>2</v>
      </c>
      <c r="DT21" t="b">
        <v>1</v>
      </c>
      <c r="DU21">
        <v>1707340753.6</v>
      </c>
      <c r="DV21">
        <v>994.2285625</v>
      </c>
      <c r="DW21">
        <v>999.95175</v>
      </c>
      <c r="DX21">
        <v>32.61419375</v>
      </c>
      <c r="DY21">
        <v>31.5800125</v>
      </c>
      <c r="DZ21">
        <v>995.6095625</v>
      </c>
      <c r="EA21">
        <v>32.19341875</v>
      </c>
      <c r="EB21">
        <v>600.0185</v>
      </c>
      <c r="EC21">
        <v>88.0167375</v>
      </c>
      <c r="ED21">
        <v>0.100040675</v>
      </c>
      <c r="EE21">
        <v>43.86111875</v>
      </c>
      <c r="EF21">
        <v>42.1709</v>
      </c>
      <c r="EG21">
        <v>999.9</v>
      </c>
      <c r="EH21">
        <v>0</v>
      </c>
      <c r="EI21">
        <v>0</v>
      </c>
      <c r="EJ21">
        <v>4997.03125</v>
      </c>
      <c r="EK21">
        <v>0</v>
      </c>
      <c r="EL21">
        <v>-40.90861875</v>
      </c>
      <c r="EM21">
        <v>-5.722991875</v>
      </c>
      <c r="EN21">
        <v>1027.746875</v>
      </c>
      <c r="EO21">
        <v>1032.559375</v>
      </c>
      <c r="EP21">
        <v>1.0341625</v>
      </c>
      <c r="EQ21">
        <v>999.95175</v>
      </c>
      <c r="ER21">
        <v>31.5800125</v>
      </c>
      <c r="ES21">
        <v>2.870593125</v>
      </c>
      <c r="ET21">
        <v>2.779571875</v>
      </c>
      <c r="EU21">
        <v>23.2957625</v>
      </c>
      <c r="EV21">
        <v>22.76326875</v>
      </c>
      <c r="EW21">
        <v>1000.01475</v>
      </c>
      <c r="EX21">
        <v>0.9599925</v>
      </c>
      <c r="EY21">
        <v>0.04000720625</v>
      </c>
      <c r="EZ21">
        <v>0</v>
      </c>
      <c r="FA21">
        <v>1406.819375</v>
      </c>
      <c r="FB21">
        <v>5.00072</v>
      </c>
      <c r="FC21">
        <v>13896.9625</v>
      </c>
      <c r="FD21">
        <v>8681.3325</v>
      </c>
      <c r="FE21">
        <v>45.511625</v>
      </c>
      <c r="FF21">
        <v>46.5895625</v>
      </c>
      <c r="FG21">
        <v>46.437</v>
      </c>
      <c r="FH21">
        <v>47.210625</v>
      </c>
      <c r="FI21">
        <v>48.687125</v>
      </c>
      <c r="FJ21">
        <v>955.20375</v>
      </c>
      <c r="FK21">
        <v>39.804375</v>
      </c>
      <c r="FL21">
        <v>0</v>
      </c>
      <c r="FM21">
        <v>67.7000000476837</v>
      </c>
      <c r="FN21">
        <v>0</v>
      </c>
      <c r="FO21">
        <v>1406.7216</v>
      </c>
      <c r="FP21">
        <v>-5.87153847034264</v>
      </c>
      <c r="FQ21">
        <v>-54.576923119725</v>
      </c>
      <c r="FR21">
        <v>13896.048</v>
      </c>
      <c r="FS21">
        <v>15</v>
      </c>
      <c r="FT21">
        <v>1707340780.1</v>
      </c>
      <c r="FU21" t="s">
        <v>455</v>
      </c>
      <c r="FV21">
        <v>1707340780.1</v>
      </c>
      <c r="FW21">
        <v>1707340661.1</v>
      </c>
      <c r="FX21">
        <v>55</v>
      </c>
      <c r="FY21">
        <v>0.001</v>
      </c>
      <c r="FZ21">
        <v>0.022</v>
      </c>
      <c r="GA21">
        <v>-1.381</v>
      </c>
      <c r="GB21">
        <v>0.421</v>
      </c>
      <c r="GC21">
        <v>1000</v>
      </c>
      <c r="GD21">
        <v>32</v>
      </c>
      <c r="GE21">
        <v>1.21</v>
      </c>
      <c r="GF21">
        <v>0.16</v>
      </c>
      <c r="GG21">
        <v>0</v>
      </c>
      <c r="GH21">
        <v>0</v>
      </c>
      <c r="GI21" t="s">
        <v>436</v>
      </c>
      <c r="GJ21">
        <v>3.23865</v>
      </c>
      <c r="GK21">
        <v>2.68037</v>
      </c>
      <c r="GL21">
        <v>0.154191</v>
      </c>
      <c r="GM21">
        <v>0.15404</v>
      </c>
      <c r="GN21">
        <v>0.129264</v>
      </c>
      <c r="GO21">
        <v>0.125245</v>
      </c>
      <c r="GP21">
        <v>25677.1</v>
      </c>
      <c r="GQ21">
        <v>23619.5</v>
      </c>
      <c r="GR21">
        <v>28739.9</v>
      </c>
      <c r="GS21">
        <v>26507.1</v>
      </c>
      <c r="GT21">
        <v>34893.8</v>
      </c>
      <c r="GU21">
        <v>32650.2</v>
      </c>
      <c r="GV21">
        <v>43188.2</v>
      </c>
      <c r="GW21">
        <v>40161.9</v>
      </c>
      <c r="GX21">
        <v>2.0515</v>
      </c>
      <c r="GY21">
        <v>2.4658</v>
      </c>
      <c r="GZ21">
        <v>0.37244</v>
      </c>
      <c r="HA21">
        <v>0</v>
      </c>
      <c r="HB21">
        <v>36.2783</v>
      </c>
      <c r="HC21">
        <v>999.9</v>
      </c>
      <c r="HD21">
        <v>67.116</v>
      </c>
      <c r="HE21">
        <v>30.323</v>
      </c>
      <c r="HF21">
        <v>33.0907</v>
      </c>
      <c r="HG21">
        <v>29.0019</v>
      </c>
      <c r="HH21">
        <v>8.85016</v>
      </c>
      <c r="HI21">
        <v>3</v>
      </c>
      <c r="HJ21">
        <v>0.271169</v>
      </c>
      <c r="HK21">
        <v>-6.66667</v>
      </c>
      <c r="HL21">
        <v>20.1631</v>
      </c>
      <c r="HM21">
        <v>5.24544</v>
      </c>
      <c r="HN21">
        <v>11.968</v>
      </c>
      <c r="HO21">
        <v>4.9846</v>
      </c>
      <c r="HP21">
        <v>3.2908</v>
      </c>
      <c r="HQ21">
        <v>9999</v>
      </c>
      <c r="HR21">
        <v>999.9</v>
      </c>
      <c r="HS21">
        <v>9999</v>
      </c>
      <c r="HT21">
        <v>9999</v>
      </c>
      <c r="HU21">
        <v>4.97095</v>
      </c>
      <c r="HV21">
        <v>1.88293</v>
      </c>
      <c r="HW21">
        <v>1.87759</v>
      </c>
      <c r="HX21">
        <v>1.87915</v>
      </c>
      <c r="HY21">
        <v>1.87485</v>
      </c>
      <c r="HZ21">
        <v>1.875</v>
      </c>
      <c r="IA21">
        <v>1.87834</v>
      </c>
      <c r="IB21">
        <v>1.87881</v>
      </c>
      <c r="IC21">
        <v>0</v>
      </c>
      <c r="ID21">
        <v>0</v>
      </c>
      <c r="IE21">
        <v>0</v>
      </c>
      <c r="IF21">
        <v>0</v>
      </c>
      <c r="IG21" t="s">
        <v>437</v>
      </c>
      <c r="IH21" t="s">
        <v>438</v>
      </c>
      <c r="II21" t="s">
        <v>439</v>
      </c>
      <c r="IJ21" t="s">
        <v>439</v>
      </c>
      <c r="IK21" t="s">
        <v>439</v>
      </c>
      <c r="IL21" t="s">
        <v>439</v>
      </c>
      <c r="IM21">
        <v>0</v>
      </c>
      <c r="IN21">
        <v>100</v>
      </c>
      <c r="IO21">
        <v>100</v>
      </c>
      <c r="IP21">
        <v>-1.381</v>
      </c>
      <c r="IQ21">
        <v>0.4207</v>
      </c>
      <c r="IR21">
        <v>-1.38060000000007</v>
      </c>
      <c r="IS21">
        <v>0</v>
      </c>
      <c r="IT21">
        <v>0</v>
      </c>
      <c r="IU21">
        <v>0</v>
      </c>
      <c r="IV21">
        <v>0.420769999999997</v>
      </c>
      <c r="IW21">
        <v>0</v>
      </c>
      <c r="IX21">
        <v>0</v>
      </c>
      <c r="IY21">
        <v>0</v>
      </c>
      <c r="IZ21">
        <v>-1</v>
      </c>
      <c r="JA21">
        <v>-1</v>
      </c>
      <c r="JB21">
        <v>1</v>
      </c>
      <c r="JC21">
        <v>23</v>
      </c>
      <c r="JD21">
        <v>0.8</v>
      </c>
      <c r="JE21">
        <v>1.7</v>
      </c>
      <c r="JF21">
        <v>3.17993</v>
      </c>
      <c r="JG21">
        <v>2.58179</v>
      </c>
      <c r="JH21">
        <v>3.34595</v>
      </c>
      <c r="JI21">
        <v>3.18481</v>
      </c>
      <c r="JJ21">
        <v>3.05054</v>
      </c>
      <c r="JK21">
        <v>2.34253</v>
      </c>
      <c r="JL21">
        <v>35.1978</v>
      </c>
      <c r="JM21">
        <v>12.9587</v>
      </c>
      <c r="JN21">
        <v>18</v>
      </c>
      <c r="JO21">
        <v>616.591</v>
      </c>
      <c r="JP21">
        <v>1053.26</v>
      </c>
      <c r="JQ21">
        <v>54.0307</v>
      </c>
      <c r="JR21">
        <v>30.3577</v>
      </c>
      <c r="JS21">
        <v>30.0006</v>
      </c>
      <c r="JT21">
        <v>30.1051</v>
      </c>
      <c r="JU21">
        <v>30.0402</v>
      </c>
      <c r="JV21">
        <v>63.6023</v>
      </c>
      <c r="JW21">
        <v>0</v>
      </c>
      <c r="JX21">
        <v>100</v>
      </c>
      <c r="JY21">
        <v>55.9542</v>
      </c>
      <c r="JZ21">
        <v>1000</v>
      </c>
      <c r="KA21">
        <v>44.3348</v>
      </c>
      <c r="KB21">
        <v>103.768</v>
      </c>
      <c r="KC21">
        <v>100.977</v>
      </c>
    </row>
    <row r="22" spans="1:289">
      <c r="A22">
        <v>6</v>
      </c>
      <c r="B22">
        <v>1707340833.1</v>
      </c>
      <c r="C22">
        <v>558</v>
      </c>
      <c r="D22" t="s">
        <v>456</v>
      </c>
      <c r="E22" t="s">
        <v>457</v>
      </c>
      <c r="F22">
        <v>15</v>
      </c>
      <c r="G22" t="s">
        <v>425</v>
      </c>
      <c r="H22" t="s">
        <v>426</v>
      </c>
      <c r="I22" t="s">
        <v>427</v>
      </c>
      <c r="J22" t="s">
        <v>428</v>
      </c>
      <c r="K22" t="s">
        <v>429</v>
      </c>
      <c r="L22" t="s">
        <v>430</v>
      </c>
      <c r="M22">
        <v>1707340824.6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1032.57372449181</v>
      </c>
      <c r="AO22">
        <v>1027.95503030303</v>
      </c>
      <c r="AP22">
        <v>-0.000235651608670285</v>
      </c>
      <c r="AQ22">
        <v>66.9450963503948</v>
      </c>
      <c r="AR22">
        <f>(AT22 - AS22 + EC22*1E3/(8.314*(EE22+273.15)) * AV22/EB22 * AU22) * EB22/(100*DP22) * 1000/(1000 - AT22)</f>
        <v>0</v>
      </c>
      <c r="AS22">
        <v>31.6331967322863</v>
      </c>
      <c r="AT22">
        <v>32.7064854545454</v>
      </c>
      <c r="AU22">
        <v>0.000129290911195035</v>
      </c>
      <c r="AV22">
        <v>78.3407514702706</v>
      </c>
      <c r="AW22">
        <v>4</v>
      </c>
      <c r="AX22">
        <v>1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431</v>
      </c>
      <c r="BC22">
        <v>10104.6</v>
      </c>
      <c r="BD22">
        <v>832.715384615385</v>
      </c>
      <c r="BE22">
        <v>4495.83</v>
      </c>
      <c r="BF22">
        <f>1-BD22/BE22</f>
        <v>0</v>
      </c>
      <c r="BG22">
        <v>-0.102066526841992</v>
      </c>
      <c r="BH22" t="s">
        <v>458</v>
      </c>
      <c r="BI22">
        <v>10066.3</v>
      </c>
      <c r="BJ22">
        <v>1399.3612</v>
      </c>
      <c r="BK22">
        <v>1587.53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433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1580</v>
      </c>
      <c r="CE22">
        <v>290</v>
      </c>
      <c r="CF22">
        <v>1587.53</v>
      </c>
      <c r="CG22">
        <v>285</v>
      </c>
      <c r="CH22">
        <v>10066.3</v>
      </c>
      <c r="CI22">
        <v>1587.51</v>
      </c>
      <c r="CJ22">
        <v>0.02</v>
      </c>
      <c r="CK22">
        <v>300</v>
      </c>
      <c r="CL22">
        <v>24.1</v>
      </c>
      <c r="CM22">
        <v>1539.73159712717</v>
      </c>
      <c r="CN22">
        <v>2.46189154465991</v>
      </c>
      <c r="CO22">
        <v>48.0963527737552</v>
      </c>
      <c r="CP22">
        <v>2.18025031584518</v>
      </c>
      <c r="CQ22">
        <v>0.945593482394814</v>
      </c>
      <c r="CR22">
        <v>-0.00753295461624027</v>
      </c>
      <c r="CS22">
        <v>290</v>
      </c>
      <c r="CT22">
        <v>1630.32</v>
      </c>
      <c r="CU22">
        <v>895</v>
      </c>
      <c r="CV22">
        <v>10047.8</v>
      </c>
      <c r="CW22">
        <v>1587.6</v>
      </c>
      <c r="CX22">
        <v>42.72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434</v>
      </c>
      <c r="DS22">
        <v>2</v>
      </c>
      <c r="DT22" t="b">
        <v>1</v>
      </c>
      <c r="DU22">
        <v>1707340824.6</v>
      </c>
      <c r="DV22">
        <v>994.368875</v>
      </c>
      <c r="DW22">
        <v>999.9485</v>
      </c>
      <c r="DX22">
        <v>32.69650625</v>
      </c>
      <c r="DY22">
        <v>31.63075</v>
      </c>
      <c r="DZ22">
        <v>995.726875</v>
      </c>
      <c r="EA22">
        <v>32.2757375</v>
      </c>
      <c r="EB22">
        <v>599.9980625</v>
      </c>
      <c r="EC22">
        <v>88.020625</v>
      </c>
      <c r="ED22">
        <v>0.09993066875</v>
      </c>
      <c r="EE22">
        <v>44.4906</v>
      </c>
      <c r="EF22">
        <v>42.77630625</v>
      </c>
      <c r="EG22">
        <v>999.9</v>
      </c>
      <c r="EH22">
        <v>0</v>
      </c>
      <c r="EI22">
        <v>0</v>
      </c>
      <c r="EJ22">
        <v>5005.625</v>
      </c>
      <c r="EK22">
        <v>0</v>
      </c>
      <c r="EL22">
        <v>-30.95140625</v>
      </c>
      <c r="EM22">
        <v>-5.602258125</v>
      </c>
      <c r="EN22">
        <v>1027.955625</v>
      </c>
      <c r="EO22">
        <v>1032.610625</v>
      </c>
      <c r="EP22">
        <v>1.06575</v>
      </c>
      <c r="EQ22">
        <v>999.9485</v>
      </c>
      <c r="ER22">
        <v>31.63075</v>
      </c>
      <c r="ES22">
        <v>2.8779675</v>
      </c>
      <c r="ET22">
        <v>2.784158125</v>
      </c>
      <c r="EU22">
        <v>23.33824375</v>
      </c>
      <c r="EV22">
        <v>22.79046875</v>
      </c>
      <c r="EW22">
        <v>1000.0139375</v>
      </c>
      <c r="EX22">
        <v>0.9599905</v>
      </c>
      <c r="EY22">
        <v>0.0400091875</v>
      </c>
      <c r="EZ22">
        <v>0</v>
      </c>
      <c r="FA22">
        <v>1399.455</v>
      </c>
      <c r="FB22">
        <v>5.00072</v>
      </c>
      <c r="FC22">
        <v>13833.45625</v>
      </c>
      <c r="FD22">
        <v>8681.326875</v>
      </c>
      <c r="FE22">
        <v>45.75</v>
      </c>
      <c r="FF22">
        <v>46.75</v>
      </c>
      <c r="FG22">
        <v>46.625</v>
      </c>
      <c r="FH22">
        <v>47.378875</v>
      </c>
      <c r="FI22">
        <v>48.95275</v>
      </c>
      <c r="FJ22">
        <v>955.203125</v>
      </c>
      <c r="FK22">
        <v>39.81</v>
      </c>
      <c r="FL22">
        <v>0</v>
      </c>
      <c r="FM22">
        <v>69.9000000953674</v>
      </c>
      <c r="FN22">
        <v>0</v>
      </c>
      <c r="FO22">
        <v>1399.3612</v>
      </c>
      <c r="FP22">
        <v>-2.88076922399083</v>
      </c>
      <c r="FQ22">
        <v>-28.2769230266554</v>
      </c>
      <c r="FR22">
        <v>13832.804</v>
      </c>
      <c r="FS22">
        <v>15</v>
      </c>
      <c r="FT22">
        <v>1707340855.1</v>
      </c>
      <c r="FU22" t="s">
        <v>459</v>
      </c>
      <c r="FV22">
        <v>1707340855.1</v>
      </c>
      <c r="FW22">
        <v>1707340661.1</v>
      </c>
      <c r="FX22">
        <v>56</v>
      </c>
      <c r="FY22">
        <v>0.022</v>
      </c>
      <c r="FZ22">
        <v>0.022</v>
      </c>
      <c r="GA22">
        <v>-1.358</v>
      </c>
      <c r="GB22">
        <v>0.421</v>
      </c>
      <c r="GC22">
        <v>1000</v>
      </c>
      <c r="GD22">
        <v>32</v>
      </c>
      <c r="GE22">
        <v>0.86</v>
      </c>
      <c r="GF22">
        <v>0.16</v>
      </c>
      <c r="GG22">
        <v>0</v>
      </c>
      <c r="GH22">
        <v>0</v>
      </c>
      <c r="GI22" t="s">
        <v>436</v>
      </c>
      <c r="GJ22">
        <v>3.2384</v>
      </c>
      <c r="GK22">
        <v>2.68116</v>
      </c>
      <c r="GL22">
        <v>0.154185</v>
      </c>
      <c r="GM22">
        <v>0.154005</v>
      </c>
      <c r="GN22">
        <v>0.129466</v>
      </c>
      <c r="GO22">
        <v>0.125354</v>
      </c>
      <c r="GP22">
        <v>25674.2</v>
      </c>
      <c r="GQ22">
        <v>23616</v>
      </c>
      <c r="GR22">
        <v>28737</v>
      </c>
      <c r="GS22">
        <v>26502.5</v>
      </c>
      <c r="GT22">
        <v>34883</v>
      </c>
      <c r="GU22">
        <v>32642.1</v>
      </c>
      <c r="GV22">
        <v>43184</v>
      </c>
      <c r="GW22">
        <v>40156.3</v>
      </c>
      <c r="GX22">
        <v>2.0498</v>
      </c>
      <c r="GY22">
        <v>2.4639</v>
      </c>
      <c r="GZ22">
        <v>0.372142</v>
      </c>
      <c r="HA22">
        <v>0</v>
      </c>
      <c r="HB22">
        <v>36.8553</v>
      </c>
      <c r="HC22">
        <v>999.9</v>
      </c>
      <c r="HD22">
        <v>67.257</v>
      </c>
      <c r="HE22">
        <v>30.303</v>
      </c>
      <c r="HF22">
        <v>33.1248</v>
      </c>
      <c r="HG22">
        <v>29.4419</v>
      </c>
      <c r="HH22">
        <v>8.86218</v>
      </c>
      <c r="HI22">
        <v>3</v>
      </c>
      <c r="HJ22">
        <v>0.27814</v>
      </c>
      <c r="HK22">
        <v>-6.66667</v>
      </c>
      <c r="HL22">
        <v>20.1647</v>
      </c>
      <c r="HM22">
        <v>5.24784</v>
      </c>
      <c r="HN22">
        <v>11.968</v>
      </c>
      <c r="HO22">
        <v>4.9854</v>
      </c>
      <c r="HP22">
        <v>3.2923</v>
      </c>
      <c r="HQ22">
        <v>9999</v>
      </c>
      <c r="HR22">
        <v>999.9</v>
      </c>
      <c r="HS22">
        <v>9999</v>
      </c>
      <c r="HT22">
        <v>9999</v>
      </c>
      <c r="HU22">
        <v>4.97095</v>
      </c>
      <c r="HV22">
        <v>1.88292</v>
      </c>
      <c r="HW22">
        <v>1.87762</v>
      </c>
      <c r="HX22">
        <v>1.87916</v>
      </c>
      <c r="HY22">
        <v>1.87485</v>
      </c>
      <c r="HZ22">
        <v>1.875</v>
      </c>
      <c r="IA22">
        <v>1.87834</v>
      </c>
      <c r="IB22">
        <v>1.87881</v>
      </c>
      <c r="IC22">
        <v>0</v>
      </c>
      <c r="ID22">
        <v>0</v>
      </c>
      <c r="IE22">
        <v>0</v>
      </c>
      <c r="IF22">
        <v>0</v>
      </c>
      <c r="IG22" t="s">
        <v>437</v>
      </c>
      <c r="IH22" t="s">
        <v>438</v>
      </c>
      <c r="II22" t="s">
        <v>439</v>
      </c>
      <c r="IJ22" t="s">
        <v>439</v>
      </c>
      <c r="IK22" t="s">
        <v>439</v>
      </c>
      <c r="IL22" t="s">
        <v>439</v>
      </c>
      <c r="IM22">
        <v>0</v>
      </c>
      <c r="IN22">
        <v>100</v>
      </c>
      <c r="IO22">
        <v>100</v>
      </c>
      <c r="IP22">
        <v>-1.358</v>
      </c>
      <c r="IQ22">
        <v>0.4207</v>
      </c>
      <c r="IR22">
        <v>-1.38069999999971</v>
      </c>
      <c r="IS22">
        <v>0</v>
      </c>
      <c r="IT22">
        <v>0</v>
      </c>
      <c r="IU22">
        <v>0</v>
      </c>
      <c r="IV22">
        <v>0.420769999999997</v>
      </c>
      <c r="IW22">
        <v>0</v>
      </c>
      <c r="IX22">
        <v>0</v>
      </c>
      <c r="IY22">
        <v>0</v>
      </c>
      <c r="IZ22">
        <v>-1</v>
      </c>
      <c r="JA22">
        <v>-1</v>
      </c>
      <c r="JB22">
        <v>1</v>
      </c>
      <c r="JC22">
        <v>23</v>
      </c>
      <c r="JD22">
        <v>0.9</v>
      </c>
      <c r="JE22">
        <v>2.9</v>
      </c>
      <c r="JF22">
        <v>3.18115</v>
      </c>
      <c r="JG22">
        <v>2.57935</v>
      </c>
      <c r="JH22">
        <v>3.34595</v>
      </c>
      <c r="JI22">
        <v>3.18481</v>
      </c>
      <c r="JJ22">
        <v>3.05054</v>
      </c>
      <c r="JK22">
        <v>2.38525</v>
      </c>
      <c r="JL22">
        <v>35.2902</v>
      </c>
      <c r="JM22">
        <v>12.9412</v>
      </c>
      <c r="JN22">
        <v>18</v>
      </c>
      <c r="JO22">
        <v>616.217</v>
      </c>
      <c r="JP22">
        <v>1052.58</v>
      </c>
      <c r="JQ22">
        <v>54.4567</v>
      </c>
      <c r="JR22">
        <v>30.4648</v>
      </c>
      <c r="JS22">
        <v>30.0005</v>
      </c>
      <c r="JT22">
        <v>30.1972</v>
      </c>
      <c r="JU22">
        <v>30.13</v>
      </c>
      <c r="JV22">
        <v>63.6364</v>
      </c>
      <c r="JW22">
        <v>0</v>
      </c>
      <c r="JX22">
        <v>100</v>
      </c>
      <c r="JY22">
        <v>55.9788</v>
      </c>
      <c r="JZ22">
        <v>1000</v>
      </c>
      <c r="KA22">
        <v>44.3348</v>
      </c>
      <c r="KB22">
        <v>103.758</v>
      </c>
      <c r="KC22">
        <v>100.962</v>
      </c>
    </row>
    <row r="23" spans="1:289">
      <c r="A23">
        <v>7</v>
      </c>
      <c r="B23">
        <v>1707340889.1</v>
      </c>
      <c r="C23">
        <v>614</v>
      </c>
      <c r="D23" t="s">
        <v>460</v>
      </c>
      <c r="E23" t="s">
        <v>461</v>
      </c>
      <c r="F23">
        <v>15</v>
      </c>
      <c r="G23" t="s">
        <v>425</v>
      </c>
      <c r="H23" t="s">
        <v>426</v>
      </c>
      <c r="I23" t="s">
        <v>427</v>
      </c>
      <c r="J23" t="s">
        <v>428</v>
      </c>
      <c r="K23" t="s">
        <v>429</v>
      </c>
      <c r="L23" t="s">
        <v>430</v>
      </c>
      <c r="M23">
        <v>1707340881.1</v>
      </c>
      <c r="N23">
        <f>(O23)/1000</f>
        <v>0</v>
      </c>
      <c r="O23">
        <f>IF(DT23, AR23, AL23)</f>
        <v>0</v>
      </c>
      <c r="P23">
        <f>IF(DT23, AM23, AK23)</f>
        <v>0</v>
      </c>
      <c r="Q23">
        <f>DV23 - IF(AY23&gt;1, P23*DP23*100.0/(BA23*EJ23), 0)</f>
        <v>0</v>
      </c>
      <c r="R23">
        <f>((X23-N23/2)*Q23-P23)/(X23+N23/2)</f>
        <v>0</v>
      </c>
      <c r="S23">
        <f>R23*(EC23+ED23)/1000.0</f>
        <v>0</v>
      </c>
      <c r="T23">
        <f>(DV23 - IF(AY23&gt;1, P23*DP23*100.0/(BA23*EJ23), 0))*(EC23+ED23)/1000.0</f>
        <v>0</v>
      </c>
      <c r="U23">
        <f>2.0/((1/W23-1/V23)+SIGN(W23)*SQRT((1/W23-1/V23)*(1/W23-1/V23) + 4*DQ23/((DQ23+1)*(DQ23+1))*(2*1/W23*1/V23-1/V23*1/V23)))</f>
        <v>0</v>
      </c>
      <c r="V23">
        <f>IF(LEFT(DR23,1)&lt;&gt;"0",IF(LEFT(DR23,1)="1",3.0,DS23),$D$5+$E$5*(EJ23*EC23/($K$5*1000))+$F$5*(EJ23*EC23/($K$5*1000))*MAX(MIN(DP23,$J$5),$I$5)*MAX(MIN(DP23,$J$5),$I$5)+$G$5*MAX(MIN(DP23,$J$5),$I$5)*(EJ23*EC23/($K$5*1000))+$H$5*(EJ23*EC23/($K$5*1000))*(EJ23*EC23/($K$5*1000)))</f>
        <v>0</v>
      </c>
      <c r="W23">
        <f>N23*(1000-(1000*0.61365*exp(17.502*AA23/(240.97+AA23))/(EC23+ED23)+DX23)/2)/(1000*0.61365*exp(17.502*AA23/(240.97+AA23))/(EC23+ED23)-DX23)</f>
        <v>0</v>
      </c>
      <c r="X23">
        <f>1/((DQ23+1)/(U23/1.6)+1/(V23/1.37)) + DQ23/((DQ23+1)/(U23/1.6) + DQ23/(V23/1.37))</f>
        <v>0</v>
      </c>
      <c r="Y23">
        <f>(DL23*DO23)</f>
        <v>0</v>
      </c>
      <c r="Z23">
        <f>(EE23+(Y23+2*0.95*5.67E-8*(((EE23+$B$7)+273)^4-(EE23+273)^4)-44100*N23)/(1.84*29.3*V23+8*0.95*5.67E-8*(EE23+273)^3))</f>
        <v>0</v>
      </c>
      <c r="AA23">
        <f>($C$7*EF23+$D$7*EG23+$E$7*Z23)</f>
        <v>0</v>
      </c>
      <c r="AB23">
        <f>0.61365*exp(17.502*AA23/(240.97+AA23))</f>
        <v>0</v>
      </c>
      <c r="AC23">
        <f>(AD23/AE23*100)</f>
        <v>0</v>
      </c>
      <c r="AD23">
        <f>DX23*(EC23+ED23)/1000</f>
        <v>0</v>
      </c>
      <c r="AE23">
        <f>0.61365*exp(17.502*EE23/(240.97+EE23))</f>
        <v>0</v>
      </c>
      <c r="AF23">
        <f>(AB23-DX23*(EC23+ED23)/1000)</f>
        <v>0</v>
      </c>
      <c r="AG23">
        <f>(-N23*44100)</f>
        <v>0</v>
      </c>
      <c r="AH23">
        <f>2*29.3*V23*0.92*(EE23-AA23)</f>
        <v>0</v>
      </c>
      <c r="AI23">
        <f>2*0.95*5.67E-8*(((EE23+$B$7)+273)^4-(AA23+273)^4)</f>
        <v>0</v>
      </c>
      <c r="AJ23">
        <f>Y23+AI23+AG23+AH23</f>
        <v>0</v>
      </c>
      <c r="AK23">
        <f>EB23*AY23*(DW23-DV23*(1000-AY23*DY23)/(1000-AY23*DX23))/(100*DP23)</f>
        <v>0</v>
      </c>
      <c r="AL23">
        <f>1000*EB23*AY23*(DX23-DY23)/(100*DP23*(1000-AY23*DX23))</f>
        <v>0</v>
      </c>
      <c r="AM23">
        <f>(AN23 - AO23 - EC23*1E3/(8.314*(EE23+273.15)) * AQ23/EB23 * AP23) * EB23/(100*DP23) * (1000 - DY23)/1000</f>
        <v>0</v>
      </c>
      <c r="AN23">
        <v>1032.61862466762</v>
      </c>
      <c r="AO23">
        <v>1028.19406060606</v>
      </c>
      <c r="AP23">
        <v>0.00471051464407806</v>
      </c>
      <c r="AQ23">
        <v>66.9584555221467</v>
      </c>
      <c r="AR23">
        <f>(AT23 - AS23 + EC23*1E3/(8.314*(EE23+273.15)) * AV23/EB23 * AU23) * EB23/(100*DP23) * 1000/(1000 - AT23)</f>
        <v>0</v>
      </c>
      <c r="AS23">
        <v>31.6748211642857</v>
      </c>
      <c r="AT23">
        <v>32.7491739393939</v>
      </c>
      <c r="AU23">
        <v>0.000150358185024715</v>
      </c>
      <c r="AV23">
        <v>78.43</v>
      </c>
      <c r="AW23">
        <v>4</v>
      </c>
      <c r="AX23">
        <v>1</v>
      </c>
      <c r="AY23">
        <f>IF(AW23*$H$13&gt;=BA23,1.0,(BA23/(BA23-AW23*$H$13)))</f>
        <v>0</v>
      </c>
      <c r="AZ23">
        <f>(AY23-1)*100</f>
        <v>0</v>
      </c>
      <c r="BA23">
        <f>MAX(0,($B$13+$C$13*EJ23)/(1+$D$13*EJ23)*EC23/(EE23+273)*$E$13)</f>
        <v>0</v>
      </c>
      <c r="BB23" t="s">
        <v>431</v>
      </c>
      <c r="BC23">
        <v>10104.6</v>
      </c>
      <c r="BD23">
        <v>832.715384615385</v>
      </c>
      <c r="BE23">
        <v>4495.83</v>
      </c>
      <c r="BF23">
        <f>1-BD23/BE23</f>
        <v>0</v>
      </c>
      <c r="BG23">
        <v>-0.102066526841992</v>
      </c>
      <c r="BH23" t="s">
        <v>462</v>
      </c>
      <c r="BI23">
        <v>10066</v>
      </c>
      <c r="BJ23">
        <v>1395.33192307692</v>
      </c>
      <c r="BK23">
        <v>1576.96</v>
      </c>
      <c r="BL23">
        <f>1-BJ23/BK23</f>
        <v>0</v>
      </c>
      <c r="BM23">
        <v>0.5</v>
      </c>
      <c r="BN23">
        <f>DM23</f>
        <v>0</v>
      </c>
      <c r="BO23">
        <f>P23</f>
        <v>0</v>
      </c>
      <c r="BP23">
        <f>BL23*BM23*BN23</f>
        <v>0</v>
      </c>
      <c r="BQ23">
        <f>(BO23-BG23)/BN23</f>
        <v>0</v>
      </c>
      <c r="BR23">
        <f>(BE23-BK23)/BK23</f>
        <v>0</v>
      </c>
      <c r="BS23">
        <f>BD23/(BF23+BD23/BK23)</f>
        <v>0</v>
      </c>
      <c r="BT23" t="s">
        <v>433</v>
      </c>
      <c r="BU23">
        <v>0</v>
      </c>
      <c r="BV23">
        <f>IF(BU23&lt;&gt;0, BU23, BS23)</f>
        <v>0</v>
      </c>
      <c r="BW23">
        <f>1-BV23/BK23</f>
        <v>0</v>
      </c>
      <c r="BX23">
        <f>(BK23-BJ23)/(BK23-BV23)</f>
        <v>0</v>
      </c>
      <c r="BY23">
        <f>(BE23-BK23)/(BE23-BV23)</f>
        <v>0</v>
      </c>
      <c r="BZ23">
        <f>(BK23-BJ23)/(BK23-BD23)</f>
        <v>0</v>
      </c>
      <c r="CA23">
        <f>(BE23-BK23)/(BE23-BD23)</f>
        <v>0</v>
      </c>
      <c r="CB23">
        <f>(BX23*BV23/BJ23)</f>
        <v>0</v>
      </c>
      <c r="CC23">
        <f>(1-CB23)</f>
        <v>0</v>
      </c>
      <c r="CD23">
        <v>1581</v>
      </c>
      <c r="CE23">
        <v>290</v>
      </c>
      <c r="CF23">
        <v>1576.96</v>
      </c>
      <c r="CG23">
        <v>275</v>
      </c>
      <c r="CH23">
        <v>10066</v>
      </c>
      <c r="CI23">
        <v>1576.29</v>
      </c>
      <c r="CJ23">
        <v>0.67</v>
      </c>
      <c r="CK23">
        <v>300</v>
      </c>
      <c r="CL23">
        <v>24.1</v>
      </c>
      <c r="CM23">
        <v>1526.39254763739</v>
      </c>
      <c r="CN23">
        <v>1.83177047199504</v>
      </c>
      <c r="CO23">
        <v>50.2275990844941</v>
      </c>
      <c r="CP23">
        <v>1.62204468279941</v>
      </c>
      <c r="CQ23">
        <v>0.971627435636699</v>
      </c>
      <c r="CR23">
        <v>-0.00753229165739712</v>
      </c>
      <c r="CS23">
        <v>290</v>
      </c>
      <c r="CT23">
        <v>1618.79</v>
      </c>
      <c r="CU23">
        <v>885</v>
      </c>
      <c r="CV23">
        <v>10046.6</v>
      </c>
      <c r="CW23">
        <v>1576.39</v>
      </c>
      <c r="CX23">
        <v>42.4</v>
      </c>
      <c r="DL23">
        <f>$B$11*EK23+$C$11*EL23+$F$11*EW23*(1-EZ23)</f>
        <v>0</v>
      </c>
      <c r="DM23">
        <f>DL23*DN23</f>
        <v>0</v>
      </c>
      <c r="DN23">
        <f>($B$11*$D$9+$C$11*$D$9+$F$11*((FJ23+FB23)/MAX(FJ23+FB23+FK23, 0.1)*$I$9+FK23/MAX(FJ23+FB23+FK23, 0.1)*$J$9))/($B$11+$C$11+$F$11)</f>
        <v>0</v>
      </c>
      <c r="DO23">
        <f>($B$11*$K$9+$C$11*$K$9+$F$11*((FJ23+FB23)/MAX(FJ23+FB23+FK23, 0.1)*$P$9+FK23/MAX(FJ23+FB23+FK23, 0.1)*$Q$9))/($B$11+$C$11+$F$11)</f>
        <v>0</v>
      </c>
      <c r="DP23">
        <v>6</v>
      </c>
      <c r="DQ23">
        <v>0.5</v>
      </c>
      <c r="DR23" t="s">
        <v>434</v>
      </c>
      <c r="DS23">
        <v>2</v>
      </c>
      <c r="DT23" t="b">
        <v>1</v>
      </c>
      <c r="DU23">
        <v>1707340881.1</v>
      </c>
      <c r="DV23">
        <v>994.374466666667</v>
      </c>
      <c r="DW23">
        <v>999.91</v>
      </c>
      <c r="DX23">
        <v>32.74206</v>
      </c>
      <c r="DY23">
        <v>31.67146</v>
      </c>
      <c r="DZ23">
        <v>995.827466666667</v>
      </c>
      <c r="EA23">
        <v>32.3212866666667</v>
      </c>
      <c r="EB23">
        <v>599.998266666667</v>
      </c>
      <c r="EC23">
        <v>88.0234666666667</v>
      </c>
      <c r="ED23">
        <v>0.0999941133333333</v>
      </c>
      <c r="EE23">
        <v>44.91884</v>
      </c>
      <c r="EF23">
        <v>43.1752466666667</v>
      </c>
      <c r="EG23">
        <v>999.9</v>
      </c>
      <c r="EH23">
        <v>0</v>
      </c>
      <c r="EI23">
        <v>0</v>
      </c>
      <c r="EJ23">
        <v>4999.5</v>
      </c>
      <c r="EK23">
        <v>0</v>
      </c>
      <c r="EL23">
        <v>-26.6774133333333</v>
      </c>
      <c r="EM23">
        <v>-5.44126733333333</v>
      </c>
      <c r="EN23">
        <v>1028.13266666667</v>
      </c>
      <c r="EO23">
        <v>1032.61533333333</v>
      </c>
      <c r="EP23">
        <v>1.070608</v>
      </c>
      <c r="EQ23">
        <v>999.91</v>
      </c>
      <c r="ER23">
        <v>31.67146</v>
      </c>
      <c r="ES23">
        <v>2.88207</v>
      </c>
      <c r="ET23">
        <v>2.78783066666667</v>
      </c>
      <c r="EU23">
        <v>23.3618333333333</v>
      </c>
      <c r="EV23">
        <v>22.8122066666667</v>
      </c>
      <c r="EW23">
        <v>1000.0186</v>
      </c>
      <c r="EX23">
        <v>0.959994533333333</v>
      </c>
      <c r="EY23">
        <v>0.0400053</v>
      </c>
      <c r="EZ23">
        <v>0</v>
      </c>
      <c r="FA23">
        <v>1395.342</v>
      </c>
      <c r="FB23">
        <v>5.00072</v>
      </c>
      <c r="FC23">
        <v>13800.2066666667</v>
      </c>
      <c r="FD23">
        <v>8681.37866666666</v>
      </c>
      <c r="FE23">
        <v>45.9412</v>
      </c>
      <c r="FF23">
        <v>46.875</v>
      </c>
      <c r="FG23">
        <v>46.8078666666667</v>
      </c>
      <c r="FH23">
        <v>47.5082666666667</v>
      </c>
      <c r="FI23">
        <v>49.1828666666667</v>
      </c>
      <c r="FJ23">
        <v>955.210666666667</v>
      </c>
      <c r="FK23">
        <v>39.81</v>
      </c>
      <c r="FL23">
        <v>0</v>
      </c>
      <c r="FM23">
        <v>55.0999999046326</v>
      </c>
      <c r="FN23">
        <v>0</v>
      </c>
      <c r="FO23">
        <v>1395.33192307692</v>
      </c>
      <c r="FP23">
        <v>-0.0851281923970004</v>
      </c>
      <c r="FQ23">
        <v>-5.52136760562087</v>
      </c>
      <c r="FR23">
        <v>13800.15</v>
      </c>
      <c r="FS23">
        <v>15</v>
      </c>
      <c r="FT23">
        <v>1707340927.1</v>
      </c>
      <c r="FU23" t="s">
        <v>463</v>
      </c>
      <c r="FV23">
        <v>1707340927.1</v>
      </c>
      <c r="FW23">
        <v>1707340661.1</v>
      </c>
      <c r="FX23">
        <v>57</v>
      </c>
      <c r="FY23">
        <v>-0.096</v>
      </c>
      <c r="FZ23">
        <v>0.022</v>
      </c>
      <c r="GA23">
        <v>-1.453</v>
      </c>
      <c r="GB23">
        <v>0.421</v>
      </c>
      <c r="GC23">
        <v>999</v>
      </c>
      <c r="GD23">
        <v>32</v>
      </c>
      <c r="GE23">
        <v>1.96</v>
      </c>
      <c r="GF23">
        <v>0.16</v>
      </c>
      <c r="GG23">
        <v>0</v>
      </c>
      <c r="GH23">
        <v>0</v>
      </c>
      <c r="GI23" t="s">
        <v>436</v>
      </c>
      <c r="GJ23">
        <v>3.23851</v>
      </c>
      <c r="GK23">
        <v>2.68128</v>
      </c>
      <c r="GL23">
        <v>0.154177</v>
      </c>
      <c r="GM23">
        <v>0.153996</v>
      </c>
      <c r="GN23">
        <v>0.129575</v>
      </c>
      <c r="GO23">
        <v>0.12545</v>
      </c>
      <c r="GP23">
        <v>25671.6</v>
      </c>
      <c r="GQ23">
        <v>23612.8</v>
      </c>
      <c r="GR23">
        <v>28734.1</v>
      </c>
      <c r="GS23">
        <v>26498.9</v>
      </c>
      <c r="GT23">
        <v>34875.7</v>
      </c>
      <c r="GU23">
        <v>32634.7</v>
      </c>
      <c r="GV23">
        <v>43179.8</v>
      </c>
      <c r="GW23">
        <v>40151.3</v>
      </c>
      <c r="GX23">
        <v>2.0485</v>
      </c>
      <c r="GY23">
        <v>2.4623</v>
      </c>
      <c r="GZ23">
        <v>0.375748</v>
      </c>
      <c r="HA23">
        <v>0</v>
      </c>
      <c r="HB23">
        <v>37.2254</v>
      </c>
      <c r="HC23">
        <v>999.9</v>
      </c>
      <c r="HD23">
        <v>67.379</v>
      </c>
      <c r="HE23">
        <v>30.323</v>
      </c>
      <c r="HF23">
        <v>33.2201</v>
      </c>
      <c r="HG23">
        <v>29.3719</v>
      </c>
      <c r="HH23">
        <v>8.8141</v>
      </c>
      <c r="HI23">
        <v>3</v>
      </c>
      <c r="HJ23">
        <v>0.284299</v>
      </c>
      <c r="HK23">
        <v>-6.66667</v>
      </c>
      <c r="HL23">
        <v>20.1649</v>
      </c>
      <c r="HM23">
        <v>5.25263</v>
      </c>
      <c r="HN23">
        <v>11.968</v>
      </c>
      <c r="HO23">
        <v>4.9858</v>
      </c>
      <c r="HP23">
        <v>3.292</v>
      </c>
      <c r="HQ23">
        <v>9999</v>
      </c>
      <c r="HR23">
        <v>999.9</v>
      </c>
      <c r="HS23">
        <v>9999</v>
      </c>
      <c r="HT23">
        <v>9999</v>
      </c>
      <c r="HU23">
        <v>4.97093</v>
      </c>
      <c r="HV23">
        <v>1.88292</v>
      </c>
      <c r="HW23">
        <v>1.87765</v>
      </c>
      <c r="HX23">
        <v>1.87925</v>
      </c>
      <c r="HY23">
        <v>1.87491</v>
      </c>
      <c r="HZ23">
        <v>1.87502</v>
      </c>
      <c r="IA23">
        <v>1.87831</v>
      </c>
      <c r="IB23">
        <v>1.87878</v>
      </c>
      <c r="IC23">
        <v>0</v>
      </c>
      <c r="ID23">
        <v>0</v>
      </c>
      <c r="IE23">
        <v>0</v>
      </c>
      <c r="IF23">
        <v>0</v>
      </c>
      <c r="IG23" t="s">
        <v>437</v>
      </c>
      <c r="IH23" t="s">
        <v>438</v>
      </c>
      <c r="II23" t="s">
        <v>439</v>
      </c>
      <c r="IJ23" t="s">
        <v>439</v>
      </c>
      <c r="IK23" t="s">
        <v>439</v>
      </c>
      <c r="IL23" t="s">
        <v>439</v>
      </c>
      <c r="IM23">
        <v>0</v>
      </c>
      <c r="IN23">
        <v>100</v>
      </c>
      <c r="IO23">
        <v>100</v>
      </c>
      <c r="IP23">
        <v>-1.453</v>
      </c>
      <c r="IQ23">
        <v>0.4208</v>
      </c>
      <c r="IR23">
        <v>-1.35839999999996</v>
      </c>
      <c r="IS23">
        <v>0</v>
      </c>
      <c r="IT23">
        <v>0</v>
      </c>
      <c r="IU23">
        <v>0</v>
      </c>
      <c r="IV23">
        <v>0.420769999999997</v>
      </c>
      <c r="IW23">
        <v>0</v>
      </c>
      <c r="IX23">
        <v>0</v>
      </c>
      <c r="IY23">
        <v>0</v>
      </c>
      <c r="IZ23">
        <v>-1</v>
      </c>
      <c r="JA23">
        <v>-1</v>
      </c>
      <c r="JB23">
        <v>1</v>
      </c>
      <c r="JC23">
        <v>23</v>
      </c>
      <c r="JD23">
        <v>0.6</v>
      </c>
      <c r="JE23">
        <v>3.8</v>
      </c>
      <c r="JF23">
        <v>3.18237</v>
      </c>
      <c r="JG23">
        <v>2.57935</v>
      </c>
      <c r="JH23">
        <v>3.34595</v>
      </c>
      <c r="JI23">
        <v>3.18604</v>
      </c>
      <c r="JJ23">
        <v>3.05054</v>
      </c>
      <c r="JK23">
        <v>2.37915</v>
      </c>
      <c r="JL23">
        <v>35.3596</v>
      </c>
      <c r="JM23">
        <v>12.915</v>
      </c>
      <c r="JN23">
        <v>18</v>
      </c>
      <c r="JO23">
        <v>615.935</v>
      </c>
      <c r="JP23">
        <v>1051.86</v>
      </c>
      <c r="JQ23">
        <v>54.7625</v>
      </c>
      <c r="JR23">
        <v>30.545</v>
      </c>
      <c r="JS23">
        <v>30.0005</v>
      </c>
      <c r="JT23">
        <v>30.2687</v>
      </c>
      <c r="JU23">
        <v>30.1982</v>
      </c>
      <c r="JV23">
        <v>63.664</v>
      </c>
      <c r="JW23">
        <v>0</v>
      </c>
      <c r="JX23">
        <v>100</v>
      </c>
      <c r="JY23">
        <v>54.46</v>
      </c>
      <c r="JZ23">
        <v>1000</v>
      </c>
      <c r="KA23">
        <v>44.3348</v>
      </c>
      <c r="KB23">
        <v>103.747</v>
      </c>
      <c r="KC23">
        <v>100.949</v>
      </c>
    </row>
    <row r="24" spans="1:289">
      <c r="A24">
        <v>8</v>
      </c>
      <c r="B24">
        <v>1707340962.1</v>
      </c>
      <c r="C24">
        <v>687</v>
      </c>
      <c r="D24" t="s">
        <v>464</v>
      </c>
      <c r="E24" t="s">
        <v>465</v>
      </c>
      <c r="F24">
        <v>15</v>
      </c>
      <c r="G24" t="s">
        <v>425</v>
      </c>
      <c r="H24" t="s">
        <v>426</v>
      </c>
      <c r="I24" t="s">
        <v>427</v>
      </c>
      <c r="J24" t="s">
        <v>428</v>
      </c>
      <c r="K24" t="s">
        <v>429</v>
      </c>
      <c r="L24" t="s">
        <v>430</v>
      </c>
      <c r="M24">
        <v>1707340953.6</v>
      </c>
      <c r="N24">
        <f>(O24)/1000</f>
        <v>0</v>
      </c>
      <c r="O24">
        <f>IF(DT24, AR24, AL24)</f>
        <v>0</v>
      </c>
      <c r="P24">
        <f>IF(DT24, AM24, AK24)</f>
        <v>0</v>
      </c>
      <c r="Q24">
        <f>DV24 - IF(AY24&gt;1, P24*DP24*100.0/(BA24*EJ24), 0)</f>
        <v>0</v>
      </c>
      <c r="R24">
        <f>((X24-N24/2)*Q24-P24)/(X24+N24/2)</f>
        <v>0</v>
      </c>
      <c r="S24">
        <f>R24*(EC24+ED24)/1000.0</f>
        <v>0</v>
      </c>
      <c r="T24">
        <f>(DV24 - IF(AY24&gt;1, P24*DP24*100.0/(BA24*EJ24), 0))*(EC24+ED24)/1000.0</f>
        <v>0</v>
      </c>
      <c r="U24">
        <f>2.0/((1/W24-1/V24)+SIGN(W24)*SQRT((1/W24-1/V24)*(1/W24-1/V24) + 4*DQ24/((DQ24+1)*(DQ24+1))*(2*1/W24*1/V24-1/V24*1/V24)))</f>
        <v>0</v>
      </c>
      <c r="V24">
        <f>IF(LEFT(DR24,1)&lt;&gt;"0",IF(LEFT(DR24,1)="1",3.0,DS24),$D$5+$E$5*(EJ24*EC24/($K$5*1000))+$F$5*(EJ24*EC24/($K$5*1000))*MAX(MIN(DP24,$J$5),$I$5)*MAX(MIN(DP24,$J$5),$I$5)+$G$5*MAX(MIN(DP24,$J$5),$I$5)*(EJ24*EC24/($K$5*1000))+$H$5*(EJ24*EC24/($K$5*1000))*(EJ24*EC24/($K$5*1000)))</f>
        <v>0</v>
      </c>
      <c r="W24">
        <f>N24*(1000-(1000*0.61365*exp(17.502*AA24/(240.97+AA24))/(EC24+ED24)+DX24)/2)/(1000*0.61365*exp(17.502*AA24/(240.97+AA24))/(EC24+ED24)-DX24)</f>
        <v>0</v>
      </c>
      <c r="X24">
        <f>1/((DQ24+1)/(U24/1.6)+1/(V24/1.37)) + DQ24/((DQ24+1)/(U24/1.6) + DQ24/(V24/1.37))</f>
        <v>0</v>
      </c>
      <c r="Y24">
        <f>(DL24*DO24)</f>
        <v>0</v>
      </c>
      <c r="Z24">
        <f>(EE24+(Y24+2*0.95*5.67E-8*(((EE24+$B$7)+273)^4-(EE24+273)^4)-44100*N24)/(1.84*29.3*V24+8*0.95*5.67E-8*(EE24+273)^3))</f>
        <v>0</v>
      </c>
      <c r="AA24">
        <f>($C$7*EF24+$D$7*EG24+$E$7*Z24)</f>
        <v>0</v>
      </c>
      <c r="AB24">
        <f>0.61365*exp(17.502*AA24/(240.97+AA24))</f>
        <v>0</v>
      </c>
      <c r="AC24">
        <f>(AD24/AE24*100)</f>
        <v>0</v>
      </c>
      <c r="AD24">
        <f>DX24*(EC24+ED24)/1000</f>
        <v>0</v>
      </c>
      <c r="AE24">
        <f>0.61365*exp(17.502*EE24/(240.97+EE24))</f>
        <v>0</v>
      </c>
      <c r="AF24">
        <f>(AB24-DX24*(EC24+ED24)/1000)</f>
        <v>0</v>
      </c>
      <c r="AG24">
        <f>(-N24*44100)</f>
        <v>0</v>
      </c>
      <c r="AH24">
        <f>2*29.3*V24*0.92*(EE24-AA24)</f>
        <v>0</v>
      </c>
      <c r="AI24">
        <f>2*0.95*5.67E-8*(((EE24+$B$7)+273)^4-(AA24+273)^4)</f>
        <v>0</v>
      </c>
      <c r="AJ24">
        <f>Y24+AI24+AG24+AH24</f>
        <v>0</v>
      </c>
      <c r="AK24">
        <f>EB24*AY24*(DW24-DV24*(1000-AY24*DY24)/(1000-AY24*DX24))/(100*DP24)</f>
        <v>0</v>
      </c>
      <c r="AL24">
        <f>1000*EB24*AY24*(DX24-DY24)/(100*DP24*(1000-AY24*DX24))</f>
        <v>0</v>
      </c>
      <c r="AM24">
        <f>(AN24 - AO24 - EC24*1E3/(8.314*(EE24+273.15)) * AQ24/EB24 * AP24) * EB24/(100*DP24) * (1000 - DY24)/1000</f>
        <v>0</v>
      </c>
      <c r="AN24">
        <v>1032.6948570281</v>
      </c>
      <c r="AO24">
        <v>1028.36018181818</v>
      </c>
      <c r="AP24">
        <v>0.00255366327913336</v>
      </c>
      <c r="AQ24">
        <v>66.9585681856969</v>
      </c>
      <c r="AR24">
        <f>(AT24 - AS24 + EC24*1E3/(8.314*(EE24+273.15)) * AV24/EB24 * AU24) * EB24/(100*DP24) * 1000/(1000 - AT24)</f>
        <v>0</v>
      </c>
      <c r="AS24">
        <v>31.7249807023809</v>
      </c>
      <c r="AT24">
        <v>32.795783030303</v>
      </c>
      <c r="AU24">
        <v>0.000102641929499014</v>
      </c>
      <c r="AV24">
        <v>78.43</v>
      </c>
      <c r="AW24">
        <v>4</v>
      </c>
      <c r="AX24">
        <v>1</v>
      </c>
      <c r="AY24">
        <f>IF(AW24*$H$13&gt;=BA24,1.0,(BA24/(BA24-AW24*$H$13)))</f>
        <v>0</v>
      </c>
      <c r="AZ24">
        <f>(AY24-1)*100</f>
        <v>0</v>
      </c>
      <c r="BA24">
        <f>MAX(0,($B$13+$C$13*EJ24)/(1+$D$13*EJ24)*EC24/(EE24+273)*$E$13)</f>
        <v>0</v>
      </c>
      <c r="BB24" t="s">
        <v>431</v>
      </c>
      <c r="BC24">
        <v>10104.6</v>
      </c>
      <c r="BD24">
        <v>832.715384615385</v>
      </c>
      <c r="BE24">
        <v>4495.83</v>
      </c>
      <c r="BF24">
        <f>1-BD24/BE24</f>
        <v>0</v>
      </c>
      <c r="BG24">
        <v>-0.102066526841992</v>
      </c>
      <c r="BH24" t="s">
        <v>466</v>
      </c>
      <c r="BI24">
        <v>10064.1</v>
      </c>
      <c r="BJ24">
        <v>1392.56884615385</v>
      </c>
      <c r="BK24">
        <v>1563.09</v>
      </c>
      <c r="BL24">
        <f>1-BJ24/BK24</f>
        <v>0</v>
      </c>
      <c r="BM24">
        <v>0.5</v>
      </c>
      <c r="BN24">
        <f>DM24</f>
        <v>0</v>
      </c>
      <c r="BO24">
        <f>P24</f>
        <v>0</v>
      </c>
      <c r="BP24">
        <f>BL24*BM24*BN24</f>
        <v>0</v>
      </c>
      <c r="BQ24">
        <f>(BO24-BG24)/BN24</f>
        <v>0</v>
      </c>
      <c r="BR24">
        <f>(BE24-BK24)/BK24</f>
        <v>0</v>
      </c>
      <c r="BS24">
        <f>BD24/(BF24+BD24/BK24)</f>
        <v>0</v>
      </c>
      <c r="BT24" t="s">
        <v>433</v>
      </c>
      <c r="BU24">
        <v>0</v>
      </c>
      <c r="BV24">
        <f>IF(BU24&lt;&gt;0, BU24, BS24)</f>
        <v>0</v>
      </c>
      <c r="BW24">
        <f>1-BV24/BK24</f>
        <v>0</v>
      </c>
      <c r="BX24">
        <f>(BK24-BJ24)/(BK24-BV24)</f>
        <v>0</v>
      </c>
      <c r="BY24">
        <f>(BE24-BK24)/(BE24-BV24)</f>
        <v>0</v>
      </c>
      <c r="BZ24">
        <f>(BK24-BJ24)/(BK24-BD24)</f>
        <v>0</v>
      </c>
      <c r="CA24">
        <f>(BE24-BK24)/(BE24-BD24)</f>
        <v>0</v>
      </c>
      <c r="CB24">
        <f>(BX24*BV24/BJ24)</f>
        <v>0</v>
      </c>
      <c r="CC24">
        <f>(1-CB24)</f>
        <v>0</v>
      </c>
      <c r="CD24">
        <v>1582</v>
      </c>
      <c r="CE24">
        <v>290</v>
      </c>
      <c r="CF24">
        <v>1563.09</v>
      </c>
      <c r="CG24">
        <v>285</v>
      </c>
      <c r="CH24">
        <v>10064.1</v>
      </c>
      <c r="CI24">
        <v>1564.48</v>
      </c>
      <c r="CJ24">
        <v>-1.39</v>
      </c>
      <c r="CK24">
        <v>300</v>
      </c>
      <c r="CL24">
        <v>24.1</v>
      </c>
      <c r="CM24">
        <v>1518.96887141673</v>
      </c>
      <c r="CN24">
        <v>2.07201263773455</v>
      </c>
      <c r="CO24">
        <v>45.8014397489103</v>
      </c>
      <c r="CP24">
        <v>1.83455320278336</v>
      </c>
      <c r="CQ24">
        <v>0.957009107242108</v>
      </c>
      <c r="CR24">
        <v>-0.00753158420467186</v>
      </c>
      <c r="CS24">
        <v>290</v>
      </c>
      <c r="CT24">
        <v>1604.2</v>
      </c>
      <c r="CU24">
        <v>895</v>
      </c>
      <c r="CV24">
        <v>10045.3</v>
      </c>
      <c r="CW24">
        <v>1564.56</v>
      </c>
      <c r="CX24">
        <v>39.64</v>
      </c>
      <c r="DL24">
        <f>$B$11*EK24+$C$11*EL24+$F$11*EW24*(1-EZ24)</f>
        <v>0</v>
      </c>
      <c r="DM24">
        <f>DL24*DN24</f>
        <v>0</v>
      </c>
      <c r="DN24">
        <f>($B$11*$D$9+$C$11*$D$9+$F$11*((FJ24+FB24)/MAX(FJ24+FB24+FK24, 0.1)*$I$9+FK24/MAX(FJ24+FB24+FK24, 0.1)*$J$9))/($B$11+$C$11+$F$11)</f>
        <v>0</v>
      </c>
      <c r="DO24">
        <f>($B$11*$K$9+$C$11*$K$9+$F$11*((FJ24+FB24)/MAX(FJ24+FB24+FK24, 0.1)*$P$9+FK24/MAX(FJ24+FB24+FK24, 0.1)*$Q$9))/($B$11+$C$11+$F$11)</f>
        <v>0</v>
      </c>
      <c r="DP24">
        <v>6</v>
      </c>
      <c r="DQ24">
        <v>0.5</v>
      </c>
      <c r="DR24" t="s">
        <v>434</v>
      </c>
      <c r="DS24">
        <v>2</v>
      </c>
      <c r="DT24" t="b">
        <v>1</v>
      </c>
      <c r="DU24">
        <v>1707340953.6</v>
      </c>
      <c r="DV24">
        <v>994.6185</v>
      </c>
      <c r="DW24">
        <v>999.9168125</v>
      </c>
      <c r="DX24">
        <v>32.78899375</v>
      </c>
      <c r="DY24">
        <v>31.72059375</v>
      </c>
      <c r="DZ24">
        <v>996.0455</v>
      </c>
      <c r="EA24">
        <v>32.36821875</v>
      </c>
      <c r="EB24">
        <v>599.981625</v>
      </c>
      <c r="EC24">
        <v>88.0264125</v>
      </c>
      <c r="ED24">
        <v>0.1000334375</v>
      </c>
      <c r="EE24">
        <v>45.3690375</v>
      </c>
      <c r="EF24">
        <v>43.59415625</v>
      </c>
      <c r="EG24">
        <v>999.9</v>
      </c>
      <c r="EH24">
        <v>0</v>
      </c>
      <c r="EI24">
        <v>0</v>
      </c>
      <c r="EJ24">
        <v>4998.90625</v>
      </c>
      <c r="EK24">
        <v>0</v>
      </c>
      <c r="EL24">
        <v>-20.3515625</v>
      </c>
      <c r="EM24">
        <v>-5.32427625</v>
      </c>
      <c r="EN24">
        <v>1028.31</v>
      </c>
      <c r="EO24">
        <v>1032.67375</v>
      </c>
      <c r="EP24">
        <v>1.06840625</v>
      </c>
      <c r="EQ24">
        <v>999.9168125</v>
      </c>
      <c r="ER24">
        <v>31.72059375</v>
      </c>
      <c r="ES24">
        <v>2.886296875</v>
      </c>
      <c r="ET24">
        <v>2.792248125</v>
      </c>
      <c r="EU24">
        <v>23.38611875</v>
      </c>
      <c r="EV24">
        <v>22.8383375</v>
      </c>
      <c r="EW24">
        <v>1000.0040625</v>
      </c>
      <c r="EX24">
        <v>0.959998</v>
      </c>
      <c r="EY24">
        <v>0.040002075</v>
      </c>
      <c r="EZ24">
        <v>0</v>
      </c>
      <c r="FA24">
        <v>1392.544375</v>
      </c>
      <c r="FB24">
        <v>5.00072</v>
      </c>
      <c r="FC24">
        <v>13780.5875</v>
      </c>
      <c r="FD24">
        <v>8681.253125</v>
      </c>
      <c r="FE24">
        <v>46.175375</v>
      </c>
      <c r="FF24">
        <v>47.0155</v>
      </c>
      <c r="FG24">
        <v>47</v>
      </c>
      <c r="FH24">
        <v>47.6909375</v>
      </c>
      <c r="FI24">
        <v>49.437</v>
      </c>
      <c r="FJ24">
        <v>955.203125</v>
      </c>
      <c r="FK24">
        <v>39.8</v>
      </c>
      <c r="FL24">
        <v>0</v>
      </c>
      <c r="FM24">
        <v>71.5</v>
      </c>
      <c r="FN24">
        <v>0</v>
      </c>
      <c r="FO24">
        <v>1392.56884615385</v>
      </c>
      <c r="FP24">
        <v>-0.640341879525059</v>
      </c>
      <c r="FQ24">
        <v>-5.04615385360716</v>
      </c>
      <c r="FR24">
        <v>13780.5461538462</v>
      </c>
      <c r="FS24">
        <v>15</v>
      </c>
      <c r="FT24">
        <v>1707340981.1</v>
      </c>
      <c r="FU24" t="s">
        <v>467</v>
      </c>
      <c r="FV24">
        <v>1707340981.1</v>
      </c>
      <c r="FW24">
        <v>1707340661.1</v>
      </c>
      <c r="FX24">
        <v>58</v>
      </c>
      <c r="FY24">
        <v>0.025</v>
      </c>
      <c r="FZ24">
        <v>0.022</v>
      </c>
      <c r="GA24">
        <v>-1.427</v>
      </c>
      <c r="GB24">
        <v>0.421</v>
      </c>
      <c r="GC24">
        <v>1000</v>
      </c>
      <c r="GD24">
        <v>32</v>
      </c>
      <c r="GE24">
        <v>1.41</v>
      </c>
      <c r="GF24">
        <v>0.16</v>
      </c>
      <c r="GG24">
        <v>0</v>
      </c>
      <c r="GH24">
        <v>0</v>
      </c>
      <c r="GI24" t="s">
        <v>436</v>
      </c>
      <c r="GJ24">
        <v>3.2388</v>
      </c>
      <c r="GK24">
        <v>2.68114</v>
      </c>
      <c r="GL24">
        <v>0.154182</v>
      </c>
      <c r="GM24">
        <v>0.153969</v>
      </c>
      <c r="GN24">
        <v>0.129666</v>
      </c>
      <c r="GO24">
        <v>0.125559</v>
      </c>
      <c r="GP24">
        <v>25667.3</v>
      </c>
      <c r="GQ24">
        <v>23608.6</v>
      </c>
      <c r="GR24">
        <v>28730</v>
      </c>
      <c r="GS24">
        <v>26493.8</v>
      </c>
      <c r="GT24">
        <v>34867.8</v>
      </c>
      <c r="GU24">
        <v>32625.2</v>
      </c>
      <c r="GV24">
        <v>43173.6</v>
      </c>
      <c r="GW24">
        <v>40144.2</v>
      </c>
      <c r="GX24">
        <v>2.048</v>
      </c>
      <c r="GY24">
        <v>2.4592</v>
      </c>
      <c r="GZ24">
        <v>0.378162</v>
      </c>
      <c r="HA24">
        <v>0</v>
      </c>
      <c r="HB24">
        <v>37.6152</v>
      </c>
      <c r="HC24">
        <v>999.9</v>
      </c>
      <c r="HD24">
        <v>67.495</v>
      </c>
      <c r="HE24">
        <v>30.333</v>
      </c>
      <c r="HF24">
        <v>33.2989</v>
      </c>
      <c r="HG24">
        <v>29.6219</v>
      </c>
      <c r="HH24">
        <v>8.72596</v>
      </c>
      <c r="HI24">
        <v>3</v>
      </c>
      <c r="HJ24">
        <v>0.292195</v>
      </c>
      <c r="HK24">
        <v>-6.66667</v>
      </c>
      <c r="HL24">
        <v>20.1649</v>
      </c>
      <c r="HM24">
        <v>5.25143</v>
      </c>
      <c r="HN24">
        <v>11.968</v>
      </c>
      <c r="HO24">
        <v>4.9856</v>
      </c>
      <c r="HP24">
        <v>3.2921</v>
      </c>
      <c r="HQ24">
        <v>9999</v>
      </c>
      <c r="HR24">
        <v>999.9</v>
      </c>
      <c r="HS24">
        <v>9999</v>
      </c>
      <c r="HT24">
        <v>9999</v>
      </c>
      <c r="HU24">
        <v>4.97093</v>
      </c>
      <c r="HV24">
        <v>1.88293</v>
      </c>
      <c r="HW24">
        <v>1.87762</v>
      </c>
      <c r="HX24">
        <v>1.87916</v>
      </c>
      <c r="HY24">
        <v>1.87488</v>
      </c>
      <c r="HZ24">
        <v>1.875</v>
      </c>
      <c r="IA24">
        <v>1.87831</v>
      </c>
      <c r="IB24">
        <v>1.87878</v>
      </c>
      <c r="IC24">
        <v>0</v>
      </c>
      <c r="ID24">
        <v>0</v>
      </c>
      <c r="IE24">
        <v>0</v>
      </c>
      <c r="IF24">
        <v>0</v>
      </c>
      <c r="IG24" t="s">
        <v>437</v>
      </c>
      <c r="IH24" t="s">
        <v>438</v>
      </c>
      <c r="II24" t="s">
        <v>439</v>
      </c>
      <c r="IJ24" t="s">
        <v>439</v>
      </c>
      <c r="IK24" t="s">
        <v>439</v>
      </c>
      <c r="IL24" t="s">
        <v>439</v>
      </c>
      <c r="IM24">
        <v>0</v>
      </c>
      <c r="IN24">
        <v>100</v>
      </c>
      <c r="IO24">
        <v>100</v>
      </c>
      <c r="IP24">
        <v>-1.427</v>
      </c>
      <c r="IQ24">
        <v>0.4208</v>
      </c>
      <c r="IR24">
        <v>-1.45270000000005</v>
      </c>
      <c r="IS24">
        <v>0</v>
      </c>
      <c r="IT24">
        <v>0</v>
      </c>
      <c r="IU24">
        <v>0</v>
      </c>
      <c r="IV24">
        <v>0.420769999999997</v>
      </c>
      <c r="IW24">
        <v>0</v>
      </c>
      <c r="IX24">
        <v>0</v>
      </c>
      <c r="IY24">
        <v>0</v>
      </c>
      <c r="IZ24">
        <v>-1</v>
      </c>
      <c r="JA24">
        <v>-1</v>
      </c>
      <c r="JB24">
        <v>1</v>
      </c>
      <c r="JC24">
        <v>23</v>
      </c>
      <c r="JD24">
        <v>0.6</v>
      </c>
      <c r="JE24">
        <v>5</v>
      </c>
      <c r="JF24">
        <v>3.18481</v>
      </c>
      <c r="JG24">
        <v>2.58545</v>
      </c>
      <c r="JH24">
        <v>3.34595</v>
      </c>
      <c r="JI24">
        <v>3.18604</v>
      </c>
      <c r="JJ24">
        <v>3.05054</v>
      </c>
      <c r="JK24">
        <v>2.38525</v>
      </c>
      <c r="JL24">
        <v>35.4291</v>
      </c>
      <c r="JM24">
        <v>12.8624</v>
      </c>
      <c r="JN24">
        <v>18</v>
      </c>
      <c r="JO24">
        <v>616.502</v>
      </c>
      <c r="JP24">
        <v>1049.69</v>
      </c>
      <c r="JQ24">
        <v>55.0557</v>
      </c>
      <c r="JR24">
        <v>30.6505</v>
      </c>
      <c r="JS24">
        <v>30.0008</v>
      </c>
      <c r="JT24">
        <v>30.3599</v>
      </c>
      <c r="JU24">
        <v>30.2889</v>
      </c>
      <c r="JV24">
        <v>63.7009</v>
      </c>
      <c r="JW24">
        <v>0</v>
      </c>
      <c r="JX24">
        <v>100</v>
      </c>
      <c r="JY24">
        <v>67.7747</v>
      </c>
      <c r="JZ24">
        <v>1000</v>
      </c>
      <c r="KA24">
        <v>44.3348</v>
      </c>
      <c r="KB24">
        <v>103.732</v>
      </c>
      <c r="KC24">
        <v>100.931</v>
      </c>
    </row>
    <row r="25" spans="1:289">
      <c r="A25">
        <v>9</v>
      </c>
      <c r="B25">
        <v>1707341108.1</v>
      </c>
      <c r="C25">
        <v>833</v>
      </c>
      <c r="D25" t="s">
        <v>468</v>
      </c>
      <c r="E25" t="s">
        <v>469</v>
      </c>
      <c r="F25">
        <v>15</v>
      </c>
      <c r="G25" t="s">
        <v>425</v>
      </c>
      <c r="H25" t="s">
        <v>426</v>
      </c>
      <c r="I25" t="s">
        <v>427</v>
      </c>
      <c r="J25" t="s">
        <v>428</v>
      </c>
      <c r="K25" t="s">
        <v>429</v>
      </c>
      <c r="L25" t="s">
        <v>430</v>
      </c>
      <c r="M25">
        <v>1707341100.1</v>
      </c>
      <c r="N25">
        <f>(O25)/1000</f>
        <v>0</v>
      </c>
      <c r="O25">
        <f>IF(DT25, AR25, AL25)</f>
        <v>0</v>
      </c>
      <c r="P25">
        <f>IF(DT25, AM25, AK25)</f>
        <v>0</v>
      </c>
      <c r="Q25">
        <f>DV25 - IF(AY25&gt;1, P25*DP25*100.0/(BA25*EJ25), 0)</f>
        <v>0</v>
      </c>
      <c r="R25">
        <f>((X25-N25/2)*Q25-P25)/(X25+N25/2)</f>
        <v>0</v>
      </c>
      <c r="S25">
        <f>R25*(EC25+ED25)/1000.0</f>
        <v>0</v>
      </c>
      <c r="T25">
        <f>(DV25 - IF(AY25&gt;1, P25*DP25*100.0/(BA25*EJ25), 0))*(EC25+ED25)/1000.0</f>
        <v>0</v>
      </c>
      <c r="U25">
        <f>2.0/((1/W25-1/V25)+SIGN(W25)*SQRT((1/W25-1/V25)*(1/W25-1/V25) + 4*DQ25/((DQ25+1)*(DQ25+1))*(2*1/W25*1/V25-1/V25*1/V25)))</f>
        <v>0</v>
      </c>
      <c r="V25">
        <f>IF(LEFT(DR25,1)&lt;&gt;"0",IF(LEFT(DR25,1)="1",3.0,DS25),$D$5+$E$5*(EJ25*EC25/($K$5*1000))+$F$5*(EJ25*EC25/($K$5*1000))*MAX(MIN(DP25,$J$5),$I$5)*MAX(MIN(DP25,$J$5),$I$5)+$G$5*MAX(MIN(DP25,$J$5),$I$5)*(EJ25*EC25/($K$5*1000))+$H$5*(EJ25*EC25/($K$5*1000))*(EJ25*EC25/($K$5*1000)))</f>
        <v>0</v>
      </c>
      <c r="W25">
        <f>N25*(1000-(1000*0.61365*exp(17.502*AA25/(240.97+AA25))/(EC25+ED25)+DX25)/2)/(1000*0.61365*exp(17.502*AA25/(240.97+AA25))/(EC25+ED25)-DX25)</f>
        <v>0</v>
      </c>
      <c r="X25">
        <f>1/((DQ25+1)/(U25/1.6)+1/(V25/1.37)) + DQ25/((DQ25+1)/(U25/1.6) + DQ25/(V25/1.37))</f>
        <v>0</v>
      </c>
      <c r="Y25">
        <f>(DL25*DO25)</f>
        <v>0</v>
      </c>
      <c r="Z25">
        <f>(EE25+(Y25+2*0.95*5.67E-8*(((EE25+$B$7)+273)^4-(EE25+273)^4)-44100*N25)/(1.84*29.3*V25+8*0.95*5.67E-8*(EE25+273)^3))</f>
        <v>0</v>
      </c>
      <c r="AA25">
        <f>($C$7*EF25+$D$7*EG25+$E$7*Z25)</f>
        <v>0</v>
      </c>
      <c r="AB25">
        <f>0.61365*exp(17.502*AA25/(240.97+AA25))</f>
        <v>0</v>
      </c>
      <c r="AC25">
        <f>(AD25/AE25*100)</f>
        <v>0</v>
      </c>
      <c r="AD25">
        <f>DX25*(EC25+ED25)/1000</f>
        <v>0</v>
      </c>
      <c r="AE25">
        <f>0.61365*exp(17.502*EE25/(240.97+EE25))</f>
        <v>0</v>
      </c>
      <c r="AF25">
        <f>(AB25-DX25*(EC25+ED25)/1000)</f>
        <v>0</v>
      </c>
      <c r="AG25">
        <f>(-N25*44100)</f>
        <v>0</v>
      </c>
      <c r="AH25">
        <f>2*29.3*V25*0.92*(EE25-AA25)</f>
        <v>0</v>
      </c>
      <c r="AI25">
        <f>2*0.95*5.67E-8*(((EE25+$B$7)+273)^4-(AA25+273)^4)</f>
        <v>0</v>
      </c>
      <c r="AJ25">
        <f>Y25+AI25+AG25+AH25</f>
        <v>0</v>
      </c>
      <c r="AK25">
        <f>EB25*AY25*(DW25-DV25*(1000-AY25*DY25)/(1000-AY25*DX25))/(100*DP25)</f>
        <v>0</v>
      </c>
      <c r="AL25">
        <f>1000*EB25*AY25*(DX25-DY25)/(100*DP25*(1000-AY25*DX25))</f>
        <v>0</v>
      </c>
      <c r="AM25">
        <f>(AN25 - AO25 - EC25*1E3/(8.314*(EE25+273.15)) * AQ25/EB25 * AP25) * EB25/(100*DP25) * (1000 - DY25)/1000</f>
        <v>0</v>
      </c>
      <c r="AN25">
        <v>1032.79874095059</v>
      </c>
      <c r="AO25">
        <v>1029.05533333333</v>
      </c>
      <c r="AP25">
        <v>0.0016173218351079</v>
      </c>
      <c r="AQ25">
        <v>66.9481106100557</v>
      </c>
      <c r="AR25">
        <f>(AT25 - AS25 + EC25*1E3/(8.314*(EE25+273.15)) * AV25/EB25 * AU25) * EB25/(100*DP25) * 1000/(1000 - AT25)</f>
        <v>0</v>
      </c>
      <c r="AS25">
        <v>31.8184263685714</v>
      </c>
      <c r="AT25">
        <v>32.88968</v>
      </c>
      <c r="AU25">
        <v>0.000112092352092124</v>
      </c>
      <c r="AV25">
        <v>78.43</v>
      </c>
      <c r="AW25">
        <v>4</v>
      </c>
      <c r="AX25">
        <v>1</v>
      </c>
      <c r="AY25">
        <f>IF(AW25*$H$13&gt;=BA25,1.0,(BA25/(BA25-AW25*$H$13)))</f>
        <v>0</v>
      </c>
      <c r="AZ25">
        <f>(AY25-1)*100</f>
        <v>0</v>
      </c>
      <c r="BA25">
        <f>MAX(0,($B$13+$C$13*EJ25)/(1+$D$13*EJ25)*EC25/(EE25+273)*$E$13)</f>
        <v>0</v>
      </c>
      <c r="BB25" t="s">
        <v>431</v>
      </c>
      <c r="BC25">
        <v>10104.6</v>
      </c>
      <c r="BD25">
        <v>832.715384615385</v>
      </c>
      <c r="BE25">
        <v>4495.83</v>
      </c>
      <c r="BF25">
        <f>1-BD25/BE25</f>
        <v>0</v>
      </c>
      <c r="BG25">
        <v>-0.102066526841992</v>
      </c>
      <c r="BH25" t="s">
        <v>470</v>
      </c>
      <c r="BI25">
        <v>10062.1</v>
      </c>
      <c r="BJ25">
        <v>1389.905</v>
      </c>
      <c r="BK25">
        <v>1540.07</v>
      </c>
      <c r="BL25">
        <f>1-BJ25/BK25</f>
        <v>0</v>
      </c>
      <c r="BM25">
        <v>0.5</v>
      </c>
      <c r="BN25">
        <f>DM25</f>
        <v>0</v>
      </c>
      <c r="BO25">
        <f>P25</f>
        <v>0</v>
      </c>
      <c r="BP25">
        <f>BL25*BM25*BN25</f>
        <v>0</v>
      </c>
      <c r="BQ25">
        <f>(BO25-BG25)/BN25</f>
        <v>0</v>
      </c>
      <c r="BR25">
        <f>(BE25-BK25)/BK25</f>
        <v>0</v>
      </c>
      <c r="BS25">
        <f>BD25/(BF25+BD25/BK25)</f>
        <v>0</v>
      </c>
      <c r="BT25" t="s">
        <v>433</v>
      </c>
      <c r="BU25">
        <v>0</v>
      </c>
      <c r="BV25">
        <f>IF(BU25&lt;&gt;0, BU25, BS25)</f>
        <v>0</v>
      </c>
      <c r="BW25">
        <f>1-BV25/BK25</f>
        <v>0</v>
      </c>
      <c r="BX25">
        <f>(BK25-BJ25)/(BK25-BV25)</f>
        <v>0</v>
      </c>
      <c r="BY25">
        <f>(BE25-BK25)/(BE25-BV25)</f>
        <v>0</v>
      </c>
      <c r="BZ25">
        <f>(BK25-BJ25)/(BK25-BD25)</f>
        <v>0</v>
      </c>
      <c r="CA25">
        <f>(BE25-BK25)/(BE25-BD25)</f>
        <v>0</v>
      </c>
      <c r="CB25">
        <f>(BX25*BV25/BJ25)</f>
        <v>0</v>
      </c>
      <c r="CC25">
        <f>(1-CB25)</f>
        <v>0</v>
      </c>
      <c r="CD25">
        <v>1583</v>
      </c>
      <c r="CE25">
        <v>290</v>
      </c>
      <c r="CF25">
        <v>1540.07</v>
      </c>
      <c r="CG25">
        <v>285</v>
      </c>
      <c r="CH25">
        <v>10062.1</v>
      </c>
      <c r="CI25">
        <v>1540.8</v>
      </c>
      <c r="CJ25">
        <v>-0.73</v>
      </c>
      <c r="CK25">
        <v>300</v>
      </c>
      <c r="CL25">
        <v>24.1</v>
      </c>
      <c r="CM25">
        <v>1500.95869434437</v>
      </c>
      <c r="CN25">
        <v>2.11788586222402</v>
      </c>
      <c r="CO25">
        <v>40.0846584649859</v>
      </c>
      <c r="CP25">
        <v>1.87478340038737</v>
      </c>
      <c r="CQ25">
        <v>0.942285321452856</v>
      </c>
      <c r="CR25">
        <v>-0.0075306062291435</v>
      </c>
      <c r="CS25">
        <v>290</v>
      </c>
      <c r="CT25">
        <v>1578.07</v>
      </c>
      <c r="CU25">
        <v>895</v>
      </c>
      <c r="CV25">
        <v>10043</v>
      </c>
      <c r="CW25">
        <v>1540.87</v>
      </c>
      <c r="CX25">
        <v>37.2</v>
      </c>
      <c r="DL25">
        <f>$B$11*EK25+$C$11*EL25+$F$11*EW25*(1-EZ25)</f>
        <v>0</v>
      </c>
      <c r="DM25">
        <f>DL25*DN25</f>
        <v>0</v>
      </c>
      <c r="DN25">
        <f>($B$11*$D$9+$C$11*$D$9+$F$11*((FJ25+FB25)/MAX(FJ25+FB25+FK25, 0.1)*$I$9+FK25/MAX(FJ25+FB25+FK25, 0.1)*$J$9))/($B$11+$C$11+$F$11)</f>
        <v>0</v>
      </c>
      <c r="DO25">
        <f>($B$11*$K$9+$C$11*$K$9+$F$11*((FJ25+FB25)/MAX(FJ25+FB25+FK25, 0.1)*$P$9+FK25/MAX(FJ25+FB25+FK25, 0.1)*$Q$9))/($B$11+$C$11+$F$11)</f>
        <v>0</v>
      </c>
      <c r="DP25">
        <v>6</v>
      </c>
      <c r="DQ25">
        <v>0.5</v>
      </c>
      <c r="DR25" t="s">
        <v>434</v>
      </c>
      <c r="DS25">
        <v>2</v>
      </c>
      <c r="DT25" t="b">
        <v>1</v>
      </c>
      <c r="DU25">
        <v>1707341100.1</v>
      </c>
      <c r="DV25">
        <v>995.132733333333</v>
      </c>
      <c r="DW25">
        <v>999.945</v>
      </c>
      <c r="DX25">
        <v>32.8827333333333</v>
      </c>
      <c r="DY25">
        <v>31.8148333333333</v>
      </c>
      <c r="DZ25">
        <v>996.539733333333</v>
      </c>
      <c r="EA25">
        <v>32.4645733333333</v>
      </c>
      <c r="EB25">
        <v>599.962866666667</v>
      </c>
      <c r="EC25">
        <v>88.02952</v>
      </c>
      <c r="ED25">
        <v>0.0999773733333333</v>
      </c>
      <c r="EE25">
        <v>46.1134933333333</v>
      </c>
      <c r="EF25">
        <v>44.3155266666667</v>
      </c>
      <c r="EG25">
        <v>999.9</v>
      </c>
      <c r="EH25">
        <v>0</v>
      </c>
      <c r="EI25">
        <v>0</v>
      </c>
      <c r="EJ25">
        <v>5003.5</v>
      </c>
      <c r="EK25">
        <v>0</v>
      </c>
      <c r="EL25">
        <v>-21.4127533333333</v>
      </c>
      <c r="EM25">
        <v>-4.797872</v>
      </c>
      <c r="EN25">
        <v>1028.98066666667</v>
      </c>
      <c r="EO25">
        <v>1032.80333333333</v>
      </c>
      <c r="EP25">
        <v>1.06789333333333</v>
      </c>
      <c r="EQ25">
        <v>999.945</v>
      </c>
      <c r="ER25">
        <v>31.8148333333333</v>
      </c>
      <c r="ES25">
        <v>2.89465133333333</v>
      </c>
      <c r="ET25">
        <v>2.80064333333333</v>
      </c>
      <c r="EU25">
        <v>23.4340133333333</v>
      </c>
      <c r="EV25">
        <v>22.8878933333333</v>
      </c>
      <c r="EW25">
        <v>999.987733333333</v>
      </c>
      <c r="EX25">
        <v>0.960003933333333</v>
      </c>
      <c r="EY25">
        <v>0.0399961133333333</v>
      </c>
      <c r="EZ25">
        <v>0</v>
      </c>
      <c r="FA25">
        <v>1389.91733333333</v>
      </c>
      <c r="FB25">
        <v>5.00072</v>
      </c>
      <c r="FC25">
        <v>13768.1333333333</v>
      </c>
      <c r="FD25">
        <v>8681.11933333333</v>
      </c>
      <c r="FE25">
        <v>46.5454666666667</v>
      </c>
      <c r="FF25">
        <v>47.3666</v>
      </c>
      <c r="FG25">
        <v>47.375</v>
      </c>
      <c r="FH25">
        <v>48.0578666666667</v>
      </c>
      <c r="FI25">
        <v>49.8288</v>
      </c>
      <c r="FJ25">
        <v>955.190666666667</v>
      </c>
      <c r="FK25">
        <v>39.8</v>
      </c>
      <c r="FL25">
        <v>0</v>
      </c>
      <c r="FM25">
        <v>144.700000047684</v>
      </c>
      <c r="FN25">
        <v>0</v>
      </c>
      <c r="FO25">
        <v>1389.905</v>
      </c>
      <c r="FP25">
        <v>-1.63658119502708</v>
      </c>
      <c r="FQ25">
        <v>-1.23760679390557</v>
      </c>
      <c r="FR25">
        <v>13768.1461538462</v>
      </c>
      <c r="FS25">
        <v>15</v>
      </c>
      <c r="FT25">
        <v>1707341127.1</v>
      </c>
      <c r="FU25" t="s">
        <v>471</v>
      </c>
      <c r="FV25">
        <v>1707341127.1</v>
      </c>
      <c r="FW25">
        <v>1707341067.1</v>
      </c>
      <c r="FX25">
        <v>60</v>
      </c>
      <c r="FY25">
        <v>-0.014</v>
      </c>
      <c r="FZ25">
        <v>-0.003</v>
      </c>
      <c r="GA25">
        <v>-1.407</v>
      </c>
      <c r="GB25">
        <v>0.418</v>
      </c>
      <c r="GC25">
        <v>1000</v>
      </c>
      <c r="GD25">
        <v>32</v>
      </c>
      <c r="GE25">
        <v>1.98</v>
      </c>
      <c r="GF25">
        <v>0.18</v>
      </c>
      <c r="GG25">
        <v>0</v>
      </c>
      <c r="GH25">
        <v>0</v>
      </c>
      <c r="GI25" t="s">
        <v>436</v>
      </c>
      <c r="GJ25">
        <v>3.23847</v>
      </c>
      <c r="GK25">
        <v>2.68113</v>
      </c>
      <c r="GL25">
        <v>0.154179</v>
      </c>
      <c r="GM25">
        <v>0.153911</v>
      </c>
      <c r="GN25">
        <v>0.129893</v>
      </c>
      <c r="GO25">
        <v>0.125773</v>
      </c>
      <c r="GP25">
        <v>25659.8</v>
      </c>
      <c r="GQ25">
        <v>23602.3</v>
      </c>
      <c r="GR25">
        <v>28722.2</v>
      </c>
      <c r="GS25">
        <v>26485.8</v>
      </c>
      <c r="GT25">
        <v>34851.2</v>
      </c>
      <c r="GU25">
        <v>32609.4</v>
      </c>
      <c r="GV25">
        <v>43162.7</v>
      </c>
      <c r="GW25">
        <v>40133.8</v>
      </c>
      <c r="GX25">
        <v>2.0451</v>
      </c>
      <c r="GY25">
        <v>2.4549</v>
      </c>
      <c r="GZ25">
        <v>0.377238</v>
      </c>
      <c r="HA25">
        <v>0</v>
      </c>
      <c r="HB25">
        <v>38.323</v>
      </c>
      <c r="HC25">
        <v>999.9</v>
      </c>
      <c r="HD25">
        <v>67.617</v>
      </c>
      <c r="HE25">
        <v>30.363</v>
      </c>
      <c r="HF25">
        <v>33.4159</v>
      </c>
      <c r="HG25">
        <v>29.4919</v>
      </c>
      <c r="HH25">
        <v>8.82211</v>
      </c>
      <c r="HI25">
        <v>3</v>
      </c>
      <c r="HJ25">
        <v>0.305976</v>
      </c>
      <c r="HK25">
        <v>-6.66667</v>
      </c>
      <c r="HL25">
        <v>20.1642</v>
      </c>
      <c r="HM25">
        <v>5.25203</v>
      </c>
      <c r="HN25">
        <v>11.968</v>
      </c>
      <c r="HO25">
        <v>4.9854</v>
      </c>
      <c r="HP25">
        <v>3.292</v>
      </c>
      <c r="HQ25">
        <v>9999</v>
      </c>
      <c r="HR25">
        <v>999.9</v>
      </c>
      <c r="HS25">
        <v>9999</v>
      </c>
      <c r="HT25">
        <v>9999</v>
      </c>
      <c r="HU25">
        <v>4.9709</v>
      </c>
      <c r="HV25">
        <v>1.88292</v>
      </c>
      <c r="HW25">
        <v>1.87765</v>
      </c>
      <c r="HX25">
        <v>1.87924</v>
      </c>
      <c r="HY25">
        <v>1.87486</v>
      </c>
      <c r="HZ25">
        <v>1.87505</v>
      </c>
      <c r="IA25">
        <v>1.8783</v>
      </c>
      <c r="IB25">
        <v>1.87881</v>
      </c>
      <c r="IC25">
        <v>0</v>
      </c>
      <c r="ID25">
        <v>0</v>
      </c>
      <c r="IE25">
        <v>0</v>
      </c>
      <c r="IF25">
        <v>0</v>
      </c>
      <c r="IG25" t="s">
        <v>437</v>
      </c>
      <c r="IH25" t="s">
        <v>438</v>
      </c>
      <c r="II25" t="s">
        <v>439</v>
      </c>
      <c r="IJ25" t="s">
        <v>439</v>
      </c>
      <c r="IK25" t="s">
        <v>439</v>
      </c>
      <c r="IL25" t="s">
        <v>439</v>
      </c>
      <c r="IM25">
        <v>0</v>
      </c>
      <c r="IN25">
        <v>100</v>
      </c>
      <c r="IO25">
        <v>100</v>
      </c>
      <c r="IP25">
        <v>-1.407</v>
      </c>
      <c r="IQ25">
        <v>0.4181</v>
      </c>
      <c r="IR25">
        <v>-1.39280000000008</v>
      </c>
      <c r="IS25">
        <v>0</v>
      </c>
      <c r="IT25">
        <v>0</v>
      </c>
      <c r="IU25">
        <v>0</v>
      </c>
      <c r="IV25">
        <v>0.41815</v>
      </c>
      <c r="IW25">
        <v>0</v>
      </c>
      <c r="IX25">
        <v>0</v>
      </c>
      <c r="IY25">
        <v>0</v>
      </c>
      <c r="IZ25">
        <v>-1</v>
      </c>
      <c r="JA25">
        <v>-1</v>
      </c>
      <c r="JB25">
        <v>1</v>
      </c>
      <c r="JC25">
        <v>23</v>
      </c>
      <c r="JD25">
        <v>0.7</v>
      </c>
      <c r="JE25">
        <v>0.7</v>
      </c>
      <c r="JF25">
        <v>3.18848</v>
      </c>
      <c r="JG25">
        <v>2.58911</v>
      </c>
      <c r="JH25">
        <v>3.34595</v>
      </c>
      <c r="JI25">
        <v>3.18604</v>
      </c>
      <c r="JJ25">
        <v>3.05054</v>
      </c>
      <c r="JK25">
        <v>2.34863</v>
      </c>
      <c r="JL25">
        <v>35.6148</v>
      </c>
      <c r="JM25">
        <v>12.7311</v>
      </c>
      <c r="JN25">
        <v>18</v>
      </c>
      <c r="JO25">
        <v>616.012</v>
      </c>
      <c r="JP25">
        <v>1047.51</v>
      </c>
      <c r="JQ25">
        <v>55.6179</v>
      </c>
      <c r="JR25">
        <v>30.8404</v>
      </c>
      <c r="JS25">
        <v>30.0005</v>
      </c>
      <c r="JT25">
        <v>30.5323</v>
      </c>
      <c r="JU25">
        <v>30.4591</v>
      </c>
      <c r="JV25">
        <v>63.7679</v>
      </c>
      <c r="JW25">
        <v>0</v>
      </c>
      <c r="JX25">
        <v>100</v>
      </c>
      <c r="JY25">
        <v>127.847</v>
      </c>
      <c r="JZ25">
        <v>1000</v>
      </c>
      <c r="KA25">
        <v>44.3348</v>
      </c>
      <c r="KB25">
        <v>103.706</v>
      </c>
      <c r="KC25">
        <v>100.903</v>
      </c>
    </row>
    <row r="26" spans="1:289">
      <c r="A26">
        <v>10</v>
      </c>
      <c r="B26">
        <v>1707341175.1</v>
      </c>
      <c r="C26">
        <v>900</v>
      </c>
      <c r="D26" t="s">
        <v>472</v>
      </c>
      <c r="E26" t="s">
        <v>473</v>
      </c>
      <c r="F26">
        <v>15</v>
      </c>
      <c r="G26" t="s">
        <v>425</v>
      </c>
      <c r="H26" t="s">
        <v>426</v>
      </c>
      <c r="I26" t="s">
        <v>427</v>
      </c>
      <c r="J26" t="s">
        <v>428</v>
      </c>
      <c r="K26" t="s">
        <v>429</v>
      </c>
      <c r="L26" t="s">
        <v>430</v>
      </c>
      <c r="M26">
        <v>1707341167.1</v>
      </c>
      <c r="N26">
        <f>(O26)/1000</f>
        <v>0</v>
      </c>
      <c r="O26">
        <f>IF(DT26, AR26, AL26)</f>
        <v>0</v>
      </c>
      <c r="P26">
        <f>IF(DT26, AM26, AK26)</f>
        <v>0</v>
      </c>
      <c r="Q26">
        <f>DV26 - IF(AY26&gt;1, P26*DP26*100.0/(BA26*EJ26), 0)</f>
        <v>0</v>
      </c>
      <c r="R26">
        <f>((X26-N26/2)*Q26-P26)/(X26+N26/2)</f>
        <v>0</v>
      </c>
      <c r="S26">
        <f>R26*(EC26+ED26)/1000.0</f>
        <v>0</v>
      </c>
      <c r="T26">
        <f>(DV26 - IF(AY26&gt;1, P26*DP26*100.0/(BA26*EJ26), 0))*(EC26+ED26)/1000.0</f>
        <v>0</v>
      </c>
      <c r="U26">
        <f>2.0/((1/W26-1/V26)+SIGN(W26)*SQRT((1/W26-1/V26)*(1/W26-1/V26) + 4*DQ26/((DQ26+1)*(DQ26+1))*(2*1/W26*1/V26-1/V26*1/V26)))</f>
        <v>0</v>
      </c>
      <c r="V26">
        <f>IF(LEFT(DR26,1)&lt;&gt;"0",IF(LEFT(DR26,1)="1",3.0,DS26),$D$5+$E$5*(EJ26*EC26/($K$5*1000))+$F$5*(EJ26*EC26/($K$5*1000))*MAX(MIN(DP26,$J$5),$I$5)*MAX(MIN(DP26,$J$5),$I$5)+$G$5*MAX(MIN(DP26,$J$5),$I$5)*(EJ26*EC26/($K$5*1000))+$H$5*(EJ26*EC26/($K$5*1000))*(EJ26*EC26/($K$5*1000)))</f>
        <v>0</v>
      </c>
      <c r="W26">
        <f>N26*(1000-(1000*0.61365*exp(17.502*AA26/(240.97+AA26))/(EC26+ED26)+DX26)/2)/(1000*0.61365*exp(17.502*AA26/(240.97+AA26))/(EC26+ED26)-DX26)</f>
        <v>0</v>
      </c>
      <c r="X26">
        <f>1/((DQ26+1)/(U26/1.6)+1/(V26/1.37)) + DQ26/((DQ26+1)/(U26/1.6) + DQ26/(V26/1.37))</f>
        <v>0</v>
      </c>
      <c r="Y26">
        <f>(DL26*DO26)</f>
        <v>0</v>
      </c>
      <c r="Z26">
        <f>(EE26+(Y26+2*0.95*5.67E-8*(((EE26+$B$7)+273)^4-(EE26+273)^4)-44100*N26)/(1.84*29.3*V26+8*0.95*5.67E-8*(EE26+273)^3))</f>
        <v>0</v>
      </c>
      <c r="AA26">
        <f>($C$7*EF26+$D$7*EG26+$E$7*Z26)</f>
        <v>0</v>
      </c>
      <c r="AB26">
        <f>0.61365*exp(17.502*AA26/(240.97+AA26))</f>
        <v>0</v>
      </c>
      <c r="AC26">
        <f>(AD26/AE26*100)</f>
        <v>0</v>
      </c>
      <c r="AD26">
        <f>DX26*(EC26+ED26)/1000</f>
        <v>0</v>
      </c>
      <c r="AE26">
        <f>0.61365*exp(17.502*EE26/(240.97+EE26))</f>
        <v>0</v>
      </c>
      <c r="AF26">
        <f>(AB26-DX26*(EC26+ED26)/1000)</f>
        <v>0</v>
      </c>
      <c r="AG26">
        <f>(-N26*44100)</f>
        <v>0</v>
      </c>
      <c r="AH26">
        <f>2*29.3*V26*0.92*(EE26-AA26)</f>
        <v>0</v>
      </c>
      <c r="AI26">
        <f>2*0.95*5.67E-8*(((EE26+$B$7)+273)^4-(AA26+273)^4)</f>
        <v>0</v>
      </c>
      <c r="AJ26">
        <f>Y26+AI26+AG26+AH26</f>
        <v>0</v>
      </c>
      <c r="AK26">
        <f>EB26*AY26*(DW26-DV26*(1000-AY26*DY26)/(1000-AY26*DX26))/(100*DP26)</f>
        <v>0</v>
      </c>
      <c r="AL26">
        <f>1000*EB26*AY26*(DX26-DY26)/(100*DP26*(1000-AY26*DX26))</f>
        <v>0</v>
      </c>
      <c r="AM26">
        <f>(AN26 - AO26 - EC26*1E3/(8.314*(EE26+273.15)) * AQ26/EB26 * AP26) * EB26/(100*DP26) * (1000 - DY26)/1000</f>
        <v>0</v>
      </c>
      <c r="AN26">
        <v>1032.86853387113</v>
      </c>
      <c r="AO26">
        <v>1029.33254545455</v>
      </c>
      <c r="AP26">
        <v>-0.00234182593596285</v>
      </c>
      <c r="AQ26">
        <v>66.9584004439625</v>
      </c>
      <c r="AR26">
        <f>(AT26 - AS26 + EC26*1E3/(8.314*(EE26+273.15)) * AV26/EB26 * AU26) * EB26/(100*DP26) * 1000/(1000 - AT26)</f>
        <v>0</v>
      </c>
      <c r="AS26">
        <v>31.8646019485714</v>
      </c>
      <c r="AT26">
        <v>32.9428624242424</v>
      </c>
      <c r="AU26">
        <v>0.000105668250448349</v>
      </c>
      <c r="AV26">
        <v>78.43</v>
      </c>
      <c r="AW26">
        <v>4</v>
      </c>
      <c r="AX26">
        <v>1</v>
      </c>
      <c r="AY26">
        <f>IF(AW26*$H$13&gt;=BA26,1.0,(BA26/(BA26-AW26*$H$13)))</f>
        <v>0</v>
      </c>
      <c r="AZ26">
        <f>(AY26-1)*100</f>
        <v>0</v>
      </c>
      <c r="BA26">
        <f>MAX(0,($B$13+$C$13*EJ26)/(1+$D$13*EJ26)*EC26/(EE26+273)*$E$13)</f>
        <v>0</v>
      </c>
      <c r="BB26" t="s">
        <v>431</v>
      </c>
      <c r="BC26">
        <v>10104.6</v>
      </c>
      <c r="BD26">
        <v>832.715384615385</v>
      </c>
      <c r="BE26">
        <v>4495.83</v>
      </c>
      <c r="BF26">
        <f>1-BD26/BE26</f>
        <v>0</v>
      </c>
      <c r="BG26">
        <v>-0.102066526841992</v>
      </c>
      <c r="BH26" t="s">
        <v>474</v>
      </c>
      <c r="BI26">
        <v>10061</v>
      </c>
      <c r="BJ26">
        <v>1388.8704</v>
      </c>
      <c r="BK26">
        <v>1526.99</v>
      </c>
      <c r="BL26">
        <f>1-BJ26/BK26</f>
        <v>0</v>
      </c>
      <c r="BM26">
        <v>0.5</v>
      </c>
      <c r="BN26">
        <f>DM26</f>
        <v>0</v>
      </c>
      <c r="BO26">
        <f>P26</f>
        <v>0</v>
      </c>
      <c r="BP26">
        <f>BL26*BM26*BN26</f>
        <v>0</v>
      </c>
      <c r="BQ26">
        <f>(BO26-BG26)/BN26</f>
        <v>0</v>
      </c>
      <c r="BR26">
        <f>(BE26-BK26)/BK26</f>
        <v>0</v>
      </c>
      <c r="BS26">
        <f>BD26/(BF26+BD26/BK26)</f>
        <v>0</v>
      </c>
      <c r="BT26" t="s">
        <v>433</v>
      </c>
      <c r="BU26">
        <v>0</v>
      </c>
      <c r="BV26">
        <f>IF(BU26&lt;&gt;0, BU26, BS26)</f>
        <v>0</v>
      </c>
      <c r="BW26">
        <f>1-BV26/BK26</f>
        <v>0</v>
      </c>
      <c r="BX26">
        <f>(BK26-BJ26)/(BK26-BV26)</f>
        <v>0</v>
      </c>
      <c r="BY26">
        <f>(BE26-BK26)/(BE26-BV26)</f>
        <v>0</v>
      </c>
      <c r="BZ26">
        <f>(BK26-BJ26)/(BK26-BD26)</f>
        <v>0</v>
      </c>
      <c r="CA26">
        <f>(BE26-BK26)/(BE26-BD26)</f>
        <v>0</v>
      </c>
      <c r="CB26">
        <f>(BX26*BV26/BJ26)</f>
        <v>0</v>
      </c>
      <c r="CC26">
        <f>(1-CB26)</f>
        <v>0</v>
      </c>
      <c r="CD26">
        <v>1584</v>
      </c>
      <c r="CE26">
        <v>290</v>
      </c>
      <c r="CF26">
        <v>1526.99</v>
      </c>
      <c r="CG26">
        <v>285</v>
      </c>
      <c r="CH26">
        <v>10061</v>
      </c>
      <c r="CI26">
        <v>1528.5</v>
      </c>
      <c r="CJ26">
        <v>-1.51</v>
      </c>
      <c r="CK26">
        <v>300</v>
      </c>
      <c r="CL26">
        <v>24.1</v>
      </c>
      <c r="CM26">
        <v>1493.15034343163</v>
      </c>
      <c r="CN26">
        <v>1.79155409531493</v>
      </c>
      <c r="CO26">
        <v>35.5634535333219</v>
      </c>
      <c r="CP26">
        <v>1.58573346853566</v>
      </c>
      <c r="CQ26">
        <v>0.947266943793195</v>
      </c>
      <c r="CR26">
        <v>-0.00752981557285872</v>
      </c>
      <c r="CS26">
        <v>290</v>
      </c>
      <c r="CT26">
        <v>1563.24</v>
      </c>
      <c r="CU26">
        <v>895</v>
      </c>
      <c r="CV26">
        <v>10041.8</v>
      </c>
      <c r="CW26">
        <v>1528.57</v>
      </c>
      <c r="CX26">
        <v>34.67</v>
      </c>
      <c r="DL26">
        <f>$B$11*EK26+$C$11*EL26+$F$11*EW26*(1-EZ26)</f>
        <v>0</v>
      </c>
      <c r="DM26">
        <f>DL26*DN26</f>
        <v>0</v>
      </c>
      <c r="DN26">
        <f>($B$11*$D$9+$C$11*$D$9+$F$11*((FJ26+FB26)/MAX(FJ26+FB26+FK26, 0.1)*$I$9+FK26/MAX(FJ26+FB26+FK26, 0.1)*$J$9))/($B$11+$C$11+$F$11)</f>
        <v>0</v>
      </c>
      <c r="DO26">
        <f>($B$11*$K$9+$C$11*$K$9+$F$11*((FJ26+FB26)/MAX(FJ26+FB26+FK26, 0.1)*$P$9+FK26/MAX(FJ26+FB26+FK26, 0.1)*$Q$9))/($B$11+$C$11+$F$11)</f>
        <v>0</v>
      </c>
      <c r="DP26">
        <v>6</v>
      </c>
      <c r="DQ26">
        <v>0.5</v>
      </c>
      <c r="DR26" t="s">
        <v>434</v>
      </c>
      <c r="DS26">
        <v>2</v>
      </c>
      <c r="DT26" t="b">
        <v>1</v>
      </c>
      <c r="DU26">
        <v>1707341167.1</v>
      </c>
      <c r="DV26">
        <v>995.3606</v>
      </c>
      <c r="DW26">
        <v>999.938466666667</v>
      </c>
      <c r="DX26">
        <v>32.9361466666667</v>
      </c>
      <c r="DY26">
        <v>31.8607866666667</v>
      </c>
      <c r="DZ26">
        <v>996.7816</v>
      </c>
      <c r="EA26">
        <v>32.5180066666667</v>
      </c>
      <c r="EB26">
        <v>600.047</v>
      </c>
      <c r="EC26">
        <v>88.0294533333333</v>
      </c>
      <c r="ED26">
        <v>0.10004622</v>
      </c>
      <c r="EE26">
        <v>46.3557333333333</v>
      </c>
      <c r="EF26">
        <v>44.5550866666667</v>
      </c>
      <c r="EG26">
        <v>999.9</v>
      </c>
      <c r="EH26">
        <v>0</v>
      </c>
      <c r="EI26">
        <v>0</v>
      </c>
      <c r="EJ26">
        <v>5008.5</v>
      </c>
      <c r="EK26">
        <v>0</v>
      </c>
      <c r="EL26">
        <v>-23.6399066666667</v>
      </c>
      <c r="EM26">
        <v>-4.563834</v>
      </c>
      <c r="EN26">
        <v>1029.274</v>
      </c>
      <c r="EO26">
        <v>1032.84333333333</v>
      </c>
      <c r="EP26">
        <v>1.07536466666667</v>
      </c>
      <c r="EQ26">
        <v>999.938466666667</v>
      </c>
      <c r="ER26">
        <v>31.8607866666667</v>
      </c>
      <c r="ES26">
        <v>2.899352</v>
      </c>
      <c r="ET26">
        <v>2.80468733333333</v>
      </c>
      <c r="EU26">
        <v>23.46092</v>
      </c>
      <c r="EV26">
        <v>22.9116933333333</v>
      </c>
      <c r="EW26">
        <v>999.977533333333</v>
      </c>
      <c r="EX26">
        <v>0.960006866666667</v>
      </c>
      <c r="EY26">
        <v>0.0399931333333333</v>
      </c>
      <c r="EZ26">
        <v>0</v>
      </c>
      <c r="FA26">
        <v>1388.934</v>
      </c>
      <c r="FB26">
        <v>5.00072</v>
      </c>
      <c r="FC26">
        <v>13765.26</v>
      </c>
      <c r="FD26">
        <v>8681.044</v>
      </c>
      <c r="FE26">
        <v>46.75</v>
      </c>
      <c r="FF26">
        <v>47.5</v>
      </c>
      <c r="FG26">
        <v>47.5537333333333</v>
      </c>
      <c r="FH26">
        <v>48.1912</v>
      </c>
      <c r="FI26">
        <v>50.0537333333333</v>
      </c>
      <c r="FJ26">
        <v>955.187333333333</v>
      </c>
      <c r="FK26">
        <v>39.79</v>
      </c>
      <c r="FL26">
        <v>0</v>
      </c>
      <c r="FM26">
        <v>65.9000000953674</v>
      </c>
      <c r="FN26">
        <v>0</v>
      </c>
      <c r="FO26">
        <v>1388.8704</v>
      </c>
      <c r="FP26">
        <v>0.271538465602341</v>
      </c>
      <c r="FQ26">
        <v>13.1846154201222</v>
      </c>
      <c r="FR26">
        <v>13765.648</v>
      </c>
      <c r="FS26">
        <v>15</v>
      </c>
      <c r="FT26">
        <v>1707341200.1</v>
      </c>
      <c r="FU26" t="s">
        <v>475</v>
      </c>
      <c r="FV26">
        <v>1707341200.1</v>
      </c>
      <c r="FW26">
        <v>1707341067.1</v>
      </c>
      <c r="FX26">
        <v>61</v>
      </c>
      <c r="FY26">
        <v>-0.014</v>
      </c>
      <c r="FZ26">
        <v>-0.003</v>
      </c>
      <c r="GA26">
        <v>-1.421</v>
      </c>
      <c r="GB26">
        <v>0.418</v>
      </c>
      <c r="GC26">
        <v>1000</v>
      </c>
      <c r="GD26">
        <v>32</v>
      </c>
      <c r="GE26">
        <v>2.6</v>
      </c>
      <c r="GF26">
        <v>0.18</v>
      </c>
      <c r="GG26">
        <v>0</v>
      </c>
      <c r="GH26">
        <v>0</v>
      </c>
      <c r="GI26" t="s">
        <v>436</v>
      </c>
      <c r="GJ26">
        <v>3.23841</v>
      </c>
      <c r="GK26">
        <v>2.68097</v>
      </c>
      <c r="GL26">
        <v>0.154194</v>
      </c>
      <c r="GM26">
        <v>0.1539</v>
      </c>
      <c r="GN26">
        <v>0.130012</v>
      </c>
      <c r="GO26">
        <v>0.125874</v>
      </c>
      <c r="GP26">
        <v>25657.8</v>
      </c>
      <c r="GQ26">
        <v>23600</v>
      </c>
      <c r="GR26">
        <v>28720.8</v>
      </c>
      <c r="GS26">
        <v>26483</v>
      </c>
      <c r="GT26">
        <v>34844.9</v>
      </c>
      <c r="GU26">
        <v>32602.8</v>
      </c>
      <c r="GV26">
        <v>43160.2</v>
      </c>
      <c r="GW26">
        <v>40130</v>
      </c>
      <c r="GX26">
        <v>2.0439</v>
      </c>
      <c r="GY26">
        <v>2.4535</v>
      </c>
      <c r="GZ26">
        <v>0.379384</v>
      </c>
      <c r="HA26">
        <v>0</v>
      </c>
      <c r="HB26">
        <v>38.5075</v>
      </c>
      <c r="HC26">
        <v>999.9</v>
      </c>
      <c r="HD26">
        <v>67.641</v>
      </c>
      <c r="HE26">
        <v>30.393</v>
      </c>
      <c r="HF26">
        <v>33.4862</v>
      </c>
      <c r="HG26">
        <v>29.5919</v>
      </c>
      <c r="HH26">
        <v>8.69791</v>
      </c>
      <c r="HI26">
        <v>3</v>
      </c>
      <c r="HJ26">
        <v>0.311087</v>
      </c>
      <c r="HK26">
        <v>-6.66667</v>
      </c>
      <c r="HL26">
        <v>20.1649</v>
      </c>
      <c r="HM26">
        <v>5.25024</v>
      </c>
      <c r="HN26">
        <v>11.968</v>
      </c>
      <c r="HO26">
        <v>4.9858</v>
      </c>
      <c r="HP26">
        <v>3.2921</v>
      </c>
      <c r="HQ26">
        <v>9999</v>
      </c>
      <c r="HR26">
        <v>999.9</v>
      </c>
      <c r="HS26">
        <v>9999</v>
      </c>
      <c r="HT26">
        <v>9999</v>
      </c>
      <c r="HU26">
        <v>4.97098</v>
      </c>
      <c r="HV26">
        <v>1.88288</v>
      </c>
      <c r="HW26">
        <v>1.87767</v>
      </c>
      <c r="HX26">
        <v>1.87923</v>
      </c>
      <c r="HY26">
        <v>1.87488</v>
      </c>
      <c r="HZ26">
        <v>1.87503</v>
      </c>
      <c r="IA26">
        <v>1.87834</v>
      </c>
      <c r="IB26">
        <v>1.8788</v>
      </c>
      <c r="IC26">
        <v>0</v>
      </c>
      <c r="ID26">
        <v>0</v>
      </c>
      <c r="IE26">
        <v>0</v>
      </c>
      <c r="IF26">
        <v>0</v>
      </c>
      <c r="IG26" t="s">
        <v>437</v>
      </c>
      <c r="IH26" t="s">
        <v>438</v>
      </c>
      <c r="II26" t="s">
        <v>439</v>
      </c>
      <c r="IJ26" t="s">
        <v>439</v>
      </c>
      <c r="IK26" t="s">
        <v>439</v>
      </c>
      <c r="IL26" t="s">
        <v>439</v>
      </c>
      <c r="IM26">
        <v>0</v>
      </c>
      <c r="IN26">
        <v>100</v>
      </c>
      <c r="IO26">
        <v>100</v>
      </c>
      <c r="IP26">
        <v>-1.421</v>
      </c>
      <c r="IQ26">
        <v>0.4181</v>
      </c>
      <c r="IR26">
        <v>-1.40709090909104</v>
      </c>
      <c r="IS26">
        <v>0</v>
      </c>
      <c r="IT26">
        <v>0</v>
      </c>
      <c r="IU26">
        <v>0</v>
      </c>
      <c r="IV26">
        <v>0.41815</v>
      </c>
      <c r="IW26">
        <v>0</v>
      </c>
      <c r="IX26">
        <v>0</v>
      </c>
      <c r="IY26">
        <v>0</v>
      </c>
      <c r="IZ26">
        <v>-1</v>
      </c>
      <c r="JA26">
        <v>-1</v>
      </c>
      <c r="JB26">
        <v>1</v>
      </c>
      <c r="JC26">
        <v>23</v>
      </c>
      <c r="JD26">
        <v>0.8</v>
      </c>
      <c r="JE26">
        <v>1.8</v>
      </c>
      <c r="JF26">
        <v>3.1897</v>
      </c>
      <c r="JG26">
        <v>2.58667</v>
      </c>
      <c r="JH26">
        <v>3.34595</v>
      </c>
      <c r="JI26">
        <v>3.18481</v>
      </c>
      <c r="JJ26">
        <v>3.05054</v>
      </c>
      <c r="JK26">
        <v>2.35596</v>
      </c>
      <c r="JL26">
        <v>35.6845</v>
      </c>
      <c r="JM26">
        <v>12.6873</v>
      </c>
      <c r="JN26">
        <v>18</v>
      </c>
      <c r="JO26">
        <v>615.784</v>
      </c>
      <c r="JP26">
        <v>1047.04</v>
      </c>
      <c r="JQ26">
        <v>55.8011</v>
      </c>
      <c r="JR26">
        <v>30.9111</v>
      </c>
      <c r="JS26">
        <v>30.0004</v>
      </c>
      <c r="JT26">
        <v>30.6015</v>
      </c>
      <c r="JU26">
        <v>30.5281</v>
      </c>
      <c r="JV26">
        <v>63.796</v>
      </c>
      <c r="JW26">
        <v>0</v>
      </c>
      <c r="JX26">
        <v>100</v>
      </c>
      <c r="JY26">
        <v>71.0948</v>
      </c>
      <c r="JZ26">
        <v>1000</v>
      </c>
      <c r="KA26">
        <v>44.3348</v>
      </c>
      <c r="KB26">
        <v>103.7</v>
      </c>
      <c r="KC26">
        <v>100.893</v>
      </c>
    </row>
    <row r="27" spans="1:289">
      <c r="A27">
        <v>11</v>
      </c>
      <c r="B27">
        <v>1707341299.1</v>
      </c>
      <c r="C27">
        <v>1024</v>
      </c>
      <c r="D27" t="s">
        <v>476</v>
      </c>
      <c r="E27" t="s">
        <v>477</v>
      </c>
      <c r="F27">
        <v>15</v>
      </c>
      <c r="G27" t="s">
        <v>425</v>
      </c>
      <c r="H27" t="s">
        <v>426</v>
      </c>
      <c r="I27" t="s">
        <v>427</v>
      </c>
      <c r="J27" t="s">
        <v>428</v>
      </c>
      <c r="K27" t="s">
        <v>429</v>
      </c>
      <c r="L27" t="s">
        <v>430</v>
      </c>
      <c r="M27">
        <v>1707341290.6</v>
      </c>
      <c r="N27">
        <f>(O27)/1000</f>
        <v>0</v>
      </c>
      <c r="O27">
        <f>IF(DT27, AR27, AL27)</f>
        <v>0</v>
      </c>
      <c r="P27">
        <f>IF(DT27, AM27, AK27)</f>
        <v>0</v>
      </c>
      <c r="Q27">
        <f>DV27 - IF(AY27&gt;1, P27*DP27*100.0/(BA27*EJ27), 0)</f>
        <v>0</v>
      </c>
      <c r="R27">
        <f>((X27-N27/2)*Q27-P27)/(X27+N27/2)</f>
        <v>0</v>
      </c>
      <c r="S27">
        <f>R27*(EC27+ED27)/1000.0</f>
        <v>0</v>
      </c>
      <c r="T27">
        <f>(DV27 - IF(AY27&gt;1, P27*DP27*100.0/(BA27*EJ27), 0))*(EC27+ED27)/1000.0</f>
        <v>0</v>
      </c>
      <c r="U27">
        <f>2.0/((1/W27-1/V27)+SIGN(W27)*SQRT((1/W27-1/V27)*(1/W27-1/V27) + 4*DQ27/((DQ27+1)*(DQ27+1))*(2*1/W27*1/V27-1/V27*1/V27)))</f>
        <v>0</v>
      </c>
      <c r="V27">
        <f>IF(LEFT(DR27,1)&lt;&gt;"0",IF(LEFT(DR27,1)="1",3.0,DS27),$D$5+$E$5*(EJ27*EC27/($K$5*1000))+$F$5*(EJ27*EC27/($K$5*1000))*MAX(MIN(DP27,$J$5),$I$5)*MAX(MIN(DP27,$J$5),$I$5)+$G$5*MAX(MIN(DP27,$J$5),$I$5)*(EJ27*EC27/($K$5*1000))+$H$5*(EJ27*EC27/($K$5*1000))*(EJ27*EC27/($K$5*1000)))</f>
        <v>0</v>
      </c>
      <c r="W27">
        <f>N27*(1000-(1000*0.61365*exp(17.502*AA27/(240.97+AA27))/(EC27+ED27)+DX27)/2)/(1000*0.61365*exp(17.502*AA27/(240.97+AA27))/(EC27+ED27)-DX27)</f>
        <v>0</v>
      </c>
      <c r="X27">
        <f>1/((DQ27+1)/(U27/1.6)+1/(V27/1.37)) + DQ27/((DQ27+1)/(U27/1.6) + DQ27/(V27/1.37))</f>
        <v>0</v>
      </c>
      <c r="Y27">
        <f>(DL27*DO27)</f>
        <v>0</v>
      </c>
      <c r="Z27">
        <f>(EE27+(Y27+2*0.95*5.67E-8*(((EE27+$B$7)+273)^4-(EE27+273)^4)-44100*N27)/(1.84*29.3*V27+8*0.95*5.67E-8*(EE27+273)^3))</f>
        <v>0</v>
      </c>
      <c r="AA27">
        <f>($C$7*EF27+$D$7*EG27+$E$7*Z27)</f>
        <v>0</v>
      </c>
      <c r="AB27">
        <f>0.61365*exp(17.502*AA27/(240.97+AA27))</f>
        <v>0</v>
      </c>
      <c r="AC27">
        <f>(AD27/AE27*100)</f>
        <v>0</v>
      </c>
      <c r="AD27">
        <f>DX27*(EC27+ED27)/1000</f>
        <v>0</v>
      </c>
      <c r="AE27">
        <f>0.61365*exp(17.502*EE27/(240.97+EE27))</f>
        <v>0</v>
      </c>
      <c r="AF27">
        <f>(AB27-DX27*(EC27+ED27)/1000)</f>
        <v>0</v>
      </c>
      <c r="AG27">
        <f>(-N27*44100)</f>
        <v>0</v>
      </c>
      <c r="AH27">
        <f>2*29.3*V27*0.92*(EE27-AA27)</f>
        <v>0</v>
      </c>
      <c r="AI27">
        <f>2*0.95*5.67E-8*(((EE27+$B$7)+273)^4-(AA27+273)^4)</f>
        <v>0</v>
      </c>
      <c r="AJ27">
        <f>Y27+AI27+AG27+AH27</f>
        <v>0</v>
      </c>
      <c r="AK27">
        <f>EB27*AY27*(DW27-DV27*(1000-AY27*DY27)/(1000-AY27*DX27))/(100*DP27)</f>
        <v>0</v>
      </c>
      <c r="AL27">
        <f>1000*EB27*AY27*(DX27-DY27)/(100*DP27*(1000-AY27*DX27))</f>
        <v>0</v>
      </c>
      <c r="AM27">
        <f>(AN27 - AO27 - EC27*1E3/(8.314*(EE27+273.15)) * AQ27/EB27 * AP27) * EB27/(100*DP27) * (1000 - DY27)/1000</f>
        <v>0</v>
      </c>
      <c r="AN27">
        <v>1032.91163264746</v>
      </c>
      <c r="AO27">
        <v>1029.69703030303</v>
      </c>
      <c r="AP27">
        <v>0.0253848349967519</v>
      </c>
      <c r="AQ27">
        <v>66.9465701133758</v>
      </c>
      <c r="AR27">
        <f>(AT27 - AS27 + EC27*1E3/(8.314*(EE27+273.15)) * AV27/EB27 * AU27) * EB27/(100*DP27) * 1000/(1000 - AT27)</f>
        <v>0</v>
      </c>
      <c r="AS27">
        <v>31.9411581469068</v>
      </c>
      <c r="AT27">
        <v>33.1108078787878</v>
      </c>
      <c r="AU27">
        <v>0.000356015350621591</v>
      </c>
      <c r="AV27">
        <v>78.3402215683034</v>
      </c>
      <c r="AW27">
        <v>5</v>
      </c>
      <c r="AX27">
        <v>1</v>
      </c>
      <c r="AY27">
        <f>IF(AW27*$H$13&gt;=BA27,1.0,(BA27/(BA27-AW27*$H$13)))</f>
        <v>0</v>
      </c>
      <c r="AZ27">
        <f>(AY27-1)*100</f>
        <v>0</v>
      </c>
      <c r="BA27">
        <f>MAX(0,($B$13+$C$13*EJ27)/(1+$D$13*EJ27)*EC27/(EE27+273)*$E$13)</f>
        <v>0</v>
      </c>
      <c r="BB27" t="s">
        <v>431</v>
      </c>
      <c r="BC27">
        <v>10104.6</v>
      </c>
      <c r="BD27">
        <v>832.715384615385</v>
      </c>
      <c r="BE27">
        <v>4495.83</v>
      </c>
      <c r="BF27">
        <f>1-BD27/BE27</f>
        <v>0</v>
      </c>
      <c r="BG27">
        <v>-0.102066526841992</v>
      </c>
      <c r="BH27" t="s">
        <v>478</v>
      </c>
      <c r="BI27">
        <v>10060.3</v>
      </c>
      <c r="BJ27">
        <v>1386.41423076923</v>
      </c>
      <c r="BK27">
        <v>1507.83</v>
      </c>
      <c r="BL27">
        <f>1-BJ27/BK27</f>
        <v>0</v>
      </c>
      <c r="BM27">
        <v>0.5</v>
      </c>
      <c r="BN27">
        <f>DM27</f>
        <v>0</v>
      </c>
      <c r="BO27">
        <f>P27</f>
        <v>0</v>
      </c>
      <c r="BP27">
        <f>BL27*BM27*BN27</f>
        <v>0</v>
      </c>
      <c r="BQ27">
        <f>(BO27-BG27)/BN27</f>
        <v>0</v>
      </c>
      <c r="BR27">
        <f>(BE27-BK27)/BK27</f>
        <v>0</v>
      </c>
      <c r="BS27">
        <f>BD27/(BF27+BD27/BK27)</f>
        <v>0</v>
      </c>
      <c r="BT27" t="s">
        <v>433</v>
      </c>
      <c r="BU27">
        <v>0</v>
      </c>
      <c r="BV27">
        <f>IF(BU27&lt;&gt;0, BU27, BS27)</f>
        <v>0</v>
      </c>
      <c r="BW27">
        <f>1-BV27/BK27</f>
        <v>0</v>
      </c>
      <c r="BX27">
        <f>(BK27-BJ27)/(BK27-BV27)</f>
        <v>0</v>
      </c>
      <c r="BY27">
        <f>(BE27-BK27)/(BE27-BV27)</f>
        <v>0</v>
      </c>
      <c r="BZ27">
        <f>(BK27-BJ27)/(BK27-BD27)</f>
        <v>0</v>
      </c>
      <c r="CA27">
        <f>(BE27-BK27)/(BE27-BD27)</f>
        <v>0</v>
      </c>
      <c r="CB27">
        <f>(BX27*BV27/BJ27)</f>
        <v>0</v>
      </c>
      <c r="CC27">
        <f>(1-CB27)</f>
        <v>0</v>
      </c>
      <c r="CD27">
        <v>1585</v>
      </c>
      <c r="CE27">
        <v>290</v>
      </c>
      <c r="CF27">
        <v>1507.83</v>
      </c>
      <c r="CG27">
        <v>275</v>
      </c>
      <c r="CH27">
        <v>10060.3</v>
      </c>
      <c r="CI27">
        <v>1508.78</v>
      </c>
      <c r="CJ27">
        <v>-0.95</v>
      </c>
      <c r="CK27">
        <v>300</v>
      </c>
      <c r="CL27">
        <v>24.1</v>
      </c>
      <c r="CM27">
        <v>1475.95739379398</v>
      </c>
      <c r="CN27">
        <v>1.8309778462848</v>
      </c>
      <c r="CO27">
        <v>33.0156238816993</v>
      </c>
      <c r="CP27">
        <v>1.62037698754487</v>
      </c>
      <c r="CQ27">
        <v>0.936816227436043</v>
      </c>
      <c r="CR27">
        <v>-0.00752900645161291</v>
      </c>
      <c r="CS27">
        <v>290</v>
      </c>
      <c r="CT27">
        <v>1540.02</v>
      </c>
      <c r="CU27">
        <v>895</v>
      </c>
      <c r="CV27">
        <v>10040.1</v>
      </c>
      <c r="CW27">
        <v>1508.84</v>
      </c>
      <c r="CX27">
        <v>31.18</v>
      </c>
      <c r="DL27">
        <f>$B$11*EK27+$C$11*EL27+$F$11*EW27*(1-EZ27)</f>
        <v>0</v>
      </c>
      <c r="DM27">
        <f>DL27*DN27</f>
        <v>0</v>
      </c>
      <c r="DN27">
        <f>($B$11*$D$9+$C$11*$D$9+$F$11*((FJ27+FB27)/MAX(FJ27+FB27+FK27, 0.1)*$I$9+FK27/MAX(FJ27+FB27+FK27, 0.1)*$J$9))/($B$11+$C$11+$F$11)</f>
        <v>0</v>
      </c>
      <c r="DO27">
        <f>($B$11*$K$9+$C$11*$K$9+$F$11*((FJ27+FB27)/MAX(FJ27+FB27+FK27, 0.1)*$P$9+FK27/MAX(FJ27+FB27+FK27, 0.1)*$Q$9))/($B$11+$C$11+$F$11)</f>
        <v>0</v>
      </c>
      <c r="DP27">
        <v>6</v>
      </c>
      <c r="DQ27">
        <v>0.5</v>
      </c>
      <c r="DR27" t="s">
        <v>434</v>
      </c>
      <c r="DS27">
        <v>2</v>
      </c>
      <c r="DT27" t="b">
        <v>1</v>
      </c>
      <c r="DU27">
        <v>1707341290.6</v>
      </c>
      <c r="DV27">
        <v>995.4153125</v>
      </c>
      <c r="DW27">
        <v>999.9075</v>
      </c>
      <c r="DX27">
        <v>33.09825</v>
      </c>
      <c r="DY27">
        <v>31.93915</v>
      </c>
      <c r="DZ27">
        <v>996.9483125</v>
      </c>
      <c r="EA27">
        <v>32.67838125</v>
      </c>
      <c r="EB27">
        <v>599.799875</v>
      </c>
      <c r="EC27">
        <v>88.039025</v>
      </c>
      <c r="ED27">
        <v>0.09994915625</v>
      </c>
      <c r="EE27">
        <v>46.78658125</v>
      </c>
      <c r="EF27">
        <v>44.9511</v>
      </c>
      <c r="EG27">
        <v>999.9</v>
      </c>
      <c r="EH27">
        <v>0</v>
      </c>
      <c r="EI27">
        <v>0</v>
      </c>
      <c r="EJ27">
        <v>4995.3125</v>
      </c>
      <c r="EK27">
        <v>0</v>
      </c>
      <c r="EL27">
        <v>-18.1202875</v>
      </c>
      <c r="EM27">
        <v>-4.4070325</v>
      </c>
      <c r="EN27">
        <v>1029.578125</v>
      </c>
      <c r="EO27">
        <v>1032.89625</v>
      </c>
      <c r="EP27">
        <v>1.15911</v>
      </c>
      <c r="EQ27">
        <v>999.9075</v>
      </c>
      <c r="ER27">
        <v>31.93915</v>
      </c>
      <c r="ES27">
        <v>2.913938125</v>
      </c>
      <c r="ET27">
        <v>2.8118925</v>
      </c>
      <c r="EU27">
        <v>23.54415625</v>
      </c>
      <c r="EV27">
        <v>22.95405625</v>
      </c>
      <c r="EW27">
        <v>999.9973125</v>
      </c>
      <c r="EX27">
        <v>0.960012</v>
      </c>
      <c r="EY27">
        <v>0.03998781875</v>
      </c>
      <c r="EZ27">
        <v>0</v>
      </c>
      <c r="FA27">
        <v>1386.446875</v>
      </c>
      <c r="FB27">
        <v>5.00072</v>
      </c>
      <c r="FC27">
        <v>13748.56875</v>
      </c>
      <c r="FD27">
        <v>8681.23125</v>
      </c>
      <c r="FE27">
        <v>47</v>
      </c>
      <c r="FF27">
        <v>47.75</v>
      </c>
      <c r="FG27">
        <v>47.8159375</v>
      </c>
      <c r="FH27">
        <v>48.437</v>
      </c>
      <c r="FI27">
        <v>50.312</v>
      </c>
      <c r="FJ27">
        <v>955.20875</v>
      </c>
      <c r="FK27">
        <v>39.79</v>
      </c>
      <c r="FL27">
        <v>0</v>
      </c>
      <c r="FM27">
        <v>122.900000095367</v>
      </c>
      <c r="FN27">
        <v>0</v>
      </c>
      <c r="FO27">
        <v>1386.41423076923</v>
      </c>
      <c r="FP27">
        <v>-2.45982905568791</v>
      </c>
      <c r="FQ27">
        <v>-9.65470086672385</v>
      </c>
      <c r="FR27">
        <v>13748.2076923077</v>
      </c>
      <c r="FS27">
        <v>15</v>
      </c>
      <c r="FT27">
        <v>1707341315.1</v>
      </c>
      <c r="FU27" t="s">
        <v>479</v>
      </c>
      <c r="FV27">
        <v>1707341315.1</v>
      </c>
      <c r="FW27">
        <v>1707341271.1</v>
      </c>
      <c r="FX27">
        <v>63</v>
      </c>
      <c r="FY27">
        <v>-0.086</v>
      </c>
      <c r="FZ27">
        <v>0.002</v>
      </c>
      <c r="GA27">
        <v>-1.533</v>
      </c>
      <c r="GB27">
        <v>0.42</v>
      </c>
      <c r="GC27">
        <v>1000</v>
      </c>
      <c r="GD27">
        <v>32</v>
      </c>
      <c r="GE27">
        <v>1.71</v>
      </c>
      <c r="GF27">
        <v>0.23</v>
      </c>
      <c r="GG27">
        <v>0</v>
      </c>
      <c r="GH27">
        <v>0</v>
      </c>
      <c r="GI27" t="s">
        <v>436</v>
      </c>
      <c r="GJ27">
        <v>3.23843</v>
      </c>
      <c r="GK27">
        <v>2.681</v>
      </c>
      <c r="GL27">
        <v>0.154188</v>
      </c>
      <c r="GM27">
        <v>0.153881</v>
      </c>
      <c r="GN27">
        <v>0.130443</v>
      </c>
      <c r="GO27">
        <v>0.126048</v>
      </c>
      <c r="GP27">
        <v>25653</v>
      </c>
      <c r="GQ27">
        <v>23594.7</v>
      </c>
      <c r="GR27">
        <v>28715.8</v>
      </c>
      <c r="GS27">
        <v>26477.1</v>
      </c>
      <c r="GT27">
        <v>34822.6</v>
      </c>
      <c r="GU27">
        <v>32589.8</v>
      </c>
      <c r="GV27">
        <v>43153.1</v>
      </c>
      <c r="GW27">
        <v>40121.4</v>
      </c>
      <c r="GX27">
        <v>2.0416</v>
      </c>
      <c r="GY27">
        <v>2.4531</v>
      </c>
      <c r="GZ27">
        <v>0.380874</v>
      </c>
      <c r="HA27">
        <v>0</v>
      </c>
      <c r="HB27">
        <v>38.901</v>
      </c>
      <c r="HC27">
        <v>999.9</v>
      </c>
      <c r="HD27">
        <v>67.69</v>
      </c>
      <c r="HE27">
        <v>30.434</v>
      </c>
      <c r="HF27">
        <v>33.5835</v>
      </c>
      <c r="HG27">
        <v>29.1519</v>
      </c>
      <c r="HH27">
        <v>8.72195</v>
      </c>
      <c r="HI27">
        <v>3</v>
      </c>
      <c r="HJ27">
        <v>0.320528</v>
      </c>
      <c r="HK27">
        <v>-6.66667</v>
      </c>
      <c r="HL27">
        <v>20.165</v>
      </c>
      <c r="HM27">
        <v>5.25263</v>
      </c>
      <c r="HN27">
        <v>11.968</v>
      </c>
      <c r="HO27">
        <v>4.9856</v>
      </c>
      <c r="HP27">
        <v>3.2922</v>
      </c>
      <c r="HQ27">
        <v>9999</v>
      </c>
      <c r="HR27">
        <v>999.9</v>
      </c>
      <c r="HS27">
        <v>9999</v>
      </c>
      <c r="HT27">
        <v>9999</v>
      </c>
      <c r="HU27">
        <v>4.97086</v>
      </c>
      <c r="HV27">
        <v>1.88293</v>
      </c>
      <c r="HW27">
        <v>1.87764</v>
      </c>
      <c r="HX27">
        <v>1.87919</v>
      </c>
      <c r="HY27">
        <v>1.8749</v>
      </c>
      <c r="HZ27">
        <v>1.875</v>
      </c>
      <c r="IA27">
        <v>1.87833</v>
      </c>
      <c r="IB27">
        <v>1.8788</v>
      </c>
      <c r="IC27">
        <v>0</v>
      </c>
      <c r="ID27">
        <v>0</v>
      </c>
      <c r="IE27">
        <v>0</v>
      </c>
      <c r="IF27">
        <v>0</v>
      </c>
      <c r="IG27" t="s">
        <v>437</v>
      </c>
      <c r="IH27" t="s">
        <v>438</v>
      </c>
      <c r="II27" t="s">
        <v>439</v>
      </c>
      <c r="IJ27" t="s">
        <v>439</v>
      </c>
      <c r="IK27" t="s">
        <v>439</v>
      </c>
      <c r="IL27" t="s">
        <v>439</v>
      </c>
      <c r="IM27">
        <v>0</v>
      </c>
      <c r="IN27">
        <v>100</v>
      </c>
      <c r="IO27">
        <v>100</v>
      </c>
      <c r="IP27">
        <v>-1.533</v>
      </c>
      <c r="IQ27">
        <v>0.4199</v>
      </c>
      <c r="IR27">
        <v>-1.44770000000028</v>
      </c>
      <c r="IS27">
        <v>0</v>
      </c>
      <c r="IT27">
        <v>0</v>
      </c>
      <c r="IU27">
        <v>0</v>
      </c>
      <c r="IV27">
        <v>0.419881818181818</v>
      </c>
      <c r="IW27">
        <v>0</v>
      </c>
      <c r="IX27">
        <v>0</v>
      </c>
      <c r="IY27">
        <v>0</v>
      </c>
      <c r="IZ27">
        <v>-1</v>
      </c>
      <c r="JA27">
        <v>-1</v>
      </c>
      <c r="JB27">
        <v>1</v>
      </c>
      <c r="JC27">
        <v>23</v>
      </c>
      <c r="JD27">
        <v>0.5</v>
      </c>
      <c r="JE27">
        <v>0.5</v>
      </c>
      <c r="JF27">
        <v>3.19214</v>
      </c>
      <c r="JG27">
        <v>2.59155</v>
      </c>
      <c r="JH27">
        <v>3.34595</v>
      </c>
      <c r="JI27">
        <v>3.18481</v>
      </c>
      <c r="JJ27">
        <v>3.05054</v>
      </c>
      <c r="JK27">
        <v>2.34497</v>
      </c>
      <c r="JL27">
        <v>35.801</v>
      </c>
      <c r="JM27">
        <v>12.556</v>
      </c>
      <c r="JN27">
        <v>18</v>
      </c>
      <c r="JO27">
        <v>615.217</v>
      </c>
      <c r="JP27">
        <v>1048.78</v>
      </c>
      <c r="JQ27">
        <v>56.1048</v>
      </c>
      <c r="JR27">
        <v>31.0346</v>
      </c>
      <c r="JS27">
        <v>30.0004</v>
      </c>
      <c r="JT27">
        <v>30.7223</v>
      </c>
      <c r="JU27">
        <v>30.6486</v>
      </c>
      <c r="JV27">
        <v>63.8475</v>
      </c>
      <c r="JW27">
        <v>0</v>
      </c>
      <c r="JX27">
        <v>100</v>
      </c>
      <c r="JY27">
        <v>117.347</v>
      </c>
      <c r="JZ27">
        <v>1000</v>
      </c>
      <c r="KA27">
        <v>44.3348</v>
      </c>
      <c r="KB27">
        <v>103.682</v>
      </c>
      <c r="KC27">
        <v>100.871</v>
      </c>
    </row>
    <row r="28" spans="1:289">
      <c r="A28">
        <v>12</v>
      </c>
      <c r="B28">
        <v>1707341503.1</v>
      </c>
      <c r="C28">
        <v>1228</v>
      </c>
      <c r="D28" t="s">
        <v>480</v>
      </c>
      <c r="E28" t="s">
        <v>481</v>
      </c>
      <c r="F28">
        <v>15</v>
      </c>
      <c r="G28" t="s">
        <v>425</v>
      </c>
      <c r="H28" t="s">
        <v>426</v>
      </c>
      <c r="I28" t="s">
        <v>427</v>
      </c>
      <c r="J28" t="s">
        <v>428</v>
      </c>
      <c r="K28" t="s">
        <v>429</v>
      </c>
      <c r="L28" t="s">
        <v>430</v>
      </c>
      <c r="M28">
        <v>1707341495.1</v>
      </c>
      <c r="N28">
        <f>(O28)/1000</f>
        <v>0</v>
      </c>
      <c r="O28">
        <f>IF(DT28, AR28, AL28)</f>
        <v>0</v>
      </c>
      <c r="P28">
        <f>IF(DT28, AM28, AK28)</f>
        <v>0</v>
      </c>
      <c r="Q28">
        <f>DV28 - IF(AY28&gt;1, P28*DP28*100.0/(BA28*EJ28), 0)</f>
        <v>0</v>
      </c>
      <c r="R28">
        <f>((X28-N28/2)*Q28-P28)/(X28+N28/2)</f>
        <v>0</v>
      </c>
      <c r="S28">
        <f>R28*(EC28+ED28)/1000.0</f>
        <v>0</v>
      </c>
      <c r="T28">
        <f>(DV28 - IF(AY28&gt;1, P28*DP28*100.0/(BA28*EJ28), 0))*(EC28+ED28)/1000.0</f>
        <v>0</v>
      </c>
      <c r="U28">
        <f>2.0/((1/W28-1/V28)+SIGN(W28)*SQRT((1/W28-1/V28)*(1/W28-1/V28) + 4*DQ28/((DQ28+1)*(DQ28+1))*(2*1/W28*1/V28-1/V28*1/V28)))</f>
        <v>0</v>
      </c>
      <c r="V28">
        <f>IF(LEFT(DR28,1)&lt;&gt;"0",IF(LEFT(DR28,1)="1",3.0,DS28),$D$5+$E$5*(EJ28*EC28/($K$5*1000))+$F$5*(EJ28*EC28/($K$5*1000))*MAX(MIN(DP28,$J$5),$I$5)*MAX(MIN(DP28,$J$5),$I$5)+$G$5*MAX(MIN(DP28,$J$5),$I$5)*(EJ28*EC28/($K$5*1000))+$H$5*(EJ28*EC28/($K$5*1000))*(EJ28*EC28/($K$5*1000)))</f>
        <v>0</v>
      </c>
      <c r="W28">
        <f>N28*(1000-(1000*0.61365*exp(17.502*AA28/(240.97+AA28))/(EC28+ED28)+DX28)/2)/(1000*0.61365*exp(17.502*AA28/(240.97+AA28))/(EC28+ED28)-DX28)</f>
        <v>0</v>
      </c>
      <c r="X28">
        <f>1/((DQ28+1)/(U28/1.6)+1/(V28/1.37)) + DQ28/((DQ28+1)/(U28/1.6) + DQ28/(V28/1.37))</f>
        <v>0</v>
      </c>
      <c r="Y28">
        <f>(DL28*DO28)</f>
        <v>0</v>
      </c>
      <c r="Z28">
        <f>(EE28+(Y28+2*0.95*5.67E-8*(((EE28+$B$7)+273)^4-(EE28+273)^4)-44100*N28)/(1.84*29.3*V28+8*0.95*5.67E-8*(EE28+273)^3))</f>
        <v>0</v>
      </c>
      <c r="AA28">
        <f>($C$7*EF28+$D$7*EG28+$E$7*Z28)</f>
        <v>0</v>
      </c>
      <c r="AB28">
        <f>0.61365*exp(17.502*AA28/(240.97+AA28))</f>
        <v>0</v>
      </c>
      <c r="AC28">
        <f>(AD28/AE28*100)</f>
        <v>0</v>
      </c>
      <c r="AD28">
        <f>DX28*(EC28+ED28)/1000</f>
        <v>0</v>
      </c>
      <c r="AE28">
        <f>0.61365*exp(17.502*EE28/(240.97+EE28))</f>
        <v>0</v>
      </c>
      <c r="AF28">
        <f>(AB28-DX28*(EC28+ED28)/1000)</f>
        <v>0</v>
      </c>
      <c r="AG28">
        <f>(-N28*44100)</f>
        <v>0</v>
      </c>
      <c r="AH28">
        <f>2*29.3*V28*0.92*(EE28-AA28)</f>
        <v>0</v>
      </c>
      <c r="AI28">
        <f>2*0.95*5.67E-8*(((EE28+$B$7)+273)^4-(AA28+273)^4)</f>
        <v>0</v>
      </c>
      <c r="AJ28">
        <f>Y28+AI28+AG28+AH28</f>
        <v>0</v>
      </c>
      <c r="AK28">
        <f>EB28*AY28*(DW28-DV28*(1000-AY28*DY28)/(1000-AY28*DX28))/(100*DP28)</f>
        <v>0</v>
      </c>
      <c r="AL28">
        <f>1000*EB28*AY28*(DX28-DY28)/(100*DP28*(1000-AY28*DX28))</f>
        <v>0</v>
      </c>
      <c r="AM28">
        <f>(AN28 - AO28 - EC28*1E3/(8.314*(EE28+273.15)) * AQ28/EB28 * AP28) * EB28/(100*DP28) * (1000 - DY28)/1000</f>
        <v>0</v>
      </c>
      <c r="AN28">
        <v>1033.07059390264</v>
      </c>
      <c r="AO28">
        <v>1030.08703030303</v>
      </c>
      <c r="AP28">
        <v>0.00701700199132217</v>
      </c>
      <c r="AQ28">
        <v>66.9582767734764</v>
      </c>
      <c r="AR28">
        <f>(AT28 - AS28 + EC28*1E3/(8.314*(EE28+273.15)) * AV28/EB28 * AU28) * EB28/(100*DP28) * 1000/(1000 - AT28)</f>
        <v>0</v>
      </c>
      <c r="AS28">
        <v>32.0597588752381</v>
      </c>
      <c r="AT28">
        <v>33.6757133333333</v>
      </c>
      <c r="AU28">
        <v>0.000819285714285437</v>
      </c>
      <c r="AV28">
        <v>78.43</v>
      </c>
      <c r="AW28">
        <v>4</v>
      </c>
      <c r="AX28">
        <v>1</v>
      </c>
      <c r="AY28">
        <f>IF(AW28*$H$13&gt;=BA28,1.0,(BA28/(BA28-AW28*$H$13)))</f>
        <v>0</v>
      </c>
      <c r="AZ28">
        <f>(AY28-1)*100</f>
        <v>0</v>
      </c>
      <c r="BA28">
        <f>MAX(0,($B$13+$C$13*EJ28)/(1+$D$13*EJ28)*EC28/(EE28+273)*$E$13)</f>
        <v>0</v>
      </c>
      <c r="BB28" t="s">
        <v>431</v>
      </c>
      <c r="BC28">
        <v>10104.6</v>
      </c>
      <c r="BD28">
        <v>832.715384615385</v>
      </c>
      <c r="BE28">
        <v>4495.83</v>
      </c>
      <c r="BF28">
        <f>1-BD28/BE28</f>
        <v>0</v>
      </c>
      <c r="BG28">
        <v>-0.102066526841992</v>
      </c>
      <c r="BH28" t="s">
        <v>482</v>
      </c>
      <c r="BI28">
        <v>10057.6</v>
      </c>
      <c r="BJ28">
        <v>1376.8676</v>
      </c>
      <c r="BK28">
        <v>1479.4</v>
      </c>
      <c r="BL28">
        <f>1-BJ28/BK28</f>
        <v>0</v>
      </c>
      <c r="BM28">
        <v>0.5</v>
      </c>
      <c r="BN28">
        <f>DM28</f>
        <v>0</v>
      </c>
      <c r="BO28">
        <f>P28</f>
        <v>0</v>
      </c>
      <c r="BP28">
        <f>BL28*BM28*BN28</f>
        <v>0</v>
      </c>
      <c r="BQ28">
        <f>(BO28-BG28)/BN28</f>
        <v>0</v>
      </c>
      <c r="BR28">
        <f>(BE28-BK28)/BK28</f>
        <v>0</v>
      </c>
      <c r="BS28">
        <f>BD28/(BF28+BD28/BK28)</f>
        <v>0</v>
      </c>
      <c r="BT28" t="s">
        <v>433</v>
      </c>
      <c r="BU28">
        <v>0</v>
      </c>
      <c r="BV28">
        <f>IF(BU28&lt;&gt;0, BU28, BS28)</f>
        <v>0</v>
      </c>
      <c r="BW28">
        <f>1-BV28/BK28</f>
        <v>0</v>
      </c>
      <c r="BX28">
        <f>(BK28-BJ28)/(BK28-BV28)</f>
        <v>0</v>
      </c>
      <c r="BY28">
        <f>(BE28-BK28)/(BE28-BV28)</f>
        <v>0</v>
      </c>
      <c r="BZ28">
        <f>(BK28-BJ28)/(BK28-BD28)</f>
        <v>0</v>
      </c>
      <c r="CA28">
        <f>(BE28-BK28)/(BE28-BD28)</f>
        <v>0</v>
      </c>
      <c r="CB28">
        <f>(BX28*BV28/BJ28)</f>
        <v>0</v>
      </c>
      <c r="CC28">
        <f>(1-CB28)</f>
        <v>0</v>
      </c>
      <c r="CD28">
        <v>1586</v>
      </c>
      <c r="CE28">
        <v>290</v>
      </c>
      <c r="CF28">
        <v>1479.4</v>
      </c>
      <c r="CG28">
        <v>285</v>
      </c>
      <c r="CH28">
        <v>10057.6</v>
      </c>
      <c r="CI28">
        <v>1479.85</v>
      </c>
      <c r="CJ28">
        <v>-0.45</v>
      </c>
      <c r="CK28">
        <v>300</v>
      </c>
      <c r="CL28">
        <v>24.1</v>
      </c>
      <c r="CM28">
        <v>1451.6893751171</v>
      </c>
      <c r="CN28">
        <v>2.09075687924703</v>
      </c>
      <c r="CO28">
        <v>28.3225786451496</v>
      </c>
      <c r="CP28">
        <v>1.84990091048464</v>
      </c>
      <c r="CQ28">
        <v>0.893295106719824</v>
      </c>
      <c r="CR28">
        <v>-0.00752789566184649</v>
      </c>
      <c r="CS28">
        <v>290</v>
      </c>
      <c r="CT28">
        <v>1506.01</v>
      </c>
      <c r="CU28">
        <v>895</v>
      </c>
      <c r="CV28">
        <v>10037.9</v>
      </c>
      <c r="CW28">
        <v>1479.91</v>
      </c>
      <c r="CX28">
        <v>26.1</v>
      </c>
      <c r="DL28">
        <f>$B$11*EK28+$C$11*EL28+$F$11*EW28*(1-EZ28)</f>
        <v>0</v>
      </c>
      <c r="DM28">
        <f>DL28*DN28</f>
        <v>0</v>
      </c>
      <c r="DN28">
        <f>($B$11*$D$9+$C$11*$D$9+$F$11*((FJ28+FB28)/MAX(FJ28+FB28+FK28, 0.1)*$I$9+FK28/MAX(FJ28+FB28+FK28, 0.1)*$J$9))/($B$11+$C$11+$F$11)</f>
        <v>0</v>
      </c>
      <c r="DO28">
        <f>($B$11*$K$9+$C$11*$K$9+$F$11*((FJ28+FB28)/MAX(FJ28+FB28+FK28, 0.1)*$P$9+FK28/MAX(FJ28+FB28+FK28, 0.1)*$Q$9))/($B$11+$C$11+$F$11)</f>
        <v>0</v>
      </c>
      <c r="DP28">
        <v>6</v>
      </c>
      <c r="DQ28">
        <v>0.5</v>
      </c>
      <c r="DR28" t="s">
        <v>434</v>
      </c>
      <c r="DS28">
        <v>2</v>
      </c>
      <c r="DT28" t="b">
        <v>1</v>
      </c>
      <c r="DU28">
        <v>1707341495.1</v>
      </c>
      <c r="DV28">
        <v>995.289733333333</v>
      </c>
      <c r="DW28">
        <v>999.901866666666</v>
      </c>
      <c r="DX28">
        <v>33.6511466666667</v>
      </c>
      <c r="DY28">
        <v>32.05662</v>
      </c>
      <c r="DZ28">
        <v>996.773733333333</v>
      </c>
      <c r="EA28">
        <v>33.2302666666667</v>
      </c>
      <c r="EB28">
        <v>599.5462</v>
      </c>
      <c r="EC28">
        <v>88.0424333333333</v>
      </c>
      <c r="ED28">
        <v>0.0997006666666667</v>
      </c>
      <c r="EE28">
        <v>47.2989066666667</v>
      </c>
      <c r="EF28">
        <v>45.39302</v>
      </c>
      <c r="EG28">
        <v>999.9</v>
      </c>
      <c r="EH28">
        <v>0</v>
      </c>
      <c r="EI28">
        <v>0</v>
      </c>
      <c r="EJ28">
        <v>5005</v>
      </c>
      <c r="EK28">
        <v>0</v>
      </c>
      <c r="EL28">
        <v>-12.8685666666667</v>
      </c>
      <c r="EM28">
        <v>-4.577786</v>
      </c>
      <c r="EN28">
        <v>1029.984</v>
      </c>
      <c r="EO28">
        <v>1033.01666666667</v>
      </c>
      <c r="EP28">
        <v>1.594534</v>
      </c>
      <c r="EQ28">
        <v>999.901866666666</v>
      </c>
      <c r="ER28">
        <v>32.05662</v>
      </c>
      <c r="ES28">
        <v>2.96273</v>
      </c>
      <c r="ET28">
        <v>2.822342</v>
      </c>
      <c r="EU28">
        <v>23.8199</v>
      </c>
      <c r="EV28">
        <v>23.0153333333333</v>
      </c>
      <c r="EW28">
        <v>1000.05433333333</v>
      </c>
      <c r="EX28">
        <v>0.9599914</v>
      </c>
      <c r="EY28">
        <v>0.0400084933333333</v>
      </c>
      <c r="EZ28">
        <v>0</v>
      </c>
      <c r="FA28">
        <v>1376.95466666667</v>
      </c>
      <c r="FB28">
        <v>5.00072</v>
      </c>
      <c r="FC28">
        <v>13668.32</v>
      </c>
      <c r="FD28">
        <v>8681.67533333333</v>
      </c>
      <c r="FE28">
        <v>47.3708</v>
      </c>
      <c r="FF28">
        <v>48.0746</v>
      </c>
      <c r="FG28">
        <v>48.1912</v>
      </c>
      <c r="FH28">
        <v>48.812</v>
      </c>
      <c r="FI28">
        <v>50.7374</v>
      </c>
      <c r="FJ28">
        <v>955.24</v>
      </c>
      <c r="FK28">
        <v>39.8106666666667</v>
      </c>
      <c r="FL28">
        <v>0</v>
      </c>
      <c r="FM28">
        <v>202.700000047684</v>
      </c>
      <c r="FN28">
        <v>0</v>
      </c>
      <c r="FO28">
        <v>1376.8676</v>
      </c>
      <c r="FP28">
        <v>-2.48307691873585</v>
      </c>
      <c r="FQ28">
        <v>-28.0384614620125</v>
      </c>
      <c r="FR28">
        <v>13667.292</v>
      </c>
      <c r="FS28">
        <v>15</v>
      </c>
      <c r="FT28">
        <v>1707341524.1</v>
      </c>
      <c r="FU28" t="s">
        <v>483</v>
      </c>
      <c r="FV28">
        <v>1707341524.1</v>
      </c>
      <c r="FW28">
        <v>1707341455.1</v>
      </c>
      <c r="FX28">
        <v>65</v>
      </c>
      <c r="FY28">
        <v>-0.034</v>
      </c>
      <c r="FZ28">
        <v>0.001</v>
      </c>
      <c r="GA28">
        <v>-1.484</v>
      </c>
      <c r="GB28">
        <v>0.421</v>
      </c>
      <c r="GC28">
        <v>1000</v>
      </c>
      <c r="GD28">
        <v>32</v>
      </c>
      <c r="GE28">
        <v>1.21</v>
      </c>
      <c r="GF28">
        <v>0.11</v>
      </c>
      <c r="GG28">
        <v>0</v>
      </c>
      <c r="GH28">
        <v>0</v>
      </c>
      <c r="GI28" t="s">
        <v>436</v>
      </c>
      <c r="GJ28">
        <v>3.23839</v>
      </c>
      <c r="GK28">
        <v>2.68113</v>
      </c>
      <c r="GL28">
        <v>0.154133</v>
      </c>
      <c r="GM28">
        <v>0.153829</v>
      </c>
      <c r="GN28">
        <v>0.131931</v>
      </c>
      <c r="GO28">
        <v>0.126316</v>
      </c>
      <c r="GP28">
        <v>25647.6</v>
      </c>
      <c r="GQ28">
        <v>23588.9</v>
      </c>
      <c r="GR28">
        <v>28708.7</v>
      </c>
      <c r="GS28">
        <v>26469.5</v>
      </c>
      <c r="GT28">
        <v>34754.9</v>
      </c>
      <c r="GU28">
        <v>32572.6</v>
      </c>
      <c r="GV28">
        <v>43142.4</v>
      </c>
      <c r="GW28">
        <v>40111.8</v>
      </c>
      <c r="GX28">
        <v>2.0399</v>
      </c>
      <c r="GY28">
        <v>2.4446</v>
      </c>
      <c r="GZ28">
        <v>0.375122</v>
      </c>
      <c r="HA28">
        <v>0</v>
      </c>
      <c r="HB28">
        <v>39.4465</v>
      </c>
      <c r="HC28">
        <v>999.9</v>
      </c>
      <c r="HD28">
        <v>67.666</v>
      </c>
      <c r="HE28">
        <v>30.514</v>
      </c>
      <c r="HF28">
        <v>33.726</v>
      </c>
      <c r="HG28">
        <v>29.3919</v>
      </c>
      <c r="HH28">
        <v>8.66186</v>
      </c>
      <c r="HI28">
        <v>3</v>
      </c>
      <c r="HJ28">
        <v>0.334045</v>
      </c>
      <c r="HK28">
        <v>-6.66667</v>
      </c>
      <c r="HL28">
        <v>20.1652</v>
      </c>
      <c r="HM28">
        <v>5.24724</v>
      </c>
      <c r="HN28">
        <v>11.968</v>
      </c>
      <c r="HO28">
        <v>4.9858</v>
      </c>
      <c r="HP28">
        <v>3.2923</v>
      </c>
      <c r="HQ28">
        <v>9999</v>
      </c>
      <c r="HR28">
        <v>999.9</v>
      </c>
      <c r="HS28">
        <v>9999</v>
      </c>
      <c r="HT28">
        <v>9999</v>
      </c>
      <c r="HU28">
        <v>4.97092</v>
      </c>
      <c r="HV28">
        <v>1.8829</v>
      </c>
      <c r="HW28">
        <v>1.87764</v>
      </c>
      <c r="HX28">
        <v>1.87923</v>
      </c>
      <c r="HY28">
        <v>1.87488</v>
      </c>
      <c r="HZ28">
        <v>1.87502</v>
      </c>
      <c r="IA28">
        <v>1.87828</v>
      </c>
      <c r="IB28">
        <v>1.87878</v>
      </c>
      <c r="IC28">
        <v>0</v>
      </c>
      <c r="ID28">
        <v>0</v>
      </c>
      <c r="IE28">
        <v>0</v>
      </c>
      <c r="IF28">
        <v>0</v>
      </c>
      <c r="IG28" t="s">
        <v>437</v>
      </c>
      <c r="IH28" t="s">
        <v>438</v>
      </c>
      <c r="II28" t="s">
        <v>439</v>
      </c>
      <c r="IJ28" t="s">
        <v>439</v>
      </c>
      <c r="IK28" t="s">
        <v>439</v>
      </c>
      <c r="IL28" t="s">
        <v>439</v>
      </c>
      <c r="IM28">
        <v>0</v>
      </c>
      <c r="IN28">
        <v>100</v>
      </c>
      <c r="IO28">
        <v>100</v>
      </c>
      <c r="IP28">
        <v>-1.484</v>
      </c>
      <c r="IQ28">
        <v>0.4208</v>
      </c>
      <c r="IR28">
        <v>-1.45009090909116</v>
      </c>
      <c r="IS28">
        <v>0</v>
      </c>
      <c r="IT28">
        <v>0</v>
      </c>
      <c r="IU28">
        <v>0</v>
      </c>
      <c r="IV28">
        <v>0.420869999999997</v>
      </c>
      <c r="IW28">
        <v>0</v>
      </c>
      <c r="IX28">
        <v>0</v>
      </c>
      <c r="IY28">
        <v>0</v>
      </c>
      <c r="IZ28">
        <v>-1</v>
      </c>
      <c r="JA28">
        <v>-1</v>
      </c>
      <c r="JB28">
        <v>1</v>
      </c>
      <c r="JC28">
        <v>23</v>
      </c>
      <c r="JD28">
        <v>0.4</v>
      </c>
      <c r="JE28">
        <v>0.8</v>
      </c>
      <c r="JF28">
        <v>3.1958</v>
      </c>
      <c r="JG28">
        <v>2.60132</v>
      </c>
      <c r="JH28">
        <v>3.34595</v>
      </c>
      <c r="JI28">
        <v>3.18604</v>
      </c>
      <c r="JJ28">
        <v>3.05054</v>
      </c>
      <c r="JK28">
        <v>2.34253</v>
      </c>
      <c r="JL28">
        <v>36.0113</v>
      </c>
      <c r="JM28">
        <v>12.2933</v>
      </c>
      <c r="JN28">
        <v>18</v>
      </c>
      <c r="JO28">
        <v>615.678</v>
      </c>
      <c r="JP28">
        <v>1041.4</v>
      </c>
      <c r="JQ28">
        <v>56.4664</v>
      </c>
      <c r="JR28">
        <v>31.2112</v>
      </c>
      <c r="JS28">
        <v>30.0005</v>
      </c>
      <c r="JT28">
        <v>30.8962</v>
      </c>
      <c r="JU28">
        <v>30.8213</v>
      </c>
      <c r="JV28">
        <v>63.9229</v>
      </c>
      <c r="JW28">
        <v>0</v>
      </c>
      <c r="JX28">
        <v>100</v>
      </c>
      <c r="JY28">
        <v>276.16</v>
      </c>
      <c r="JZ28">
        <v>1000</v>
      </c>
      <c r="KA28">
        <v>44.3348</v>
      </c>
      <c r="KB28">
        <v>103.657</v>
      </c>
      <c r="KC28">
        <v>100.845</v>
      </c>
    </row>
    <row r="29" spans="1:289">
      <c r="A29">
        <v>13</v>
      </c>
      <c r="B29">
        <v>1707341589.1</v>
      </c>
      <c r="C29">
        <v>1314</v>
      </c>
      <c r="D29" t="s">
        <v>484</v>
      </c>
      <c r="E29" t="s">
        <v>485</v>
      </c>
      <c r="F29">
        <v>15</v>
      </c>
      <c r="G29" t="s">
        <v>425</v>
      </c>
      <c r="H29" t="s">
        <v>426</v>
      </c>
      <c r="I29" t="s">
        <v>427</v>
      </c>
      <c r="J29" t="s">
        <v>428</v>
      </c>
      <c r="K29" t="s">
        <v>429</v>
      </c>
      <c r="L29" t="s">
        <v>430</v>
      </c>
      <c r="M29">
        <v>1707341580.6</v>
      </c>
      <c r="N29">
        <f>(O29)/1000</f>
        <v>0</v>
      </c>
      <c r="O29">
        <f>IF(DT29, AR29, AL29)</f>
        <v>0</v>
      </c>
      <c r="P29">
        <f>IF(DT29, AM29, AK29)</f>
        <v>0</v>
      </c>
      <c r="Q29">
        <f>DV29 - IF(AY29&gt;1, P29*DP29*100.0/(BA29*EJ29), 0)</f>
        <v>0</v>
      </c>
      <c r="R29">
        <f>((X29-N29/2)*Q29-P29)/(X29+N29/2)</f>
        <v>0</v>
      </c>
      <c r="S29">
        <f>R29*(EC29+ED29)/1000.0</f>
        <v>0</v>
      </c>
      <c r="T29">
        <f>(DV29 - IF(AY29&gt;1, P29*DP29*100.0/(BA29*EJ29), 0))*(EC29+ED29)/1000.0</f>
        <v>0</v>
      </c>
      <c r="U29">
        <f>2.0/((1/W29-1/V29)+SIGN(W29)*SQRT((1/W29-1/V29)*(1/W29-1/V29) + 4*DQ29/((DQ29+1)*(DQ29+1))*(2*1/W29*1/V29-1/V29*1/V29)))</f>
        <v>0</v>
      </c>
      <c r="V29">
        <f>IF(LEFT(DR29,1)&lt;&gt;"0",IF(LEFT(DR29,1)="1",3.0,DS29),$D$5+$E$5*(EJ29*EC29/($K$5*1000))+$F$5*(EJ29*EC29/($K$5*1000))*MAX(MIN(DP29,$J$5),$I$5)*MAX(MIN(DP29,$J$5),$I$5)+$G$5*MAX(MIN(DP29,$J$5),$I$5)*(EJ29*EC29/($K$5*1000))+$H$5*(EJ29*EC29/($K$5*1000))*(EJ29*EC29/($K$5*1000)))</f>
        <v>0</v>
      </c>
      <c r="W29">
        <f>N29*(1000-(1000*0.61365*exp(17.502*AA29/(240.97+AA29))/(EC29+ED29)+DX29)/2)/(1000*0.61365*exp(17.502*AA29/(240.97+AA29))/(EC29+ED29)-DX29)</f>
        <v>0</v>
      </c>
      <c r="X29">
        <f>1/((DQ29+1)/(U29/1.6)+1/(V29/1.37)) + DQ29/((DQ29+1)/(U29/1.6) + DQ29/(V29/1.37))</f>
        <v>0</v>
      </c>
      <c r="Y29">
        <f>(DL29*DO29)</f>
        <v>0</v>
      </c>
      <c r="Z29">
        <f>(EE29+(Y29+2*0.95*5.67E-8*(((EE29+$B$7)+273)^4-(EE29+273)^4)-44100*N29)/(1.84*29.3*V29+8*0.95*5.67E-8*(EE29+273)^3))</f>
        <v>0</v>
      </c>
      <c r="AA29">
        <f>($C$7*EF29+$D$7*EG29+$E$7*Z29)</f>
        <v>0</v>
      </c>
      <c r="AB29">
        <f>0.61365*exp(17.502*AA29/(240.97+AA29))</f>
        <v>0</v>
      </c>
      <c r="AC29">
        <f>(AD29/AE29*100)</f>
        <v>0</v>
      </c>
      <c r="AD29">
        <f>DX29*(EC29+ED29)/1000</f>
        <v>0</v>
      </c>
      <c r="AE29">
        <f>0.61365*exp(17.502*EE29/(240.97+EE29))</f>
        <v>0</v>
      </c>
      <c r="AF29">
        <f>(AB29-DX29*(EC29+ED29)/1000)</f>
        <v>0</v>
      </c>
      <c r="AG29">
        <f>(-N29*44100)</f>
        <v>0</v>
      </c>
      <c r="AH29">
        <f>2*29.3*V29*0.92*(EE29-AA29)</f>
        <v>0</v>
      </c>
      <c r="AI29">
        <f>2*0.95*5.67E-8*(((EE29+$B$7)+273)^4-(AA29+273)^4)</f>
        <v>0</v>
      </c>
      <c r="AJ29">
        <f>Y29+AI29+AG29+AH29</f>
        <v>0</v>
      </c>
      <c r="AK29">
        <f>EB29*AY29*(DW29-DV29*(1000-AY29*DY29)/(1000-AY29*DX29))/(100*DP29)</f>
        <v>0</v>
      </c>
      <c r="AL29">
        <f>1000*EB29*AY29*(DX29-DY29)/(100*DP29*(1000-AY29*DX29))</f>
        <v>0</v>
      </c>
      <c r="AM29">
        <f>(AN29 - AO29 - EC29*1E3/(8.314*(EE29+273.15)) * AQ29/EB29 * AP29) * EB29/(100*DP29) * (1000 - DY29)/1000</f>
        <v>0</v>
      </c>
      <c r="AN29">
        <v>1033.14017732275</v>
      </c>
      <c r="AO29">
        <v>1030.21733333333</v>
      </c>
      <c r="AP29">
        <v>-0.00158499993122462</v>
      </c>
      <c r="AQ29">
        <v>66.9584770133068</v>
      </c>
      <c r="AR29">
        <f>(AT29 - AS29 + EC29*1E3/(8.314*(EE29+273.15)) * AV29/EB29 * AU29) * EB29/(100*DP29) * 1000/(1000 - AT29)</f>
        <v>0</v>
      </c>
      <c r="AS29">
        <v>32.1044832928571</v>
      </c>
      <c r="AT29">
        <v>33.9983151515152</v>
      </c>
      <c r="AU29">
        <v>0.000266797432452395</v>
      </c>
      <c r="AV29">
        <v>78.43</v>
      </c>
      <c r="AW29">
        <v>4</v>
      </c>
      <c r="AX29">
        <v>1</v>
      </c>
      <c r="AY29">
        <f>IF(AW29*$H$13&gt;=BA29,1.0,(BA29/(BA29-AW29*$H$13)))</f>
        <v>0</v>
      </c>
      <c r="AZ29">
        <f>(AY29-1)*100</f>
        <v>0</v>
      </c>
      <c r="BA29">
        <f>MAX(0,($B$13+$C$13*EJ29)/(1+$D$13*EJ29)*EC29/(EE29+273)*$E$13)</f>
        <v>0</v>
      </c>
      <c r="BB29" t="s">
        <v>431</v>
      </c>
      <c r="BC29">
        <v>10104.6</v>
      </c>
      <c r="BD29">
        <v>832.715384615385</v>
      </c>
      <c r="BE29">
        <v>4495.83</v>
      </c>
      <c r="BF29">
        <f>1-BD29/BE29</f>
        <v>0</v>
      </c>
      <c r="BG29">
        <v>-0.102066526841992</v>
      </c>
      <c r="BH29" t="s">
        <v>486</v>
      </c>
      <c r="BI29">
        <v>10056.8</v>
      </c>
      <c r="BJ29">
        <v>1370.73923076923</v>
      </c>
      <c r="BK29">
        <v>1468.6</v>
      </c>
      <c r="BL29">
        <f>1-BJ29/BK29</f>
        <v>0</v>
      </c>
      <c r="BM29">
        <v>0.5</v>
      </c>
      <c r="BN29">
        <f>DM29</f>
        <v>0</v>
      </c>
      <c r="BO29">
        <f>P29</f>
        <v>0</v>
      </c>
      <c r="BP29">
        <f>BL29*BM29*BN29</f>
        <v>0</v>
      </c>
      <c r="BQ29">
        <f>(BO29-BG29)/BN29</f>
        <v>0</v>
      </c>
      <c r="BR29">
        <f>(BE29-BK29)/BK29</f>
        <v>0</v>
      </c>
      <c r="BS29">
        <f>BD29/(BF29+BD29/BK29)</f>
        <v>0</v>
      </c>
      <c r="BT29" t="s">
        <v>433</v>
      </c>
      <c r="BU29">
        <v>0</v>
      </c>
      <c r="BV29">
        <f>IF(BU29&lt;&gt;0, BU29, BS29)</f>
        <v>0</v>
      </c>
      <c r="BW29">
        <f>1-BV29/BK29</f>
        <v>0</v>
      </c>
      <c r="BX29">
        <f>(BK29-BJ29)/(BK29-BV29)</f>
        <v>0</v>
      </c>
      <c r="BY29">
        <f>(BE29-BK29)/(BE29-BV29)</f>
        <v>0</v>
      </c>
      <c r="BZ29">
        <f>(BK29-BJ29)/(BK29-BD29)</f>
        <v>0</v>
      </c>
      <c r="CA29">
        <f>(BE29-BK29)/(BE29-BD29)</f>
        <v>0</v>
      </c>
      <c r="CB29">
        <f>(BX29*BV29/BJ29)</f>
        <v>0</v>
      </c>
      <c r="CC29">
        <f>(1-CB29)</f>
        <v>0</v>
      </c>
      <c r="CD29">
        <v>1587</v>
      </c>
      <c r="CE29">
        <v>290</v>
      </c>
      <c r="CF29">
        <v>1468.6</v>
      </c>
      <c r="CG29">
        <v>285</v>
      </c>
      <c r="CH29">
        <v>10056.8</v>
      </c>
      <c r="CI29">
        <v>1467.74</v>
      </c>
      <c r="CJ29">
        <v>0.86</v>
      </c>
      <c r="CK29">
        <v>300</v>
      </c>
      <c r="CL29">
        <v>24.1</v>
      </c>
      <c r="CM29">
        <v>1441.66482574542</v>
      </c>
      <c r="CN29">
        <v>2.30501172228023</v>
      </c>
      <c r="CO29">
        <v>26.2185768438036</v>
      </c>
      <c r="CP29">
        <v>2.03928152114421</v>
      </c>
      <c r="CQ29">
        <v>0.855144874247374</v>
      </c>
      <c r="CR29">
        <v>-0.00752735973303671</v>
      </c>
      <c r="CS29">
        <v>290</v>
      </c>
      <c r="CT29">
        <v>1492.77</v>
      </c>
      <c r="CU29">
        <v>885</v>
      </c>
      <c r="CV29">
        <v>10036.9</v>
      </c>
      <c r="CW29">
        <v>1467.79</v>
      </c>
      <c r="CX29">
        <v>24.98</v>
      </c>
      <c r="DL29">
        <f>$B$11*EK29+$C$11*EL29+$F$11*EW29*(1-EZ29)</f>
        <v>0</v>
      </c>
      <c r="DM29">
        <f>DL29*DN29</f>
        <v>0</v>
      </c>
      <c r="DN29">
        <f>($B$11*$D$9+$C$11*$D$9+$F$11*((FJ29+FB29)/MAX(FJ29+FB29+FK29, 0.1)*$I$9+FK29/MAX(FJ29+FB29+FK29, 0.1)*$J$9))/($B$11+$C$11+$F$11)</f>
        <v>0</v>
      </c>
      <c r="DO29">
        <f>($B$11*$K$9+$C$11*$K$9+$F$11*((FJ29+FB29)/MAX(FJ29+FB29+FK29, 0.1)*$P$9+FK29/MAX(FJ29+FB29+FK29, 0.1)*$Q$9))/($B$11+$C$11+$F$11)</f>
        <v>0</v>
      </c>
      <c r="DP29">
        <v>6</v>
      </c>
      <c r="DQ29">
        <v>0.5</v>
      </c>
      <c r="DR29" t="s">
        <v>434</v>
      </c>
      <c r="DS29">
        <v>2</v>
      </c>
      <c r="DT29" t="b">
        <v>1</v>
      </c>
      <c r="DU29">
        <v>1707341580.6</v>
      </c>
      <c r="DV29">
        <v>995.2579375</v>
      </c>
      <c r="DW29">
        <v>999.969</v>
      </c>
      <c r="DX29">
        <v>33.9683</v>
      </c>
      <c r="DY29">
        <v>32.1028875</v>
      </c>
      <c r="DZ29">
        <v>996.7339375</v>
      </c>
      <c r="EA29">
        <v>33.54743125</v>
      </c>
      <c r="EB29">
        <v>600.0020625</v>
      </c>
      <c r="EC29">
        <v>88.043975</v>
      </c>
      <c r="ED29">
        <v>0.10002776875</v>
      </c>
      <c r="EE29">
        <v>47.45671875</v>
      </c>
      <c r="EF29">
        <v>45.5156</v>
      </c>
      <c r="EG29">
        <v>999.9</v>
      </c>
      <c r="EH29">
        <v>0</v>
      </c>
      <c r="EI29">
        <v>0</v>
      </c>
      <c r="EJ29">
        <v>4992.65625</v>
      </c>
      <c r="EK29">
        <v>0</v>
      </c>
      <c r="EL29">
        <v>-13.0915375</v>
      </c>
      <c r="EM29">
        <v>-4.718838125</v>
      </c>
      <c r="EN29">
        <v>1030.24625</v>
      </c>
      <c r="EO29">
        <v>1033.135625</v>
      </c>
      <c r="EP29">
        <v>1.86542125</v>
      </c>
      <c r="EQ29">
        <v>999.969</v>
      </c>
      <c r="ER29">
        <v>32.1028875</v>
      </c>
      <c r="ES29">
        <v>2.99070375</v>
      </c>
      <c r="ET29">
        <v>2.826465</v>
      </c>
      <c r="EU29">
        <v>23.97624375</v>
      </c>
      <c r="EV29">
        <v>23.0394625</v>
      </c>
      <c r="EW29">
        <v>999.9905625</v>
      </c>
      <c r="EX29">
        <v>0.95998725</v>
      </c>
      <c r="EY29">
        <v>0.04001265</v>
      </c>
      <c r="EZ29">
        <v>0</v>
      </c>
      <c r="FA29">
        <v>1370.870625</v>
      </c>
      <c r="FB29">
        <v>5.00072</v>
      </c>
      <c r="FC29">
        <v>13613.06875</v>
      </c>
      <c r="FD29">
        <v>8681.1025</v>
      </c>
      <c r="FE29">
        <v>47.562</v>
      </c>
      <c r="FF29">
        <v>48.1988125</v>
      </c>
      <c r="FG29">
        <v>48.3710625</v>
      </c>
      <c r="FH29">
        <v>48.937</v>
      </c>
      <c r="FI29">
        <v>50.878875</v>
      </c>
      <c r="FJ29">
        <v>955.18</v>
      </c>
      <c r="FK29">
        <v>39.81</v>
      </c>
      <c r="FL29">
        <v>0</v>
      </c>
      <c r="FM29">
        <v>84.9000000953674</v>
      </c>
      <c r="FN29">
        <v>0</v>
      </c>
      <c r="FO29">
        <v>1370.73923076923</v>
      </c>
      <c r="FP29">
        <v>-4.36444442585421</v>
      </c>
      <c r="FQ29">
        <v>-34.6529915841141</v>
      </c>
      <c r="FR29">
        <v>13612.9153846154</v>
      </c>
      <c r="FS29">
        <v>15</v>
      </c>
      <c r="FT29">
        <v>1707341608.1</v>
      </c>
      <c r="FU29" t="s">
        <v>487</v>
      </c>
      <c r="FV29">
        <v>1707341608.1</v>
      </c>
      <c r="FW29">
        <v>1707341455.1</v>
      </c>
      <c r="FX29">
        <v>66</v>
      </c>
      <c r="FY29">
        <v>0.008</v>
      </c>
      <c r="FZ29">
        <v>0.001</v>
      </c>
      <c r="GA29">
        <v>-1.476</v>
      </c>
      <c r="GB29">
        <v>0.421</v>
      </c>
      <c r="GC29">
        <v>1000</v>
      </c>
      <c r="GD29">
        <v>32</v>
      </c>
      <c r="GE29">
        <v>1.6</v>
      </c>
      <c r="GF29">
        <v>0.11</v>
      </c>
      <c r="GG29">
        <v>0</v>
      </c>
      <c r="GH29">
        <v>0</v>
      </c>
      <c r="GI29" t="s">
        <v>436</v>
      </c>
      <c r="GJ29">
        <v>3.23837</v>
      </c>
      <c r="GK29">
        <v>2.6809</v>
      </c>
      <c r="GL29">
        <v>0.154107</v>
      </c>
      <c r="GM29">
        <v>0.153809</v>
      </c>
      <c r="GN29">
        <v>0.132779</v>
      </c>
      <c r="GO29">
        <v>0.126421</v>
      </c>
      <c r="GP29">
        <v>25645.8</v>
      </c>
      <c r="GQ29">
        <v>23586.8</v>
      </c>
      <c r="GR29">
        <v>28706</v>
      </c>
      <c r="GS29">
        <v>26466.8</v>
      </c>
      <c r="GT29">
        <v>34717.9</v>
      </c>
      <c r="GU29">
        <v>32566.1</v>
      </c>
      <c r="GV29">
        <v>43138.7</v>
      </c>
      <c r="GW29">
        <v>40108.4</v>
      </c>
      <c r="GX29">
        <v>2.0396</v>
      </c>
      <c r="GY29">
        <v>2.448</v>
      </c>
      <c r="GZ29">
        <v>0.371933</v>
      </c>
      <c r="HA29">
        <v>0</v>
      </c>
      <c r="HB29">
        <v>39.5859</v>
      </c>
      <c r="HC29">
        <v>999.9</v>
      </c>
      <c r="HD29">
        <v>67.641</v>
      </c>
      <c r="HE29">
        <v>30.575</v>
      </c>
      <c r="HF29">
        <v>33.8264</v>
      </c>
      <c r="HG29">
        <v>29.3819</v>
      </c>
      <c r="HH29">
        <v>8.62981</v>
      </c>
      <c r="HI29">
        <v>3</v>
      </c>
      <c r="HJ29">
        <v>0.338577</v>
      </c>
      <c r="HK29">
        <v>-6.66667</v>
      </c>
      <c r="HL29">
        <v>20.1649</v>
      </c>
      <c r="HM29">
        <v>5.25323</v>
      </c>
      <c r="HN29">
        <v>11.968</v>
      </c>
      <c r="HO29">
        <v>4.9856</v>
      </c>
      <c r="HP29">
        <v>3.2921</v>
      </c>
      <c r="HQ29">
        <v>9999</v>
      </c>
      <c r="HR29">
        <v>999.9</v>
      </c>
      <c r="HS29">
        <v>9999</v>
      </c>
      <c r="HT29">
        <v>9999</v>
      </c>
      <c r="HU29">
        <v>4.97086</v>
      </c>
      <c r="HV29">
        <v>1.88286</v>
      </c>
      <c r="HW29">
        <v>1.87765</v>
      </c>
      <c r="HX29">
        <v>1.87924</v>
      </c>
      <c r="HY29">
        <v>1.8749</v>
      </c>
      <c r="HZ29">
        <v>1.87502</v>
      </c>
      <c r="IA29">
        <v>1.87828</v>
      </c>
      <c r="IB29">
        <v>1.87877</v>
      </c>
      <c r="IC29">
        <v>0</v>
      </c>
      <c r="ID29">
        <v>0</v>
      </c>
      <c r="IE29">
        <v>0</v>
      </c>
      <c r="IF29">
        <v>0</v>
      </c>
      <c r="IG29" t="s">
        <v>437</v>
      </c>
      <c r="IH29" t="s">
        <v>438</v>
      </c>
      <c r="II29" t="s">
        <v>439</v>
      </c>
      <c r="IJ29" t="s">
        <v>439</v>
      </c>
      <c r="IK29" t="s">
        <v>439</v>
      </c>
      <c r="IL29" t="s">
        <v>439</v>
      </c>
      <c r="IM29">
        <v>0</v>
      </c>
      <c r="IN29">
        <v>100</v>
      </c>
      <c r="IO29">
        <v>100</v>
      </c>
      <c r="IP29">
        <v>-1.476</v>
      </c>
      <c r="IQ29">
        <v>0.4209</v>
      </c>
      <c r="IR29">
        <v>-1.48400000000015</v>
      </c>
      <c r="IS29">
        <v>0</v>
      </c>
      <c r="IT29">
        <v>0</v>
      </c>
      <c r="IU29">
        <v>0</v>
      </c>
      <c r="IV29">
        <v>0.420869999999997</v>
      </c>
      <c r="IW29">
        <v>0</v>
      </c>
      <c r="IX29">
        <v>0</v>
      </c>
      <c r="IY29">
        <v>0</v>
      </c>
      <c r="IZ29">
        <v>-1</v>
      </c>
      <c r="JA29">
        <v>-1</v>
      </c>
      <c r="JB29">
        <v>1</v>
      </c>
      <c r="JC29">
        <v>23</v>
      </c>
      <c r="JD29">
        <v>1.1</v>
      </c>
      <c r="JE29">
        <v>2.2</v>
      </c>
      <c r="JF29">
        <v>3.19824</v>
      </c>
      <c r="JG29">
        <v>2.60132</v>
      </c>
      <c r="JH29">
        <v>3.34595</v>
      </c>
      <c r="JI29">
        <v>3.18604</v>
      </c>
      <c r="JJ29">
        <v>3.05054</v>
      </c>
      <c r="JK29">
        <v>2.36694</v>
      </c>
      <c r="JL29">
        <v>36.0816</v>
      </c>
      <c r="JM29">
        <v>12.162</v>
      </c>
      <c r="JN29">
        <v>18</v>
      </c>
      <c r="JO29">
        <v>616.088</v>
      </c>
      <c r="JP29">
        <v>1046.77</v>
      </c>
      <c r="JQ29">
        <v>56.5851</v>
      </c>
      <c r="JR29">
        <v>31.2718</v>
      </c>
      <c r="JS29">
        <v>30.0003</v>
      </c>
      <c r="JT29">
        <v>30.958</v>
      </c>
      <c r="JU29">
        <v>30.8836</v>
      </c>
      <c r="JV29">
        <v>63.9565</v>
      </c>
      <c r="JW29">
        <v>0</v>
      </c>
      <c r="JX29">
        <v>100</v>
      </c>
      <c r="JY29">
        <v>129.767</v>
      </c>
      <c r="JZ29">
        <v>1000</v>
      </c>
      <c r="KA29">
        <v>44.3348</v>
      </c>
      <c r="KB29">
        <v>103.648</v>
      </c>
      <c r="KC29">
        <v>100.835</v>
      </c>
    </row>
    <row r="30" spans="1:289">
      <c r="A30">
        <v>14</v>
      </c>
      <c r="B30">
        <v>1707341650.1</v>
      </c>
      <c r="C30">
        <v>1375</v>
      </c>
      <c r="D30" t="s">
        <v>488</v>
      </c>
      <c r="E30" t="s">
        <v>489</v>
      </c>
      <c r="F30">
        <v>15</v>
      </c>
      <c r="G30" t="s">
        <v>425</v>
      </c>
      <c r="H30" t="s">
        <v>426</v>
      </c>
      <c r="I30" t="s">
        <v>427</v>
      </c>
      <c r="J30" t="s">
        <v>428</v>
      </c>
      <c r="K30" t="s">
        <v>429</v>
      </c>
      <c r="L30" t="s">
        <v>430</v>
      </c>
      <c r="M30">
        <v>1707341642.1</v>
      </c>
      <c r="N30">
        <f>(O30)/1000</f>
        <v>0</v>
      </c>
      <c r="O30">
        <f>IF(DT30, AR30, AL30)</f>
        <v>0</v>
      </c>
      <c r="P30">
        <f>IF(DT30, AM30, AK30)</f>
        <v>0</v>
      </c>
      <c r="Q30">
        <f>DV30 - IF(AY30&gt;1, P30*DP30*100.0/(BA30*EJ30), 0)</f>
        <v>0</v>
      </c>
      <c r="R30">
        <f>((X30-N30/2)*Q30-P30)/(X30+N30/2)</f>
        <v>0</v>
      </c>
      <c r="S30">
        <f>R30*(EC30+ED30)/1000.0</f>
        <v>0</v>
      </c>
      <c r="T30">
        <f>(DV30 - IF(AY30&gt;1, P30*DP30*100.0/(BA30*EJ30), 0))*(EC30+ED30)/1000.0</f>
        <v>0</v>
      </c>
      <c r="U30">
        <f>2.0/((1/W30-1/V30)+SIGN(W30)*SQRT((1/W30-1/V30)*(1/W30-1/V30) + 4*DQ30/((DQ30+1)*(DQ30+1))*(2*1/W30*1/V30-1/V30*1/V30)))</f>
        <v>0</v>
      </c>
      <c r="V30">
        <f>IF(LEFT(DR30,1)&lt;&gt;"0",IF(LEFT(DR30,1)="1",3.0,DS30),$D$5+$E$5*(EJ30*EC30/($K$5*1000))+$F$5*(EJ30*EC30/($K$5*1000))*MAX(MIN(DP30,$J$5),$I$5)*MAX(MIN(DP30,$J$5),$I$5)+$G$5*MAX(MIN(DP30,$J$5),$I$5)*(EJ30*EC30/($K$5*1000))+$H$5*(EJ30*EC30/($K$5*1000))*(EJ30*EC30/($K$5*1000)))</f>
        <v>0</v>
      </c>
      <c r="W30">
        <f>N30*(1000-(1000*0.61365*exp(17.502*AA30/(240.97+AA30))/(EC30+ED30)+DX30)/2)/(1000*0.61365*exp(17.502*AA30/(240.97+AA30))/(EC30+ED30)-DX30)</f>
        <v>0</v>
      </c>
      <c r="X30">
        <f>1/((DQ30+1)/(U30/1.6)+1/(V30/1.37)) + DQ30/((DQ30+1)/(U30/1.6) + DQ30/(V30/1.37))</f>
        <v>0</v>
      </c>
      <c r="Y30">
        <f>(DL30*DO30)</f>
        <v>0</v>
      </c>
      <c r="Z30">
        <f>(EE30+(Y30+2*0.95*5.67E-8*(((EE30+$B$7)+273)^4-(EE30+273)^4)-44100*N30)/(1.84*29.3*V30+8*0.95*5.67E-8*(EE30+273)^3))</f>
        <v>0</v>
      </c>
      <c r="AA30">
        <f>($C$7*EF30+$D$7*EG30+$E$7*Z30)</f>
        <v>0</v>
      </c>
      <c r="AB30">
        <f>0.61365*exp(17.502*AA30/(240.97+AA30))</f>
        <v>0</v>
      </c>
      <c r="AC30">
        <f>(AD30/AE30*100)</f>
        <v>0</v>
      </c>
      <c r="AD30">
        <f>DX30*(EC30+ED30)/1000</f>
        <v>0</v>
      </c>
      <c r="AE30">
        <f>0.61365*exp(17.502*EE30/(240.97+EE30))</f>
        <v>0</v>
      </c>
      <c r="AF30">
        <f>(AB30-DX30*(EC30+ED30)/1000)</f>
        <v>0</v>
      </c>
      <c r="AG30">
        <f>(-N30*44100)</f>
        <v>0</v>
      </c>
      <c r="AH30">
        <f>2*29.3*V30*0.92*(EE30-AA30)</f>
        <v>0</v>
      </c>
      <c r="AI30">
        <f>2*0.95*5.67E-8*(((EE30+$B$7)+273)^4-(AA30+273)^4)</f>
        <v>0</v>
      </c>
      <c r="AJ30">
        <f>Y30+AI30+AG30+AH30</f>
        <v>0</v>
      </c>
      <c r="AK30">
        <f>EB30*AY30*(DW30-DV30*(1000-AY30*DY30)/(1000-AY30*DX30))/(100*DP30)</f>
        <v>0</v>
      </c>
      <c r="AL30">
        <f>1000*EB30*AY30*(DX30-DY30)/(100*DP30*(1000-AY30*DX30))</f>
        <v>0</v>
      </c>
      <c r="AM30">
        <f>(AN30 - AO30 - EC30*1E3/(8.314*(EE30+273.15)) * AQ30/EB30 * AP30) * EB30/(100*DP30) * (1000 - DY30)/1000</f>
        <v>0</v>
      </c>
      <c r="AN30">
        <v>1033.18170019791</v>
      </c>
      <c r="AO30">
        <v>1030.30739393939</v>
      </c>
      <c r="AP30">
        <v>-0.00425234890741465</v>
      </c>
      <c r="AQ30">
        <v>66.9584197530657</v>
      </c>
      <c r="AR30">
        <f>(AT30 - AS30 + EC30*1E3/(8.314*(EE30+273.15)) * AV30/EB30 * AU30) * EB30/(100*DP30) * 1000/(1000 - AT30)</f>
        <v>0</v>
      </c>
      <c r="AS30">
        <v>32.1345471014286</v>
      </c>
      <c r="AT30">
        <v>34.2492436363636</v>
      </c>
      <c r="AU30">
        <v>0.000414528633270836</v>
      </c>
      <c r="AV30">
        <v>78.43</v>
      </c>
      <c r="AW30">
        <v>4</v>
      </c>
      <c r="AX30">
        <v>1</v>
      </c>
      <c r="AY30">
        <f>IF(AW30*$H$13&gt;=BA30,1.0,(BA30/(BA30-AW30*$H$13)))</f>
        <v>0</v>
      </c>
      <c r="AZ30">
        <f>(AY30-1)*100</f>
        <v>0</v>
      </c>
      <c r="BA30">
        <f>MAX(0,($B$13+$C$13*EJ30)/(1+$D$13*EJ30)*EC30/(EE30+273)*$E$13)</f>
        <v>0</v>
      </c>
      <c r="BB30" t="s">
        <v>431</v>
      </c>
      <c r="BC30">
        <v>10104.6</v>
      </c>
      <c r="BD30">
        <v>832.715384615385</v>
      </c>
      <c r="BE30">
        <v>4495.83</v>
      </c>
      <c r="BF30">
        <f>1-BD30/BE30</f>
        <v>0</v>
      </c>
      <c r="BG30">
        <v>-0.102066526841992</v>
      </c>
      <c r="BH30" t="s">
        <v>490</v>
      </c>
      <c r="BI30">
        <v>10056</v>
      </c>
      <c r="BJ30">
        <v>1365.0952</v>
      </c>
      <c r="BK30">
        <v>1457.69</v>
      </c>
      <c r="BL30">
        <f>1-BJ30/BK30</f>
        <v>0</v>
      </c>
      <c r="BM30">
        <v>0.5</v>
      </c>
      <c r="BN30">
        <f>DM30</f>
        <v>0</v>
      </c>
      <c r="BO30">
        <f>P30</f>
        <v>0</v>
      </c>
      <c r="BP30">
        <f>BL30*BM30*BN30</f>
        <v>0</v>
      </c>
      <c r="BQ30">
        <f>(BO30-BG30)/BN30</f>
        <v>0</v>
      </c>
      <c r="BR30">
        <f>(BE30-BK30)/BK30</f>
        <v>0</v>
      </c>
      <c r="BS30">
        <f>BD30/(BF30+BD30/BK30)</f>
        <v>0</v>
      </c>
      <c r="BT30" t="s">
        <v>433</v>
      </c>
      <c r="BU30">
        <v>0</v>
      </c>
      <c r="BV30">
        <f>IF(BU30&lt;&gt;0, BU30, BS30)</f>
        <v>0</v>
      </c>
      <c r="BW30">
        <f>1-BV30/BK30</f>
        <v>0</v>
      </c>
      <c r="BX30">
        <f>(BK30-BJ30)/(BK30-BV30)</f>
        <v>0</v>
      </c>
      <c r="BY30">
        <f>(BE30-BK30)/(BE30-BV30)</f>
        <v>0</v>
      </c>
      <c r="BZ30">
        <f>(BK30-BJ30)/(BK30-BD30)</f>
        <v>0</v>
      </c>
      <c r="CA30">
        <f>(BE30-BK30)/(BE30-BD30)</f>
        <v>0</v>
      </c>
      <c r="CB30">
        <f>(BX30*BV30/BJ30)</f>
        <v>0</v>
      </c>
      <c r="CC30">
        <f>(1-CB30)</f>
        <v>0</v>
      </c>
      <c r="CD30">
        <v>1588</v>
      </c>
      <c r="CE30">
        <v>290</v>
      </c>
      <c r="CF30">
        <v>1457.69</v>
      </c>
      <c r="CG30">
        <v>285</v>
      </c>
      <c r="CH30">
        <v>10056</v>
      </c>
      <c r="CI30">
        <v>1458.68</v>
      </c>
      <c r="CJ30">
        <v>-0.99</v>
      </c>
      <c r="CK30">
        <v>300</v>
      </c>
      <c r="CL30">
        <v>24.1</v>
      </c>
      <c r="CM30">
        <v>1432.22633478353</v>
      </c>
      <c r="CN30">
        <v>1.92472661380902</v>
      </c>
      <c r="CO30">
        <v>26.6032741175272</v>
      </c>
      <c r="CP30">
        <v>1.70271393386035</v>
      </c>
      <c r="CQ30">
        <v>0.897100698336974</v>
      </c>
      <c r="CR30">
        <v>-0.00752700088987764</v>
      </c>
      <c r="CS30">
        <v>290</v>
      </c>
      <c r="CT30">
        <v>1482.22</v>
      </c>
      <c r="CU30">
        <v>895</v>
      </c>
      <c r="CV30">
        <v>10036.1</v>
      </c>
      <c r="CW30">
        <v>1458.73</v>
      </c>
      <c r="CX30">
        <v>23.49</v>
      </c>
      <c r="DL30">
        <f>$B$11*EK30+$C$11*EL30+$F$11*EW30*(1-EZ30)</f>
        <v>0</v>
      </c>
      <c r="DM30">
        <f>DL30*DN30</f>
        <v>0</v>
      </c>
      <c r="DN30">
        <f>($B$11*$D$9+$C$11*$D$9+$F$11*((FJ30+FB30)/MAX(FJ30+FB30+FK30, 0.1)*$I$9+FK30/MAX(FJ30+FB30+FK30, 0.1)*$J$9))/($B$11+$C$11+$F$11)</f>
        <v>0</v>
      </c>
      <c r="DO30">
        <f>($B$11*$K$9+$C$11*$K$9+$F$11*((FJ30+FB30)/MAX(FJ30+FB30+FK30, 0.1)*$P$9+FK30/MAX(FJ30+FB30+FK30, 0.1)*$Q$9))/($B$11+$C$11+$F$11)</f>
        <v>0</v>
      </c>
      <c r="DP30">
        <v>6</v>
      </c>
      <c r="DQ30">
        <v>0.5</v>
      </c>
      <c r="DR30" t="s">
        <v>434</v>
      </c>
      <c r="DS30">
        <v>2</v>
      </c>
      <c r="DT30" t="b">
        <v>1</v>
      </c>
      <c r="DU30">
        <v>1707341642.1</v>
      </c>
      <c r="DV30">
        <v>995.0648</v>
      </c>
      <c r="DW30">
        <v>999.975333333333</v>
      </c>
      <c r="DX30">
        <v>34.2246666666667</v>
      </c>
      <c r="DY30">
        <v>32.13168</v>
      </c>
      <c r="DZ30">
        <v>996.5638</v>
      </c>
      <c r="EA30">
        <v>33.8037933333333</v>
      </c>
      <c r="EB30">
        <v>599.9044</v>
      </c>
      <c r="EC30">
        <v>88.0500933333333</v>
      </c>
      <c r="ED30">
        <v>0.0998530533333333</v>
      </c>
      <c r="EE30">
        <v>47.5723866666667</v>
      </c>
      <c r="EF30">
        <v>45.5839066666667</v>
      </c>
      <c r="EG30">
        <v>999.9</v>
      </c>
      <c r="EH30">
        <v>0</v>
      </c>
      <c r="EI30">
        <v>0</v>
      </c>
      <c r="EJ30">
        <v>4993.5</v>
      </c>
      <c r="EK30">
        <v>0</v>
      </c>
      <c r="EL30">
        <v>-14.95298</v>
      </c>
      <c r="EM30">
        <v>-4.88861466666667</v>
      </c>
      <c r="EN30">
        <v>1030.35066666667</v>
      </c>
      <c r="EO30">
        <v>1033.17333333333</v>
      </c>
      <c r="EP30">
        <v>2.09298133333333</v>
      </c>
      <c r="EQ30">
        <v>999.975333333333</v>
      </c>
      <c r="ER30">
        <v>32.13168</v>
      </c>
      <c r="ES30">
        <v>3.01348533333333</v>
      </c>
      <c r="ET30">
        <v>2.82919866666667</v>
      </c>
      <c r="EU30">
        <v>24.1026</v>
      </c>
      <c r="EV30">
        <v>23.05544</v>
      </c>
      <c r="EW30">
        <v>1000.00473333333</v>
      </c>
      <c r="EX30">
        <v>0.95999</v>
      </c>
      <c r="EY30">
        <v>0.0400098</v>
      </c>
      <c r="EZ30">
        <v>0</v>
      </c>
      <c r="FA30">
        <v>1365.11133333333</v>
      </c>
      <c r="FB30">
        <v>5.00072</v>
      </c>
      <c r="FC30">
        <v>13564.3133333333</v>
      </c>
      <c r="FD30">
        <v>8681.23733333333</v>
      </c>
      <c r="FE30">
        <v>47.687</v>
      </c>
      <c r="FF30">
        <v>48.312</v>
      </c>
      <c r="FG30">
        <v>48.4664</v>
      </c>
      <c r="FH30">
        <v>49.0330666666667</v>
      </c>
      <c r="FI30">
        <v>51.0124</v>
      </c>
      <c r="FJ30">
        <v>955.194666666667</v>
      </c>
      <c r="FK30">
        <v>39.81</v>
      </c>
      <c r="FL30">
        <v>0</v>
      </c>
      <c r="FM30">
        <v>59.9000000953674</v>
      </c>
      <c r="FN30">
        <v>0</v>
      </c>
      <c r="FO30">
        <v>1365.0952</v>
      </c>
      <c r="FP30">
        <v>-4.03153844768745</v>
      </c>
      <c r="FQ30">
        <v>-35.4461537836246</v>
      </c>
      <c r="FR30">
        <v>13563.856</v>
      </c>
      <c r="FS30">
        <v>15</v>
      </c>
      <c r="FT30">
        <v>1707341670.1</v>
      </c>
      <c r="FU30" t="s">
        <v>491</v>
      </c>
      <c r="FV30">
        <v>1707341670.1</v>
      </c>
      <c r="FW30">
        <v>1707341455.1</v>
      </c>
      <c r="FX30">
        <v>67</v>
      </c>
      <c r="FY30">
        <v>-0.023</v>
      </c>
      <c r="FZ30">
        <v>0.001</v>
      </c>
      <c r="GA30">
        <v>-1.499</v>
      </c>
      <c r="GB30">
        <v>0.421</v>
      </c>
      <c r="GC30">
        <v>1000</v>
      </c>
      <c r="GD30">
        <v>32</v>
      </c>
      <c r="GE30">
        <v>1.45</v>
      </c>
      <c r="GF30">
        <v>0.11</v>
      </c>
      <c r="GG30">
        <v>0</v>
      </c>
      <c r="GH30">
        <v>0</v>
      </c>
      <c r="GI30" t="s">
        <v>436</v>
      </c>
      <c r="GJ30">
        <v>3.23837</v>
      </c>
      <c r="GK30">
        <v>2.68118</v>
      </c>
      <c r="GL30">
        <v>0.154098</v>
      </c>
      <c r="GM30">
        <v>0.153822</v>
      </c>
      <c r="GN30">
        <v>0.13345</v>
      </c>
      <c r="GO30">
        <v>0.126495</v>
      </c>
      <c r="GP30">
        <v>25644.5</v>
      </c>
      <c r="GQ30">
        <v>23585.4</v>
      </c>
      <c r="GR30">
        <v>28704.4</v>
      </c>
      <c r="GS30">
        <v>26465.8</v>
      </c>
      <c r="GT30">
        <v>34689.5</v>
      </c>
      <c r="GU30">
        <v>32561.8</v>
      </c>
      <c r="GV30">
        <v>43136.9</v>
      </c>
      <c r="GW30">
        <v>40106.3</v>
      </c>
      <c r="GX30">
        <v>2.0384</v>
      </c>
      <c r="GY30">
        <v>2.446</v>
      </c>
      <c r="GZ30">
        <v>0.367135</v>
      </c>
      <c r="HA30">
        <v>0</v>
      </c>
      <c r="HB30">
        <v>39.7258</v>
      </c>
      <c r="HC30">
        <v>999.9</v>
      </c>
      <c r="HD30">
        <v>67.641</v>
      </c>
      <c r="HE30">
        <v>30.605</v>
      </c>
      <c r="HF30">
        <v>33.8815</v>
      </c>
      <c r="HG30">
        <v>29.0319</v>
      </c>
      <c r="HH30">
        <v>8.77404</v>
      </c>
      <c r="HI30">
        <v>3</v>
      </c>
      <c r="HJ30">
        <v>0.341098</v>
      </c>
      <c r="HK30">
        <v>-6.66667</v>
      </c>
      <c r="HL30">
        <v>20.1649</v>
      </c>
      <c r="HM30">
        <v>5.25143</v>
      </c>
      <c r="HN30">
        <v>11.968</v>
      </c>
      <c r="HO30">
        <v>4.9858</v>
      </c>
      <c r="HP30">
        <v>3.2922</v>
      </c>
      <c r="HQ30">
        <v>9999</v>
      </c>
      <c r="HR30">
        <v>999.9</v>
      </c>
      <c r="HS30">
        <v>9999</v>
      </c>
      <c r="HT30">
        <v>9999</v>
      </c>
      <c r="HU30">
        <v>4.97086</v>
      </c>
      <c r="HV30">
        <v>1.8829</v>
      </c>
      <c r="HW30">
        <v>1.87769</v>
      </c>
      <c r="HX30">
        <v>1.87923</v>
      </c>
      <c r="HY30">
        <v>1.8749</v>
      </c>
      <c r="HZ30">
        <v>1.875</v>
      </c>
      <c r="IA30">
        <v>1.87826</v>
      </c>
      <c r="IB30">
        <v>1.8788</v>
      </c>
      <c r="IC30">
        <v>0</v>
      </c>
      <c r="ID30">
        <v>0</v>
      </c>
      <c r="IE30">
        <v>0</v>
      </c>
      <c r="IF30">
        <v>0</v>
      </c>
      <c r="IG30" t="s">
        <v>437</v>
      </c>
      <c r="IH30" t="s">
        <v>438</v>
      </c>
      <c r="II30" t="s">
        <v>439</v>
      </c>
      <c r="IJ30" t="s">
        <v>439</v>
      </c>
      <c r="IK30" t="s">
        <v>439</v>
      </c>
      <c r="IL30" t="s">
        <v>439</v>
      </c>
      <c r="IM30">
        <v>0</v>
      </c>
      <c r="IN30">
        <v>100</v>
      </c>
      <c r="IO30">
        <v>100</v>
      </c>
      <c r="IP30">
        <v>-1.499</v>
      </c>
      <c r="IQ30">
        <v>0.4209</v>
      </c>
      <c r="IR30">
        <v>-1.47627272727266</v>
      </c>
      <c r="IS30">
        <v>0</v>
      </c>
      <c r="IT30">
        <v>0</v>
      </c>
      <c r="IU30">
        <v>0</v>
      </c>
      <c r="IV30">
        <v>0.420869999999997</v>
      </c>
      <c r="IW30">
        <v>0</v>
      </c>
      <c r="IX30">
        <v>0</v>
      </c>
      <c r="IY30">
        <v>0</v>
      </c>
      <c r="IZ30">
        <v>-1</v>
      </c>
      <c r="JA30">
        <v>-1</v>
      </c>
      <c r="JB30">
        <v>1</v>
      </c>
      <c r="JC30">
        <v>23</v>
      </c>
      <c r="JD30">
        <v>0.7</v>
      </c>
      <c r="JE30">
        <v>3.2</v>
      </c>
      <c r="JF30">
        <v>3.19824</v>
      </c>
      <c r="JG30">
        <v>2.60376</v>
      </c>
      <c r="JH30">
        <v>3.34595</v>
      </c>
      <c r="JI30">
        <v>3.18604</v>
      </c>
      <c r="JJ30">
        <v>3.05054</v>
      </c>
      <c r="JK30">
        <v>2.34619</v>
      </c>
      <c r="JL30">
        <v>36.1285</v>
      </c>
      <c r="JM30">
        <v>12.0832</v>
      </c>
      <c r="JN30">
        <v>18</v>
      </c>
      <c r="JO30">
        <v>615.537</v>
      </c>
      <c r="JP30">
        <v>1045</v>
      </c>
      <c r="JQ30">
        <v>56.6572</v>
      </c>
      <c r="JR30">
        <v>31.3098</v>
      </c>
      <c r="JS30">
        <v>30.0002</v>
      </c>
      <c r="JT30">
        <v>30.9971</v>
      </c>
      <c r="JU30">
        <v>30.9225</v>
      </c>
      <c r="JV30">
        <v>63.9738</v>
      </c>
      <c r="JW30">
        <v>0</v>
      </c>
      <c r="JX30">
        <v>100</v>
      </c>
      <c r="JY30">
        <v>96.2154</v>
      </c>
      <c r="JZ30">
        <v>1000</v>
      </c>
      <c r="KA30">
        <v>44.3348</v>
      </c>
      <c r="KB30">
        <v>103.643</v>
      </c>
      <c r="KC30">
        <v>100.831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  <row r="19" spans="1:2">
      <c r="A19" t="s">
        <v>492</v>
      </c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2024-02-07T14:35:06Z</dcterms:created>
  <dcterms:modified xsi:type="dcterms:W3CDTF">2024-02-07T14:35:06Z</dcterms:modified>
</cp:coreProperties>
</file>