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<sst xmlns="http://schemas.openxmlformats.org/spreadsheetml/2006/main" count="1033" uniqueCount="466">
  <si>
    <t>File opened</t>
  </si>
  <si>
    <t>2024-03-20 12:28:28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</si>
  <si>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</si>
  <si>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</si>
  <si>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</si>
  <si>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</si>
  <si>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</si>
  <si>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</si>
  <si>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</si>
  <si>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</si>
  <si>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</si>
  <si>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</si>
  <si>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</si>
  <si>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{"h2obspan2": "0", "tbzero": "0.853567", "h2obspanconc2": "0", "h2oaspan2a": "0.0714516", "h2oaspanconc1": "12.29", "co2bzero": "0.94469", "ssa_ref": "34658.2", "co2aspan2b": "0.285521", "h2oaspan2": "0", "flowmeterzero": "2.49761", "h2obspanconc1": "12.29", "ssb_ref": "33011.8", "h2oaspan1": "1.01076", "co2aspan2": "-0.0330502", "h2oazero": "1.07566", "flowazero": "0.34111", "chamberpressurezero": "2.56408", "h2obspan2b": "0.0726998", "co2bspan2": "-0.031693", "h2obspan2a": "0.0710331", "co2bspan1": "0.999707", "h2obzero": "1.07388", "flowbzero": "0.27371", "h2obspan1": "1.02346", "co2aspan2a": "0.288205", "h2oaspan2b": "0.0722207", "co2azero": "0.942071", "co2bspanconc2": "296.4", "co2aspanconc1": "2500", "h2oaspanconc2": "0", "co2aspan1": "1.00021", "tazero": "0.855284", "oxygen": "21", "co2bspan2b": "0.284619", "co2bspan2a": "0.28732", "co2aspanconc2": "296.4", "co2bspanconc1": "2500"}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</si>
  <si>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</si>
  <si>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</si>
  <si>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</si>
  <si>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</si>
  <si>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</si>
  <si>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</si>
  <si>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</si>
  <si>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</si>
  <si>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</si>
  <si>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</si>
  <si>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</si>
  <si>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</si>
  <si>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</si>
  <si>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12:28:28</t>
  </si>
  <si>
    <t>Stability Definition:	none</t>
  </si>
  <si>
    <t>12:28:59</t>
  </si>
  <si>
    <t>last 6 pts reference</t>
  </si>
  <si>
    <t>12:29:39</t>
  </si>
  <si>
    <t>lvl2_cont</t>
  </si>
  <si>
    <t>12:29:41</t>
  </si>
  <si>
    <t>12:29:45</t>
  </si>
  <si>
    <t>12:29:46</t>
  </si>
  <si>
    <t>12:29:48</t>
  </si>
  <si>
    <t>12:29:51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</si>
  <si>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</si>
  <si>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</si>
  <si>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</si>
  <si>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</si>
  <si>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</si>
  <si>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</si>
  <si>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</si>
  <si>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</si>
  <si>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</si>
  <si>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</si>
  <si>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</si>
  <si>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</si>
  <si>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</si>
  <si>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</si>
  <si>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</si>
  <si>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</si>
  <si>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</si>
  <si>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</si>
  <si>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</si>
  <si>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</si>
  <si>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</si>
  <si>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</si>
  <si>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</si>
  <si>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</si>
  <si>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</si>
  <si>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</si>
  <si>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</si>
  <si>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</si>
  <si>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</si>
  <si>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</si>
  <si>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</si>
  <si>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</si>
  <si>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</si>
  <si>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</si>
  <si>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</si>
  <si>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</si>
  <si>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</si>
  <si>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</si>
  <si>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</si>
  <si>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</si>
  <si>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</si>
  <si>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</si>
  <si>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</si>
  <si>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</si>
  <si>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</si>
  <si>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</si>
  <si>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</si>
  <si>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</si>
  <si>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</si>
  <si>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</si>
  <si>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</si>
  <si>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2.41934 196.436 355.825 628.083 838.152 1016.92 1200.48 1300.45</t>
  </si>
  <si>
    <t>Fs_true</t>
  </si>
  <si>
    <t>-1.39975 218.924 380.226 615.718 800.37 1005.35 1200.82 1401.65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</si>
  <si>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</si>
  <si>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</si>
  <si>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</si>
  <si>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</si>
  <si>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</si>
  <si>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</si>
  <si>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</si>
  <si>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</si>
  <si>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</si>
  <si>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</si>
  <si>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</si>
  <si>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</si>
  <si>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</si>
  <si>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</si>
  <si>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</si>
  <si>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</si>
  <si>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</si>
  <si>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</si>
  <si>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</si>
  <si>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</si>
  <si>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</si>
  <si>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</si>
  <si>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</si>
  <si>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</si>
  <si>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</si>
  <si>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</si>
  <si>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</si>
  <si>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</si>
  <si>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</si>
  <si>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</si>
  <si>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</si>
  <si>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</si>
  <si>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</si>
  <si>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</si>
  <si>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</si>
  <si>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</si>
  <si>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</si>
  <si>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</si>
  <si>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</si>
  <si>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</si>
  <si>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</si>
  <si>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</si>
  <si>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</si>
  <si>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</si>
  <si>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</si>
  <si>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</si>
  <si>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</si>
  <si>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</si>
  <si>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</si>
  <si>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</si>
  <si>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</si>
  <si>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</si>
  <si>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</si>
  <si>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</si>
  <si>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</si>
  <si>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</si>
  <si>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</si>
  <si>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</si>
  <si>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</si>
  <si>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</si>
  <si>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</si>
  <si>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</si>
  <si>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</si>
  <si>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</si>
  <si>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</si>
  <si>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</si>
  <si>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</si>
  <si>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</si>
  <si>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</si>
  <si>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</si>
  <si>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</si>
  <si>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</si>
  <si>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</si>
  <si>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</si>
  <si>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</si>
  <si>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</si>
  <si>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</si>
  <si>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</si>
  <si>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</si>
  <si>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</si>
  <si>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</si>
  <si>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</si>
  <si>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</si>
  <si>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</si>
  <si>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</si>
  <si>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</si>
  <si>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</si>
  <si>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</si>
  <si>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</si>
  <si>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</si>
  <si>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</si>
  <si>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</si>
  <si>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</si>
  <si>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</si>
  <si>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</si>
  <si>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</si>
  <si>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</si>
  <si>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</si>
  <si>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</si>
  <si>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</si>
  <si>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</si>
  <si>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</si>
  <si>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</si>
  <si>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</si>
  <si>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</si>
  <si>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</si>
  <si>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</si>
  <si>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</si>
  <si>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</si>
  <si>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</si>
  <si>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</si>
  <si>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</si>
  <si>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</si>
  <si>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</si>
  <si>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</si>
  <si>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</si>
  <si>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</si>
  <si>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</si>
  <si>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</si>
  <si>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</si>
  <si>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</si>
  <si>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</si>
  <si>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</si>
  <si>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</si>
  <si>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</si>
  <si>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</si>
  <si>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</si>
  <si>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</si>
  <si>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</si>
  <si>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</si>
  <si>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</si>
  <si>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</si>
  <si>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</si>
  <si>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</si>
  <si>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</si>
  <si>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</si>
  <si>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</si>
  <si>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</si>
  <si>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</si>
  <si>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</si>
  <si>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</si>
  <si>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</si>
  <si>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</si>
  <si>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</si>
  <si>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</si>
  <si>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</si>
  <si>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</si>
  <si>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</si>
  <si>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</si>
  <si>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</si>
  <si>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</si>
  <si>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</si>
  <si>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</si>
  <si>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</si>
  <si>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</si>
  <si>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</si>
  <si>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</si>
  <si>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</si>
  <si>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</si>
  <si>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</si>
  <si>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</si>
  <si>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</si>
  <si>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</si>
  <si>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</si>
  <si>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</si>
  <si>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</si>
  <si>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</si>
  <si>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</si>
  <si>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</si>
  <si>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</si>
  <si>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</si>
  <si>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</si>
  <si>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</si>
  <si>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</si>
  <si>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</si>
  <si>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</si>
  <si>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</si>
  <si>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</si>
  <si>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</si>
  <si>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</si>
  <si>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</si>
  <si>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</si>
  <si>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</si>
  <si>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</si>
  <si>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</si>
  <si>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</si>
  <si>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</si>
  <si>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</si>
  <si>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</si>
  <si>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</si>
  <si>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</si>
  <si>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</si>
  <si>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</si>
  <si>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</si>
  <si>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</si>
  <si>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</si>
  <si>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</si>
  <si>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</si>
  <si>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</si>
  <si>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</si>
  <si>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</si>
  <si>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</si>
  <si>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</si>
  <si>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</si>
  <si>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</si>
  <si>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</si>
  <si>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</si>
  <si>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</si>
  <si>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</si>
  <si>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</si>
  <si>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</si>
  <si>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</si>
  <si>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</si>
  <si>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</si>
  <si>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</si>
  <si>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</si>
  <si>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</si>
  <si>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</si>
  <si>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</si>
  <si>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</si>
  <si>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</si>
  <si>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</si>
  <si>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</si>
  <si>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</si>
  <si>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</si>
  <si>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</si>
  <si>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</si>
  <si>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</si>
  <si>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</si>
  <si>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</si>
  <si>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</si>
  <si>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</si>
  <si>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</si>
  <si>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</si>
  <si>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</si>
  <si>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</si>
  <si>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</si>
  <si>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</si>
  <si>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</si>
  <si>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</si>
  <si>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</si>
  <si>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</si>
  <si>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AccH2O_des</t>
  </si>
  <si>
    <t>AccCO2_soda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</si>
  <si>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</si>
  <si>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</si>
  <si>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</si>
  <si>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</si>
  <si>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</si>
  <si>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</si>
  <si>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</si>
  <si>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</si>
  <si>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</si>
  <si>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</si>
  <si>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</si>
  <si>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</si>
  <si>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</si>
  <si>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</si>
  <si>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</si>
  <si>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</si>
  <si>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</si>
  <si>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</si>
  <si>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</si>
  <si>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</si>
  <si>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</si>
  <si>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</si>
  <si>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</si>
  <si>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</si>
  <si>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</si>
  <si>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</si>
  <si>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</si>
  <si>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</si>
  <si>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</si>
  <si>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</si>
  <si>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</si>
  <si>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</si>
  <si>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</si>
  <si>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</si>
  <si>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</si>
  <si>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</si>
  <si>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</si>
  <si>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</si>
  <si>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</si>
  <si>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</si>
  <si>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</si>
  <si>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</si>
  <si>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</si>
  <si>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</si>
  <si>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</si>
  <si>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</si>
  <si>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</si>
  <si>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</si>
  <si>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</si>
  <si>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</si>
  <si>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</si>
  <si>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</si>
  <si>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</si>
  <si>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</si>
  <si>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</si>
  <si>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</si>
  <si>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</si>
  <si>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</si>
  <si>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</si>
  <si>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</si>
  <si>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</si>
  <si>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</si>
  <si>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</si>
  <si>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</si>
  <si>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</si>
  <si>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</si>
  <si>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</si>
  <si>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</si>
  <si>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</si>
  <si>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</si>
  <si>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</si>
  <si>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</si>
  <si>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</si>
  <si>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</si>
  <si>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</si>
  <si>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</si>
  <si>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</si>
  <si>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</si>
  <si>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</si>
  <si>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</si>
  <si>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</si>
  <si>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</si>
  <si>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</si>
  <si>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</si>
  <si>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</si>
  <si>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</si>
  <si>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</si>
  <si>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</si>
  <si>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</si>
  <si>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</si>
  <si>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hrs</t>
  </si>
  <si>
    <t>mg</t>
  </si>
  <si>
    <t>min</t>
  </si>
  <si>
    <t>20240320 12:32:19</t>
  </si>
  <si>
    <t>12:32:19</t>
  </si>
  <si>
    <t>pre-dawn (1AM-4AM)</t>
  </si>
  <si>
    <t>predominantly south</t>
  </si>
  <si>
    <t>light green</t>
  </si>
  <si>
    <t>leaf A</t>
  </si>
  <si>
    <t>level 1</t>
  </si>
  <si>
    <t>coffee</t>
  </si>
  <si>
    <t>RECT-2033-20240318-14_21_03</t>
  </si>
  <si>
    <t>MPF-2048-20240320-12_32_23</t>
  </si>
  <si>
    <t>-</t>
  </si>
  <si>
    <t>0: Broadleaf</t>
  </si>
  <si>
    <t>12:32:38</t>
  </si>
  <si>
    <t>0/0</t>
  </si>
  <si>
    <t>11111111</t>
  </si>
  <si>
    <t>oooooooo</t>
  </si>
  <si>
    <t>on</t>
  </si>
  <si>
    <t>20240320 12:33:17</t>
  </si>
  <si>
    <t>12:33:17</t>
  </si>
  <si>
    <t>MPF-2049-20240320-12_33_20</t>
  </si>
  <si>
    <t>12:33:38</t>
  </si>
  <si>
    <t>20240320 12:34:21</t>
  </si>
  <si>
    <t>12:34:21</t>
  </si>
  <si>
    <t>MPF-2050-20240320-12_34_24</t>
  </si>
  <si>
    <t>12:34:40</t>
  </si>
  <si>
    <t>20240320 12:35:29</t>
  </si>
  <si>
    <t>12:35:29</t>
  </si>
  <si>
    <t>MPF-2051-20240320-12_35_32</t>
  </si>
  <si>
    <t>12:35:46</t>
  </si>
  <si>
    <t>20240320 12:37:06</t>
  </si>
  <si>
    <t>12:37:06</t>
  </si>
  <si>
    <t>MPF-2052-20240320-12_37_09</t>
  </si>
  <si>
    <t>12:37:28</t>
  </si>
  <si>
    <t>20240320 12:38:59</t>
  </si>
  <si>
    <t>12:38:59</t>
  </si>
  <si>
    <t>MPF-2053-20240320-12_39_02</t>
  </si>
  <si>
    <t>12:39:17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</si>
</sst>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22"/>
  <sheetViews>
    <sheetView tabSelected="1" workbookViewId="0"/>
  </sheetViews>
  <sheetFormatPr defaultRowHeight="15"/>
  <sheetData>
    <row r="2" spans="1:289">
      <c r="A2" t="s">
        <v>38</v>
      </c>
      <c r="B2" t="s">
        <v>39</v>
      </c>
      <c r="C2" t="s">
        <v>40</v>
      </c>
    </row>
    <row r="3" spans="1:289">
      <c r="B3">
        <v>0</v>
      </c>
      <c r="C3">
        <v>21</v>
      </c>
    </row>
    <row r="4" spans="1:289">
      <c r="A4" t="s">
        <v>41</v>
      </c>
      <c r="B4" t="s">
        <v>42</v>
      </c>
      <c r="C4" t="s">
        <v>43</v>
      </c>
      <c r="D4" t="s">
        <v>45</v>
      </c>
      <c r="E4" t="s">
        <v>46</v>
      </c>
      <c r="F4" t="s">
        <v>47</v>
      </c>
      <c r="G4" t="s">
        <v>48</v>
      </c>
      <c r="H4" t="s">
        <v>49</v>
      </c>
      <c r="I4" t="s">
        <v>50</v>
      </c>
      <c r="J4" t="s">
        <v>51</v>
      </c>
      <c r="K4" t="s">
        <v>52</v>
      </c>
    </row>
    <row r="5" spans="1:289">
      <c r="B5" t="s">
        <v>19</v>
      </c>
      <c r="C5" t="s">
        <v>44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53</v>
      </c>
      <c r="B6" t="s">
        <v>54</v>
      </c>
      <c r="C6" t="s">
        <v>55</v>
      </c>
      <c r="D6" t="s">
        <v>56</v>
      </c>
      <c r="E6" t="s">
        <v>57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58</v>
      </c>
      <c r="B8" t="s">
        <v>59</v>
      </c>
      <c r="C8" t="s">
        <v>61</v>
      </c>
      <c r="D8" t="s">
        <v>63</v>
      </c>
      <c r="E8" t="s">
        <v>64</v>
      </c>
      <c r="F8" t="s">
        <v>65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  <c r="L8" t="s">
        <v>71</v>
      </c>
      <c r="M8" t="s">
        <v>72</v>
      </c>
      <c r="N8" t="s">
        <v>73</v>
      </c>
      <c r="O8" t="s">
        <v>74</v>
      </c>
      <c r="P8" t="s">
        <v>75</v>
      </c>
      <c r="Q8" t="s">
        <v>76</v>
      </c>
    </row>
    <row r="9" spans="1:289">
      <c r="B9" t="s">
        <v>60</v>
      </c>
      <c r="C9" t="s">
        <v>62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77</v>
      </c>
      <c r="B10" t="s">
        <v>78</v>
      </c>
      <c r="C10" t="s">
        <v>79</v>
      </c>
      <c r="D10" t="s">
        <v>80</v>
      </c>
      <c r="E10" t="s">
        <v>81</v>
      </c>
      <c r="F10" t="s">
        <v>82</v>
      </c>
    </row>
    <row r="11" spans="1:289">
      <c r="B11">
        <v>0</v>
      </c>
      <c r="C11">
        <v>0</v>
      </c>
      <c r="D11">
        <v>0</v>
      </c>
      <c r="E11">
        <v>0</v>
      </c>
      <c r="F11">
        <v>1</v>
      </c>
    </row>
    <row r="12" spans="1:289">
      <c r="A12" t="s">
        <v>83</v>
      </c>
      <c r="B12" t="s">
        <v>84</v>
      </c>
      <c r="C12" t="s">
        <v>85</v>
      </c>
      <c r="D12" t="s">
        <v>86</v>
      </c>
      <c r="E12" t="s">
        <v>87</v>
      </c>
      <c r="F12" t="s">
        <v>88</v>
      </c>
      <c r="G12" t="s">
        <v>90</v>
      </c>
      <c r="H12" t="s">
        <v>92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89</v>
      </c>
      <c r="G13" t="s">
        <v>91</v>
      </c>
      <c r="H13">
        <v>0</v>
      </c>
    </row>
    <row r="14" spans="1:289">
      <c r="A14" t="s">
        <v>93</v>
      </c>
      <c r="B14" t="s">
        <v>93</v>
      </c>
      <c r="C14" t="s">
        <v>93</v>
      </c>
      <c r="D14" t="s">
        <v>93</v>
      </c>
      <c r="E14" t="s">
        <v>93</v>
      </c>
      <c r="F14" t="s">
        <v>93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95</v>
      </c>
      <c r="N14" t="s">
        <v>95</v>
      </c>
      <c r="O14" t="s">
        <v>95</v>
      </c>
      <c r="P14" t="s">
        <v>95</v>
      </c>
      <c r="Q14" t="s">
        <v>95</v>
      </c>
      <c r="R14" t="s">
        <v>95</v>
      </c>
      <c r="S14" t="s">
        <v>95</v>
      </c>
      <c r="T14" t="s">
        <v>95</v>
      </c>
      <c r="U14" t="s">
        <v>95</v>
      </c>
      <c r="V14" t="s">
        <v>95</v>
      </c>
      <c r="W14" t="s">
        <v>95</v>
      </c>
      <c r="X14" t="s">
        <v>95</v>
      </c>
      <c r="Y14" t="s">
        <v>95</v>
      </c>
      <c r="Z14" t="s">
        <v>95</v>
      </c>
      <c r="AA14" t="s">
        <v>95</v>
      </c>
      <c r="AB14" t="s">
        <v>95</v>
      </c>
      <c r="AC14" t="s">
        <v>95</v>
      </c>
      <c r="AD14" t="s">
        <v>95</v>
      </c>
      <c r="AE14" t="s">
        <v>95</v>
      </c>
      <c r="AF14" t="s">
        <v>95</v>
      </c>
      <c r="AG14" t="s">
        <v>95</v>
      </c>
      <c r="AH14" t="s">
        <v>95</v>
      </c>
      <c r="AI14" t="s">
        <v>95</v>
      </c>
      <c r="AJ14" t="s">
        <v>95</v>
      </c>
      <c r="AK14" t="s">
        <v>95</v>
      </c>
      <c r="AL14" t="s">
        <v>95</v>
      </c>
      <c r="AM14" t="s">
        <v>96</v>
      </c>
      <c r="AN14" t="s">
        <v>96</v>
      </c>
      <c r="AO14" t="s">
        <v>96</v>
      </c>
      <c r="AP14" t="s">
        <v>96</v>
      </c>
      <c r="AQ14" t="s">
        <v>96</v>
      </c>
      <c r="AR14" t="s">
        <v>96</v>
      </c>
      <c r="AS14" t="s">
        <v>96</v>
      </c>
      <c r="AT14" t="s">
        <v>96</v>
      </c>
      <c r="AU14" t="s">
        <v>96</v>
      </c>
      <c r="AV14" t="s">
        <v>96</v>
      </c>
      <c r="AW14" t="s">
        <v>97</v>
      </c>
      <c r="AX14" t="s">
        <v>97</v>
      </c>
      <c r="AY14" t="s">
        <v>97</v>
      </c>
      <c r="AZ14" t="s">
        <v>97</v>
      </c>
      <c r="BA14" t="s">
        <v>97</v>
      </c>
      <c r="BB14" t="s">
        <v>98</v>
      </c>
      <c r="BC14" t="s">
        <v>98</v>
      </c>
      <c r="BD14" t="s">
        <v>98</v>
      </c>
      <c r="BE14" t="s">
        <v>98</v>
      </c>
      <c r="BF14" t="s">
        <v>98</v>
      </c>
      <c r="BG14" t="s">
        <v>98</v>
      </c>
      <c r="BH14" t="s">
        <v>98</v>
      </c>
      <c r="BI14" t="s">
        <v>98</v>
      </c>
      <c r="BJ14" t="s">
        <v>98</v>
      </c>
      <c r="BK14" t="s">
        <v>98</v>
      </c>
      <c r="BL14" t="s">
        <v>98</v>
      </c>
      <c r="BM14" t="s">
        <v>98</v>
      </c>
      <c r="BN14" t="s">
        <v>98</v>
      </c>
      <c r="BO14" t="s">
        <v>98</v>
      </c>
      <c r="BP14" t="s">
        <v>98</v>
      </c>
      <c r="BQ14" t="s">
        <v>98</v>
      </c>
      <c r="BR14" t="s">
        <v>98</v>
      </c>
      <c r="BS14" t="s">
        <v>98</v>
      </c>
      <c r="BT14" t="s">
        <v>98</v>
      </c>
      <c r="BU14" t="s">
        <v>98</v>
      </c>
      <c r="BV14" t="s">
        <v>98</v>
      </c>
      <c r="BW14" t="s">
        <v>98</v>
      </c>
      <c r="BX14" t="s">
        <v>98</v>
      </c>
      <c r="BY14" t="s">
        <v>98</v>
      </c>
      <c r="BZ14" t="s">
        <v>98</v>
      </c>
      <c r="CA14" t="s">
        <v>98</v>
      </c>
      <c r="CB14" t="s">
        <v>98</v>
      </c>
      <c r="CC14" t="s">
        <v>98</v>
      </c>
      <c r="CD14" t="s">
        <v>99</v>
      </c>
      <c r="CE14" t="s">
        <v>99</v>
      </c>
      <c r="CF14" t="s">
        <v>99</v>
      </c>
      <c r="CG14" t="s">
        <v>99</v>
      </c>
      <c r="CH14" t="s">
        <v>99</v>
      </c>
      <c r="CI14" t="s">
        <v>99</v>
      </c>
      <c r="CJ14" t="s">
        <v>99</v>
      </c>
      <c r="CK14" t="s">
        <v>99</v>
      </c>
      <c r="CL14" t="s">
        <v>99</v>
      </c>
      <c r="CM14" t="s">
        <v>99</v>
      </c>
      <c r="CN14" t="s">
        <v>99</v>
      </c>
      <c r="CO14" t="s">
        <v>99</v>
      </c>
      <c r="CP14" t="s">
        <v>99</v>
      </c>
      <c r="CQ14" t="s">
        <v>99</v>
      </c>
      <c r="CR14" t="s">
        <v>99</v>
      </c>
      <c r="CS14" t="s">
        <v>99</v>
      </c>
      <c r="CT14" t="s">
        <v>99</v>
      </c>
      <c r="CU14" t="s">
        <v>99</v>
      </c>
      <c r="CV14" t="s">
        <v>99</v>
      </c>
      <c r="CW14" t="s">
        <v>99</v>
      </c>
      <c r="CX14" t="s">
        <v>99</v>
      </c>
      <c r="CY14" t="s">
        <v>100</v>
      </c>
      <c r="CZ14" t="s">
        <v>100</v>
      </c>
      <c r="DA14" t="s">
        <v>100</v>
      </c>
      <c r="DB14" t="s">
        <v>100</v>
      </c>
      <c r="DC14" t="s">
        <v>100</v>
      </c>
      <c r="DD14" t="s">
        <v>100</v>
      </c>
      <c r="DE14" t="s">
        <v>100</v>
      </c>
      <c r="DF14" t="s">
        <v>100</v>
      </c>
      <c r="DG14" t="s">
        <v>100</v>
      </c>
      <c r="DH14" t="s">
        <v>100</v>
      </c>
      <c r="DI14" t="s">
        <v>100</v>
      </c>
      <c r="DJ14" t="s">
        <v>100</v>
      </c>
      <c r="DK14" t="s">
        <v>100</v>
      </c>
      <c r="DL14" t="s">
        <v>101</v>
      </c>
      <c r="DM14" t="s">
        <v>101</v>
      </c>
      <c r="DN14" t="s">
        <v>101</v>
      </c>
      <c r="DO14" t="s">
        <v>101</v>
      </c>
      <c r="DP14" t="s">
        <v>102</v>
      </c>
      <c r="DQ14" t="s">
        <v>102</v>
      </c>
      <c r="DR14" t="s">
        <v>102</v>
      </c>
      <c r="DS14" t="s">
        <v>102</v>
      </c>
      <c r="DT14" t="s">
        <v>102</v>
      </c>
      <c r="DU14" t="s">
        <v>103</v>
      </c>
      <c r="DV14" t="s">
        <v>103</v>
      </c>
      <c r="DW14" t="s">
        <v>103</v>
      </c>
      <c r="DX14" t="s">
        <v>103</v>
      </c>
      <c r="DY14" t="s">
        <v>103</v>
      </c>
      <c r="DZ14" t="s">
        <v>103</v>
      </c>
      <c r="EA14" t="s">
        <v>103</v>
      </c>
      <c r="EB14" t="s">
        <v>103</v>
      </c>
      <c r="EC14" t="s">
        <v>103</v>
      </c>
      <c r="ED14" t="s">
        <v>103</v>
      </c>
      <c r="EE14" t="s">
        <v>103</v>
      </c>
      <c r="EF14" t="s">
        <v>103</v>
      </c>
      <c r="EG14" t="s">
        <v>103</v>
      </c>
      <c r="EH14" t="s">
        <v>103</v>
      </c>
      <c r="EI14" t="s">
        <v>103</v>
      </c>
      <c r="EJ14" t="s">
        <v>103</v>
      </c>
      <c r="EK14" t="s">
        <v>103</v>
      </c>
      <c r="EL14" t="s">
        <v>103</v>
      </c>
      <c r="EM14" t="s">
        <v>104</v>
      </c>
      <c r="EN14" t="s">
        <v>104</v>
      </c>
      <c r="EO14" t="s">
        <v>104</v>
      </c>
      <c r="EP14" t="s">
        <v>104</v>
      </c>
      <c r="EQ14" t="s">
        <v>104</v>
      </c>
      <c r="ER14" t="s">
        <v>104</v>
      </c>
      <c r="ES14" t="s">
        <v>104</v>
      </c>
      <c r="ET14" t="s">
        <v>104</v>
      </c>
      <c r="EU14" t="s">
        <v>104</v>
      </c>
      <c r="EV14" t="s">
        <v>104</v>
      </c>
      <c r="EW14" t="s">
        <v>105</v>
      </c>
      <c r="EX14" t="s">
        <v>105</v>
      </c>
      <c r="EY14" t="s">
        <v>105</v>
      </c>
      <c r="EZ14" t="s">
        <v>105</v>
      </c>
      <c r="FA14" t="s">
        <v>105</v>
      </c>
      <c r="FB14" t="s">
        <v>105</v>
      </c>
      <c r="FC14" t="s">
        <v>105</v>
      </c>
      <c r="FD14" t="s">
        <v>105</v>
      </c>
      <c r="FE14" t="s">
        <v>105</v>
      </c>
      <c r="FF14" t="s">
        <v>105</v>
      </c>
      <c r="FG14" t="s">
        <v>105</v>
      </c>
      <c r="FH14" t="s">
        <v>105</v>
      </c>
      <c r="FI14" t="s">
        <v>105</v>
      </c>
      <c r="FJ14" t="s">
        <v>105</v>
      </c>
      <c r="FK14" t="s">
        <v>105</v>
      </c>
      <c r="FL14" t="s">
        <v>105</v>
      </c>
      <c r="FM14" t="s">
        <v>105</v>
      </c>
      <c r="FN14" t="s">
        <v>105</v>
      </c>
      <c r="FO14" t="s">
        <v>106</v>
      </c>
      <c r="FP14" t="s">
        <v>106</v>
      </c>
      <c r="FQ14" t="s">
        <v>106</v>
      </c>
      <c r="FR14" t="s">
        <v>106</v>
      </c>
      <c r="FS14" t="s">
        <v>106</v>
      </c>
      <c r="FT14" t="s">
        <v>107</v>
      </c>
      <c r="FU14" t="s">
        <v>107</v>
      </c>
      <c r="FV14" t="s">
        <v>107</v>
      </c>
      <c r="FW14" t="s">
        <v>107</v>
      </c>
      <c r="FX14" t="s">
        <v>107</v>
      </c>
      <c r="FY14" t="s">
        <v>107</v>
      </c>
      <c r="FZ14" t="s">
        <v>107</v>
      </c>
      <c r="GA14" t="s">
        <v>107</v>
      </c>
      <c r="GB14" t="s">
        <v>107</v>
      </c>
      <c r="GC14" t="s">
        <v>107</v>
      </c>
      <c r="GD14" t="s">
        <v>107</v>
      </c>
      <c r="GE14" t="s">
        <v>107</v>
      </c>
      <c r="GF14" t="s">
        <v>107</v>
      </c>
      <c r="GG14" t="s">
        <v>108</v>
      </c>
      <c r="GH14" t="s">
        <v>108</v>
      </c>
      <c r="GI14" t="s">
        <v>108</v>
      </c>
      <c r="GJ14" t="s">
        <v>109</v>
      </c>
      <c r="GK14" t="s">
        <v>109</v>
      </c>
      <c r="GL14" t="s">
        <v>109</v>
      </c>
      <c r="GM14" t="s">
        <v>109</v>
      </c>
      <c r="GN14" t="s">
        <v>109</v>
      </c>
      <c r="GO14" t="s">
        <v>109</v>
      </c>
      <c r="GP14" t="s">
        <v>109</v>
      </c>
      <c r="GQ14" t="s">
        <v>109</v>
      </c>
      <c r="GR14" t="s">
        <v>109</v>
      </c>
      <c r="GS14" t="s">
        <v>109</v>
      </c>
      <c r="GT14" t="s">
        <v>109</v>
      </c>
      <c r="GU14" t="s">
        <v>109</v>
      </c>
      <c r="GV14" t="s">
        <v>109</v>
      </c>
      <c r="GW14" t="s">
        <v>109</v>
      </c>
      <c r="GX14" t="s">
        <v>109</v>
      </c>
      <c r="GY14" t="s">
        <v>109</v>
      </c>
      <c r="GZ14" t="s">
        <v>109</v>
      </c>
      <c r="HA14" t="s">
        <v>109</v>
      </c>
      <c r="HB14" t="s">
        <v>110</v>
      </c>
      <c r="HC14" t="s">
        <v>110</v>
      </c>
      <c r="HD14" t="s">
        <v>110</v>
      </c>
      <c r="HE14" t="s">
        <v>110</v>
      </c>
      <c r="HF14" t="s">
        <v>110</v>
      </c>
      <c r="HG14" t="s">
        <v>110</v>
      </c>
      <c r="HH14" t="s">
        <v>110</v>
      </c>
      <c r="HI14" t="s">
        <v>110</v>
      </c>
      <c r="HJ14" t="s">
        <v>110</v>
      </c>
      <c r="HK14" t="s">
        <v>110</v>
      </c>
      <c r="HL14" t="s">
        <v>110</v>
      </c>
      <c r="HM14" t="s">
        <v>110</v>
      </c>
      <c r="HN14" t="s">
        <v>110</v>
      </c>
      <c r="HO14" t="s">
        <v>110</v>
      </c>
      <c r="HP14" t="s">
        <v>110</v>
      </c>
      <c r="HQ14" t="s">
        <v>110</v>
      </c>
      <c r="HR14" t="s">
        <v>110</v>
      </c>
      <c r="HS14" t="s">
        <v>110</v>
      </c>
      <c r="HT14" t="s">
        <v>110</v>
      </c>
      <c r="HU14" t="s">
        <v>111</v>
      </c>
      <c r="HV14" t="s">
        <v>111</v>
      </c>
      <c r="HW14" t="s">
        <v>111</v>
      </c>
      <c r="HX14" t="s">
        <v>111</v>
      </c>
      <c r="HY14" t="s">
        <v>111</v>
      </c>
      <c r="HZ14" t="s">
        <v>111</v>
      </c>
      <c r="IA14" t="s">
        <v>111</v>
      </c>
      <c r="IB14" t="s">
        <v>111</v>
      </c>
      <c r="IC14" t="s">
        <v>111</v>
      </c>
      <c r="ID14" t="s">
        <v>111</v>
      </c>
      <c r="IE14" t="s">
        <v>111</v>
      </c>
      <c r="IF14" t="s">
        <v>111</v>
      </c>
      <c r="IG14" t="s">
        <v>111</v>
      </c>
      <c r="IH14" t="s">
        <v>111</v>
      </c>
      <c r="II14" t="s">
        <v>111</v>
      </c>
      <c r="IJ14" t="s">
        <v>111</v>
      </c>
      <c r="IK14" t="s">
        <v>111</v>
      </c>
      <c r="IL14" t="s">
        <v>111</v>
      </c>
      <c r="IM14" t="s">
        <v>111</v>
      </c>
      <c r="IN14" t="s">
        <v>112</v>
      </c>
      <c r="IO14" t="s">
        <v>112</v>
      </c>
      <c r="IP14" t="s">
        <v>112</v>
      </c>
      <c r="IQ14" t="s">
        <v>112</v>
      </c>
      <c r="IR14" t="s">
        <v>112</v>
      </c>
      <c r="IS14" t="s">
        <v>112</v>
      </c>
      <c r="IT14" t="s">
        <v>112</v>
      </c>
      <c r="IU14" t="s">
        <v>112</v>
      </c>
      <c r="IV14" t="s">
        <v>112</v>
      </c>
      <c r="IW14" t="s">
        <v>112</v>
      </c>
      <c r="IX14" t="s">
        <v>112</v>
      </c>
      <c r="IY14" t="s">
        <v>112</v>
      </c>
      <c r="IZ14" t="s">
        <v>112</v>
      </c>
      <c r="JA14" t="s">
        <v>112</v>
      </c>
      <c r="JB14" t="s">
        <v>112</v>
      </c>
      <c r="JC14" t="s">
        <v>112</v>
      </c>
      <c r="JD14" t="s">
        <v>112</v>
      </c>
      <c r="JE14" t="s">
        <v>112</v>
      </c>
      <c r="JF14" t="s">
        <v>113</v>
      </c>
      <c r="JG14" t="s">
        <v>113</v>
      </c>
      <c r="JH14" t="s">
        <v>113</v>
      </c>
      <c r="JI14" t="s">
        <v>113</v>
      </c>
      <c r="JJ14" t="s">
        <v>113</v>
      </c>
      <c r="JK14" t="s">
        <v>113</v>
      </c>
      <c r="JL14" t="s">
        <v>113</v>
      </c>
      <c r="JM14" t="s">
        <v>113</v>
      </c>
      <c r="JN14" t="s">
        <v>114</v>
      </c>
      <c r="JO14" t="s">
        <v>114</v>
      </c>
      <c r="JP14" t="s">
        <v>114</v>
      </c>
      <c r="JQ14" t="s">
        <v>114</v>
      </c>
      <c r="JR14" t="s">
        <v>114</v>
      </c>
      <c r="JS14" t="s">
        <v>114</v>
      </c>
      <c r="JT14" t="s">
        <v>114</v>
      </c>
      <c r="JU14" t="s">
        <v>114</v>
      </c>
      <c r="JV14" t="s">
        <v>114</v>
      </c>
      <c r="JW14" t="s">
        <v>114</v>
      </c>
      <c r="JX14" t="s">
        <v>114</v>
      </c>
      <c r="JY14" t="s">
        <v>114</v>
      </c>
      <c r="JZ14" t="s">
        <v>114</v>
      </c>
      <c r="KA14" t="s">
        <v>114</v>
      </c>
      <c r="KB14" t="s">
        <v>114</v>
      </c>
      <c r="KC14" t="s">
        <v>114</v>
      </c>
    </row>
    <row r="15" spans="1:289">
      <c r="A15" t="s">
        <v>115</v>
      </c>
      <c r="B15" t="s">
        <v>116</v>
      </c>
      <c r="C15" t="s">
        <v>117</v>
      </c>
      <c r="D15" t="s">
        <v>118</v>
      </c>
      <c r="E15" t="s">
        <v>119</v>
      </c>
      <c r="F15" t="s">
        <v>120</v>
      </c>
      <c r="G15" t="s">
        <v>121</v>
      </c>
      <c r="H15" t="s">
        <v>122</v>
      </c>
      <c r="I15" t="s">
        <v>123</v>
      </c>
      <c r="J15" t="s">
        <v>124</v>
      </c>
      <c r="K15" t="s">
        <v>125</v>
      </c>
      <c r="L15" t="s">
        <v>126</v>
      </c>
      <c r="M15" t="s">
        <v>127</v>
      </c>
      <c r="N15" t="s">
        <v>128</v>
      </c>
      <c r="O15" t="s">
        <v>129</v>
      </c>
      <c r="P15" t="s">
        <v>130</v>
      </c>
      <c r="Q15" t="s">
        <v>131</v>
      </c>
      <c r="R15" t="s">
        <v>132</v>
      </c>
      <c r="S15" t="s">
        <v>133</v>
      </c>
      <c r="T15" t="s">
        <v>134</v>
      </c>
      <c r="U15" t="s">
        <v>135</v>
      </c>
      <c r="V15" t="s">
        <v>136</v>
      </c>
      <c r="W15" t="s">
        <v>137</v>
      </c>
      <c r="X15" t="s">
        <v>138</v>
      </c>
      <c r="Y15" t="s">
        <v>139</v>
      </c>
      <c r="Z15" t="s">
        <v>140</v>
      </c>
      <c r="AA15" t="s">
        <v>141</v>
      </c>
      <c r="AB15" t="s">
        <v>142</v>
      </c>
      <c r="AC15" t="s">
        <v>143</v>
      </c>
      <c r="AD15" t="s">
        <v>144</v>
      </c>
      <c r="AE15" t="s">
        <v>145</v>
      </c>
      <c r="AF15" t="s">
        <v>146</v>
      </c>
      <c r="AG15" t="s">
        <v>147</v>
      </c>
      <c r="AH15" t="s">
        <v>148</v>
      </c>
      <c r="AI15" t="s">
        <v>149</v>
      </c>
      <c r="AJ15" t="s">
        <v>150</v>
      </c>
      <c r="AK15" t="s">
        <v>151</v>
      </c>
      <c r="AL15" t="s">
        <v>152</v>
      </c>
      <c r="AM15" t="s">
        <v>153</v>
      </c>
      <c r="AN15" t="s">
        <v>154</v>
      </c>
      <c r="AO15" t="s">
        <v>155</v>
      </c>
      <c r="AP15" t="s">
        <v>156</v>
      </c>
      <c r="AQ15" t="s">
        <v>157</v>
      </c>
      <c r="AR15" t="s">
        <v>158</v>
      </c>
      <c r="AS15" t="s">
        <v>159</v>
      </c>
      <c r="AT15" t="s">
        <v>160</v>
      </c>
      <c r="AU15" t="s">
        <v>161</v>
      </c>
      <c r="AV15" t="s">
        <v>162</v>
      </c>
      <c r="AW15" t="s">
        <v>97</v>
      </c>
      <c r="AX15" t="s">
        <v>163</v>
      </c>
      <c r="AY15" t="s">
        <v>164</v>
      </c>
      <c r="AZ15" t="s">
        <v>165</v>
      </c>
      <c r="BA15" t="s">
        <v>166</v>
      </c>
      <c r="BB15" t="s">
        <v>167</v>
      </c>
      <c r="BC15" t="s">
        <v>168</v>
      </c>
      <c r="BD15" t="s">
        <v>169</v>
      </c>
      <c r="BE15" t="s">
        <v>170</v>
      </c>
      <c r="BF15" t="s">
        <v>171</v>
      </c>
      <c r="BG15" t="s">
        <v>172</v>
      </c>
      <c r="BH15" t="s">
        <v>173</v>
      </c>
      <c r="BI15" t="s">
        <v>174</v>
      </c>
      <c r="BJ15" t="s">
        <v>175</v>
      </c>
      <c r="BK15" t="s">
        <v>176</v>
      </c>
      <c r="BL15" t="s">
        <v>177</v>
      </c>
      <c r="BM15" t="s">
        <v>178</v>
      </c>
      <c r="BN15" t="s">
        <v>179</v>
      </c>
      <c r="BO15" t="s">
        <v>180</v>
      </c>
      <c r="BP15" t="s">
        <v>181</v>
      </c>
      <c r="BQ15" t="s">
        <v>182</v>
      </c>
      <c r="BR15" t="s">
        <v>183</v>
      </c>
      <c r="BS15" t="s">
        <v>184</v>
      </c>
      <c r="BT15" t="s">
        <v>185</v>
      </c>
      <c r="BU15" t="s">
        <v>186</v>
      </c>
      <c r="BV15" t="s">
        <v>187</v>
      </c>
      <c r="BW15" t="s">
        <v>188</v>
      </c>
      <c r="BX15" t="s">
        <v>189</v>
      </c>
      <c r="BY15" t="s">
        <v>190</v>
      </c>
      <c r="BZ15" t="s">
        <v>191</v>
      </c>
      <c r="CA15" t="s">
        <v>192</v>
      </c>
      <c r="CB15" t="s">
        <v>193</v>
      </c>
      <c r="CC15" t="s">
        <v>194</v>
      </c>
      <c r="CD15" t="s">
        <v>195</v>
      </c>
      <c r="CE15" t="s">
        <v>196</v>
      </c>
      <c r="CF15" t="s">
        <v>197</v>
      </c>
      <c r="CG15" t="s">
        <v>198</v>
      </c>
      <c r="CH15" t="s">
        <v>199</v>
      </c>
      <c r="CI15" t="s">
        <v>200</v>
      </c>
      <c r="CJ15" t="s">
        <v>201</v>
      </c>
      <c r="CK15" t="s">
        <v>202</v>
      </c>
      <c r="CL15" t="s">
        <v>203</v>
      </c>
      <c r="CM15" t="s">
        <v>204</v>
      </c>
      <c r="CN15" t="s">
        <v>205</v>
      </c>
      <c r="CO15" t="s">
        <v>206</v>
      </c>
      <c r="CP15" t="s">
        <v>207</v>
      </c>
      <c r="CQ15" t="s">
        <v>208</v>
      </c>
      <c r="CR15" t="s">
        <v>209</v>
      </c>
      <c r="CS15" t="s">
        <v>210</v>
      </c>
      <c r="CT15" t="s">
        <v>211</v>
      </c>
      <c r="CU15" t="s">
        <v>212</v>
      </c>
      <c r="CV15" t="s">
        <v>213</v>
      </c>
      <c r="CW15" t="s">
        <v>214</v>
      </c>
      <c r="CX15" t="s">
        <v>215</v>
      </c>
      <c r="CY15" t="s">
        <v>195</v>
      </c>
      <c r="CZ15" t="s">
        <v>216</v>
      </c>
      <c r="DA15" t="s">
        <v>217</v>
      </c>
      <c r="DB15" t="s">
        <v>218</v>
      </c>
      <c r="DC15" t="s">
        <v>169</v>
      </c>
      <c r="DD15" t="s">
        <v>219</v>
      </c>
      <c r="DE15" t="s">
        <v>220</v>
      </c>
      <c r="DF15" t="s">
        <v>221</v>
      </c>
      <c r="DG15" t="s">
        <v>222</v>
      </c>
      <c r="DH15" t="s">
        <v>223</v>
      </c>
      <c r="DI15" t="s">
        <v>224</v>
      </c>
      <c r="DJ15" t="s">
        <v>225</v>
      </c>
      <c r="DK15" t="s">
        <v>226</v>
      </c>
      <c r="DL15" t="s">
        <v>227</v>
      </c>
      <c r="DM15" t="s">
        <v>228</v>
      </c>
      <c r="DN15" t="s">
        <v>229</v>
      </c>
      <c r="DO15" t="s">
        <v>230</v>
      </c>
      <c r="DP15" t="s">
        <v>231</v>
      </c>
      <c r="DQ15" t="s">
        <v>232</v>
      </c>
      <c r="DR15" t="s">
        <v>233</v>
      </c>
      <c r="DS15" t="s">
        <v>234</v>
      </c>
      <c r="DT15" t="s">
        <v>235</v>
      </c>
      <c r="DU15" t="s">
        <v>127</v>
      </c>
      <c r="DV15" t="s">
        <v>236</v>
      </c>
      <c r="DW15" t="s">
        <v>237</v>
      </c>
      <c r="DX15" t="s">
        <v>238</v>
      </c>
      <c r="DY15" t="s">
        <v>239</v>
      </c>
      <c r="DZ15" t="s">
        <v>240</v>
      </c>
      <c r="EA15" t="s">
        <v>241</v>
      </c>
      <c r="EB15" t="s">
        <v>242</v>
      </c>
      <c r="EC15" t="s">
        <v>243</v>
      </c>
      <c r="ED15" t="s">
        <v>244</v>
      </c>
      <c r="EE15" t="s">
        <v>245</v>
      </c>
      <c r="EF15" t="s">
        <v>246</v>
      </c>
      <c r="EG15" t="s">
        <v>247</v>
      </c>
      <c r="EH15" t="s">
        <v>248</v>
      </c>
      <c r="EI15" t="s">
        <v>249</v>
      </c>
      <c r="EJ15" t="s">
        <v>250</v>
      </c>
      <c r="EK15" t="s">
        <v>251</v>
      </c>
      <c r="EL15" t="s">
        <v>252</v>
      </c>
      <c r="EM15" t="s">
        <v>253</v>
      </c>
      <c r="EN15" t="s">
        <v>254</v>
      </c>
      <c r="EO15" t="s">
        <v>255</v>
      </c>
      <c r="EP15" t="s">
        <v>256</v>
      </c>
      <c r="EQ15" t="s">
        <v>257</v>
      </c>
      <c r="ER15" t="s">
        <v>258</v>
      </c>
      <c r="ES15" t="s">
        <v>259</v>
      </c>
      <c r="ET15" t="s">
        <v>260</v>
      </c>
      <c r="EU15" t="s">
        <v>261</v>
      </c>
      <c r="EV15" t="s">
        <v>262</v>
      </c>
      <c r="EW15" t="s">
        <v>263</v>
      </c>
      <c r="EX15" t="s">
        <v>264</v>
      </c>
      <c r="EY15" t="s">
        <v>265</v>
      </c>
      <c r="EZ15" t="s">
        <v>266</v>
      </c>
      <c r="FA15" t="s">
        <v>267</v>
      </c>
      <c r="FB15" t="s">
        <v>268</v>
      </c>
      <c r="FC15" t="s">
        <v>269</v>
      </c>
      <c r="FD15" t="s">
        <v>270</v>
      </c>
      <c r="FE15" t="s">
        <v>271</v>
      </c>
      <c r="FF15" t="s">
        <v>272</v>
      </c>
      <c r="FG15" t="s">
        <v>273</v>
      </c>
      <c r="FH15" t="s">
        <v>274</v>
      </c>
      <c r="FI15" t="s">
        <v>275</v>
      </c>
      <c r="FJ15" t="s">
        <v>276</v>
      </c>
      <c r="FK15" t="s">
        <v>277</v>
      </c>
      <c r="FL15" t="s">
        <v>278</v>
      </c>
      <c r="FM15" t="s">
        <v>279</v>
      </c>
      <c r="FN15" t="s">
        <v>280</v>
      </c>
      <c r="FO15" t="s">
        <v>281</v>
      </c>
      <c r="FP15" t="s">
        <v>282</v>
      </c>
      <c r="FQ15" t="s">
        <v>283</v>
      </c>
      <c r="FR15" t="s">
        <v>284</v>
      </c>
      <c r="FS15" t="s">
        <v>285</v>
      </c>
      <c r="FT15" t="s">
        <v>116</v>
      </c>
      <c r="FU15" t="s">
        <v>119</v>
      </c>
      <c r="FV15" t="s">
        <v>286</v>
      </c>
      <c r="FW15" t="s">
        <v>287</v>
      </c>
      <c r="FX15" t="s">
        <v>288</v>
      </c>
      <c r="FY15" t="s">
        <v>289</v>
      </c>
      <c r="FZ15" t="s">
        <v>290</v>
      </c>
      <c r="GA15" t="s">
        <v>291</v>
      </c>
      <c r="GB15" t="s">
        <v>292</v>
      </c>
      <c r="GC15" t="s">
        <v>293</v>
      </c>
      <c r="GD15" t="s">
        <v>294</v>
      </c>
      <c r="GE15" t="s">
        <v>295</v>
      </c>
      <c r="GF15" t="s">
        <v>296</v>
      </c>
      <c r="GG15" t="s">
        <v>297</v>
      </c>
      <c r="GH15" t="s">
        <v>298</v>
      </c>
      <c r="GI15" t="s">
        <v>299</v>
      </c>
      <c r="GJ15" t="s">
        <v>300</v>
      </c>
      <c r="GK15" t="s">
        <v>301</v>
      </c>
      <c r="GL15" t="s">
        <v>302</v>
      </c>
      <c r="GM15" t="s">
        <v>303</v>
      </c>
      <c r="GN15" t="s">
        <v>304</v>
      </c>
      <c r="GO15" t="s">
        <v>305</v>
      </c>
      <c r="GP15" t="s">
        <v>306</v>
      </c>
      <c r="GQ15" t="s">
        <v>307</v>
      </c>
      <c r="GR15" t="s">
        <v>308</v>
      </c>
      <c r="GS15" t="s">
        <v>309</v>
      </c>
      <c r="GT15" t="s">
        <v>310</v>
      </c>
      <c r="GU15" t="s">
        <v>311</v>
      </c>
      <c r="GV15" t="s">
        <v>312</v>
      </c>
      <c r="GW15" t="s">
        <v>313</v>
      </c>
      <c r="GX15" t="s">
        <v>314</v>
      </c>
      <c r="GY15" t="s">
        <v>315</v>
      </c>
      <c r="GZ15" t="s">
        <v>316</v>
      </c>
      <c r="HA15" t="s">
        <v>317</v>
      </c>
      <c r="HB15" t="s">
        <v>318</v>
      </c>
      <c r="HC15" t="s">
        <v>319</v>
      </c>
      <c r="HD15" t="s">
        <v>320</v>
      </c>
      <c r="HE15" t="s">
        <v>321</v>
      </c>
      <c r="HF15" t="s">
        <v>322</v>
      </c>
      <c r="HG15" t="s">
        <v>323</v>
      </c>
      <c r="HH15" t="s">
        <v>324</v>
      </c>
      <c r="HI15" t="s">
        <v>325</v>
      </c>
      <c r="HJ15" t="s">
        <v>326</v>
      </c>
      <c r="HK15" t="s">
        <v>327</v>
      </c>
      <c r="HL15" t="s">
        <v>328</v>
      </c>
      <c r="HM15" t="s">
        <v>329</v>
      </c>
      <c r="HN15" t="s">
        <v>330</v>
      </c>
      <c r="HO15" t="s">
        <v>331</v>
      </c>
      <c r="HP15" t="s">
        <v>332</v>
      </c>
      <c r="HQ15" t="s">
        <v>333</v>
      </c>
      <c r="HR15" t="s">
        <v>334</v>
      </c>
      <c r="HS15" t="s">
        <v>335</v>
      </c>
      <c r="HT15" t="s">
        <v>336</v>
      </c>
      <c r="HU15" t="s">
        <v>337</v>
      </c>
      <c r="HV15" t="s">
        <v>338</v>
      </c>
      <c r="HW15" t="s">
        <v>339</v>
      </c>
      <c r="HX15" t="s">
        <v>340</v>
      </c>
      <c r="HY15" t="s">
        <v>341</v>
      </c>
      <c r="HZ15" t="s">
        <v>342</v>
      </c>
      <c r="IA15" t="s">
        <v>343</v>
      </c>
      <c r="IB15" t="s">
        <v>344</v>
      </c>
      <c r="IC15" t="s">
        <v>345</v>
      </c>
      <c r="ID15" t="s">
        <v>346</v>
      </c>
      <c r="IE15" t="s">
        <v>347</v>
      </c>
      <c r="IF15" t="s">
        <v>348</v>
      </c>
      <c r="IG15" t="s">
        <v>349</v>
      </c>
      <c r="IH15" t="s">
        <v>350</v>
      </c>
      <c r="II15" t="s">
        <v>351</v>
      </c>
      <c r="IJ15" t="s">
        <v>352</v>
      </c>
      <c r="IK15" t="s">
        <v>353</v>
      </c>
      <c r="IL15" t="s">
        <v>354</v>
      </c>
      <c r="IM15" t="s">
        <v>355</v>
      </c>
      <c r="IN15" t="s">
        <v>356</v>
      </c>
      <c r="IO15" t="s">
        <v>357</v>
      </c>
      <c r="IP15" t="s">
        <v>358</v>
      </c>
      <c r="IQ15" t="s">
        <v>359</v>
      </c>
      <c r="IR15" t="s">
        <v>360</v>
      </c>
      <c r="IS15" t="s">
        <v>361</v>
      </c>
      <c r="IT15" t="s">
        <v>362</v>
      </c>
      <c r="IU15" t="s">
        <v>363</v>
      </c>
      <c r="IV15" t="s">
        <v>364</v>
      </c>
      <c r="IW15" t="s">
        <v>365</v>
      </c>
      <c r="IX15" t="s">
        <v>366</v>
      </c>
      <c r="IY15" t="s">
        <v>367</v>
      </c>
      <c r="IZ15" t="s">
        <v>368</v>
      </c>
      <c r="JA15" t="s">
        <v>369</v>
      </c>
      <c r="JB15" t="s">
        <v>370</v>
      </c>
      <c r="JC15" t="s">
        <v>371</v>
      </c>
      <c r="JD15" t="s">
        <v>372</v>
      </c>
      <c r="JE15" t="s">
        <v>373</v>
      </c>
      <c r="JF15" t="s">
        <v>374</v>
      </c>
      <c r="JG15" t="s">
        <v>375</v>
      </c>
      <c r="JH15" t="s">
        <v>376</v>
      </c>
      <c r="JI15" t="s">
        <v>377</v>
      </c>
      <c r="JJ15" t="s">
        <v>378</v>
      </c>
      <c r="JK15" t="s">
        <v>379</v>
      </c>
      <c r="JL15" t="s">
        <v>380</v>
      </c>
      <c r="JM15" t="s">
        <v>381</v>
      </c>
      <c r="JN15" t="s">
        <v>382</v>
      </c>
      <c r="JO15" t="s">
        <v>383</v>
      </c>
      <c r="JP15" t="s">
        <v>384</v>
      </c>
      <c r="JQ15" t="s">
        <v>385</v>
      </c>
      <c r="JR15" t="s">
        <v>386</v>
      </c>
      <c r="JS15" t="s">
        <v>387</v>
      </c>
      <c r="JT15" t="s">
        <v>388</v>
      </c>
      <c r="JU15" t="s">
        <v>389</v>
      </c>
      <c r="JV15" t="s">
        <v>390</v>
      </c>
      <c r="JW15" t="s">
        <v>391</v>
      </c>
      <c r="JX15" t="s">
        <v>392</v>
      </c>
      <c r="JY15" t="s">
        <v>393</v>
      </c>
      <c r="JZ15" t="s">
        <v>394</v>
      </c>
      <c r="KA15" t="s">
        <v>395</v>
      </c>
      <c r="KB15" t="s">
        <v>396</v>
      </c>
      <c r="KC15" t="s">
        <v>397</v>
      </c>
    </row>
    <row r="16" spans="1:289">
      <c r="B16" t="s">
        <v>398</v>
      </c>
      <c r="C16" t="s">
        <v>398</v>
      </c>
      <c r="F16" t="s">
        <v>398</v>
      </c>
      <c r="M16" t="s">
        <v>398</v>
      </c>
      <c r="N16" t="s">
        <v>399</v>
      </c>
      <c r="O16" t="s">
        <v>400</v>
      </c>
      <c r="P16" t="s">
        <v>401</v>
      </c>
      <c r="Q16" t="s">
        <v>402</v>
      </c>
      <c r="R16" t="s">
        <v>402</v>
      </c>
      <c r="S16" t="s">
        <v>243</v>
      </c>
      <c r="T16" t="s">
        <v>243</v>
      </c>
      <c r="U16" t="s">
        <v>399</v>
      </c>
      <c r="V16" t="s">
        <v>399</v>
      </c>
      <c r="W16" t="s">
        <v>399</v>
      </c>
      <c r="X16" t="s">
        <v>399</v>
      </c>
      <c r="Y16" t="s">
        <v>403</v>
      </c>
      <c r="Z16" t="s">
        <v>404</v>
      </c>
      <c r="AA16" t="s">
        <v>404</v>
      </c>
      <c r="AB16" t="s">
        <v>405</v>
      </c>
      <c r="AC16" t="s">
        <v>406</v>
      </c>
      <c r="AD16" t="s">
        <v>405</v>
      </c>
      <c r="AE16" t="s">
        <v>405</v>
      </c>
      <c r="AF16" t="s">
        <v>405</v>
      </c>
      <c r="AG16" t="s">
        <v>403</v>
      </c>
      <c r="AH16" t="s">
        <v>403</v>
      </c>
      <c r="AI16" t="s">
        <v>403</v>
      </c>
      <c r="AJ16" t="s">
        <v>403</v>
      </c>
      <c r="AK16" t="s">
        <v>401</v>
      </c>
      <c r="AL16" t="s">
        <v>400</v>
      </c>
      <c r="AM16" t="s">
        <v>401</v>
      </c>
      <c r="AN16" t="s">
        <v>402</v>
      </c>
      <c r="AO16" t="s">
        <v>402</v>
      </c>
      <c r="AP16" t="s">
        <v>407</v>
      </c>
      <c r="AQ16" t="s">
        <v>408</v>
      </c>
      <c r="AR16" t="s">
        <v>400</v>
      </c>
      <c r="AS16" t="s">
        <v>409</v>
      </c>
      <c r="AT16" t="s">
        <v>409</v>
      </c>
      <c r="AU16" t="s">
        <v>410</v>
      </c>
      <c r="AV16" t="s">
        <v>408</v>
      </c>
      <c r="AW16" t="s">
        <v>411</v>
      </c>
      <c r="AX16" t="s">
        <v>406</v>
      </c>
      <c r="AZ16" t="s">
        <v>406</v>
      </c>
      <c r="BA16" t="s">
        <v>411</v>
      </c>
      <c r="BG16" t="s">
        <v>401</v>
      </c>
      <c r="BN16" t="s">
        <v>401</v>
      </c>
      <c r="BO16" t="s">
        <v>401</v>
      </c>
      <c r="BP16" t="s">
        <v>401</v>
      </c>
      <c r="BQ16" t="s">
        <v>412</v>
      </c>
      <c r="CE16" t="s">
        <v>413</v>
      </c>
      <c r="CG16" t="s">
        <v>413</v>
      </c>
      <c r="CH16" t="s">
        <v>401</v>
      </c>
      <c r="CK16" t="s">
        <v>413</v>
      </c>
      <c r="CL16" t="s">
        <v>406</v>
      </c>
      <c r="CO16" t="s">
        <v>414</v>
      </c>
      <c r="CP16" t="s">
        <v>414</v>
      </c>
      <c r="CR16" t="s">
        <v>415</v>
      </c>
      <c r="CS16" t="s">
        <v>413</v>
      </c>
      <c r="CU16" t="s">
        <v>413</v>
      </c>
      <c r="CV16" t="s">
        <v>401</v>
      </c>
      <c r="CZ16" t="s">
        <v>413</v>
      </c>
      <c r="DB16" t="s">
        <v>416</v>
      </c>
      <c r="DE16" t="s">
        <v>413</v>
      </c>
      <c r="DF16" t="s">
        <v>413</v>
      </c>
      <c r="DH16" t="s">
        <v>413</v>
      </c>
      <c r="DJ16" t="s">
        <v>413</v>
      </c>
      <c r="DL16" t="s">
        <v>401</v>
      </c>
      <c r="DM16" t="s">
        <v>401</v>
      </c>
      <c r="DO16" t="s">
        <v>417</v>
      </c>
      <c r="DP16" t="s">
        <v>418</v>
      </c>
      <c r="DS16" t="s">
        <v>399</v>
      </c>
      <c r="DU16" t="s">
        <v>398</v>
      </c>
      <c r="DV16" t="s">
        <v>402</v>
      </c>
      <c r="DW16" t="s">
        <v>402</v>
      </c>
      <c r="DX16" t="s">
        <v>409</v>
      </c>
      <c r="DY16" t="s">
        <v>409</v>
      </c>
      <c r="DZ16" t="s">
        <v>402</v>
      </c>
      <c r="EA16" t="s">
        <v>409</v>
      </c>
      <c r="EB16" t="s">
        <v>411</v>
      </c>
      <c r="EC16" t="s">
        <v>405</v>
      </c>
      <c r="ED16" t="s">
        <v>405</v>
      </c>
      <c r="EE16" t="s">
        <v>404</v>
      </c>
      <c r="EF16" t="s">
        <v>404</v>
      </c>
      <c r="EG16" t="s">
        <v>404</v>
      </c>
      <c r="EH16" t="s">
        <v>404</v>
      </c>
      <c r="EI16" t="s">
        <v>404</v>
      </c>
      <c r="EJ16" t="s">
        <v>419</v>
      </c>
      <c r="EK16" t="s">
        <v>401</v>
      </c>
      <c r="EL16" t="s">
        <v>401</v>
      </c>
      <c r="EM16" t="s">
        <v>402</v>
      </c>
      <c r="EN16" t="s">
        <v>402</v>
      </c>
      <c r="EO16" t="s">
        <v>402</v>
      </c>
      <c r="EP16" t="s">
        <v>409</v>
      </c>
      <c r="EQ16" t="s">
        <v>402</v>
      </c>
      <c r="ER16" t="s">
        <v>409</v>
      </c>
      <c r="ES16" t="s">
        <v>405</v>
      </c>
      <c r="ET16" t="s">
        <v>405</v>
      </c>
      <c r="EU16" t="s">
        <v>404</v>
      </c>
      <c r="EV16" t="s">
        <v>404</v>
      </c>
      <c r="EW16" t="s">
        <v>401</v>
      </c>
      <c r="FB16" t="s">
        <v>401</v>
      </c>
      <c r="FE16" t="s">
        <v>404</v>
      </c>
      <c r="FF16" t="s">
        <v>404</v>
      </c>
      <c r="FG16" t="s">
        <v>404</v>
      </c>
      <c r="FH16" t="s">
        <v>404</v>
      </c>
      <c r="FI16" t="s">
        <v>404</v>
      </c>
      <c r="FJ16" t="s">
        <v>401</v>
      </c>
      <c r="FK16" t="s">
        <v>401</v>
      </c>
      <c r="FL16" t="s">
        <v>401</v>
      </c>
      <c r="FM16" t="s">
        <v>398</v>
      </c>
      <c r="FP16" t="s">
        <v>420</v>
      </c>
      <c r="FQ16" t="s">
        <v>420</v>
      </c>
      <c r="FS16" t="s">
        <v>398</v>
      </c>
      <c r="FT16" t="s">
        <v>421</v>
      </c>
      <c r="FV16" t="s">
        <v>398</v>
      </c>
      <c r="FW16" t="s">
        <v>398</v>
      </c>
      <c r="FY16" t="s">
        <v>422</v>
      </c>
      <c r="FZ16" t="s">
        <v>423</v>
      </c>
      <c r="GA16" t="s">
        <v>422</v>
      </c>
      <c r="GB16" t="s">
        <v>423</v>
      </c>
      <c r="GC16" t="s">
        <v>422</v>
      </c>
      <c r="GD16" t="s">
        <v>423</v>
      </c>
      <c r="GE16" t="s">
        <v>406</v>
      </c>
      <c r="GF16" t="s">
        <v>406</v>
      </c>
      <c r="GJ16" t="s">
        <v>424</v>
      </c>
      <c r="GK16" t="s">
        <v>424</v>
      </c>
      <c r="GX16" t="s">
        <v>424</v>
      </c>
      <c r="GY16" t="s">
        <v>424</v>
      </c>
      <c r="GZ16" t="s">
        <v>425</v>
      </c>
      <c r="HA16" t="s">
        <v>425</v>
      </c>
      <c r="HB16" t="s">
        <v>404</v>
      </c>
      <c r="HC16" t="s">
        <v>404</v>
      </c>
      <c r="HD16" t="s">
        <v>406</v>
      </c>
      <c r="HE16" t="s">
        <v>404</v>
      </c>
      <c r="HF16" t="s">
        <v>409</v>
      </c>
      <c r="HG16" t="s">
        <v>406</v>
      </c>
      <c r="HH16" t="s">
        <v>406</v>
      </c>
      <c r="HJ16" t="s">
        <v>424</v>
      </c>
      <c r="HK16" t="s">
        <v>424</v>
      </c>
      <c r="HL16" t="s">
        <v>424</v>
      </c>
      <c r="HM16" t="s">
        <v>424</v>
      </c>
      <c r="HN16" t="s">
        <v>424</v>
      </c>
      <c r="HO16" t="s">
        <v>424</v>
      </c>
      <c r="HP16" t="s">
        <v>424</v>
      </c>
      <c r="HQ16" t="s">
        <v>426</v>
      </c>
      <c r="HR16" t="s">
        <v>427</v>
      </c>
      <c r="HS16" t="s">
        <v>427</v>
      </c>
      <c r="HT16" t="s">
        <v>427</v>
      </c>
      <c r="HU16" t="s">
        <v>424</v>
      </c>
      <c r="HV16" t="s">
        <v>424</v>
      </c>
      <c r="HW16" t="s">
        <v>424</v>
      </c>
      <c r="HX16" t="s">
        <v>424</v>
      </c>
      <c r="HY16" t="s">
        <v>424</v>
      </c>
      <c r="HZ16" t="s">
        <v>424</v>
      </c>
      <c r="IA16" t="s">
        <v>424</v>
      </c>
      <c r="IB16" t="s">
        <v>424</v>
      </c>
      <c r="IC16" t="s">
        <v>424</v>
      </c>
      <c r="ID16" t="s">
        <v>424</v>
      </c>
      <c r="IE16" t="s">
        <v>424</v>
      </c>
      <c r="IF16" t="s">
        <v>424</v>
      </c>
      <c r="IM16" t="s">
        <v>424</v>
      </c>
      <c r="IN16" t="s">
        <v>406</v>
      </c>
      <c r="IO16" t="s">
        <v>406</v>
      </c>
      <c r="IP16" t="s">
        <v>422</v>
      </c>
      <c r="IQ16" t="s">
        <v>423</v>
      </c>
      <c r="IR16" t="s">
        <v>423</v>
      </c>
      <c r="IV16" t="s">
        <v>423</v>
      </c>
      <c r="IZ16" t="s">
        <v>402</v>
      </c>
      <c r="JA16" t="s">
        <v>402</v>
      </c>
      <c r="JB16" t="s">
        <v>409</v>
      </c>
      <c r="JC16" t="s">
        <v>409</v>
      </c>
      <c r="JD16" t="s">
        <v>428</v>
      </c>
      <c r="JE16" t="s">
        <v>428</v>
      </c>
      <c r="JF16" t="s">
        <v>424</v>
      </c>
      <c r="JG16" t="s">
        <v>424</v>
      </c>
      <c r="JH16" t="s">
        <v>424</v>
      </c>
      <c r="JI16" t="s">
        <v>424</v>
      </c>
      <c r="JJ16" t="s">
        <v>424</v>
      </c>
      <c r="JK16" t="s">
        <v>424</v>
      </c>
      <c r="JL16" t="s">
        <v>404</v>
      </c>
      <c r="JM16" t="s">
        <v>424</v>
      </c>
      <c r="JO16" t="s">
        <v>411</v>
      </c>
      <c r="JP16" t="s">
        <v>411</v>
      </c>
      <c r="JQ16" t="s">
        <v>404</v>
      </c>
      <c r="JR16" t="s">
        <v>404</v>
      </c>
      <c r="JS16" t="s">
        <v>404</v>
      </c>
      <c r="JT16" t="s">
        <v>404</v>
      </c>
      <c r="JU16" t="s">
        <v>404</v>
      </c>
      <c r="JV16" t="s">
        <v>406</v>
      </c>
      <c r="JW16" t="s">
        <v>406</v>
      </c>
      <c r="JX16" t="s">
        <v>406</v>
      </c>
      <c r="JY16" t="s">
        <v>404</v>
      </c>
      <c r="JZ16" t="s">
        <v>402</v>
      </c>
      <c r="KA16" t="s">
        <v>409</v>
      </c>
      <c r="KB16" t="s">
        <v>406</v>
      </c>
      <c r="KC16" t="s">
        <v>406</v>
      </c>
    </row>
    <row r="17" spans="1:289">
      <c r="A17">
        <v>1</v>
      </c>
      <c r="B17">
        <v>1710963139.1</v>
      </c>
      <c r="C17">
        <v>0</v>
      </c>
      <c r="D17" t="s">
        <v>429</v>
      </c>
      <c r="E17" t="s">
        <v>430</v>
      </c>
      <c r="F17">
        <v>15</v>
      </c>
      <c r="G17" t="s">
        <v>431</v>
      </c>
      <c r="H17" t="s">
        <v>432</v>
      </c>
      <c r="I17" t="s">
        <v>433</v>
      </c>
      <c r="J17" t="s">
        <v>434</v>
      </c>
      <c r="K17" t="s">
        <v>435</v>
      </c>
      <c r="L17" t="s">
        <v>436</v>
      </c>
      <c r="M17">
        <v>1710963131.1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345.995800007066</v>
      </c>
      <c r="AO17">
        <v>343.472581818182</v>
      </c>
      <c r="AP17">
        <v>-0.0616398467491543</v>
      </c>
      <c r="AQ17">
        <v>67.0003699270097</v>
      </c>
      <c r="AR17">
        <f>(AT17 - AS17 + EC17*1E3/(8.314*(EE17+273.15)) * AV17/EB17 * AU17) * EB17/(100*DP17) * 1000/(1000 - AT17)</f>
        <v>0</v>
      </c>
      <c r="AS17">
        <v>29.0454401710953</v>
      </c>
      <c r="AT17">
        <v>29.8959575757576</v>
      </c>
      <c r="AU17">
        <v>0.000112762388227886</v>
      </c>
      <c r="AV17">
        <v>77.7302284139706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437</v>
      </c>
      <c r="BC17">
        <v>10083.9</v>
      </c>
      <c r="BD17">
        <v>1077.2284</v>
      </c>
      <c r="BE17">
        <v>4498.41</v>
      </c>
      <c r="BF17">
        <f>1-BD17/BE17</f>
        <v>0</v>
      </c>
      <c r="BG17">
        <v>-0.161653892029986</v>
      </c>
      <c r="BH17" t="s">
        <v>438</v>
      </c>
      <c r="BI17">
        <v>10102.1</v>
      </c>
      <c r="BJ17">
        <v>2226.35692307692</v>
      </c>
      <c r="BK17">
        <v>2425.75017476172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439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2048</v>
      </c>
      <c r="CE17">
        <v>290</v>
      </c>
      <c r="CF17">
        <v>2404.26</v>
      </c>
      <c r="CG17">
        <v>65</v>
      </c>
      <c r="CH17">
        <v>10102.1</v>
      </c>
      <c r="CI17">
        <v>2393.41</v>
      </c>
      <c r="CJ17">
        <v>10.85</v>
      </c>
      <c r="CK17">
        <v>300</v>
      </c>
      <c r="CL17">
        <v>24.1</v>
      </c>
      <c r="CM17">
        <v>2425.75017476172</v>
      </c>
      <c r="CN17">
        <v>2.60609269668068</v>
      </c>
      <c r="CO17">
        <v>-32.672901899646</v>
      </c>
      <c r="CP17">
        <v>2.3005294405713</v>
      </c>
      <c r="CQ17">
        <v>0.878105304880602</v>
      </c>
      <c r="CR17">
        <v>-0.00779082135706341</v>
      </c>
      <c r="CS17">
        <v>290</v>
      </c>
      <c r="CT17">
        <v>2390.66</v>
      </c>
      <c r="CU17">
        <v>895</v>
      </c>
      <c r="CV17">
        <v>10065.1</v>
      </c>
      <c r="CW17">
        <v>2393.29</v>
      </c>
      <c r="CX17">
        <v>-2.63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440</v>
      </c>
      <c r="DS17">
        <v>2</v>
      </c>
      <c r="DT17" t="b">
        <v>1</v>
      </c>
      <c r="DU17">
        <v>1710963131.1</v>
      </c>
      <c r="DV17">
        <v>333.4554</v>
      </c>
      <c r="DW17">
        <v>336.272</v>
      </c>
      <c r="DX17">
        <v>29.8948333333333</v>
      </c>
      <c r="DY17">
        <v>29.0447333333333</v>
      </c>
      <c r="DZ17">
        <v>334.7334</v>
      </c>
      <c r="EA17">
        <v>29.5287866666667</v>
      </c>
      <c r="EB17">
        <v>600.050066666667</v>
      </c>
      <c r="EC17">
        <v>88.3732866666667</v>
      </c>
      <c r="ED17">
        <v>0.100157186666667</v>
      </c>
      <c r="EE17">
        <v>29.4080133333333</v>
      </c>
      <c r="EF17">
        <v>28.5414733333333</v>
      </c>
      <c r="EG17">
        <v>999.9</v>
      </c>
      <c r="EH17">
        <v>0</v>
      </c>
      <c r="EI17">
        <v>0</v>
      </c>
      <c r="EJ17">
        <v>4997.33333333333</v>
      </c>
      <c r="EK17">
        <v>0</v>
      </c>
      <c r="EL17">
        <v>-358.168733333333</v>
      </c>
      <c r="EM17">
        <v>-2.803744</v>
      </c>
      <c r="EN17">
        <v>343.744466666667</v>
      </c>
      <c r="EO17">
        <v>346.331066666667</v>
      </c>
      <c r="EP17">
        <v>0.8501126</v>
      </c>
      <c r="EQ17">
        <v>336.272</v>
      </c>
      <c r="ER17">
        <v>29.0447333333333</v>
      </c>
      <c r="ES17">
        <v>2.64190466666667</v>
      </c>
      <c r="ET17">
        <v>2.56677666666667</v>
      </c>
      <c r="EU17">
        <v>21.9281666666667</v>
      </c>
      <c r="EV17">
        <v>21.45624</v>
      </c>
      <c r="EW17">
        <v>699.980733333333</v>
      </c>
      <c r="EX17">
        <v>0.943006733333333</v>
      </c>
      <c r="EY17">
        <v>0.0569932066666667</v>
      </c>
      <c r="EZ17">
        <v>0</v>
      </c>
      <c r="FA17">
        <v>2228.92133333333</v>
      </c>
      <c r="FB17">
        <v>5.00072</v>
      </c>
      <c r="FC17">
        <v>15143.7</v>
      </c>
      <c r="FD17">
        <v>6033.81333333333</v>
      </c>
      <c r="FE17">
        <v>41.562</v>
      </c>
      <c r="FF17">
        <v>43.937</v>
      </c>
      <c r="FG17">
        <v>43.0746</v>
      </c>
      <c r="FH17">
        <v>44.3956666666667</v>
      </c>
      <c r="FI17">
        <v>44.1996</v>
      </c>
      <c r="FJ17">
        <v>655.371333333333</v>
      </c>
      <c r="FK17">
        <v>39.61</v>
      </c>
      <c r="FL17">
        <v>0</v>
      </c>
      <c r="FM17">
        <v>298.5</v>
      </c>
      <c r="FN17">
        <v>0</v>
      </c>
      <c r="FO17">
        <v>2226.35692307692</v>
      </c>
      <c r="FP17">
        <v>-532.585982180079</v>
      </c>
      <c r="FQ17">
        <v>-3632.83076434432</v>
      </c>
      <c r="FR17">
        <v>15126.8423076923</v>
      </c>
      <c r="FS17">
        <v>15</v>
      </c>
      <c r="FT17">
        <v>1710963158.1</v>
      </c>
      <c r="FU17" t="s">
        <v>441</v>
      </c>
      <c r="FV17">
        <v>1710963158.1</v>
      </c>
      <c r="FW17">
        <v>1710963110.1</v>
      </c>
      <c r="FX17">
        <v>8</v>
      </c>
      <c r="FY17">
        <v>-0.013</v>
      </c>
      <c r="FZ17">
        <v>-0.003</v>
      </c>
      <c r="GA17">
        <v>-1.278</v>
      </c>
      <c r="GB17">
        <v>0.366</v>
      </c>
      <c r="GC17">
        <v>335</v>
      </c>
      <c r="GD17">
        <v>29</v>
      </c>
      <c r="GE17">
        <v>0.91</v>
      </c>
      <c r="GF17">
        <v>0.16</v>
      </c>
      <c r="GG17">
        <v>0</v>
      </c>
      <c r="GH17">
        <v>0</v>
      </c>
      <c r="GI17" t="s">
        <v>442</v>
      </c>
      <c r="GJ17">
        <v>3.23815</v>
      </c>
      <c r="GK17">
        <v>2.68092</v>
      </c>
      <c r="GL17">
        <v>0.0715754</v>
      </c>
      <c r="GM17">
        <v>0.0714772</v>
      </c>
      <c r="GN17">
        <v>0.122697</v>
      </c>
      <c r="GO17">
        <v>0.119216</v>
      </c>
      <c r="GP17">
        <v>28264.4</v>
      </c>
      <c r="GQ17">
        <v>25946.6</v>
      </c>
      <c r="GR17">
        <v>28813.2</v>
      </c>
      <c r="GS17">
        <v>26522.3</v>
      </c>
      <c r="GT17">
        <v>35228.7</v>
      </c>
      <c r="GU17">
        <v>32874.1</v>
      </c>
      <c r="GV17">
        <v>43286.3</v>
      </c>
      <c r="GW17">
        <v>40164.3</v>
      </c>
      <c r="GX17">
        <v>2.0735</v>
      </c>
      <c r="GY17">
        <v>2.1068</v>
      </c>
      <c r="GZ17">
        <v>0.0821948</v>
      </c>
      <c r="HA17">
        <v>0</v>
      </c>
      <c r="HB17">
        <v>27.2643</v>
      </c>
      <c r="HC17">
        <v>999.9</v>
      </c>
      <c r="HD17">
        <v>76.737</v>
      </c>
      <c r="HE17">
        <v>25.67</v>
      </c>
      <c r="HF17">
        <v>28.7326</v>
      </c>
      <c r="HG17">
        <v>30.2391</v>
      </c>
      <c r="HH17">
        <v>24.367</v>
      </c>
      <c r="HI17">
        <v>2</v>
      </c>
      <c r="HJ17">
        <v>0.129309</v>
      </c>
      <c r="HK17">
        <v>0</v>
      </c>
      <c r="HL17">
        <v>20.3082</v>
      </c>
      <c r="HM17">
        <v>5.24664</v>
      </c>
      <c r="HN17">
        <v>11.9662</v>
      </c>
      <c r="HO17">
        <v>4.9844</v>
      </c>
      <c r="HP17">
        <v>3.2922</v>
      </c>
      <c r="HQ17">
        <v>999.9</v>
      </c>
      <c r="HR17">
        <v>9999</v>
      </c>
      <c r="HS17">
        <v>9999</v>
      </c>
      <c r="HT17">
        <v>9999</v>
      </c>
      <c r="HU17">
        <v>4.97113</v>
      </c>
      <c r="HV17">
        <v>1.88288</v>
      </c>
      <c r="HW17">
        <v>1.87756</v>
      </c>
      <c r="HX17">
        <v>1.87912</v>
      </c>
      <c r="HY17">
        <v>1.87485</v>
      </c>
      <c r="HZ17">
        <v>1.875</v>
      </c>
      <c r="IA17">
        <v>1.87822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443</v>
      </c>
      <c r="IH17" t="s">
        <v>444</v>
      </c>
      <c r="II17" t="s">
        <v>445</v>
      </c>
      <c r="IJ17" t="s">
        <v>445</v>
      </c>
      <c r="IK17" t="s">
        <v>445</v>
      </c>
      <c r="IL17" t="s">
        <v>445</v>
      </c>
      <c r="IM17">
        <v>0</v>
      </c>
      <c r="IN17">
        <v>100</v>
      </c>
      <c r="IO17">
        <v>100</v>
      </c>
      <c r="IP17">
        <v>-1.278</v>
      </c>
      <c r="IQ17">
        <v>0.3661</v>
      </c>
      <c r="IR17">
        <v>-1.26527272727276</v>
      </c>
      <c r="IS17">
        <v>0</v>
      </c>
      <c r="IT17">
        <v>0</v>
      </c>
      <c r="IU17">
        <v>0</v>
      </c>
      <c r="IV17">
        <v>0.36604545454545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0.5</v>
      </c>
      <c r="JE17">
        <v>0.5</v>
      </c>
      <c r="JF17">
        <v>4.99756</v>
      </c>
      <c r="JG17">
        <v>4.99756</v>
      </c>
      <c r="JH17">
        <v>2.39624</v>
      </c>
      <c r="JI17">
        <v>2.67944</v>
      </c>
      <c r="JJ17">
        <v>2.30103</v>
      </c>
      <c r="JK17">
        <v>2.2876</v>
      </c>
      <c r="JL17">
        <v>30.6093</v>
      </c>
      <c r="JM17">
        <v>15.9358</v>
      </c>
      <c r="JN17">
        <v>2</v>
      </c>
      <c r="JO17">
        <v>618.445</v>
      </c>
      <c r="JP17">
        <v>658.204</v>
      </c>
      <c r="JQ17">
        <v>27.6449</v>
      </c>
      <c r="JR17">
        <v>28.5714</v>
      </c>
      <c r="JS17">
        <v>30.0007</v>
      </c>
      <c r="JT17">
        <v>28.6571</v>
      </c>
      <c r="JU17">
        <v>28.6913</v>
      </c>
      <c r="JV17">
        <v>-1</v>
      </c>
      <c r="JW17">
        <v>-30</v>
      </c>
      <c r="JX17">
        <v>-30</v>
      </c>
      <c r="JY17">
        <v>-999.9</v>
      </c>
      <c r="JZ17">
        <v>1000</v>
      </c>
      <c r="KA17">
        <v>24.4324</v>
      </c>
      <c r="KB17">
        <v>104.015</v>
      </c>
      <c r="KC17">
        <v>101.004</v>
      </c>
    </row>
    <row r="18" spans="1:289">
      <c r="A18">
        <v>2</v>
      </c>
      <c r="B18">
        <v>1710963197.1</v>
      </c>
      <c r="C18">
        <v>58</v>
      </c>
      <c r="D18" t="s">
        <v>446</v>
      </c>
      <c r="E18" t="s">
        <v>447</v>
      </c>
      <c r="F18">
        <v>15</v>
      </c>
      <c r="G18" t="s">
        <v>431</v>
      </c>
      <c r="H18" t="s">
        <v>432</v>
      </c>
      <c r="I18" t="s">
        <v>433</v>
      </c>
      <c r="J18" t="s">
        <v>434</v>
      </c>
      <c r="K18" t="s">
        <v>435</v>
      </c>
      <c r="L18" t="s">
        <v>436</v>
      </c>
      <c r="M18">
        <v>1710963188.6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345.896729143612</v>
      </c>
      <c r="AO18">
        <v>343.22456969697</v>
      </c>
      <c r="AP18">
        <v>-0.0719155217134278</v>
      </c>
      <c r="AQ18">
        <v>66.9990049839207</v>
      </c>
      <c r="AR18">
        <f>(AT18 - AS18 + EC18*1E3/(8.314*(EE18+273.15)) * AV18/EB18 * AU18) * EB18/(100*DP18) * 1000/(1000 - AT18)</f>
        <v>0</v>
      </c>
      <c r="AS18">
        <v>29.1581585122875</v>
      </c>
      <c r="AT18">
        <v>30.0311042424242</v>
      </c>
      <c r="AU18">
        <v>0.000169368097251136</v>
      </c>
      <c r="AV18">
        <v>77.7822760566427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437</v>
      </c>
      <c r="BC18">
        <v>10083.9</v>
      </c>
      <c r="BD18">
        <v>1077.2284</v>
      </c>
      <c r="BE18">
        <v>4498.41</v>
      </c>
      <c r="BF18">
        <f>1-BD18/BE18</f>
        <v>0</v>
      </c>
      <c r="BG18">
        <v>-0.161653892029986</v>
      </c>
      <c r="BH18" t="s">
        <v>448</v>
      </c>
      <c r="BI18">
        <v>10101.6</v>
      </c>
      <c r="BJ18">
        <v>1901.8104</v>
      </c>
      <c r="BK18">
        <v>2123.64108390863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439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2049</v>
      </c>
      <c r="CE18">
        <v>290</v>
      </c>
      <c r="CF18">
        <v>2107</v>
      </c>
      <c r="CG18">
        <v>45</v>
      </c>
      <c r="CH18">
        <v>10101.6</v>
      </c>
      <c r="CI18">
        <v>2099.28</v>
      </c>
      <c r="CJ18">
        <v>7.72</v>
      </c>
      <c r="CK18">
        <v>300</v>
      </c>
      <c r="CL18">
        <v>24.1</v>
      </c>
      <c r="CM18">
        <v>2123.64108390863</v>
      </c>
      <c r="CN18">
        <v>2.70562747737994</v>
      </c>
      <c r="CO18">
        <v>-24.6069122667425</v>
      </c>
      <c r="CP18">
        <v>2.38765880005495</v>
      </c>
      <c r="CQ18">
        <v>0.791373366242277</v>
      </c>
      <c r="CR18">
        <v>-0.00778850033370413</v>
      </c>
      <c r="CS18">
        <v>290</v>
      </c>
      <c r="CT18">
        <v>2098.59</v>
      </c>
      <c r="CU18">
        <v>795</v>
      </c>
      <c r="CV18">
        <v>10064</v>
      </c>
      <c r="CW18">
        <v>2099.19</v>
      </c>
      <c r="CX18">
        <v>-0.6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440</v>
      </c>
      <c r="DS18">
        <v>2</v>
      </c>
      <c r="DT18" t="b">
        <v>1</v>
      </c>
      <c r="DU18">
        <v>1710963188.6</v>
      </c>
      <c r="DV18">
        <v>333.0974375</v>
      </c>
      <c r="DW18">
        <v>336.0133125</v>
      </c>
      <c r="DX18">
        <v>30.03639375</v>
      </c>
      <c r="DY18">
        <v>29.14738125</v>
      </c>
      <c r="DZ18">
        <v>334.3834375</v>
      </c>
      <c r="EA18">
        <v>29.67035625</v>
      </c>
      <c r="EB18">
        <v>599.9919375</v>
      </c>
      <c r="EC18">
        <v>88.37103125</v>
      </c>
      <c r="ED18">
        <v>0.10004308125</v>
      </c>
      <c r="EE18">
        <v>29.57845625</v>
      </c>
      <c r="EF18">
        <v>28.8575125</v>
      </c>
      <c r="EG18">
        <v>999.9</v>
      </c>
      <c r="EH18">
        <v>0</v>
      </c>
      <c r="EI18">
        <v>0</v>
      </c>
      <c r="EJ18">
        <v>4993.75</v>
      </c>
      <c r="EK18">
        <v>0</v>
      </c>
      <c r="EL18">
        <v>-347.7018125</v>
      </c>
      <c r="EM18">
        <v>-2.908008125</v>
      </c>
      <c r="EN18">
        <v>343.420625</v>
      </c>
      <c r="EO18">
        <v>346.10125</v>
      </c>
      <c r="EP18">
        <v>0.889002375</v>
      </c>
      <c r="EQ18">
        <v>336.0133125</v>
      </c>
      <c r="ER18">
        <v>29.14738125</v>
      </c>
      <c r="ES18">
        <v>2.654348125</v>
      </c>
      <c r="ET18">
        <v>2.575786875</v>
      </c>
      <c r="EU18">
        <v>22.00518125</v>
      </c>
      <c r="EV18">
        <v>21.513475</v>
      </c>
      <c r="EW18">
        <v>699.99275</v>
      </c>
      <c r="EX18">
        <v>0.9429839375</v>
      </c>
      <c r="EY18">
        <v>0.0570159875</v>
      </c>
      <c r="EZ18">
        <v>0</v>
      </c>
      <c r="FA18">
        <v>1905.475625</v>
      </c>
      <c r="FB18">
        <v>5.00072</v>
      </c>
      <c r="FC18">
        <v>12963.20625</v>
      </c>
      <c r="FD18">
        <v>6033.87875</v>
      </c>
      <c r="FE18">
        <v>41.75</v>
      </c>
      <c r="FF18">
        <v>44.0659375</v>
      </c>
      <c r="FG18">
        <v>43.2303125</v>
      </c>
      <c r="FH18">
        <v>44.503875</v>
      </c>
      <c r="FI18">
        <v>44.375</v>
      </c>
      <c r="FJ18">
        <v>655.36625</v>
      </c>
      <c r="FK18">
        <v>39.62625</v>
      </c>
      <c r="FL18">
        <v>0</v>
      </c>
      <c r="FM18">
        <v>56.5</v>
      </c>
      <c r="FN18">
        <v>0</v>
      </c>
      <c r="FO18">
        <v>1901.8104</v>
      </c>
      <c r="FP18">
        <v>-200.340768941189</v>
      </c>
      <c r="FQ18">
        <v>-1342.22307491239</v>
      </c>
      <c r="FR18">
        <v>12938.78</v>
      </c>
      <c r="FS18">
        <v>15</v>
      </c>
      <c r="FT18">
        <v>1710963218.1</v>
      </c>
      <c r="FU18" t="s">
        <v>449</v>
      </c>
      <c r="FV18">
        <v>1710963218.1</v>
      </c>
      <c r="FW18">
        <v>1710963110.1</v>
      </c>
      <c r="FX18">
        <v>9</v>
      </c>
      <c r="FY18">
        <v>-0.008</v>
      </c>
      <c r="FZ18">
        <v>-0.003</v>
      </c>
      <c r="GA18">
        <v>-1.286</v>
      </c>
      <c r="GB18">
        <v>0.366</v>
      </c>
      <c r="GC18">
        <v>336</v>
      </c>
      <c r="GD18">
        <v>29</v>
      </c>
      <c r="GE18">
        <v>1.13</v>
      </c>
      <c r="GF18">
        <v>0.16</v>
      </c>
      <c r="GG18">
        <v>0</v>
      </c>
      <c r="GH18">
        <v>0</v>
      </c>
      <c r="GI18" t="s">
        <v>442</v>
      </c>
      <c r="GJ18">
        <v>3.23823</v>
      </c>
      <c r="GK18">
        <v>2.68108</v>
      </c>
      <c r="GL18">
        <v>0.0715002</v>
      </c>
      <c r="GM18">
        <v>0.07137</v>
      </c>
      <c r="GN18">
        <v>0.123051</v>
      </c>
      <c r="GO18">
        <v>0.119498</v>
      </c>
      <c r="GP18">
        <v>28262.5</v>
      </c>
      <c r="GQ18">
        <v>25945.1</v>
      </c>
      <c r="GR18">
        <v>28809.2</v>
      </c>
      <c r="GS18">
        <v>26518.1</v>
      </c>
      <c r="GT18">
        <v>35210.4</v>
      </c>
      <c r="GU18">
        <v>32859.4</v>
      </c>
      <c r="GV18">
        <v>43281</v>
      </c>
      <c r="GW18">
        <v>40159.1</v>
      </c>
      <c r="GX18">
        <v>2.0729</v>
      </c>
      <c r="GY18">
        <v>2.1054</v>
      </c>
      <c r="GZ18">
        <v>0.0899434</v>
      </c>
      <c r="HA18">
        <v>0</v>
      </c>
      <c r="HB18">
        <v>27.3899</v>
      </c>
      <c r="HC18">
        <v>999.9</v>
      </c>
      <c r="HD18">
        <v>76.572</v>
      </c>
      <c r="HE18">
        <v>25.77</v>
      </c>
      <c r="HF18">
        <v>28.84</v>
      </c>
      <c r="HG18">
        <v>29.8891</v>
      </c>
      <c r="HH18">
        <v>24.347</v>
      </c>
      <c r="HI18">
        <v>2</v>
      </c>
      <c r="HJ18">
        <v>0.135701</v>
      </c>
      <c r="HK18">
        <v>0</v>
      </c>
      <c r="HL18">
        <v>20.3073</v>
      </c>
      <c r="HM18">
        <v>5.24604</v>
      </c>
      <c r="HN18">
        <v>11.9644</v>
      </c>
      <c r="HO18">
        <v>4.985</v>
      </c>
      <c r="HP18">
        <v>3.2924</v>
      </c>
      <c r="HQ18">
        <v>999.9</v>
      </c>
      <c r="HR18">
        <v>9999</v>
      </c>
      <c r="HS18">
        <v>9999</v>
      </c>
      <c r="HT18">
        <v>9999</v>
      </c>
      <c r="HU18">
        <v>4.9711</v>
      </c>
      <c r="HV18">
        <v>1.88281</v>
      </c>
      <c r="HW18">
        <v>1.87754</v>
      </c>
      <c r="HX18">
        <v>1.87912</v>
      </c>
      <c r="HY18">
        <v>1.87485</v>
      </c>
      <c r="HZ18">
        <v>1.875</v>
      </c>
      <c r="IA18">
        <v>1.87834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443</v>
      </c>
      <c r="IH18" t="s">
        <v>444</v>
      </c>
      <c r="II18" t="s">
        <v>445</v>
      </c>
      <c r="IJ18" t="s">
        <v>445</v>
      </c>
      <c r="IK18" t="s">
        <v>445</v>
      </c>
      <c r="IL18" t="s">
        <v>445</v>
      </c>
      <c r="IM18">
        <v>0</v>
      </c>
      <c r="IN18">
        <v>100</v>
      </c>
      <c r="IO18">
        <v>100</v>
      </c>
      <c r="IP18">
        <v>-1.286</v>
      </c>
      <c r="IQ18">
        <v>0.3661</v>
      </c>
      <c r="IR18">
        <v>-1.27809090909091</v>
      </c>
      <c r="IS18">
        <v>0</v>
      </c>
      <c r="IT18">
        <v>0</v>
      </c>
      <c r="IU18">
        <v>0</v>
      </c>
      <c r="IV18">
        <v>0.36604545454545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0.7</v>
      </c>
      <c r="JE18">
        <v>1.4</v>
      </c>
      <c r="JF18">
        <v>4.99756</v>
      </c>
      <c r="JG18">
        <v>4.99756</v>
      </c>
      <c r="JH18">
        <v>2.39624</v>
      </c>
      <c r="JI18">
        <v>2.67822</v>
      </c>
      <c r="JJ18">
        <v>2.30103</v>
      </c>
      <c r="JK18">
        <v>2.29004</v>
      </c>
      <c r="JL18">
        <v>30.6956</v>
      </c>
      <c r="JM18">
        <v>15.927</v>
      </c>
      <c r="JN18">
        <v>2</v>
      </c>
      <c r="JO18">
        <v>618.908</v>
      </c>
      <c r="JP18">
        <v>658.094</v>
      </c>
      <c r="JQ18">
        <v>27.7732</v>
      </c>
      <c r="JR18">
        <v>28.6584</v>
      </c>
      <c r="JS18">
        <v>30.0006</v>
      </c>
      <c r="JT18">
        <v>28.7431</v>
      </c>
      <c r="JU18">
        <v>28.781</v>
      </c>
      <c r="JV18">
        <v>-1</v>
      </c>
      <c r="JW18">
        <v>-30</v>
      </c>
      <c r="JX18">
        <v>-30</v>
      </c>
      <c r="JY18">
        <v>-999.9</v>
      </c>
      <c r="JZ18">
        <v>1000</v>
      </c>
      <c r="KA18">
        <v>24.4324</v>
      </c>
      <c r="KB18">
        <v>104.002</v>
      </c>
      <c r="KC18">
        <v>100.99</v>
      </c>
    </row>
    <row r="19" spans="1:289">
      <c r="A19">
        <v>3</v>
      </c>
      <c r="B19">
        <v>1710963261.1</v>
      </c>
      <c r="C19">
        <v>122</v>
      </c>
      <c r="D19" t="s">
        <v>450</v>
      </c>
      <c r="E19" t="s">
        <v>451</v>
      </c>
      <c r="F19">
        <v>15</v>
      </c>
      <c r="G19" t="s">
        <v>431</v>
      </c>
      <c r="H19" t="s">
        <v>432</v>
      </c>
      <c r="I19" t="s">
        <v>433</v>
      </c>
      <c r="J19" t="s">
        <v>434</v>
      </c>
      <c r="K19" t="s">
        <v>435</v>
      </c>
      <c r="L19" t="s">
        <v>436</v>
      </c>
      <c r="M19">
        <v>1710963252.6</v>
      </c>
      <c r="N19">
        <f>(O19)/1000</f>
        <v>0</v>
      </c>
      <c r="O19">
        <f>IF(DT19, AR19, AL19)</f>
        <v>0</v>
      </c>
      <c r="P19">
        <f>IF(DT19, AM19, AK19)</f>
        <v>0</v>
      </c>
      <c r="Q19">
        <f>DV19 - IF(AY19&gt;1, P19*DP19*100.0/(BA19*EJ19), 0)</f>
        <v>0</v>
      </c>
      <c r="R19">
        <f>((X19-N19/2)*Q19-P19)/(X19+N19/2)</f>
        <v>0</v>
      </c>
      <c r="S19">
        <f>R19*(EC19+ED19)/1000.0</f>
        <v>0</v>
      </c>
      <c r="T19">
        <f>(DV19 - IF(AY19&gt;1, P19*DP19*100.0/(BA19*EJ19), 0))*(EC19+ED19)/1000.0</f>
        <v>0</v>
      </c>
      <c r="U19">
        <f>2.0/((1/W19-1/V19)+SIGN(W19)*SQRT((1/W19-1/V19)*(1/W19-1/V19) + 4*DQ19/((DQ19+1)*(DQ19+1))*(2*1/W19*1/V19-1/V19*1/V19)))</f>
        <v>0</v>
      </c>
      <c r="V19">
        <f>IF(LEFT(DR19,1)&lt;&gt;"0",IF(LEFT(DR19,1)="1",3.0,DS19),$D$5+$E$5*(EJ19*EC19/($K$5*1000))+$F$5*(EJ19*EC19/($K$5*1000))*MAX(MIN(DP19,$J$5),$I$5)*MAX(MIN(DP19,$J$5),$I$5)+$G$5*MAX(MIN(DP19,$J$5),$I$5)*(EJ19*EC19/($K$5*1000))+$H$5*(EJ19*EC19/($K$5*1000))*(EJ19*EC19/($K$5*1000)))</f>
        <v>0</v>
      </c>
      <c r="W19">
        <f>N19*(1000-(1000*0.61365*exp(17.502*AA19/(240.97+AA19))/(EC19+ED19)+DX19)/2)/(1000*0.61365*exp(17.502*AA19/(240.97+AA19))/(EC19+ED19)-DX19)</f>
        <v>0</v>
      </c>
      <c r="X19">
        <f>1/((DQ19+1)/(U19/1.6)+1/(V19/1.37)) + DQ19/((DQ19+1)/(U19/1.6) + DQ19/(V19/1.37))</f>
        <v>0</v>
      </c>
      <c r="Y19">
        <f>(DL19*DO19)</f>
        <v>0</v>
      </c>
      <c r="Z19">
        <f>(EE19+(Y19+2*0.95*5.67E-8*(((EE19+$B$7)+273)^4-(EE19+273)^4)-44100*N19)/(1.84*29.3*V19+8*0.95*5.67E-8*(EE19+273)^3))</f>
        <v>0</v>
      </c>
      <c r="AA19">
        <f>($C$7*EF19+$D$7*EG19+$E$7*Z19)</f>
        <v>0</v>
      </c>
      <c r="AB19">
        <f>0.61365*exp(17.502*AA19/(240.97+AA19))</f>
        <v>0</v>
      </c>
      <c r="AC19">
        <f>(AD19/AE19*100)</f>
        <v>0</v>
      </c>
      <c r="AD19">
        <f>DX19*(EC19+ED19)/1000</f>
        <v>0</v>
      </c>
      <c r="AE19">
        <f>0.61365*exp(17.502*EE19/(240.97+EE19))</f>
        <v>0</v>
      </c>
      <c r="AF19">
        <f>(AB19-DX19*(EC19+ED19)/1000)</f>
        <v>0</v>
      </c>
      <c r="AG19">
        <f>(-N19*44100)</f>
        <v>0</v>
      </c>
      <c r="AH19">
        <f>2*29.3*V19*0.92*(EE19-AA19)</f>
        <v>0</v>
      </c>
      <c r="AI19">
        <f>2*0.95*5.67E-8*(((EE19+$B$7)+273)^4-(AA19+273)^4)</f>
        <v>0</v>
      </c>
      <c r="AJ19">
        <f>Y19+AI19+AG19+AH19</f>
        <v>0</v>
      </c>
      <c r="AK19">
        <f>EB19*AY19*(DW19-DV19*(1000-AY19*DY19)/(1000-AY19*DX19))/(100*DP19)</f>
        <v>0</v>
      </c>
      <c r="AL19">
        <f>1000*EB19*AY19*(DX19-DY19)/(100*DP19*(1000-AY19*DX19))</f>
        <v>0</v>
      </c>
      <c r="AM19">
        <f>(AN19 - AO19 - EC19*1E3/(8.314*(EE19+273.15)) * AQ19/EB19 * AP19) * EB19/(100*DP19) * (1000 - DY19)/1000</f>
        <v>0</v>
      </c>
      <c r="AN19">
        <v>346.749924907879</v>
      </c>
      <c r="AO19">
        <v>343.451363636364</v>
      </c>
      <c r="AP19">
        <v>0.11310740007118</v>
      </c>
      <c r="AQ19">
        <v>66.9989705308977</v>
      </c>
      <c r="AR19">
        <f>(AT19 - AS19 + EC19*1E3/(8.314*(EE19+273.15)) * AV19/EB19 * AU19) * EB19/(100*DP19) * 1000/(1000 - AT19)</f>
        <v>0</v>
      </c>
      <c r="AS19">
        <v>29.0763987715335</v>
      </c>
      <c r="AT19">
        <v>29.9678284848485</v>
      </c>
      <c r="AU19">
        <v>0.000354259749042993</v>
      </c>
      <c r="AV19">
        <v>77.7819464864615</v>
      </c>
      <c r="AW19">
        <v>0</v>
      </c>
      <c r="AX19">
        <v>0</v>
      </c>
      <c r="AY19">
        <f>IF(AW19*$H$13&gt;=BA19,1.0,(BA19/(BA19-AW19*$H$13)))</f>
        <v>0</v>
      </c>
      <c r="AZ19">
        <f>(AY19-1)*100</f>
        <v>0</v>
      </c>
      <c r="BA19">
        <f>MAX(0,($B$13+$C$13*EJ19)/(1+$D$13*EJ19)*EC19/(EE19+273)*$E$13)</f>
        <v>0</v>
      </c>
      <c r="BB19" t="s">
        <v>437</v>
      </c>
      <c r="BC19">
        <v>10083.9</v>
      </c>
      <c r="BD19">
        <v>1077.2284</v>
      </c>
      <c r="BE19">
        <v>4498.41</v>
      </c>
      <c r="BF19">
        <f>1-BD19/BE19</f>
        <v>0</v>
      </c>
      <c r="BG19">
        <v>-0.161653892029986</v>
      </c>
      <c r="BH19" t="s">
        <v>452</v>
      </c>
      <c r="BI19">
        <v>10098.7</v>
      </c>
      <c r="BJ19">
        <v>1748.87230769231</v>
      </c>
      <c r="BK19">
        <v>1978.4174229741</v>
      </c>
      <c r="BL19">
        <f>1-BJ19/BK19</f>
        <v>0</v>
      </c>
      <c r="BM19">
        <v>0.5</v>
      </c>
      <c r="BN19">
        <f>DM19</f>
        <v>0</v>
      </c>
      <c r="BO19">
        <f>P19</f>
        <v>0</v>
      </c>
      <c r="BP19">
        <f>BL19*BM19*BN19</f>
        <v>0</v>
      </c>
      <c r="BQ19">
        <f>(BO19-BG19)/BN19</f>
        <v>0</v>
      </c>
      <c r="BR19">
        <f>(BE19-BK19)/BK19</f>
        <v>0</v>
      </c>
      <c r="BS19">
        <f>BD19/(BF19+BD19/BK19)</f>
        <v>0</v>
      </c>
      <c r="BT19" t="s">
        <v>439</v>
      </c>
      <c r="BU19">
        <v>0</v>
      </c>
      <c r="BV19">
        <f>IF(BU19&lt;&gt;0, BU19, BS19)</f>
        <v>0</v>
      </c>
      <c r="BW19">
        <f>1-BV19/BK19</f>
        <v>0</v>
      </c>
      <c r="BX19">
        <f>(BK19-BJ19)/(BK19-BV19)</f>
        <v>0</v>
      </c>
      <c r="BY19">
        <f>(BE19-BK19)/(BE19-BV19)</f>
        <v>0</v>
      </c>
      <c r="BZ19">
        <f>(BK19-BJ19)/(BK19-BD19)</f>
        <v>0</v>
      </c>
      <c r="CA19">
        <f>(BE19-BK19)/(BE19-BD19)</f>
        <v>0</v>
      </c>
      <c r="CB19">
        <f>(BX19*BV19/BJ19)</f>
        <v>0</v>
      </c>
      <c r="CC19">
        <f>(1-CB19)</f>
        <v>0</v>
      </c>
      <c r="CD19">
        <v>2050</v>
      </c>
      <c r="CE19">
        <v>290</v>
      </c>
      <c r="CF19">
        <v>1961.09</v>
      </c>
      <c r="CG19">
        <v>55</v>
      </c>
      <c r="CH19">
        <v>10098.7</v>
      </c>
      <c r="CI19">
        <v>1953.21</v>
      </c>
      <c r="CJ19">
        <v>7.88</v>
      </c>
      <c r="CK19">
        <v>300</v>
      </c>
      <c r="CL19">
        <v>24.1</v>
      </c>
      <c r="CM19">
        <v>1978.4174229741</v>
      </c>
      <c r="CN19">
        <v>2.39542868735038</v>
      </c>
      <c r="CO19">
        <v>-25.4527494776153</v>
      </c>
      <c r="CP19">
        <v>2.11355038640038</v>
      </c>
      <c r="CQ19">
        <v>0.838174086634221</v>
      </c>
      <c r="CR19">
        <v>-0.00778724249165739</v>
      </c>
      <c r="CS19">
        <v>290</v>
      </c>
      <c r="CT19">
        <v>1952.19</v>
      </c>
      <c r="CU19">
        <v>805</v>
      </c>
      <c r="CV19">
        <v>10062</v>
      </c>
      <c r="CW19">
        <v>1953.12</v>
      </c>
      <c r="CX19">
        <v>-0.93</v>
      </c>
      <c r="DL19">
        <f>$B$11*EK19+$C$11*EL19+$F$11*EW19*(1-EZ19)</f>
        <v>0</v>
      </c>
      <c r="DM19">
        <f>DL19*DN19</f>
        <v>0</v>
      </c>
      <c r="DN19">
        <f>($B$11*$D$9+$C$11*$D$9+$F$11*((FJ19+FB19)/MAX(FJ19+FB19+FK19, 0.1)*$I$9+FK19/MAX(FJ19+FB19+FK19, 0.1)*$J$9))/($B$11+$C$11+$F$11)</f>
        <v>0</v>
      </c>
      <c r="DO19">
        <f>($B$11*$K$9+$C$11*$K$9+$F$11*((FJ19+FB19)/MAX(FJ19+FB19+FK19, 0.1)*$P$9+FK19/MAX(FJ19+FB19+FK19, 0.1)*$Q$9))/($B$11+$C$11+$F$11)</f>
        <v>0</v>
      </c>
      <c r="DP19">
        <v>6</v>
      </c>
      <c r="DQ19">
        <v>0.5</v>
      </c>
      <c r="DR19" t="s">
        <v>440</v>
      </c>
      <c r="DS19">
        <v>2</v>
      </c>
      <c r="DT19" t="b">
        <v>1</v>
      </c>
      <c r="DU19">
        <v>1710963252.6</v>
      </c>
      <c r="DV19">
        <v>332.699875</v>
      </c>
      <c r="DW19">
        <v>336.0844375</v>
      </c>
      <c r="DX19">
        <v>29.9538625</v>
      </c>
      <c r="DY19">
        <v>29.05775625</v>
      </c>
      <c r="DZ19">
        <v>333.920875</v>
      </c>
      <c r="EA19">
        <v>29.587825</v>
      </c>
      <c r="EB19">
        <v>599.996125</v>
      </c>
      <c r="EC19">
        <v>88.36921875</v>
      </c>
      <c r="ED19">
        <v>0.09990849375</v>
      </c>
      <c r="EE19">
        <v>29.7251</v>
      </c>
      <c r="EF19">
        <v>29.03755625</v>
      </c>
      <c r="EG19">
        <v>999.9</v>
      </c>
      <c r="EH19">
        <v>0</v>
      </c>
      <c r="EI19">
        <v>0</v>
      </c>
      <c r="EJ19">
        <v>5006.5625</v>
      </c>
      <c r="EK19">
        <v>0</v>
      </c>
      <c r="EL19">
        <v>-344.7418125</v>
      </c>
      <c r="EM19">
        <v>-3.449884375</v>
      </c>
      <c r="EN19">
        <v>342.9059375</v>
      </c>
      <c r="EO19">
        <v>346.1425625</v>
      </c>
      <c r="EP19">
        <v>0.8961125625</v>
      </c>
      <c r="EQ19">
        <v>336.0844375</v>
      </c>
      <c r="ER19">
        <v>29.05775625</v>
      </c>
      <c r="ES19">
        <v>2.647000625</v>
      </c>
      <c r="ET19">
        <v>2.567810625</v>
      </c>
      <c r="EU19">
        <v>21.95974375</v>
      </c>
      <c r="EV19">
        <v>21.46280625</v>
      </c>
      <c r="EW19">
        <v>699.9980625</v>
      </c>
      <c r="EX19">
        <v>0.9429885</v>
      </c>
      <c r="EY19">
        <v>0.05701176875</v>
      </c>
      <c r="EZ19">
        <v>0</v>
      </c>
      <c r="FA19">
        <v>1750.098125</v>
      </c>
      <c r="FB19">
        <v>5.00072</v>
      </c>
      <c r="FC19">
        <v>11937.7375</v>
      </c>
      <c r="FD19">
        <v>6033.931875</v>
      </c>
      <c r="FE19">
        <v>41.937</v>
      </c>
      <c r="FF19">
        <v>44.2185</v>
      </c>
      <c r="FG19">
        <v>43.394375</v>
      </c>
      <c r="FH19">
        <v>44.6405</v>
      </c>
      <c r="FI19">
        <v>44.562</v>
      </c>
      <c r="FJ19">
        <v>655.375625</v>
      </c>
      <c r="FK19">
        <v>39.62</v>
      </c>
      <c r="FL19">
        <v>0</v>
      </c>
      <c r="FM19">
        <v>62.5</v>
      </c>
      <c r="FN19">
        <v>0</v>
      </c>
      <c r="FO19">
        <v>1748.87230769231</v>
      </c>
      <c r="FP19">
        <v>-95.8550427224058</v>
      </c>
      <c r="FQ19">
        <v>-636.977777779931</v>
      </c>
      <c r="FR19">
        <v>11929.2</v>
      </c>
      <c r="FS19">
        <v>15</v>
      </c>
      <c r="FT19">
        <v>1710963280.1</v>
      </c>
      <c r="FU19" t="s">
        <v>453</v>
      </c>
      <c r="FV19">
        <v>1710963280.1</v>
      </c>
      <c r="FW19">
        <v>1710963110.1</v>
      </c>
      <c r="FX19">
        <v>10</v>
      </c>
      <c r="FY19">
        <v>0.065</v>
      </c>
      <c r="FZ19">
        <v>-0.003</v>
      </c>
      <c r="GA19">
        <v>-1.221</v>
      </c>
      <c r="GB19">
        <v>0.366</v>
      </c>
      <c r="GC19">
        <v>336</v>
      </c>
      <c r="GD19">
        <v>29</v>
      </c>
      <c r="GE19">
        <v>0.49</v>
      </c>
      <c r="GF19">
        <v>0.16</v>
      </c>
      <c r="GG19">
        <v>0</v>
      </c>
      <c r="GH19">
        <v>0</v>
      </c>
      <c r="GI19" t="s">
        <v>442</v>
      </c>
      <c r="GJ19">
        <v>3.23797</v>
      </c>
      <c r="GK19">
        <v>2.68115</v>
      </c>
      <c r="GL19">
        <v>0.071548</v>
      </c>
      <c r="GM19">
        <v>0.0715627</v>
      </c>
      <c r="GN19">
        <v>0.122846</v>
      </c>
      <c r="GO19">
        <v>0.119184</v>
      </c>
      <c r="GP19">
        <v>28256.6</v>
      </c>
      <c r="GQ19">
        <v>25936.1</v>
      </c>
      <c r="GR19">
        <v>28805.1</v>
      </c>
      <c r="GS19">
        <v>26514.8</v>
      </c>
      <c r="GT19">
        <v>35214.6</v>
      </c>
      <c r="GU19">
        <v>32868.1</v>
      </c>
      <c r="GV19">
        <v>43275</v>
      </c>
      <c r="GW19">
        <v>40154.8</v>
      </c>
      <c r="GX19">
        <v>2.0714</v>
      </c>
      <c r="GY19">
        <v>2.1037</v>
      </c>
      <c r="GZ19">
        <v>0.0964403</v>
      </c>
      <c r="HA19">
        <v>0</v>
      </c>
      <c r="HB19">
        <v>27.4948</v>
      </c>
      <c r="HC19">
        <v>999.9</v>
      </c>
      <c r="HD19">
        <v>76.047</v>
      </c>
      <c r="HE19">
        <v>25.901</v>
      </c>
      <c r="HF19">
        <v>28.8662</v>
      </c>
      <c r="HG19">
        <v>30.0491</v>
      </c>
      <c r="HH19">
        <v>24.4071</v>
      </c>
      <c r="HI19">
        <v>2</v>
      </c>
      <c r="HJ19">
        <v>0.142541</v>
      </c>
      <c r="HK19">
        <v>0</v>
      </c>
      <c r="HL19">
        <v>20.3073</v>
      </c>
      <c r="HM19">
        <v>5.24724</v>
      </c>
      <c r="HN19">
        <v>11.9656</v>
      </c>
      <c r="HO19">
        <v>4.9852</v>
      </c>
      <c r="HP19">
        <v>3.2923</v>
      </c>
      <c r="HQ19">
        <v>999.9</v>
      </c>
      <c r="HR19">
        <v>9999</v>
      </c>
      <c r="HS19">
        <v>9999</v>
      </c>
      <c r="HT19">
        <v>9999</v>
      </c>
      <c r="HU19">
        <v>4.9711</v>
      </c>
      <c r="HV19">
        <v>1.88284</v>
      </c>
      <c r="HW19">
        <v>1.87759</v>
      </c>
      <c r="HX19">
        <v>1.87912</v>
      </c>
      <c r="HY19">
        <v>1.87485</v>
      </c>
      <c r="HZ19">
        <v>1.875</v>
      </c>
      <c r="IA19">
        <v>1.87822</v>
      </c>
      <c r="IB19">
        <v>1.87878</v>
      </c>
      <c r="IC19">
        <v>0</v>
      </c>
      <c r="ID19">
        <v>0</v>
      </c>
      <c r="IE19">
        <v>0</v>
      </c>
      <c r="IF19">
        <v>0</v>
      </c>
      <c r="IG19" t="s">
        <v>443</v>
      </c>
      <c r="IH19" t="s">
        <v>444</v>
      </c>
      <c r="II19" t="s">
        <v>445</v>
      </c>
      <c r="IJ19" t="s">
        <v>445</v>
      </c>
      <c r="IK19" t="s">
        <v>445</v>
      </c>
      <c r="IL19" t="s">
        <v>445</v>
      </c>
      <c r="IM19">
        <v>0</v>
      </c>
      <c r="IN19">
        <v>100</v>
      </c>
      <c r="IO19">
        <v>100</v>
      </c>
      <c r="IP19">
        <v>-1.221</v>
      </c>
      <c r="IQ19">
        <v>0.3661</v>
      </c>
      <c r="IR19">
        <v>-1.28636363636366</v>
      </c>
      <c r="IS19">
        <v>0</v>
      </c>
      <c r="IT19">
        <v>0</v>
      </c>
      <c r="IU19">
        <v>0</v>
      </c>
      <c r="IV19">
        <v>0.36604545454545</v>
      </c>
      <c r="IW19">
        <v>0</v>
      </c>
      <c r="IX19">
        <v>0</v>
      </c>
      <c r="IY19">
        <v>0</v>
      </c>
      <c r="IZ19">
        <v>-1</v>
      </c>
      <c r="JA19">
        <v>-1</v>
      </c>
      <c r="JB19">
        <v>1</v>
      </c>
      <c r="JC19">
        <v>23</v>
      </c>
      <c r="JD19">
        <v>0.7</v>
      </c>
      <c r="JE19">
        <v>2.5</v>
      </c>
      <c r="JF19">
        <v>4.99756</v>
      </c>
      <c r="JG19">
        <v>4.99756</v>
      </c>
      <c r="JH19">
        <v>2.39624</v>
      </c>
      <c r="JI19">
        <v>2.67822</v>
      </c>
      <c r="JJ19">
        <v>2.30103</v>
      </c>
      <c r="JK19">
        <v>2.25952</v>
      </c>
      <c r="JL19">
        <v>30.8037</v>
      </c>
      <c r="JM19">
        <v>15.9095</v>
      </c>
      <c r="JN19">
        <v>2</v>
      </c>
      <c r="JO19">
        <v>618.732</v>
      </c>
      <c r="JP19">
        <v>657.73</v>
      </c>
      <c r="JQ19">
        <v>27.9116</v>
      </c>
      <c r="JR19">
        <v>28.7517</v>
      </c>
      <c r="JS19">
        <v>30.0005</v>
      </c>
      <c r="JT19">
        <v>28.8357</v>
      </c>
      <c r="JU19">
        <v>28.8717</v>
      </c>
      <c r="JV19">
        <v>-1</v>
      </c>
      <c r="JW19">
        <v>-30</v>
      </c>
      <c r="JX19">
        <v>-30</v>
      </c>
      <c r="JY19">
        <v>-999.9</v>
      </c>
      <c r="JZ19">
        <v>1000</v>
      </c>
      <c r="KA19">
        <v>24.4324</v>
      </c>
      <c r="KB19">
        <v>103.987</v>
      </c>
      <c r="KC19">
        <v>100.978</v>
      </c>
    </row>
    <row r="20" spans="1:289">
      <c r="A20">
        <v>4</v>
      </c>
      <c r="B20">
        <v>1710963329.1</v>
      </c>
      <c r="C20">
        <v>190</v>
      </c>
      <c r="D20" t="s">
        <v>454</v>
      </c>
      <c r="E20" t="s">
        <v>455</v>
      </c>
      <c r="F20">
        <v>15</v>
      </c>
      <c r="G20" t="s">
        <v>431</v>
      </c>
      <c r="H20" t="s">
        <v>432</v>
      </c>
      <c r="I20" t="s">
        <v>433</v>
      </c>
      <c r="J20" t="s">
        <v>434</v>
      </c>
      <c r="K20" t="s">
        <v>435</v>
      </c>
      <c r="L20" t="s">
        <v>436</v>
      </c>
      <c r="M20">
        <v>1710963320.6</v>
      </c>
      <c r="N20">
        <f>(O20)/1000</f>
        <v>0</v>
      </c>
      <c r="O20">
        <f>IF(DT20, AR20, AL20)</f>
        <v>0</v>
      </c>
      <c r="P20">
        <f>IF(DT20, AM20, AK20)</f>
        <v>0</v>
      </c>
      <c r="Q20">
        <f>DV20 - IF(AY20&gt;1, P20*DP20*100.0/(BA20*EJ20), 0)</f>
        <v>0</v>
      </c>
      <c r="R20">
        <f>((X20-N20/2)*Q20-P20)/(X20+N20/2)</f>
        <v>0</v>
      </c>
      <c r="S20">
        <f>R20*(EC20+ED20)/1000.0</f>
        <v>0</v>
      </c>
      <c r="T20">
        <f>(DV20 - IF(AY20&gt;1, P20*DP20*100.0/(BA20*EJ20), 0))*(EC20+ED20)/1000.0</f>
        <v>0</v>
      </c>
      <c r="U20">
        <f>2.0/((1/W20-1/V20)+SIGN(W20)*SQRT((1/W20-1/V20)*(1/W20-1/V20) + 4*DQ20/((DQ20+1)*(DQ20+1))*(2*1/W20*1/V20-1/V20*1/V20)))</f>
        <v>0</v>
      </c>
      <c r="V20">
        <f>IF(LEFT(DR20,1)&lt;&gt;"0",IF(LEFT(DR20,1)="1",3.0,DS20),$D$5+$E$5*(EJ20*EC20/($K$5*1000))+$F$5*(EJ20*EC20/($K$5*1000))*MAX(MIN(DP20,$J$5),$I$5)*MAX(MIN(DP20,$J$5),$I$5)+$G$5*MAX(MIN(DP20,$J$5),$I$5)*(EJ20*EC20/($K$5*1000))+$H$5*(EJ20*EC20/($K$5*1000))*(EJ20*EC20/($K$5*1000)))</f>
        <v>0</v>
      </c>
      <c r="W20">
        <f>N20*(1000-(1000*0.61365*exp(17.502*AA20/(240.97+AA20))/(EC20+ED20)+DX20)/2)/(1000*0.61365*exp(17.502*AA20/(240.97+AA20))/(EC20+ED20)-DX20)</f>
        <v>0</v>
      </c>
      <c r="X20">
        <f>1/((DQ20+1)/(U20/1.6)+1/(V20/1.37)) + DQ20/((DQ20+1)/(U20/1.6) + DQ20/(V20/1.37))</f>
        <v>0</v>
      </c>
      <c r="Y20">
        <f>(DL20*DO20)</f>
        <v>0</v>
      </c>
      <c r="Z20">
        <f>(EE20+(Y20+2*0.95*5.67E-8*(((EE20+$B$7)+273)^4-(EE20+273)^4)-44100*N20)/(1.84*29.3*V20+8*0.95*5.67E-8*(EE20+273)^3))</f>
        <v>0</v>
      </c>
      <c r="AA20">
        <f>($C$7*EF20+$D$7*EG20+$E$7*Z20)</f>
        <v>0</v>
      </c>
      <c r="AB20">
        <f>0.61365*exp(17.502*AA20/(240.97+AA20))</f>
        <v>0</v>
      </c>
      <c r="AC20">
        <f>(AD20/AE20*100)</f>
        <v>0</v>
      </c>
      <c r="AD20">
        <f>DX20*(EC20+ED20)/1000</f>
        <v>0</v>
      </c>
      <c r="AE20">
        <f>0.61365*exp(17.502*EE20/(240.97+EE20))</f>
        <v>0</v>
      </c>
      <c r="AF20">
        <f>(AB20-DX20*(EC20+ED20)/1000)</f>
        <v>0</v>
      </c>
      <c r="AG20">
        <f>(-N20*44100)</f>
        <v>0</v>
      </c>
      <c r="AH20">
        <f>2*29.3*V20*0.92*(EE20-AA20)</f>
        <v>0</v>
      </c>
      <c r="AI20">
        <f>2*0.95*5.67E-8*(((EE20+$B$7)+273)^4-(AA20+273)^4)</f>
        <v>0</v>
      </c>
      <c r="AJ20">
        <f>Y20+AI20+AG20+AH20</f>
        <v>0</v>
      </c>
      <c r="AK20">
        <f>EB20*AY20*(DW20-DV20*(1000-AY20*DY20)/(1000-AY20*DX20))/(100*DP20)</f>
        <v>0</v>
      </c>
      <c r="AL20">
        <f>1000*EB20*AY20*(DX20-DY20)/(100*DP20*(1000-AY20*DX20))</f>
        <v>0</v>
      </c>
      <c r="AM20">
        <f>(AN20 - AO20 - EC20*1E3/(8.314*(EE20+273.15)) * AQ20/EB20 * AP20) * EB20/(100*DP20) * (1000 - DY20)/1000</f>
        <v>0</v>
      </c>
      <c r="AN20">
        <v>346.757224166768</v>
      </c>
      <c r="AO20">
        <v>343.696581818182</v>
      </c>
      <c r="AP20">
        <v>0.0200862151801246</v>
      </c>
      <c r="AQ20">
        <v>66.9989499994972</v>
      </c>
      <c r="AR20">
        <f>(AT20 - AS20 + EC20*1E3/(8.314*(EE20+273.15)) * AV20/EB20 * AU20) * EB20/(100*DP20) * 1000/(1000 - AT20)</f>
        <v>0</v>
      </c>
      <c r="AS20">
        <v>28.9759394741352</v>
      </c>
      <c r="AT20">
        <v>29.9066484848485</v>
      </c>
      <c r="AU20">
        <v>-3.3465495394128e-05</v>
      </c>
      <c r="AV20">
        <v>77.7816904443887</v>
      </c>
      <c r="AW20">
        <v>0</v>
      </c>
      <c r="AX20">
        <v>0</v>
      </c>
      <c r="AY20">
        <f>IF(AW20*$H$13&gt;=BA20,1.0,(BA20/(BA20-AW20*$H$13)))</f>
        <v>0</v>
      </c>
      <c r="AZ20">
        <f>(AY20-1)*100</f>
        <v>0</v>
      </c>
      <c r="BA20">
        <f>MAX(0,($B$13+$C$13*EJ20)/(1+$D$13*EJ20)*EC20/(EE20+273)*$E$13)</f>
        <v>0</v>
      </c>
      <c r="BB20" t="s">
        <v>437</v>
      </c>
      <c r="BC20">
        <v>10083.9</v>
      </c>
      <c r="BD20">
        <v>1077.2284</v>
      </c>
      <c r="BE20">
        <v>4498.41</v>
      </c>
      <c r="BF20">
        <f>1-BD20/BE20</f>
        <v>0</v>
      </c>
      <c r="BG20">
        <v>-0.161653892029986</v>
      </c>
      <c r="BH20" t="s">
        <v>456</v>
      </c>
      <c r="BI20">
        <v>10094</v>
      </c>
      <c r="BJ20">
        <v>1666.47307692308</v>
      </c>
      <c r="BK20">
        <v>1896.15552596289</v>
      </c>
      <c r="BL20">
        <f>1-BJ20/BK20</f>
        <v>0</v>
      </c>
      <c r="BM20">
        <v>0.5</v>
      </c>
      <c r="BN20">
        <f>DM20</f>
        <v>0</v>
      </c>
      <c r="BO20">
        <f>P20</f>
        <v>0</v>
      </c>
      <c r="BP20">
        <f>BL20*BM20*BN20</f>
        <v>0</v>
      </c>
      <c r="BQ20">
        <f>(BO20-BG20)/BN20</f>
        <v>0</v>
      </c>
      <c r="BR20">
        <f>(BE20-BK20)/BK20</f>
        <v>0</v>
      </c>
      <c r="BS20">
        <f>BD20/(BF20+BD20/BK20)</f>
        <v>0</v>
      </c>
      <c r="BT20" t="s">
        <v>439</v>
      </c>
      <c r="BU20">
        <v>0</v>
      </c>
      <c r="BV20">
        <f>IF(BU20&lt;&gt;0, BU20, BS20)</f>
        <v>0</v>
      </c>
      <c r="BW20">
        <f>1-BV20/BK20</f>
        <v>0</v>
      </c>
      <c r="BX20">
        <f>(BK20-BJ20)/(BK20-BV20)</f>
        <v>0</v>
      </c>
      <c r="BY20">
        <f>(BE20-BK20)/(BE20-BV20)</f>
        <v>0</v>
      </c>
      <c r="BZ20">
        <f>(BK20-BJ20)/(BK20-BD20)</f>
        <v>0</v>
      </c>
      <c r="CA20">
        <f>(BE20-BK20)/(BE20-BD20)</f>
        <v>0</v>
      </c>
      <c r="CB20">
        <f>(BX20*BV20/BJ20)</f>
        <v>0</v>
      </c>
      <c r="CC20">
        <f>(1-CB20)</f>
        <v>0</v>
      </c>
      <c r="CD20">
        <v>2051</v>
      </c>
      <c r="CE20">
        <v>290</v>
      </c>
      <c r="CF20">
        <v>1879.96</v>
      </c>
      <c r="CG20">
        <v>85</v>
      </c>
      <c r="CH20">
        <v>10094</v>
      </c>
      <c r="CI20">
        <v>1872.47</v>
      </c>
      <c r="CJ20">
        <v>7.49</v>
      </c>
      <c r="CK20">
        <v>300</v>
      </c>
      <c r="CL20">
        <v>24.1</v>
      </c>
      <c r="CM20">
        <v>1896.15552596289</v>
      </c>
      <c r="CN20">
        <v>2.04326647056474</v>
      </c>
      <c r="CO20">
        <v>-23.9116238034016</v>
      </c>
      <c r="CP20">
        <v>1.80260163113379</v>
      </c>
      <c r="CQ20">
        <v>0.862719452466181</v>
      </c>
      <c r="CR20">
        <v>-0.00778657797552837</v>
      </c>
      <c r="CS20">
        <v>290</v>
      </c>
      <c r="CT20">
        <v>1871.64</v>
      </c>
      <c r="CU20">
        <v>775</v>
      </c>
      <c r="CV20">
        <v>10061.5</v>
      </c>
      <c r="CW20">
        <v>1872.39</v>
      </c>
      <c r="CX20">
        <v>-0.75</v>
      </c>
      <c r="DL20">
        <f>$B$11*EK20+$C$11*EL20+$F$11*EW20*(1-EZ20)</f>
        <v>0</v>
      </c>
      <c r="DM20">
        <f>DL20*DN20</f>
        <v>0</v>
      </c>
      <c r="DN20">
        <f>($B$11*$D$9+$C$11*$D$9+$F$11*((FJ20+FB20)/MAX(FJ20+FB20+FK20, 0.1)*$I$9+FK20/MAX(FJ20+FB20+FK20, 0.1)*$J$9))/($B$11+$C$11+$F$11)</f>
        <v>0</v>
      </c>
      <c r="DO20">
        <f>($B$11*$K$9+$C$11*$K$9+$F$11*((FJ20+FB20)/MAX(FJ20+FB20+FK20, 0.1)*$P$9+FK20/MAX(FJ20+FB20+FK20, 0.1)*$Q$9))/($B$11+$C$11+$F$11)</f>
        <v>0</v>
      </c>
      <c r="DP20">
        <v>6</v>
      </c>
      <c r="DQ20">
        <v>0.5</v>
      </c>
      <c r="DR20" t="s">
        <v>440</v>
      </c>
      <c r="DS20">
        <v>2</v>
      </c>
      <c r="DT20" t="b">
        <v>1</v>
      </c>
      <c r="DU20">
        <v>1710963320.6</v>
      </c>
      <c r="DV20">
        <v>333.2455</v>
      </c>
      <c r="DW20">
        <v>336.6015625</v>
      </c>
      <c r="DX20">
        <v>29.912375</v>
      </c>
      <c r="DY20">
        <v>28.98244375</v>
      </c>
      <c r="DZ20">
        <v>334.4775</v>
      </c>
      <c r="EA20">
        <v>29.5463125</v>
      </c>
      <c r="EB20">
        <v>600.020625</v>
      </c>
      <c r="EC20">
        <v>88.3707375</v>
      </c>
      <c r="ED20">
        <v>0.10010020625</v>
      </c>
      <c r="EE20">
        <v>29.8894875</v>
      </c>
      <c r="EF20">
        <v>29.2101375</v>
      </c>
      <c r="EG20">
        <v>999.9</v>
      </c>
      <c r="EH20">
        <v>0</v>
      </c>
      <c r="EI20">
        <v>0</v>
      </c>
      <c r="EJ20">
        <v>4998.28125</v>
      </c>
      <c r="EK20">
        <v>0</v>
      </c>
      <c r="EL20">
        <v>-360.7453125</v>
      </c>
      <c r="EM20">
        <v>-3.345404375</v>
      </c>
      <c r="EN20">
        <v>343.531875</v>
      </c>
      <c r="EO20">
        <v>346.64825</v>
      </c>
      <c r="EP20">
        <v>0.929914875</v>
      </c>
      <c r="EQ20">
        <v>336.6015625</v>
      </c>
      <c r="ER20">
        <v>28.98244375</v>
      </c>
      <c r="ES20">
        <v>2.643378125</v>
      </c>
      <c r="ET20">
        <v>2.56120125</v>
      </c>
      <c r="EU20">
        <v>21.93730625</v>
      </c>
      <c r="EV20">
        <v>21.4207375</v>
      </c>
      <c r="EW20">
        <v>700.000125</v>
      </c>
      <c r="EX20">
        <v>0.9429945</v>
      </c>
      <c r="EY20">
        <v>0.05700595</v>
      </c>
      <c r="EZ20">
        <v>0</v>
      </c>
      <c r="FA20">
        <v>1667.184375</v>
      </c>
      <c r="FB20">
        <v>5.00072</v>
      </c>
      <c r="FC20">
        <v>11397.68125</v>
      </c>
      <c r="FD20">
        <v>6033.960625</v>
      </c>
      <c r="FE20">
        <v>42.101375</v>
      </c>
      <c r="FF20">
        <v>44.375</v>
      </c>
      <c r="FG20">
        <v>43.562</v>
      </c>
      <c r="FH20">
        <v>44.812</v>
      </c>
      <c r="FI20">
        <v>44.7145625</v>
      </c>
      <c r="FJ20">
        <v>655.38125</v>
      </c>
      <c r="FK20">
        <v>39.62</v>
      </c>
      <c r="FL20">
        <v>0</v>
      </c>
      <c r="FM20">
        <v>66.6999998092651</v>
      </c>
      <c r="FN20">
        <v>0</v>
      </c>
      <c r="FO20">
        <v>1666.47307692308</v>
      </c>
      <c r="FP20">
        <v>-50.3760683951146</v>
      </c>
      <c r="FQ20">
        <v>-324.868376047013</v>
      </c>
      <c r="FR20">
        <v>11393.5692307692</v>
      </c>
      <c r="FS20">
        <v>15</v>
      </c>
      <c r="FT20">
        <v>1710963346.1</v>
      </c>
      <c r="FU20" t="s">
        <v>457</v>
      </c>
      <c r="FV20">
        <v>1710963346.1</v>
      </c>
      <c r="FW20">
        <v>1710963110.1</v>
      </c>
      <c r="FX20">
        <v>11</v>
      </c>
      <c r="FY20">
        <v>-0.01</v>
      </c>
      <c r="FZ20">
        <v>-0.003</v>
      </c>
      <c r="GA20">
        <v>-1.232</v>
      </c>
      <c r="GB20">
        <v>0.366</v>
      </c>
      <c r="GC20">
        <v>337</v>
      </c>
      <c r="GD20">
        <v>29</v>
      </c>
      <c r="GE20">
        <v>0.83</v>
      </c>
      <c r="GF20">
        <v>0.16</v>
      </c>
      <c r="GG20">
        <v>0</v>
      </c>
      <c r="GH20">
        <v>0</v>
      </c>
      <c r="GI20" t="s">
        <v>442</v>
      </c>
      <c r="GJ20">
        <v>3.23792</v>
      </c>
      <c r="GK20">
        <v>2.68123</v>
      </c>
      <c r="GL20">
        <v>0.0715749</v>
      </c>
      <c r="GM20">
        <v>0.071563</v>
      </c>
      <c r="GN20">
        <v>0.122655</v>
      </c>
      <c r="GO20">
        <v>0.119011</v>
      </c>
      <c r="GP20">
        <v>28252.5</v>
      </c>
      <c r="GQ20">
        <v>25932.8</v>
      </c>
      <c r="GR20">
        <v>28802.1</v>
      </c>
      <c r="GS20">
        <v>26511.8</v>
      </c>
      <c r="GT20">
        <v>35219.3</v>
      </c>
      <c r="GU20">
        <v>32872</v>
      </c>
      <c r="GV20">
        <v>43270.4</v>
      </c>
      <c r="GW20">
        <v>40151</v>
      </c>
      <c r="GX20">
        <v>2.0697</v>
      </c>
      <c r="GY20">
        <v>2.1018</v>
      </c>
      <c r="GZ20">
        <v>0.100076</v>
      </c>
      <c r="HA20">
        <v>0</v>
      </c>
      <c r="HB20">
        <v>27.5906</v>
      </c>
      <c r="HC20">
        <v>999.9</v>
      </c>
      <c r="HD20">
        <v>75.528</v>
      </c>
      <c r="HE20">
        <v>26.042</v>
      </c>
      <c r="HF20">
        <v>28.909</v>
      </c>
      <c r="HG20">
        <v>29.5891</v>
      </c>
      <c r="HH20">
        <v>24.3309</v>
      </c>
      <c r="HI20">
        <v>2</v>
      </c>
      <c r="HJ20">
        <v>0.148079</v>
      </c>
      <c r="HK20">
        <v>0</v>
      </c>
      <c r="HL20">
        <v>20.3072</v>
      </c>
      <c r="HM20">
        <v>5.24425</v>
      </c>
      <c r="HN20">
        <v>11.9668</v>
      </c>
      <c r="HO20">
        <v>4.9842</v>
      </c>
      <c r="HP20">
        <v>3.2922</v>
      </c>
      <c r="HQ20">
        <v>999.9</v>
      </c>
      <c r="HR20">
        <v>9999</v>
      </c>
      <c r="HS20">
        <v>9999</v>
      </c>
      <c r="HT20">
        <v>9999</v>
      </c>
      <c r="HU20">
        <v>4.97109</v>
      </c>
      <c r="HV20">
        <v>1.88286</v>
      </c>
      <c r="HW20">
        <v>1.87759</v>
      </c>
      <c r="HX20">
        <v>1.87912</v>
      </c>
      <c r="HY20">
        <v>1.87485</v>
      </c>
      <c r="HZ20">
        <v>1.875</v>
      </c>
      <c r="IA20">
        <v>1.87828</v>
      </c>
      <c r="IB20">
        <v>1.87881</v>
      </c>
      <c r="IC20">
        <v>0</v>
      </c>
      <c r="ID20">
        <v>0</v>
      </c>
      <c r="IE20">
        <v>0</v>
      </c>
      <c r="IF20">
        <v>0</v>
      </c>
      <c r="IG20" t="s">
        <v>443</v>
      </c>
      <c r="IH20" t="s">
        <v>444</v>
      </c>
      <c r="II20" t="s">
        <v>445</v>
      </c>
      <c r="IJ20" t="s">
        <v>445</v>
      </c>
      <c r="IK20" t="s">
        <v>445</v>
      </c>
      <c r="IL20" t="s">
        <v>445</v>
      </c>
      <c r="IM20">
        <v>0</v>
      </c>
      <c r="IN20">
        <v>100</v>
      </c>
      <c r="IO20">
        <v>100</v>
      </c>
      <c r="IP20">
        <v>-1.232</v>
      </c>
      <c r="IQ20">
        <v>0.3661</v>
      </c>
      <c r="IR20">
        <v>-1.22136363636361</v>
      </c>
      <c r="IS20">
        <v>0</v>
      </c>
      <c r="IT20">
        <v>0</v>
      </c>
      <c r="IU20">
        <v>0</v>
      </c>
      <c r="IV20">
        <v>0.36604545454545</v>
      </c>
      <c r="IW20">
        <v>0</v>
      </c>
      <c r="IX20">
        <v>0</v>
      </c>
      <c r="IY20">
        <v>0</v>
      </c>
      <c r="IZ20">
        <v>-1</v>
      </c>
      <c r="JA20">
        <v>-1</v>
      </c>
      <c r="JB20">
        <v>1</v>
      </c>
      <c r="JC20">
        <v>23</v>
      </c>
      <c r="JD20">
        <v>0.8</v>
      </c>
      <c r="JE20">
        <v>3.6</v>
      </c>
      <c r="JF20">
        <v>4.99756</v>
      </c>
      <c r="JG20">
        <v>4.99756</v>
      </c>
      <c r="JH20">
        <v>2.39624</v>
      </c>
      <c r="JI20">
        <v>2.677</v>
      </c>
      <c r="JJ20">
        <v>2.30103</v>
      </c>
      <c r="JK20">
        <v>2.27661</v>
      </c>
      <c r="JL20">
        <v>30.8902</v>
      </c>
      <c r="JM20">
        <v>15.9182</v>
      </c>
      <c r="JN20">
        <v>2</v>
      </c>
      <c r="JO20">
        <v>618.341</v>
      </c>
      <c r="JP20">
        <v>657.168</v>
      </c>
      <c r="JQ20">
        <v>28.0521</v>
      </c>
      <c r="JR20">
        <v>28.8387</v>
      </c>
      <c r="JS20">
        <v>30.0003</v>
      </c>
      <c r="JT20">
        <v>28.9233</v>
      </c>
      <c r="JU20">
        <v>28.9599</v>
      </c>
      <c r="JV20">
        <v>-1</v>
      </c>
      <c r="JW20">
        <v>-30</v>
      </c>
      <c r="JX20">
        <v>-30</v>
      </c>
      <c r="JY20">
        <v>-999.9</v>
      </c>
      <c r="JZ20">
        <v>1000</v>
      </c>
      <c r="KA20">
        <v>24.4324</v>
      </c>
      <c r="KB20">
        <v>103.976</v>
      </c>
      <c r="KC20">
        <v>100.968</v>
      </c>
    </row>
    <row r="21" spans="1:289">
      <c r="A21">
        <v>5</v>
      </c>
      <c r="B21">
        <v>1710963426</v>
      </c>
      <c r="C21">
        <v>286.900000095367</v>
      </c>
      <c r="D21" t="s">
        <v>458</v>
      </c>
      <c r="E21" t="s">
        <v>459</v>
      </c>
      <c r="F21">
        <v>15</v>
      </c>
      <c r="G21" t="s">
        <v>431</v>
      </c>
      <c r="H21" t="s">
        <v>432</v>
      </c>
      <c r="I21" t="s">
        <v>433</v>
      </c>
      <c r="J21" t="s">
        <v>434</v>
      </c>
      <c r="K21" t="s">
        <v>435</v>
      </c>
      <c r="L21" t="s">
        <v>436</v>
      </c>
      <c r="M21">
        <v>1710963418</v>
      </c>
      <c r="N21">
        <f>(O21)/1000</f>
        <v>0</v>
      </c>
      <c r="O21">
        <f>IF(DT21, AR21, AL21)</f>
        <v>0</v>
      </c>
      <c r="P21">
        <f>IF(DT21, AM21, AK21)</f>
        <v>0</v>
      </c>
      <c r="Q21">
        <f>DV21 - IF(AY21&gt;1, P21*DP21*100.0/(BA21*EJ21), 0)</f>
        <v>0</v>
      </c>
      <c r="R21">
        <f>((X21-N21/2)*Q21-P21)/(X21+N21/2)</f>
        <v>0</v>
      </c>
      <c r="S21">
        <f>R21*(EC21+ED21)/1000.0</f>
        <v>0</v>
      </c>
      <c r="T21">
        <f>(DV21 - IF(AY21&gt;1, P21*DP21*100.0/(BA21*EJ21), 0))*(EC21+ED21)/1000.0</f>
        <v>0</v>
      </c>
      <c r="U21">
        <f>2.0/((1/W21-1/V21)+SIGN(W21)*SQRT((1/W21-1/V21)*(1/W21-1/V21) + 4*DQ21/((DQ21+1)*(DQ21+1))*(2*1/W21*1/V21-1/V21*1/V21)))</f>
        <v>0</v>
      </c>
      <c r="V21">
        <f>IF(LEFT(DR21,1)&lt;&gt;"0",IF(LEFT(DR21,1)="1",3.0,DS21),$D$5+$E$5*(EJ21*EC21/($K$5*1000))+$F$5*(EJ21*EC21/($K$5*1000))*MAX(MIN(DP21,$J$5),$I$5)*MAX(MIN(DP21,$J$5),$I$5)+$G$5*MAX(MIN(DP21,$J$5),$I$5)*(EJ21*EC21/($K$5*1000))+$H$5*(EJ21*EC21/($K$5*1000))*(EJ21*EC21/($K$5*1000)))</f>
        <v>0</v>
      </c>
      <c r="W21">
        <f>N21*(1000-(1000*0.61365*exp(17.502*AA21/(240.97+AA21))/(EC21+ED21)+DX21)/2)/(1000*0.61365*exp(17.502*AA21/(240.97+AA21))/(EC21+ED21)-DX21)</f>
        <v>0</v>
      </c>
      <c r="X21">
        <f>1/((DQ21+1)/(U21/1.6)+1/(V21/1.37)) + DQ21/((DQ21+1)/(U21/1.6) + DQ21/(V21/1.37))</f>
        <v>0</v>
      </c>
      <c r="Y21">
        <f>(DL21*DO21)</f>
        <v>0</v>
      </c>
      <c r="Z21">
        <f>(EE21+(Y21+2*0.95*5.67E-8*(((EE21+$B$7)+273)^4-(EE21+273)^4)-44100*N21)/(1.84*29.3*V21+8*0.95*5.67E-8*(EE21+273)^3))</f>
        <v>0</v>
      </c>
      <c r="AA21">
        <f>($C$7*EF21+$D$7*EG21+$E$7*Z21)</f>
        <v>0</v>
      </c>
      <c r="AB21">
        <f>0.61365*exp(17.502*AA21/(240.97+AA21))</f>
        <v>0</v>
      </c>
      <c r="AC21">
        <f>(AD21/AE21*100)</f>
        <v>0</v>
      </c>
      <c r="AD21">
        <f>DX21*(EC21+ED21)/1000</f>
        <v>0</v>
      </c>
      <c r="AE21">
        <f>0.61365*exp(17.502*EE21/(240.97+EE21))</f>
        <v>0</v>
      </c>
      <c r="AF21">
        <f>(AB21-DX21*(EC21+ED21)/1000)</f>
        <v>0</v>
      </c>
      <c r="AG21">
        <f>(-N21*44100)</f>
        <v>0</v>
      </c>
      <c r="AH21">
        <f>2*29.3*V21*0.92*(EE21-AA21)</f>
        <v>0</v>
      </c>
      <c r="AI21">
        <f>2*0.95*5.67E-8*(((EE21+$B$7)+273)^4-(AA21+273)^4)</f>
        <v>0</v>
      </c>
      <c r="AJ21">
        <f>Y21+AI21+AG21+AH21</f>
        <v>0</v>
      </c>
      <c r="AK21">
        <f>EB21*AY21*(DW21-DV21*(1000-AY21*DY21)/(1000-AY21*DX21))/(100*DP21)</f>
        <v>0</v>
      </c>
      <c r="AL21">
        <f>1000*EB21*AY21*(DX21-DY21)/(100*DP21*(1000-AY21*DX21))</f>
        <v>0</v>
      </c>
      <c r="AM21">
        <f>(AN21 - AO21 - EC21*1E3/(8.314*(EE21+273.15)) * AQ21/EB21 * AP21) * EB21/(100*DP21) * (1000 - DY21)/1000</f>
        <v>0</v>
      </c>
      <c r="AN21">
        <v>347.144950129351</v>
      </c>
      <c r="AO21">
        <v>344.155212121212</v>
      </c>
      <c r="AP21">
        <v>0.00840133757395518</v>
      </c>
      <c r="AQ21">
        <v>66.9989626331184</v>
      </c>
      <c r="AR21">
        <f>(AT21 - AS21 + EC21*1E3/(8.314*(EE21+273.15)) * AV21/EB21 * AU21) * EB21/(100*DP21) * 1000/(1000 - AT21)</f>
        <v>0</v>
      </c>
      <c r="AS21">
        <v>28.8990289880521</v>
      </c>
      <c r="AT21">
        <v>29.8480581818182</v>
      </c>
      <c r="AU21">
        <v>-0.000255767065603806</v>
      </c>
      <c r="AV21">
        <v>77.7817817020541</v>
      </c>
      <c r="AW21">
        <v>0</v>
      </c>
      <c r="AX21">
        <v>0</v>
      </c>
      <c r="AY21">
        <f>IF(AW21*$H$13&gt;=BA21,1.0,(BA21/(BA21-AW21*$H$13)))</f>
        <v>0</v>
      </c>
      <c r="AZ21">
        <f>(AY21-1)*100</f>
        <v>0</v>
      </c>
      <c r="BA21">
        <f>MAX(0,($B$13+$C$13*EJ21)/(1+$D$13*EJ21)*EC21/(EE21+273)*$E$13)</f>
        <v>0</v>
      </c>
      <c r="BB21" t="s">
        <v>437</v>
      </c>
      <c r="BC21">
        <v>10083.9</v>
      </c>
      <c r="BD21">
        <v>1077.2284</v>
      </c>
      <c r="BE21">
        <v>4498.41</v>
      </c>
      <c r="BF21">
        <f>1-BD21/BE21</f>
        <v>0</v>
      </c>
      <c r="BG21">
        <v>-0.161653892029986</v>
      </c>
      <c r="BH21" t="s">
        <v>460</v>
      </c>
      <c r="BI21">
        <v>10095.3</v>
      </c>
      <c r="BJ21">
        <v>1608.1336</v>
      </c>
      <c r="BK21">
        <v>1840.29326698594</v>
      </c>
      <c r="BL21">
        <f>1-BJ21/BK21</f>
        <v>0</v>
      </c>
      <c r="BM21">
        <v>0.5</v>
      </c>
      <c r="BN21">
        <f>DM21</f>
        <v>0</v>
      </c>
      <c r="BO21">
        <f>P21</f>
        <v>0</v>
      </c>
      <c r="BP21">
        <f>BL21*BM21*BN21</f>
        <v>0</v>
      </c>
      <c r="BQ21">
        <f>(BO21-BG21)/BN21</f>
        <v>0</v>
      </c>
      <c r="BR21">
        <f>(BE21-BK21)/BK21</f>
        <v>0</v>
      </c>
      <c r="BS21">
        <f>BD21/(BF21+BD21/BK21)</f>
        <v>0</v>
      </c>
      <c r="BT21" t="s">
        <v>439</v>
      </c>
      <c r="BU21">
        <v>0</v>
      </c>
      <c r="BV21">
        <f>IF(BU21&lt;&gt;0, BU21, BS21)</f>
        <v>0</v>
      </c>
      <c r="BW21">
        <f>1-BV21/BK21</f>
        <v>0</v>
      </c>
      <c r="BX21">
        <f>(BK21-BJ21)/(BK21-BV21)</f>
        <v>0</v>
      </c>
      <c r="BY21">
        <f>(BE21-BK21)/(BE21-BV21)</f>
        <v>0</v>
      </c>
      <c r="BZ21">
        <f>(BK21-BJ21)/(BK21-BD21)</f>
        <v>0</v>
      </c>
      <c r="CA21">
        <f>(BE21-BK21)/(BE21-BD21)</f>
        <v>0</v>
      </c>
      <c r="CB21">
        <f>(BX21*BV21/BJ21)</f>
        <v>0</v>
      </c>
      <c r="CC21">
        <f>(1-CB21)</f>
        <v>0</v>
      </c>
      <c r="CD21">
        <v>2052</v>
      </c>
      <c r="CE21">
        <v>290</v>
      </c>
      <c r="CF21">
        <v>1821.28</v>
      </c>
      <c r="CG21">
        <v>65</v>
      </c>
      <c r="CH21">
        <v>10095.3</v>
      </c>
      <c r="CI21">
        <v>1814.5</v>
      </c>
      <c r="CJ21">
        <v>6.78</v>
      </c>
      <c r="CK21">
        <v>300</v>
      </c>
      <c r="CL21">
        <v>24.1</v>
      </c>
      <c r="CM21">
        <v>1840.29326698594</v>
      </c>
      <c r="CN21">
        <v>2.15425111471233</v>
      </c>
      <c r="CO21">
        <v>-26.0364682519086</v>
      </c>
      <c r="CP21">
        <v>1.90028846648313</v>
      </c>
      <c r="CQ21">
        <v>0.870205894454353</v>
      </c>
      <c r="CR21">
        <v>-0.00778574505005563</v>
      </c>
      <c r="CS21">
        <v>290</v>
      </c>
      <c r="CT21">
        <v>1812.23</v>
      </c>
      <c r="CU21">
        <v>745</v>
      </c>
      <c r="CV21">
        <v>10061.2</v>
      </c>
      <c r="CW21">
        <v>1814.42</v>
      </c>
      <c r="CX21">
        <v>-2.19</v>
      </c>
      <c r="DL21">
        <f>$B$11*EK21+$C$11*EL21+$F$11*EW21*(1-EZ21)</f>
        <v>0</v>
      </c>
      <c r="DM21">
        <f>DL21*DN21</f>
        <v>0</v>
      </c>
      <c r="DN21">
        <f>($B$11*$D$9+$C$11*$D$9+$F$11*((FJ21+FB21)/MAX(FJ21+FB21+FK21, 0.1)*$I$9+FK21/MAX(FJ21+FB21+FK21, 0.1)*$J$9))/($B$11+$C$11+$F$11)</f>
        <v>0</v>
      </c>
      <c r="DO21">
        <f>($B$11*$K$9+$C$11*$K$9+$F$11*((FJ21+FB21)/MAX(FJ21+FB21+FK21, 0.1)*$P$9+FK21/MAX(FJ21+FB21+FK21, 0.1)*$Q$9))/($B$11+$C$11+$F$11)</f>
        <v>0</v>
      </c>
      <c r="DP21">
        <v>6</v>
      </c>
      <c r="DQ21">
        <v>0.5</v>
      </c>
      <c r="DR21" t="s">
        <v>440</v>
      </c>
      <c r="DS21">
        <v>2</v>
      </c>
      <c r="DT21" t="b">
        <v>1</v>
      </c>
      <c r="DU21">
        <v>1710963418</v>
      </c>
      <c r="DV21">
        <v>333.778333333333</v>
      </c>
      <c r="DW21">
        <v>337.037266666667</v>
      </c>
      <c r="DX21">
        <v>29.8575133333333</v>
      </c>
      <c r="DY21">
        <v>28.8995733333333</v>
      </c>
      <c r="DZ21">
        <v>334.971333333333</v>
      </c>
      <c r="EA21">
        <v>29.49146</v>
      </c>
      <c r="EB21">
        <v>599.996533333333</v>
      </c>
      <c r="EC21">
        <v>88.3684</v>
      </c>
      <c r="ED21">
        <v>0.10002528</v>
      </c>
      <c r="EE21">
        <v>30.07746</v>
      </c>
      <c r="EF21">
        <v>29.43552</v>
      </c>
      <c r="EG21">
        <v>999.9</v>
      </c>
      <c r="EH21">
        <v>0</v>
      </c>
      <c r="EI21">
        <v>0</v>
      </c>
      <c r="EJ21">
        <v>4990.66666666667</v>
      </c>
      <c r="EK21">
        <v>0</v>
      </c>
      <c r="EL21">
        <v>-387.058</v>
      </c>
      <c r="EM21">
        <v>-3.29779733333333</v>
      </c>
      <c r="EN21">
        <v>344.0106</v>
      </c>
      <c r="EO21">
        <v>347.067266666667</v>
      </c>
      <c r="EP21">
        <v>0.957947666666667</v>
      </c>
      <c r="EQ21">
        <v>337.037266666667</v>
      </c>
      <c r="ER21">
        <v>28.8995733333333</v>
      </c>
      <c r="ES21">
        <v>2.63846133333333</v>
      </c>
      <c r="ET21">
        <v>2.55380733333333</v>
      </c>
      <c r="EU21">
        <v>21.9067866666667</v>
      </c>
      <c r="EV21">
        <v>21.37354</v>
      </c>
      <c r="EW21">
        <v>699.972466666667</v>
      </c>
      <c r="EX21">
        <v>0.942999066666667</v>
      </c>
      <c r="EY21">
        <v>0.0570013933333333</v>
      </c>
      <c r="EZ21">
        <v>0</v>
      </c>
      <c r="FA21">
        <v>1608.428</v>
      </c>
      <c r="FB21">
        <v>5.00072</v>
      </c>
      <c r="FC21">
        <v>11024.52</v>
      </c>
      <c r="FD21">
        <v>6033.72733333333</v>
      </c>
      <c r="FE21">
        <v>42.312</v>
      </c>
      <c r="FF21">
        <v>44.5746</v>
      </c>
      <c r="FG21">
        <v>43.7748</v>
      </c>
      <c r="FH21">
        <v>45.0041333333333</v>
      </c>
      <c r="FI21">
        <v>44.9328666666667</v>
      </c>
      <c r="FJ21">
        <v>655.357333333333</v>
      </c>
      <c r="FK21">
        <v>39.61</v>
      </c>
      <c r="FL21">
        <v>0</v>
      </c>
      <c r="FM21">
        <v>95.5</v>
      </c>
      <c r="FN21">
        <v>0</v>
      </c>
      <c r="FO21">
        <v>1608.1336</v>
      </c>
      <c r="FP21">
        <v>-23.9638461043236</v>
      </c>
      <c r="FQ21">
        <v>-148.338461429876</v>
      </c>
      <c r="FR21">
        <v>11023.348</v>
      </c>
      <c r="FS21">
        <v>15</v>
      </c>
      <c r="FT21">
        <v>1710963448</v>
      </c>
      <c r="FU21" t="s">
        <v>461</v>
      </c>
      <c r="FV21">
        <v>1710963448</v>
      </c>
      <c r="FW21">
        <v>1710963110.1</v>
      </c>
      <c r="FX21">
        <v>12</v>
      </c>
      <c r="FY21">
        <v>0.039</v>
      </c>
      <c r="FZ21">
        <v>-0.003</v>
      </c>
      <c r="GA21">
        <v>-1.193</v>
      </c>
      <c r="GB21">
        <v>0.366</v>
      </c>
      <c r="GC21">
        <v>337</v>
      </c>
      <c r="GD21">
        <v>29</v>
      </c>
      <c r="GE21">
        <v>1.16</v>
      </c>
      <c r="GF21">
        <v>0.16</v>
      </c>
      <c r="GG21">
        <v>0</v>
      </c>
      <c r="GH21">
        <v>0</v>
      </c>
      <c r="GI21" t="s">
        <v>442</v>
      </c>
      <c r="GJ21">
        <v>3.23806</v>
      </c>
      <c r="GK21">
        <v>2.68117</v>
      </c>
      <c r="GL21">
        <v>0.0716182</v>
      </c>
      <c r="GM21">
        <v>0.0715643</v>
      </c>
      <c r="GN21">
        <v>0.122439</v>
      </c>
      <c r="GO21">
        <v>0.118651</v>
      </c>
      <c r="GP21">
        <v>28245.7</v>
      </c>
      <c r="GQ21">
        <v>25928.3</v>
      </c>
      <c r="GR21">
        <v>28797</v>
      </c>
      <c r="GS21">
        <v>26507.7</v>
      </c>
      <c r="GT21">
        <v>35223.1</v>
      </c>
      <c r="GU21">
        <v>32882.2</v>
      </c>
      <c r="GV21">
        <v>43263.3</v>
      </c>
      <c r="GW21">
        <v>40146.4</v>
      </c>
      <c r="GX21">
        <v>2.0689</v>
      </c>
      <c r="GY21">
        <v>2.0989</v>
      </c>
      <c r="GZ21">
        <v>0.104293</v>
      </c>
      <c r="HA21">
        <v>0</v>
      </c>
      <c r="HB21">
        <v>27.7367</v>
      </c>
      <c r="HC21">
        <v>999.9</v>
      </c>
      <c r="HD21">
        <v>74.82</v>
      </c>
      <c r="HE21">
        <v>26.203</v>
      </c>
      <c r="HF21">
        <v>28.9137</v>
      </c>
      <c r="HG21">
        <v>30.1091</v>
      </c>
      <c r="HH21">
        <v>24.3389</v>
      </c>
      <c r="HI21">
        <v>2</v>
      </c>
      <c r="HJ21">
        <v>0.155793</v>
      </c>
      <c r="HK21">
        <v>0</v>
      </c>
      <c r="HL21">
        <v>20.3075</v>
      </c>
      <c r="HM21">
        <v>5.24724</v>
      </c>
      <c r="HN21">
        <v>11.9656</v>
      </c>
      <c r="HO21">
        <v>4.9852</v>
      </c>
      <c r="HP21">
        <v>3.2924</v>
      </c>
      <c r="HQ21">
        <v>999.9</v>
      </c>
      <c r="HR21">
        <v>9999</v>
      </c>
      <c r="HS21">
        <v>9999</v>
      </c>
      <c r="HT21">
        <v>9999</v>
      </c>
      <c r="HU21">
        <v>4.9711</v>
      </c>
      <c r="HV21">
        <v>1.88284</v>
      </c>
      <c r="HW21">
        <v>1.87759</v>
      </c>
      <c r="HX21">
        <v>1.87912</v>
      </c>
      <c r="HY21">
        <v>1.87485</v>
      </c>
      <c r="HZ21">
        <v>1.875</v>
      </c>
      <c r="IA21">
        <v>1.87828</v>
      </c>
      <c r="IB21">
        <v>1.87881</v>
      </c>
      <c r="IC21">
        <v>0</v>
      </c>
      <c r="ID21">
        <v>0</v>
      </c>
      <c r="IE21">
        <v>0</v>
      </c>
      <c r="IF21">
        <v>0</v>
      </c>
      <c r="IG21" t="s">
        <v>443</v>
      </c>
      <c r="IH21" t="s">
        <v>444</v>
      </c>
      <c r="II21" t="s">
        <v>445</v>
      </c>
      <c r="IJ21" t="s">
        <v>445</v>
      </c>
      <c r="IK21" t="s">
        <v>445</v>
      </c>
      <c r="IL21" t="s">
        <v>445</v>
      </c>
      <c r="IM21">
        <v>0</v>
      </c>
      <c r="IN21">
        <v>100</v>
      </c>
      <c r="IO21">
        <v>100</v>
      </c>
      <c r="IP21">
        <v>-1.193</v>
      </c>
      <c r="IQ21">
        <v>0.3661</v>
      </c>
      <c r="IR21">
        <v>-1.23190909090914</v>
      </c>
      <c r="IS21">
        <v>0</v>
      </c>
      <c r="IT21">
        <v>0</v>
      </c>
      <c r="IU21">
        <v>0</v>
      </c>
      <c r="IV21">
        <v>0.36604545454545</v>
      </c>
      <c r="IW21">
        <v>0</v>
      </c>
      <c r="IX21">
        <v>0</v>
      </c>
      <c r="IY21">
        <v>0</v>
      </c>
      <c r="IZ21">
        <v>-1</v>
      </c>
      <c r="JA21">
        <v>-1</v>
      </c>
      <c r="JB21">
        <v>1</v>
      </c>
      <c r="JC21">
        <v>23</v>
      </c>
      <c r="JD21">
        <v>1.3</v>
      </c>
      <c r="JE21">
        <v>5.3</v>
      </c>
      <c r="JF21">
        <v>4.99756</v>
      </c>
      <c r="JG21">
        <v>4.99756</v>
      </c>
      <c r="JH21">
        <v>2.39624</v>
      </c>
      <c r="JI21">
        <v>2.677</v>
      </c>
      <c r="JJ21">
        <v>2.30103</v>
      </c>
      <c r="JK21">
        <v>2.26807</v>
      </c>
      <c r="JL21">
        <v>31.0419</v>
      </c>
      <c r="JM21">
        <v>15.9007</v>
      </c>
      <c r="JN21">
        <v>2</v>
      </c>
      <c r="JO21">
        <v>618.958</v>
      </c>
      <c r="JP21">
        <v>656.069</v>
      </c>
      <c r="JQ21">
        <v>28.2478</v>
      </c>
      <c r="JR21">
        <v>28.9518</v>
      </c>
      <c r="JS21">
        <v>30.0001</v>
      </c>
      <c r="JT21">
        <v>29.0383</v>
      </c>
      <c r="JU21">
        <v>29.075</v>
      </c>
      <c r="JV21">
        <v>-1</v>
      </c>
      <c r="JW21">
        <v>-30</v>
      </c>
      <c r="JX21">
        <v>-30</v>
      </c>
      <c r="JY21">
        <v>-999.9</v>
      </c>
      <c r="JZ21">
        <v>1000</v>
      </c>
      <c r="KA21">
        <v>24.4324</v>
      </c>
      <c r="KB21">
        <v>103.958</v>
      </c>
      <c r="KC21">
        <v>100.955</v>
      </c>
    </row>
    <row r="22" spans="1:289">
      <c r="A22">
        <v>6</v>
      </c>
      <c r="B22">
        <v>1710963539</v>
      </c>
      <c r="C22">
        <v>399.900000095367</v>
      </c>
      <c r="D22" t="s">
        <v>462</v>
      </c>
      <c r="E22" t="s">
        <v>463</v>
      </c>
      <c r="F22">
        <v>15</v>
      </c>
      <c r="G22" t="s">
        <v>431</v>
      </c>
      <c r="H22" t="s">
        <v>432</v>
      </c>
      <c r="I22" t="s">
        <v>433</v>
      </c>
      <c r="J22" t="s">
        <v>434</v>
      </c>
      <c r="K22" t="s">
        <v>435</v>
      </c>
      <c r="L22" t="s">
        <v>436</v>
      </c>
      <c r="M22">
        <v>1710963530.5</v>
      </c>
      <c r="N22">
        <f>(O22)/1000</f>
        <v>0</v>
      </c>
      <c r="O22">
        <f>IF(DT22, AR22, AL22)</f>
        <v>0</v>
      </c>
      <c r="P22">
        <f>IF(DT22, AM22, AK22)</f>
        <v>0</v>
      </c>
      <c r="Q22">
        <f>DV22 - IF(AY22&gt;1, P22*DP22*100.0/(BA22*EJ22), 0)</f>
        <v>0</v>
      </c>
      <c r="R22">
        <f>((X22-N22/2)*Q22-P22)/(X22+N22/2)</f>
        <v>0</v>
      </c>
      <c r="S22">
        <f>R22*(EC22+ED22)/1000.0</f>
        <v>0</v>
      </c>
      <c r="T22">
        <f>(DV22 - IF(AY22&gt;1, P22*DP22*100.0/(BA22*EJ22), 0))*(EC22+ED22)/1000.0</f>
        <v>0</v>
      </c>
      <c r="U22">
        <f>2.0/((1/W22-1/V22)+SIGN(W22)*SQRT((1/W22-1/V22)*(1/W22-1/V22) + 4*DQ22/((DQ22+1)*(DQ22+1))*(2*1/W22*1/V22-1/V22*1/V22)))</f>
        <v>0</v>
      </c>
      <c r="V22">
        <f>IF(LEFT(DR22,1)&lt;&gt;"0",IF(LEFT(DR22,1)="1",3.0,DS22),$D$5+$E$5*(EJ22*EC22/($K$5*1000))+$F$5*(EJ22*EC22/($K$5*1000))*MAX(MIN(DP22,$J$5),$I$5)*MAX(MIN(DP22,$J$5),$I$5)+$G$5*MAX(MIN(DP22,$J$5),$I$5)*(EJ22*EC22/($K$5*1000))+$H$5*(EJ22*EC22/($K$5*1000))*(EJ22*EC22/($K$5*1000)))</f>
        <v>0</v>
      </c>
      <c r="W22">
        <f>N22*(1000-(1000*0.61365*exp(17.502*AA22/(240.97+AA22))/(EC22+ED22)+DX22)/2)/(1000*0.61365*exp(17.502*AA22/(240.97+AA22))/(EC22+ED22)-DX22)</f>
        <v>0</v>
      </c>
      <c r="X22">
        <f>1/((DQ22+1)/(U22/1.6)+1/(V22/1.37)) + DQ22/((DQ22+1)/(U22/1.6) + DQ22/(V22/1.37))</f>
        <v>0</v>
      </c>
      <c r="Y22">
        <f>(DL22*DO22)</f>
        <v>0</v>
      </c>
      <c r="Z22">
        <f>(EE22+(Y22+2*0.95*5.67E-8*(((EE22+$B$7)+273)^4-(EE22+273)^4)-44100*N22)/(1.84*29.3*V22+8*0.95*5.67E-8*(EE22+273)^3))</f>
        <v>0</v>
      </c>
      <c r="AA22">
        <f>($C$7*EF22+$D$7*EG22+$E$7*Z22)</f>
        <v>0</v>
      </c>
      <c r="AB22">
        <f>0.61365*exp(17.502*AA22/(240.97+AA22))</f>
        <v>0</v>
      </c>
      <c r="AC22">
        <f>(AD22/AE22*100)</f>
        <v>0</v>
      </c>
      <c r="AD22">
        <f>DX22*(EC22+ED22)/1000</f>
        <v>0</v>
      </c>
      <c r="AE22">
        <f>0.61365*exp(17.502*EE22/(240.97+EE22))</f>
        <v>0</v>
      </c>
      <c r="AF22">
        <f>(AB22-DX22*(EC22+ED22)/1000)</f>
        <v>0</v>
      </c>
      <c r="AG22">
        <f>(-N22*44100)</f>
        <v>0</v>
      </c>
      <c r="AH22">
        <f>2*29.3*V22*0.92*(EE22-AA22)</f>
        <v>0</v>
      </c>
      <c r="AI22">
        <f>2*0.95*5.67E-8*(((EE22+$B$7)+273)^4-(AA22+273)^4)</f>
        <v>0</v>
      </c>
      <c r="AJ22">
        <f>Y22+AI22+AG22+AH22</f>
        <v>0</v>
      </c>
      <c r="AK22">
        <f>EB22*AY22*(DW22-DV22*(1000-AY22*DY22)/(1000-AY22*DX22))/(100*DP22)</f>
        <v>0</v>
      </c>
      <c r="AL22">
        <f>1000*EB22*AY22*(DX22-DY22)/(100*DP22*(1000-AY22*DX22))</f>
        <v>0</v>
      </c>
      <c r="AM22">
        <f>(AN22 - AO22 - EC22*1E3/(8.314*(EE22+273.15)) * AQ22/EB22 * AP22) * EB22/(100*DP22) * (1000 - DY22)/1000</f>
        <v>0</v>
      </c>
      <c r="AN22">
        <v>346.951731100359</v>
      </c>
      <c r="AO22">
        <v>344.818739393939</v>
      </c>
      <c r="AP22">
        <v>-0.169985675499202</v>
      </c>
      <c r="AQ22">
        <v>66.9989095178578</v>
      </c>
      <c r="AR22">
        <f>(AT22 - AS22 + EC22*1E3/(8.314*(EE22+273.15)) * AV22/EB22 * AU22) * EB22/(100*DP22) * 1000/(1000 - AT22)</f>
        <v>0</v>
      </c>
      <c r="AS22">
        <v>29.5546671779998</v>
      </c>
      <c r="AT22">
        <v>30.3483854545454</v>
      </c>
      <c r="AU22">
        <v>0.00916558087813289</v>
      </c>
      <c r="AV22">
        <v>77.7812229916604</v>
      </c>
      <c r="AW22">
        <v>0</v>
      </c>
      <c r="AX22">
        <v>0</v>
      </c>
      <c r="AY22">
        <f>IF(AW22*$H$13&gt;=BA22,1.0,(BA22/(BA22-AW22*$H$13)))</f>
        <v>0</v>
      </c>
      <c r="AZ22">
        <f>(AY22-1)*100</f>
        <v>0</v>
      </c>
      <c r="BA22">
        <f>MAX(0,($B$13+$C$13*EJ22)/(1+$D$13*EJ22)*EC22/(EE22+273)*$E$13)</f>
        <v>0</v>
      </c>
      <c r="BB22" t="s">
        <v>437</v>
      </c>
      <c r="BC22">
        <v>10083.9</v>
      </c>
      <c r="BD22">
        <v>1077.2284</v>
      </c>
      <c r="BE22">
        <v>4498.41</v>
      </c>
      <c r="BF22">
        <f>1-BD22/BE22</f>
        <v>0</v>
      </c>
      <c r="BG22">
        <v>-0.161653892029986</v>
      </c>
      <c r="BH22" t="s">
        <v>464</v>
      </c>
      <c r="BI22">
        <v>10092.9</v>
      </c>
      <c r="BJ22">
        <v>1572.7868</v>
      </c>
      <c r="BK22">
        <v>1806.70523989227</v>
      </c>
      <c r="BL22">
        <f>1-BJ22/BK22</f>
        <v>0</v>
      </c>
      <c r="BM22">
        <v>0.5</v>
      </c>
      <c r="BN22">
        <f>DM22</f>
        <v>0</v>
      </c>
      <c r="BO22">
        <f>P22</f>
        <v>0</v>
      </c>
      <c r="BP22">
        <f>BL22*BM22*BN22</f>
        <v>0</v>
      </c>
      <c r="BQ22">
        <f>(BO22-BG22)/BN22</f>
        <v>0</v>
      </c>
      <c r="BR22">
        <f>(BE22-BK22)/BK22</f>
        <v>0</v>
      </c>
      <c r="BS22">
        <f>BD22/(BF22+BD22/BK22)</f>
        <v>0</v>
      </c>
      <c r="BT22" t="s">
        <v>439</v>
      </c>
      <c r="BU22">
        <v>0</v>
      </c>
      <c r="BV22">
        <f>IF(BU22&lt;&gt;0, BU22, BS22)</f>
        <v>0</v>
      </c>
      <c r="BW22">
        <f>1-BV22/BK22</f>
        <v>0</v>
      </c>
      <c r="BX22">
        <f>(BK22-BJ22)/(BK22-BV22)</f>
        <v>0</v>
      </c>
      <c r="BY22">
        <f>(BE22-BK22)/(BE22-BV22)</f>
        <v>0</v>
      </c>
      <c r="BZ22">
        <f>(BK22-BJ22)/(BK22-BD22)</f>
        <v>0</v>
      </c>
      <c r="CA22">
        <f>(BE22-BK22)/(BE22-BD22)</f>
        <v>0</v>
      </c>
      <c r="CB22">
        <f>(BX22*BV22/BJ22)</f>
        <v>0</v>
      </c>
      <c r="CC22">
        <f>(1-CB22)</f>
        <v>0</v>
      </c>
      <c r="CD22">
        <v>2053</v>
      </c>
      <c r="CE22">
        <v>290</v>
      </c>
      <c r="CF22">
        <v>1784.67</v>
      </c>
      <c r="CG22">
        <v>75</v>
      </c>
      <c r="CH22">
        <v>10092.9</v>
      </c>
      <c r="CI22">
        <v>1778.98</v>
      </c>
      <c r="CJ22">
        <v>5.69</v>
      </c>
      <c r="CK22">
        <v>300</v>
      </c>
      <c r="CL22">
        <v>24.1</v>
      </c>
      <c r="CM22">
        <v>1806.70523989227</v>
      </c>
      <c r="CN22">
        <v>1.79478207643585</v>
      </c>
      <c r="CO22">
        <v>-27.9874609454974</v>
      </c>
      <c r="CP22">
        <v>1.58298210515682</v>
      </c>
      <c r="CQ22">
        <v>0.917789702174312</v>
      </c>
      <c r="CR22">
        <v>-0.00778486896551725</v>
      </c>
      <c r="CS22">
        <v>290</v>
      </c>
      <c r="CT22">
        <v>1776.65</v>
      </c>
      <c r="CU22">
        <v>675</v>
      </c>
      <c r="CV22">
        <v>10062.4</v>
      </c>
      <c r="CW22">
        <v>1778.89</v>
      </c>
      <c r="CX22">
        <v>-2.24</v>
      </c>
      <c r="DL22">
        <f>$B$11*EK22+$C$11*EL22+$F$11*EW22*(1-EZ22)</f>
        <v>0</v>
      </c>
      <c r="DM22">
        <f>DL22*DN22</f>
        <v>0</v>
      </c>
      <c r="DN22">
        <f>($B$11*$D$9+$C$11*$D$9+$F$11*((FJ22+FB22)/MAX(FJ22+FB22+FK22, 0.1)*$I$9+FK22/MAX(FJ22+FB22+FK22, 0.1)*$J$9))/($B$11+$C$11+$F$11)</f>
        <v>0</v>
      </c>
      <c r="DO22">
        <f>($B$11*$K$9+$C$11*$K$9+$F$11*((FJ22+FB22)/MAX(FJ22+FB22+FK22, 0.1)*$P$9+FK22/MAX(FJ22+FB22+FK22, 0.1)*$Q$9))/($B$11+$C$11+$F$11)</f>
        <v>0</v>
      </c>
      <c r="DP22">
        <v>6</v>
      </c>
      <c r="DQ22">
        <v>0.5</v>
      </c>
      <c r="DR22" t="s">
        <v>440</v>
      </c>
      <c r="DS22">
        <v>2</v>
      </c>
      <c r="DT22" t="b">
        <v>1</v>
      </c>
      <c r="DU22">
        <v>1710963530.5</v>
      </c>
      <c r="DV22">
        <v>338.5040625</v>
      </c>
      <c r="DW22">
        <v>337.4985</v>
      </c>
      <c r="DX22">
        <v>30.26433125</v>
      </c>
      <c r="DY22">
        <v>29.5131125</v>
      </c>
      <c r="DZ22">
        <v>339.7420625</v>
      </c>
      <c r="EA22">
        <v>29.89828125</v>
      </c>
      <c r="EB22">
        <v>599.9961875</v>
      </c>
      <c r="EC22">
        <v>88.36660625</v>
      </c>
      <c r="ED22">
        <v>0.10000621875</v>
      </c>
      <c r="EE22">
        <v>30.277625</v>
      </c>
      <c r="EF22">
        <v>29.684125</v>
      </c>
      <c r="EG22">
        <v>999.9</v>
      </c>
      <c r="EH22">
        <v>0</v>
      </c>
      <c r="EI22">
        <v>0</v>
      </c>
      <c r="EJ22">
        <v>4995.625</v>
      </c>
      <c r="EK22">
        <v>0</v>
      </c>
      <c r="EL22">
        <v>-424.6813125</v>
      </c>
      <c r="EM22">
        <v>1.05046000625</v>
      </c>
      <c r="EN22">
        <v>349.1143125</v>
      </c>
      <c r="EO22">
        <v>347.762</v>
      </c>
      <c r="EP22">
        <v>0.7512044375</v>
      </c>
      <c r="EQ22">
        <v>337.4985</v>
      </c>
      <c r="ER22">
        <v>29.5131125</v>
      </c>
      <c r="ES22">
        <v>2.67435625</v>
      </c>
      <c r="ET22">
        <v>2.60797375</v>
      </c>
      <c r="EU22">
        <v>22.12835625</v>
      </c>
      <c r="EV22">
        <v>21.716475</v>
      </c>
      <c r="EW22">
        <v>700.0346875</v>
      </c>
      <c r="EX22">
        <v>0.943011625</v>
      </c>
      <c r="EY22">
        <v>0.05698859375</v>
      </c>
      <c r="EZ22">
        <v>0</v>
      </c>
      <c r="FA22">
        <v>1573.05125</v>
      </c>
      <c r="FB22">
        <v>5.00072</v>
      </c>
      <c r="FC22">
        <v>10798.94375</v>
      </c>
      <c r="FD22">
        <v>6034.28875</v>
      </c>
      <c r="FE22">
        <v>42.5465</v>
      </c>
      <c r="FF22">
        <v>44.812</v>
      </c>
      <c r="FG22">
        <v>44.003875</v>
      </c>
      <c r="FH22">
        <v>45.25</v>
      </c>
      <c r="FI22">
        <v>45.13275</v>
      </c>
      <c r="FJ22">
        <v>655.425</v>
      </c>
      <c r="FK22">
        <v>39.61</v>
      </c>
      <c r="FL22">
        <v>0</v>
      </c>
      <c r="FM22">
        <v>111.899999856949</v>
      </c>
      <c r="FN22">
        <v>0</v>
      </c>
      <c r="FO22">
        <v>1572.7868</v>
      </c>
      <c r="FP22">
        <v>-10.6138461571276</v>
      </c>
      <c r="FQ22">
        <v>-73.9461539780377</v>
      </c>
      <c r="FR22">
        <v>10797.024</v>
      </c>
      <c r="FS22">
        <v>15</v>
      </c>
      <c r="FT22">
        <v>1710963557</v>
      </c>
      <c r="FU22" t="s">
        <v>465</v>
      </c>
      <c r="FV22">
        <v>1710963557</v>
      </c>
      <c r="FW22">
        <v>1710963110.1</v>
      </c>
      <c r="FX22">
        <v>13</v>
      </c>
      <c r="FY22">
        <v>-0.045</v>
      </c>
      <c r="FZ22">
        <v>-0.003</v>
      </c>
      <c r="GA22">
        <v>-1.238</v>
      </c>
      <c r="GB22">
        <v>0.366</v>
      </c>
      <c r="GC22">
        <v>335</v>
      </c>
      <c r="GD22">
        <v>29</v>
      </c>
      <c r="GE22">
        <v>0.54</v>
      </c>
      <c r="GF22">
        <v>0.16</v>
      </c>
      <c r="GG22">
        <v>0</v>
      </c>
      <c r="GH22">
        <v>0</v>
      </c>
      <c r="GI22" t="s">
        <v>442</v>
      </c>
      <c r="GJ22">
        <v>3.23825</v>
      </c>
      <c r="GK22">
        <v>2.68116</v>
      </c>
      <c r="GL22">
        <v>0.071661</v>
      </c>
      <c r="GM22">
        <v>0.071569</v>
      </c>
      <c r="GN22">
        <v>0.12383</v>
      </c>
      <c r="GO22">
        <v>0.120305</v>
      </c>
      <c r="GP22">
        <v>28238.6</v>
      </c>
      <c r="GQ22">
        <v>25923.5</v>
      </c>
      <c r="GR22">
        <v>28791.6</v>
      </c>
      <c r="GS22">
        <v>26503.4</v>
      </c>
      <c r="GT22">
        <v>35161</v>
      </c>
      <c r="GU22">
        <v>32814.7</v>
      </c>
      <c r="GV22">
        <v>43255.9</v>
      </c>
      <c r="GW22">
        <v>40140.1</v>
      </c>
      <c r="GX22">
        <v>2.0667</v>
      </c>
      <c r="GY22">
        <v>2.0959</v>
      </c>
      <c r="GZ22">
        <v>0.110492</v>
      </c>
      <c r="HA22">
        <v>0</v>
      </c>
      <c r="HB22">
        <v>27.9095</v>
      </c>
      <c r="HC22">
        <v>999.9</v>
      </c>
      <c r="HD22">
        <v>74.844</v>
      </c>
      <c r="HE22">
        <v>26.415</v>
      </c>
      <c r="HF22">
        <v>29.2883</v>
      </c>
      <c r="HG22">
        <v>29.7991</v>
      </c>
      <c r="HH22">
        <v>24.3229</v>
      </c>
      <c r="HI22">
        <v>2</v>
      </c>
      <c r="HJ22">
        <v>0.165244</v>
      </c>
      <c r="HK22">
        <v>0</v>
      </c>
      <c r="HL22">
        <v>20.3074</v>
      </c>
      <c r="HM22">
        <v>5.24724</v>
      </c>
      <c r="HN22">
        <v>11.9656</v>
      </c>
      <c r="HO22">
        <v>4.9858</v>
      </c>
      <c r="HP22">
        <v>3.2927</v>
      </c>
      <c r="HQ22">
        <v>999.9</v>
      </c>
      <c r="HR22">
        <v>9999</v>
      </c>
      <c r="HS22">
        <v>9999</v>
      </c>
      <c r="HT22">
        <v>9999</v>
      </c>
      <c r="HU22">
        <v>4.97112</v>
      </c>
      <c r="HV22">
        <v>1.88287</v>
      </c>
      <c r="HW22">
        <v>1.87759</v>
      </c>
      <c r="HX22">
        <v>1.87912</v>
      </c>
      <c r="HY22">
        <v>1.87485</v>
      </c>
      <c r="HZ22">
        <v>1.875</v>
      </c>
      <c r="IA22">
        <v>1.87828</v>
      </c>
      <c r="IB22">
        <v>1.87878</v>
      </c>
      <c r="IC22">
        <v>0</v>
      </c>
      <c r="ID22">
        <v>0</v>
      </c>
      <c r="IE22">
        <v>0</v>
      </c>
      <c r="IF22">
        <v>0</v>
      </c>
      <c r="IG22" t="s">
        <v>443</v>
      </c>
      <c r="IH22" t="s">
        <v>444</v>
      </c>
      <c r="II22" t="s">
        <v>445</v>
      </c>
      <c r="IJ22" t="s">
        <v>445</v>
      </c>
      <c r="IK22" t="s">
        <v>445</v>
      </c>
      <c r="IL22" t="s">
        <v>445</v>
      </c>
      <c r="IM22">
        <v>0</v>
      </c>
      <c r="IN22">
        <v>100</v>
      </c>
      <c r="IO22">
        <v>100</v>
      </c>
      <c r="IP22">
        <v>-1.238</v>
      </c>
      <c r="IQ22">
        <v>0.366</v>
      </c>
      <c r="IR22">
        <v>-1.19319999999999</v>
      </c>
      <c r="IS22">
        <v>0</v>
      </c>
      <c r="IT22">
        <v>0</v>
      </c>
      <c r="IU22">
        <v>0</v>
      </c>
      <c r="IV22">
        <v>0.36604545454545</v>
      </c>
      <c r="IW22">
        <v>0</v>
      </c>
      <c r="IX22">
        <v>0</v>
      </c>
      <c r="IY22">
        <v>0</v>
      </c>
      <c r="IZ22">
        <v>-1</v>
      </c>
      <c r="JA22">
        <v>-1</v>
      </c>
      <c r="JB22">
        <v>1</v>
      </c>
      <c r="JC22">
        <v>23</v>
      </c>
      <c r="JD22">
        <v>1.5</v>
      </c>
      <c r="JE22">
        <v>7.1</v>
      </c>
      <c r="JF22">
        <v>4.99756</v>
      </c>
      <c r="JG22">
        <v>4.99756</v>
      </c>
      <c r="JH22">
        <v>2.39624</v>
      </c>
      <c r="JI22">
        <v>2.677</v>
      </c>
      <c r="JJ22">
        <v>2.30103</v>
      </c>
      <c r="JK22">
        <v>2.25952</v>
      </c>
      <c r="JL22">
        <v>31.1939</v>
      </c>
      <c r="JM22">
        <v>15.892</v>
      </c>
      <c r="JN22">
        <v>2</v>
      </c>
      <c r="JO22">
        <v>618.597</v>
      </c>
      <c r="JP22">
        <v>655.033</v>
      </c>
      <c r="JQ22">
        <v>28.46</v>
      </c>
      <c r="JR22">
        <v>29.0744</v>
      </c>
      <c r="JS22">
        <v>30.0004</v>
      </c>
      <c r="JT22">
        <v>29.1659</v>
      </c>
      <c r="JU22">
        <v>29.2028</v>
      </c>
      <c r="JV22">
        <v>-1</v>
      </c>
      <c r="JW22">
        <v>-30</v>
      </c>
      <c r="JX22">
        <v>-30</v>
      </c>
      <c r="JY22">
        <v>-999.9</v>
      </c>
      <c r="JZ22">
        <v>1000</v>
      </c>
      <c r="KA22">
        <v>24.4324</v>
      </c>
      <c r="KB22">
        <v>103.94</v>
      </c>
      <c r="KC22">
        <v>100.939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32</v>
      </c>
    </row>
    <row r="19" spans="1:2">
      <c r="A19" t="s">
        <v>33</v>
      </c>
      <c r="B19" t="s">
        <v>32</v>
      </c>
    </row>
    <row r="20" spans="1:2">
      <c r="A20" t="s">
        <v>34</v>
      </c>
      <c r="B20" t="s">
        <v>32</v>
      </c>
    </row>
    <row r="21" spans="1:2">
      <c r="A21" t="s">
        <v>35</v>
      </c>
      <c r="B21" t="s">
        <v>32</v>
      </c>
    </row>
    <row r="22" spans="1:2">
      <c r="A22" t="s">
        <v>35</v>
      </c>
      <c r="B22" t="s">
        <v>32</v>
      </c>
    </row>
    <row r="23" spans="1:2">
      <c r="A23" t="s">
        <v>36</v>
      </c>
      <c r="B23" t="s">
        <v>32</v>
      </c>
    </row>
    <row r="24" spans="1:2">
      <c r="A24" t="s">
        <v>37</v>
      </c>
      <c r="B24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2024-03-20T12:39:49Z</dcterms:created>
  <dcterms:modified xsi:type="dcterms:W3CDTF">2024-03-20T12:39:49Z</dcterms:modified>
</cp:coreProperties>
</file>