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<sst xmlns="http://schemas.openxmlformats.org/spreadsheetml/2006/main" count="1045" uniqueCount="463">
  <si>
    <t>File opened</t>
  </si>
  <si>
    <t>2024-03-20 13:52:05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</si>
  <si>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</si>
  <si>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</si>
  <si>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</si>
  <si>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</si>
  <si>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</si>
  <si>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</si>
  <si>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</si>
  <si>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</si>
  <si>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</si>
  <si>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</si>
  <si>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</si>
  <si>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{"h2obspan2": "0", "tbzero": "0.853567", "h2obspanconc2": "0", "h2oaspan2a": "0.0714516", "h2oaspanconc1": "12.29", "co2bzero": "0.94469", "ssa_ref": "34658.2", "co2aspan2b": "0.285521", "h2oaspan2": "0", "flowmeterzero": "2.49761", "h2obspanconc1": "12.29", "ssb_ref": "33011.8", "h2oaspan1": "1.01076", "co2aspan2": "-0.0330502", "h2oazero": "1.07566", "flowazero": "0.34111", "chamberpressurezero": "2.56408", "h2obspan2b": "0.0726998", "co2bspan2": "-0.031693", "h2obspan2a": "0.0710331", "co2bspan1": "0.999707", "h2obzero": "1.07388", "flowbzero": "0.27371", "h2obspan1": "1.02346", "co2aspan2a": "0.288205", "h2oaspan2b": "0.0722207", "co2azero": "0.942071", "co2bspanconc2": "296.4", "co2aspanconc1": "2500", "h2oaspanconc2": "0", "co2aspan1": "1.00021", "tazero": "0.855284", "oxygen": "21", "co2bspan2b": "0.284619", "co2bspan2a": "0.28732", "co2aspanconc2": "296.4", "co2bspanconc1": "2500"}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</si>
  <si>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</si>
  <si>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</si>
  <si>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</si>
  <si>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</si>
  <si>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</si>
  <si>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</si>
  <si>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</si>
  <si>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</si>
  <si>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</si>
  <si>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</si>
  <si>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</si>
  <si>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</si>
  <si>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</si>
  <si>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13:52:05</t>
  </si>
  <si>
    <t>Stability Definition:	none</t>
  </si>
  <si>
    <t>13:52:23</t>
  </si>
  <si>
    <t>lvl3_trt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</si>
  <si>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</si>
  <si>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</si>
  <si>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</si>
  <si>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</si>
  <si>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</si>
  <si>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</si>
  <si>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</si>
  <si>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</si>
  <si>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</si>
  <si>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</si>
  <si>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</si>
  <si>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</si>
  <si>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</si>
  <si>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</si>
  <si>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</si>
  <si>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</si>
  <si>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</si>
  <si>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</si>
  <si>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</si>
  <si>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</si>
  <si>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</si>
  <si>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</si>
  <si>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</si>
  <si>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</si>
  <si>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</si>
  <si>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</si>
  <si>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</si>
  <si>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</si>
  <si>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</si>
  <si>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</si>
  <si>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</si>
  <si>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</si>
  <si>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</si>
  <si>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</si>
  <si>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</si>
  <si>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</si>
  <si>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</si>
  <si>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</si>
  <si>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</si>
  <si>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</si>
  <si>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</si>
  <si>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</si>
  <si>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</si>
  <si>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</si>
  <si>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</si>
  <si>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</si>
  <si>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</si>
  <si>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</si>
  <si>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</si>
  <si>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</si>
  <si>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</si>
  <si>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2.41934 196.436 355.825 628.083 838.152 1016.92 1200.48 1300.45</t>
  </si>
  <si>
    <t>Fs_true</t>
  </si>
  <si>
    <t>-1.39975 218.924 380.226 615.718 800.37 1005.35 1200.82 1401.65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</si>
  <si>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</si>
  <si>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</si>
  <si>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</si>
  <si>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</si>
  <si>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</si>
  <si>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</si>
  <si>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</si>
  <si>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</si>
  <si>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</si>
  <si>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</si>
  <si>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</si>
  <si>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</si>
  <si>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</si>
  <si>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</si>
  <si>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</si>
  <si>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</si>
  <si>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</si>
  <si>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</si>
  <si>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</si>
  <si>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</si>
  <si>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</si>
  <si>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</si>
  <si>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</si>
  <si>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</si>
  <si>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</si>
  <si>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</si>
  <si>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</si>
  <si>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</si>
  <si>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</si>
  <si>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</si>
  <si>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</si>
  <si>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</si>
  <si>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</si>
  <si>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</si>
  <si>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</si>
  <si>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</si>
  <si>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</si>
  <si>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</si>
  <si>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</si>
  <si>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</si>
  <si>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</si>
  <si>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</si>
  <si>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</si>
  <si>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</si>
  <si>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</si>
  <si>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</si>
  <si>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</si>
  <si>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</si>
  <si>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</si>
  <si>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</si>
  <si>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</si>
  <si>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</si>
  <si>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</si>
  <si>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</si>
  <si>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</si>
  <si>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</si>
  <si>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</si>
  <si>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</si>
  <si>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</si>
  <si>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</si>
  <si>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</si>
  <si>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</si>
  <si>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</si>
  <si>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</si>
  <si>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</si>
  <si>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</si>
  <si>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</si>
  <si>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</si>
  <si>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</si>
  <si>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</si>
  <si>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</si>
  <si>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</si>
  <si>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</si>
  <si>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</si>
  <si>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</si>
  <si>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</si>
  <si>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</si>
  <si>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</si>
  <si>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</si>
  <si>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</si>
  <si>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</si>
  <si>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</si>
  <si>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</si>
  <si>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</si>
  <si>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</si>
  <si>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</si>
  <si>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</si>
  <si>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</si>
  <si>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</si>
  <si>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</si>
  <si>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</si>
  <si>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</si>
  <si>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</si>
  <si>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</si>
  <si>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</si>
  <si>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</si>
  <si>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</si>
  <si>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</si>
  <si>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</si>
  <si>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</si>
  <si>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</si>
  <si>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</si>
  <si>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</si>
  <si>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</si>
  <si>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</si>
  <si>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</si>
  <si>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</si>
  <si>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</si>
  <si>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</si>
  <si>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</si>
  <si>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</si>
  <si>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</si>
  <si>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</si>
  <si>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</si>
  <si>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</si>
  <si>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</si>
  <si>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</si>
  <si>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</si>
  <si>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</si>
  <si>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</si>
  <si>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</si>
  <si>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</si>
  <si>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</si>
  <si>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</si>
  <si>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</si>
  <si>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</si>
  <si>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</si>
  <si>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</si>
  <si>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</si>
  <si>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</si>
  <si>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</si>
  <si>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</si>
  <si>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</si>
  <si>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</si>
  <si>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</si>
  <si>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</si>
  <si>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</si>
  <si>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</si>
  <si>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</si>
  <si>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</si>
  <si>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</si>
  <si>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</si>
  <si>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</si>
  <si>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</si>
  <si>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</si>
  <si>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</si>
  <si>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</si>
  <si>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</si>
  <si>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</si>
  <si>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</si>
  <si>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</si>
  <si>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</si>
  <si>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</si>
  <si>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</si>
  <si>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</si>
  <si>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</si>
  <si>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</si>
  <si>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</si>
  <si>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</si>
  <si>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</si>
  <si>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</si>
  <si>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</si>
  <si>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</si>
  <si>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</si>
  <si>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</si>
  <si>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</si>
  <si>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</si>
  <si>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</si>
  <si>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</si>
  <si>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</si>
  <si>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</si>
  <si>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</si>
  <si>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</si>
  <si>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</si>
  <si>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</si>
  <si>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</si>
  <si>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</si>
  <si>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</si>
  <si>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</si>
  <si>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</si>
  <si>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</si>
  <si>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</si>
  <si>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</si>
  <si>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</si>
  <si>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</si>
  <si>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</si>
  <si>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</si>
  <si>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</si>
  <si>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</si>
  <si>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</si>
  <si>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</si>
  <si>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</si>
  <si>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</si>
  <si>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</si>
  <si>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</si>
  <si>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</si>
  <si>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</si>
  <si>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</si>
  <si>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</si>
  <si>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</si>
  <si>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</si>
  <si>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</si>
  <si>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</si>
  <si>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</si>
  <si>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</si>
  <si>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</si>
  <si>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</si>
  <si>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</si>
  <si>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</si>
  <si>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</si>
  <si>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</si>
  <si>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</si>
  <si>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</si>
  <si>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</si>
  <si>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</si>
  <si>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</si>
  <si>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</si>
  <si>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</si>
  <si>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</si>
  <si>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</si>
  <si>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</si>
  <si>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</si>
  <si>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</si>
  <si>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</si>
  <si>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</si>
  <si>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</si>
  <si>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</si>
  <si>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</si>
  <si>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</si>
  <si>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</si>
  <si>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</si>
  <si>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</si>
  <si>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</si>
  <si>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</si>
  <si>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</si>
  <si>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</si>
  <si>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</si>
  <si>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</si>
  <si>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</si>
  <si>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</si>
  <si>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</si>
  <si>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</si>
  <si>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</si>
  <si>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</si>
  <si>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</si>
  <si>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</si>
  <si>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</si>
  <si>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</si>
  <si>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</si>
  <si>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</si>
  <si>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</si>
  <si>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</si>
  <si>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</si>
  <si>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</si>
  <si>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</si>
  <si>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</si>
  <si>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</si>
  <si>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</si>
  <si>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</si>
  <si>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</si>
  <si>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</si>
  <si>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</si>
  <si>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</si>
  <si>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</si>
  <si>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</si>
  <si>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</si>
  <si>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</si>
  <si>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</si>
  <si>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</si>
  <si>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</si>
  <si>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</si>
  <si>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</si>
  <si>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</si>
  <si>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</si>
  <si>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</si>
  <si>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</si>
  <si>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</si>
  <si>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</si>
  <si>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</si>
  <si>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</si>
  <si>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</si>
  <si>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</si>
  <si>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</si>
  <si>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</si>
  <si>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</si>
  <si>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</si>
  <si>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</si>
  <si>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</si>
  <si>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</si>
  <si>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</si>
  <si>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</si>
  <si>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</si>
  <si>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</si>
  <si>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</si>
  <si>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</si>
  <si>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</si>
  <si>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</si>
  <si>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</si>
  <si>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</si>
  <si>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</si>
  <si>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</si>
  <si>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</si>
  <si>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</si>
  <si>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</si>
  <si>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</si>
  <si>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</si>
  <si>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</si>
  <si>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</si>
  <si>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</si>
  <si>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</si>
  <si>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</si>
  <si>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</si>
  <si>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</si>
  <si>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</si>
  <si>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</si>
  <si>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</si>
  <si>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</si>
  <si>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</si>
  <si>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</si>
  <si>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</si>
  <si>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</si>
  <si>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</si>
  <si>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</si>
  <si>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</si>
  <si>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</si>
  <si>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</si>
  <si>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</si>
  <si>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</si>
  <si>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</si>
  <si>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</si>
  <si>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</si>
  <si>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</si>
  <si>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</si>
  <si>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</si>
  <si>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</si>
  <si>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</si>
  <si>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</si>
  <si>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20240320 13:55:03</t>
  </si>
  <si>
    <t>13:55:03</t>
  </si>
  <si>
    <t>pre-dawn (1AM-4AM)</t>
  </si>
  <si>
    <t>predominantly south</t>
  </si>
  <si>
    <t>light green</t>
  </si>
  <si>
    <t>leaf A</t>
  </si>
  <si>
    <t>level 1</t>
  </si>
  <si>
    <t>coffee</t>
  </si>
  <si>
    <t>RECT-2033-20240318-14_21_03</t>
  </si>
  <si>
    <t>MPF-2072-20240320-13_55_07</t>
  </si>
  <si>
    <t>-</t>
  </si>
  <si>
    <t>0: Broadleaf</t>
  </si>
  <si>
    <t>13:55:25</t>
  </si>
  <si>
    <t>0/0</t>
  </si>
  <si>
    <t>11111111</t>
  </si>
  <si>
    <t>oooooooo</t>
  </si>
  <si>
    <t>on</t>
  </si>
  <si>
    <t>20240320 13:56:24</t>
  </si>
  <si>
    <t>13:56:24</t>
  </si>
  <si>
    <t>MPF-2073-20240320-13_56_28</t>
  </si>
  <si>
    <t>13:56:40</t>
  </si>
  <si>
    <t>20240320 13:57:34</t>
  </si>
  <si>
    <t>13:57:34</t>
  </si>
  <si>
    <t>MPF-2074-20240320-13_57_38</t>
  </si>
  <si>
    <t>13:57:53</t>
  </si>
  <si>
    <t>20240320 13:58:53</t>
  </si>
  <si>
    <t>13:58:53</t>
  </si>
  <si>
    <t>MPF-2075-20240320-13_58_57</t>
  </si>
  <si>
    <t>13:59:16</t>
  </si>
  <si>
    <t>20240320 14:00:10</t>
  </si>
  <si>
    <t>14:00:10</t>
  </si>
  <si>
    <t>MPF-2076-20240320-14_00_14</t>
  </si>
  <si>
    <t>14:00:30</t>
  </si>
  <si>
    <t>20240320 14:00:57</t>
  </si>
  <si>
    <t>14:00:57</t>
  </si>
  <si>
    <t>MPF-2077-20240320-14_01_01</t>
  </si>
  <si>
    <t>14:01:15</t>
  </si>
  <si>
    <t>20240320 14:01:49</t>
  </si>
  <si>
    <t>14:01:49</t>
  </si>
  <si>
    <t>MPF-2078-20240320-14_01_53</t>
  </si>
  <si>
    <t>14:02:07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</si>
</sst>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3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420</v>
      </c>
      <c r="HS16" t="s">
        <v>420</v>
      </c>
      <c r="HT16" t="s">
        <v>420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1710968103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1710968095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353.438204006528</v>
      </c>
      <c r="AO17">
        <v>351.880636363636</v>
      </c>
      <c r="AP17">
        <v>0.184888239285539</v>
      </c>
      <c r="AQ17">
        <v>67.0585700987142</v>
      </c>
      <c r="AR17">
        <f>(AT17 - AS17 + EC17*1E3/(8.314*(EE17+273.15)) * AV17/EB17 * AU17) * EB17/(100*DP17) * 1000/(1000 - AT17)</f>
        <v>0</v>
      </c>
      <c r="AS17">
        <v>30.7807780615707</v>
      </c>
      <c r="AT17">
        <v>31.4350472727273</v>
      </c>
      <c r="AU17">
        <v>-0.0185785987763381</v>
      </c>
      <c r="AV17">
        <v>77.9944425466485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10083.9</v>
      </c>
      <c r="BD17">
        <v>1077.2284</v>
      </c>
      <c r="BE17">
        <v>4498.41</v>
      </c>
      <c r="BF17">
        <f>1-BD17/BE17</f>
        <v>0</v>
      </c>
      <c r="BG17">
        <v>-0.161653892029986</v>
      </c>
      <c r="BH17" t="s">
        <v>431</v>
      </c>
      <c r="BI17">
        <v>10091.4</v>
      </c>
      <c r="BJ17">
        <v>1572.88576923077</v>
      </c>
      <c r="BK17">
        <v>1660.60683250989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2072</v>
      </c>
      <c r="CE17">
        <v>290</v>
      </c>
      <c r="CF17">
        <v>1647.84</v>
      </c>
      <c r="CG17">
        <v>55</v>
      </c>
      <c r="CH17">
        <v>10091.4</v>
      </c>
      <c r="CI17">
        <v>1642.83</v>
      </c>
      <c r="CJ17">
        <v>5.01</v>
      </c>
      <c r="CK17">
        <v>300</v>
      </c>
      <c r="CL17">
        <v>24.1</v>
      </c>
      <c r="CM17">
        <v>1660.60683250989</v>
      </c>
      <c r="CN17">
        <v>1.96827383049649</v>
      </c>
      <c r="CO17">
        <v>-17.9440035730675</v>
      </c>
      <c r="CP17">
        <v>1.73474263361771</v>
      </c>
      <c r="CQ17">
        <v>0.792586843728544</v>
      </c>
      <c r="CR17">
        <v>-0.00778282402669635</v>
      </c>
      <c r="CS17">
        <v>290</v>
      </c>
      <c r="CT17">
        <v>1639.31</v>
      </c>
      <c r="CU17">
        <v>675</v>
      </c>
      <c r="CV17">
        <v>10054.4</v>
      </c>
      <c r="CW17">
        <v>1642.76</v>
      </c>
      <c r="CX17">
        <v>-3.45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1710968095</v>
      </c>
      <c r="DV17">
        <v>340.171933333333</v>
      </c>
      <c r="DW17">
        <v>341.5726</v>
      </c>
      <c r="DX17">
        <v>31.4622466666667</v>
      </c>
      <c r="DY17">
        <v>30.8795133333333</v>
      </c>
      <c r="DZ17">
        <v>341.250933333333</v>
      </c>
      <c r="EA17">
        <v>31.07228</v>
      </c>
      <c r="EB17">
        <v>600.2774</v>
      </c>
      <c r="EC17">
        <v>88.2516533333333</v>
      </c>
      <c r="ED17">
        <v>0.0955584866666667</v>
      </c>
      <c r="EE17">
        <v>34.1036066666667</v>
      </c>
      <c r="EF17">
        <v>32.7346866666667</v>
      </c>
      <c r="EG17">
        <v>999.9</v>
      </c>
      <c r="EH17">
        <v>0</v>
      </c>
      <c r="EI17">
        <v>0</v>
      </c>
      <c r="EJ17">
        <v>6995</v>
      </c>
      <c r="EK17">
        <v>0</v>
      </c>
      <c r="EL17">
        <v>-65.8207333333333</v>
      </c>
      <c r="EM17">
        <v>-1.42469908666667</v>
      </c>
      <c r="EN17">
        <v>351.1974</v>
      </c>
      <c r="EO17">
        <v>352.4562</v>
      </c>
      <c r="EP17">
        <v>0.58272966</v>
      </c>
      <c r="EQ17">
        <v>341.5726</v>
      </c>
      <c r="ER17">
        <v>30.8795133333333</v>
      </c>
      <c r="ES17">
        <v>2.776594</v>
      </c>
      <c r="ET17">
        <v>2.72516733333333</v>
      </c>
      <c r="EU17">
        <v>22.7454133333333</v>
      </c>
      <c r="EV17">
        <v>22.4375666666667</v>
      </c>
      <c r="EW17">
        <v>700.047066666667</v>
      </c>
      <c r="EX17">
        <v>0.942988866666667</v>
      </c>
      <c r="EY17">
        <v>0.0570110733333333</v>
      </c>
      <c r="EZ17">
        <v>0</v>
      </c>
      <c r="FA17">
        <v>1573.814</v>
      </c>
      <c r="FB17">
        <v>5.00072</v>
      </c>
      <c r="FC17">
        <v>10792.7333333333</v>
      </c>
      <c r="FD17">
        <v>6034.35933333333</v>
      </c>
      <c r="FE17">
        <v>46.062</v>
      </c>
      <c r="FF17">
        <v>48.125</v>
      </c>
      <c r="FG17">
        <v>47.5746</v>
      </c>
      <c r="FH17">
        <v>48.687</v>
      </c>
      <c r="FI17">
        <v>48.75</v>
      </c>
      <c r="FJ17">
        <v>655.419333333333</v>
      </c>
      <c r="FK17">
        <v>39.6286666666667</v>
      </c>
      <c r="FL17">
        <v>0</v>
      </c>
      <c r="FM17">
        <v>241.700000047684</v>
      </c>
      <c r="FN17">
        <v>0</v>
      </c>
      <c r="FO17">
        <v>1572.88576923077</v>
      </c>
      <c r="FP17">
        <v>-117.702906060184</v>
      </c>
      <c r="FQ17">
        <v>-818.321367878619</v>
      </c>
      <c r="FR17">
        <v>10785.4576923077</v>
      </c>
      <c r="FS17">
        <v>15</v>
      </c>
      <c r="FT17">
        <v>1710968125</v>
      </c>
      <c r="FU17" t="s">
        <v>434</v>
      </c>
      <c r="FV17">
        <v>1710968125</v>
      </c>
      <c r="FW17">
        <v>1710968088</v>
      </c>
      <c r="FX17">
        <v>45</v>
      </c>
      <c r="FY17">
        <v>0.024</v>
      </c>
      <c r="FZ17">
        <v>-0.039</v>
      </c>
      <c r="GA17">
        <v>-1.079</v>
      </c>
      <c r="GB17">
        <v>0.38</v>
      </c>
      <c r="GC17">
        <v>340</v>
      </c>
      <c r="GD17">
        <v>31</v>
      </c>
      <c r="GE17">
        <v>1.1</v>
      </c>
      <c r="GF17">
        <v>0.3</v>
      </c>
      <c r="GG17">
        <v>0</v>
      </c>
      <c r="GH17">
        <v>0</v>
      </c>
      <c r="GI17" t="s">
        <v>435</v>
      </c>
      <c r="GJ17">
        <v>3.2375</v>
      </c>
      <c r="GK17">
        <v>2.69118</v>
      </c>
      <c r="GL17">
        <v>0.072251</v>
      </c>
      <c r="GM17">
        <v>0.0719802</v>
      </c>
      <c r="GN17">
        <v>0.125892</v>
      </c>
      <c r="GO17">
        <v>0.122455</v>
      </c>
      <c r="GP17">
        <v>28091.2</v>
      </c>
      <c r="GQ17">
        <v>25814.7</v>
      </c>
      <c r="GR17">
        <v>28670.5</v>
      </c>
      <c r="GS17">
        <v>26414</v>
      </c>
      <c r="GT17">
        <v>34955.5</v>
      </c>
      <c r="GU17">
        <v>32652.6</v>
      </c>
      <c r="GV17">
        <v>43083.8</v>
      </c>
      <c r="GW17">
        <v>40029.4</v>
      </c>
      <c r="GX17">
        <v>2.0282</v>
      </c>
      <c r="GY17">
        <v>2.0137</v>
      </c>
      <c r="GZ17">
        <v>0.0716001</v>
      </c>
      <c r="HA17">
        <v>0</v>
      </c>
      <c r="HB17">
        <v>31.5958</v>
      </c>
      <c r="HC17">
        <v>999.9</v>
      </c>
      <c r="HD17">
        <v>57.276</v>
      </c>
      <c r="HE17">
        <v>32.921</v>
      </c>
      <c r="HF17">
        <v>32.6414</v>
      </c>
      <c r="HG17">
        <v>42.7238</v>
      </c>
      <c r="HH17">
        <v>25.2444</v>
      </c>
      <c r="HI17">
        <v>2</v>
      </c>
      <c r="HJ17">
        <v>0.367134</v>
      </c>
      <c r="HK17">
        <v>0</v>
      </c>
      <c r="HL17">
        <v>20.3031</v>
      </c>
      <c r="HM17">
        <v>5.24604</v>
      </c>
      <c r="HN17">
        <v>11.9626</v>
      </c>
      <c r="HO17">
        <v>4.9838</v>
      </c>
      <c r="HP17">
        <v>3.2926</v>
      </c>
      <c r="HQ17">
        <v>999.9</v>
      </c>
      <c r="HR17">
        <v>9999</v>
      </c>
      <c r="HS17">
        <v>9999</v>
      </c>
      <c r="HT17">
        <v>9999</v>
      </c>
      <c r="HU17">
        <v>4.97107</v>
      </c>
      <c r="HV17">
        <v>1.88293</v>
      </c>
      <c r="HW17">
        <v>1.87773</v>
      </c>
      <c r="HX17">
        <v>1.87927</v>
      </c>
      <c r="HY17">
        <v>1.875</v>
      </c>
      <c r="HZ17">
        <v>1.87515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-1.079</v>
      </c>
      <c r="IQ17">
        <v>0.3798</v>
      </c>
      <c r="IR17">
        <v>-1.10300000000007</v>
      </c>
      <c r="IS17">
        <v>0</v>
      </c>
      <c r="IT17">
        <v>0</v>
      </c>
      <c r="IU17">
        <v>0</v>
      </c>
      <c r="IV17">
        <v>0.379790909090907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0.4</v>
      </c>
      <c r="JE17">
        <v>0.2</v>
      </c>
      <c r="JF17">
        <v>4.8877</v>
      </c>
      <c r="JG17">
        <v>4.99756</v>
      </c>
      <c r="JH17">
        <v>2.39624</v>
      </c>
      <c r="JI17">
        <v>2.66479</v>
      </c>
      <c r="JJ17">
        <v>2.30103</v>
      </c>
      <c r="JK17">
        <v>2.31689</v>
      </c>
      <c r="JL17">
        <v>36.4107</v>
      </c>
      <c r="JM17">
        <v>15.2791</v>
      </c>
      <c r="JN17">
        <v>2</v>
      </c>
      <c r="JO17">
        <v>615.391</v>
      </c>
      <c r="JP17">
        <v>615.474</v>
      </c>
      <c r="JQ17">
        <v>32.6649</v>
      </c>
      <c r="JR17">
        <v>31.6877</v>
      </c>
      <c r="JS17">
        <v>30</v>
      </c>
      <c r="JT17">
        <v>31.771</v>
      </c>
      <c r="JU17">
        <v>31.8062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24.4324</v>
      </c>
      <c r="KB17">
        <v>103.517</v>
      </c>
      <c r="KC17">
        <v>100.636</v>
      </c>
    </row>
    <row r="18" spans="1:289">
      <c r="A18">
        <v>2</v>
      </c>
      <c r="B18">
        <v>1710968184.1</v>
      </c>
      <c r="C18">
        <v>81.0999999046326</v>
      </c>
      <c r="D18" t="s">
        <v>439</v>
      </c>
      <c r="E18" t="s">
        <v>440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1710968176.1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348.369480966301</v>
      </c>
      <c r="AO18">
        <v>348.160103030303</v>
      </c>
      <c r="AP18">
        <v>-0.238945656755171</v>
      </c>
      <c r="AQ18">
        <v>67.0582617873682</v>
      </c>
      <c r="AR18">
        <f>(AT18 - AS18 + EC18*1E3/(8.314*(EE18+273.15)) * AV18/EB18 * AU18) * EB18/(100*DP18) * 1000/(1000 - AT18)</f>
        <v>0</v>
      </c>
      <c r="AS18">
        <v>31.3813609595406</v>
      </c>
      <c r="AT18">
        <v>31.9601048484848</v>
      </c>
      <c r="AU18">
        <v>-0.0225618680361327</v>
      </c>
      <c r="AV18">
        <v>77.9931126415741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10083.9</v>
      </c>
      <c r="BD18">
        <v>1077.2284</v>
      </c>
      <c r="BE18">
        <v>4498.41</v>
      </c>
      <c r="BF18">
        <f>1-BD18/BE18</f>
        <v>0</v>
      </c>
      <c r="BG18">
        <v>-0.161653892029986</v>
      </c>
      <c r="BH18" t="s">
        <v>441</v>
      </c>
      <c r="BI18">
        <v>10089.7</v>
      </c>
      <c r="BJ18">
        <v>1487.8468</v>
      </c>
      <c r="BK18">
        <v>1590.20092962375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2073</v>
      </c>
      <c r="CE18">
        <v>290</v>
      </c>
      <c r="CF18">
        <v>1577.04</v>
      </c>
      <c r="CG18">
        <v>65</v>
      </c>
      <c r="CH18">
        <v>10089.7</v>
      </c>
      <c r="CI18">
        <v>1572.46</v>
      </c>
      <c r="CJ18">
        <v>4.58</v>
      </c>
      <c r="CK18">
        <v>300</v>
      </c>
      <c r="CL18">
        <v>24.1</v>
      </c>
      <c r="CM18">
        <v>1590.20092962375</v>
      </c>
      <c r="CN18">
        <v>2.03629756919865</v>
      </c>
      <c r="CO18">
        <v>-17.8976681853957</v>
      </c>
      <c r="CP18">
        <v>1.7946495712997</v>
      </c>
      <c r="CQ18">
        <v>0.780317369467383</v>
      </c>
      <c r="CR18">
        <v>-0.00778261468298109</v>
      </c>
      <c r="CS18">
        <v>290</v>
      </c>
      <c r="CT18">
        <v>1568.79</v>
      </c>
      <c r="CU18">
        <v>695</v>
      </c>
      <c r="CV18">
        <v>10053.3</v>
      </c>
      <c r="CW18">
        <v>1572.4</v>
      </c>
      <c r="CX18">
        <v>-3.61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1710968176.1</v>
      </c>
      <c r="DV18">
        <v>337.2146</v>
      </c>
      <c r="DW18">
        <v>338.443266666667</v>
      </c>
      <c r="DX18">
        <v>32.1234666666667</v>
      </c>
      <c r="DY18">
        <v>31.5162</v>
      </c>
      <c r="DZ18">
        <v>338.3186</v>
      </c>
      <c r="EA18">
        <v>31.7436733333333</v>
      </c>
      <c r="EB18">
        <v>600.035133333333</v>
      </c>
      <c r="EC18">
        <v>88.2506333333333</v>
      </c>
      <c r="ED18">
        <v>0.1002268</v>
      </c>
      <c r="EE18">
        <v>34.1731666666667</v>
      </c>
      <c r="EF18">
        <v>32.8962133333333</v>
      </c>
      <c r="EG18">
        <v>999.9</v>
      </c>
      <c r="EH18">
        <v>0</v>
      </c>
      <c r="EI18">
        <v>0</v>
      </c>
      <c r="EJ18">
        <v>6995</v>
      </c>
      <c r="EK18">
        <v>0</v>
      </c>
      <c r="EL18">
        <v>-65.8156333333333</v>
      </c>
      <c r="EM18">
        <v>-1.20401973333333</v>
      </c>
      <c r="EN18">
        <v>348.432066666667</v>
      </c>
      <c r="EO18">
        <v>349.456933333333</v>
      </c>
      <c r="EP18">
        <v>0.607285133333333</v>
      </c>
      <c r="EQ18">
        <v>338.443266666667</v>
      </c>
      <c r="ER18">
        <v>31.5162</v>
      </c>
      <c r="ES18">
        <v>2.83491666666667</v>
      </c>
      <c r="ET18">
        <v>2.781324</v>
      </c>
      <c r="EU18">
        <v>23.08874</v>
      </c>
      <c r="EV18">
        <v>22.7735</v>
      </c>
      <c r="EW18">
        <v>699.9736</v>
      </c>
      <c r="EX18">
        <v>0.942984333333333</v>
      </c>
      <c r="EY18">
        <v>0.0570156866666667</v>
      </c>
      <c r="EZ18">
        <v>0</v>
      </c>
      <c r="FA18">
        <v>1488.53866666667</v>
      </c>
      <c r="FB18">
        <v>5.00072</v>
      </c>
      <c r="FC18">
        <v>10205.6733333333</v>
      </c>
      <c r="FD18">
        <v>6033.71333333333</v>
      </c>
      <c r="FE18">
        <v>46.062</v>
      </c>
      <c r="FF18">
        <v>48.125</v>
      </c>
      <c r="FG18">
        <v>47.562</v>
      </c>
      <c r="FH18">
        <v>48.625</v>
      </c>
      <c r="FI18">
        <v>48.75</v>
      </c>
      <c r="FJ18">
        <v>655.348</v>
      </c>
      <c r="FK18">
        <v>39.62</v>
      </c>
      <c r="FL18">
        <v>0</v>
      </c>
      <c r="FM18">
        <v>79.7999999523163</v>
      </c>
      <c r="FN18">
        <v>0</v>
      </c>
      <c r="FO18">
        <v>1487.8468</v>
      </c>
      <c r="FP18">
        <v>-37.258461494272</v>
      </c>
      <c r="FQ18">
        <v>-252.846153505528</v>
      </c>
      <c r="FR18">
        <v>10201.588</v>
      </c>
      <c r="FS18">
        <v>15</v>
      </c>
      <c r="FT18">
        <v>1710968200.1</v>
      </c>
      <c r="FU18" t="s">
        <v>442</v>
      </c>
      <c r="FV18">
        <v>1710968200.1</v>
      </c>
      <c r="FW18">
        <v>1710968088</v>
      </c>
      <c r="FX18">
        <v>46</v>
      </c>
      <c r="FY18">
        <v>-0.025</v>
      </c>
      <c r="FZ18">
        <v>-0.039</v>
      </c>
      <c r="GA18">
        <v>-1.104</v>
      </c>
      <c r="GB18">
        <v>0.38</v>
      </c>
      <c r="GC18">
        <v>339</v>
      </c>
      <c r="GD18">
        <v>31</v>
      </c>
      <c r="GE18">
        <v>1.28</v>
      </c>
      <c r="GF18">
        <v>0.3</v>
      </c>
      <c r="GG18">
        <v>0</v>
      </c>
      <c r="GH18">
        <v>0</v>
      </c>
      <c r="GI18" t="s">
        <v>435</v>
      </c>
      <c r="GJ18">
        <v>3.23821</v>
      </c>
      <c r="GK18">
        <v>2.69128</v>
      </c>
      <c r="GL18">
        <v>0.0715657</v>
      </c>
      <c r="GM18">
        <v>0.071232</v>
      </c>
      <c r="GN18">
        <v>0.127411</v>
      </c>
      <c r="GO18">
        <v>0.124879</v>
      </c>
      <c r="GP18">
        <v>28113.8</v>
      </c>
      <c r="GQ18">
        <v>25839</v>
      </c>
      <c r="GR18">
        <v>28672.2</v>
      </c>
      <c r="GS18">
        <v>26417.4</v>
      </c>
      <c r="GT18">
        <v>34895.5</v>
      </c>
      <c r="GU18">
        <v>32565</v>
      </c>
      <c r="GV18">
        <v>43085.9</v>
      </c>
      <c r="GW18">
        <v>40034</v>
      </c>
      <c r="GX18">
        <v>2.03</v>
      </c>
      <c r="GY18">
        <v>2.0143</v>
      </c>
      <c r="GZ18">
        <v>0.0816584</v>
      </c>
      <c r="HA18">
        <v>0</v>
      </c>
      <c r="HB18">
        <v>31.5708</v>
      </c>
      <c r="HC18">
        <v>999.9</v>
      </c>
      <c r="HD18">
        <v>57.807</v>
      </c>
      <c r="HE18">
        <v>32.982</v>
      </c>
      <c r="HF18">
        <v>33.0595</v>
      </c>
      <c r="HG18">
        <v>42.5274</v>
      </c>
      <c r="HH18">
        <v>25.3005</v>
      </c>
      <c r="HI18">
        <v>2</v>
      </c>
      <c r="HJ18">
        <v>0.364675</v>
      </c>
      <c r="HK18">
        <v>0</v>
      </c>
      <c r="HL18">
        <v>20.3037</v>
      </c>
      <c r="HM18">
        <v>5.24664</v>
      </c>
      <c r="HN18">
        <v>11.9632</v>
      </c>
      <c r="HO18">
        <v>4.985</v>
      </c>
      <c r="HP18">
        <v>3.293</v>
      </c>
      <c r="HQ18">
        <v>999.9</v>
      </c>
      <c r="HR18">
        <v>9999</v>
      </c>
      <c r="HS18">
        <v>9999</v>
      </c>
      <c r="HT18">
        <v>9999</v>
      </c>
      <c r="HU18">
        <v>4.97104</v>
      </c>
      <c r="HV18">
        <v>1.88293</v>
      </c>
      <c r="HW18">
        <v>1.87775</v>
      </c>
      <c r="HX18">
        <v>1.87927</v>
      </c>
      <c r="HY18">
        <v>1.875</v>
      </c>
      <c r="HZ18">
        <v>1.87515</v>
      </c>
      <c r="IA18">
        <v>1.87836</v>
      </c>
      <c r="IB18">
        <v>1.87884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-1.104</v>
      </c>
      <c r="IQ18">
        <v>0.3798</v>
      </c>
      <c r="IR18">
        <v>-1.07929999999999</v>
      </c>
      <c r="IS18">
        <v>0</v>
      </c>
      <c r="IT18">
        <v>0</v>
      </c>
      <c r="IU18">
        <v>0</v>
      </c>
      <c r="IV18">
        <v>0.379790909090907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1</v>
      </c>
      <c r="JE18">
        <v>1.6</v>
      </c>
      <c r="JF18">
        <v>4.88403</v>
      </c>
      <c r="JG18">
        <v>4.99756</v>
      </c>
      <c r="JH18">
        <v>2.39624</v>
      </c>
      <c r="JI18">
        <v>2.66479</v>
      </c>
      <c r="JJ18">
        <v>2.30103</v>
      </c>
      <c r="JK18">
        <v>2.31934</v>
      </c>
      <c r="JL18">
        <v>36.4107</v>
      </c>
      <c r="JM18">
        <v>15.2703</v>
      </c>
      <c r="JN18">
        <v>2</v>
      </c>
      <c r="JO18">
        <v>616.474</v>
      </c>
      <c r="JP18">
        <v>615.6</v>
      </c>
      <c r="JQ18">
        <v>32.6465</v>
      </c>
      <c r="JR18">
        <v>31.6572</v>
      </c>
      <c r="JS18">
        <v>30</v>
      </c>
      <c r="JT18">
        <v>31.736</v>
      </c>
      <c r="JU18">
        <v>31.772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24.4324</v>
      </c>
      <c r="KB18">
        <v>103.522</v>
      </c>
      <c r="KC18">
        <v>100.648</v>
      </c>
    </row>
    <row r="19" spans="1:289">
      <c r="A19">
        <v>3</v>
      </c>
      <c r="B19">
        <v>1710968254.1</v>
      </c>
      <c r="C19">
        <v>151.099999904633</v>
      </c>
      <c r="D19" t="s">
        <v>443</v>
      </c>
      <c r="E19" t="s">
        <v>444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1710968246.1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350.321050870553</v>
      </c>
      <c r="AO19">
        <v>350.001078787879</v>
      </c>
      <c r="AP19">
        <v>-0.153655731381817</v>
      </c>
      <c r="AQ19">
        <v>67.0576455133089</v>
      </c>
      <c r="AR19">
        <f>(AT19 - AS19 + EC19*1E3/(8.314*(EE19+273.15)) * AV19/EB19 * AU19) * EB19/(100*DP19) * 1000/(1000 - AT19)</f>
        <v>0</v>
      </c>
      <c r="AS19">
        <v>30.9145698196663</v>
      </c>
      <c r="AT19">
        <v>31.436043030303</v>
      </c>
      <c r="AU19">
        <v>-0.00196515318083437</v>
      </c>
      <c r="AV19">
        <v>77.9899059597145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10083.9</v>
      </c>
      <c r="BD19">
        <v>1077.2284</v>
      </c>
      <c r="BE19">
        <v>4498.41</v>
      </c>
      <c r="BF19">
        <f>1-BD19/BE19</f>
        <v>0</v>
      </c>
      <c r="BG19">
        <v>-0.161653892029986</v>
      </c>
      <c r="BH19" t="s">
        <v>445</v>
      </c>
      <c r="BI19">
        <v>10087</v>
      </c>
      <c r="BJ19">
        <v>1450.8184</v>
      </c>
      <c r="BK19">
        <v>1552.87165727187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2074</v>
      </c>
      <c r="CE19">
        <v>290</v>
      </c>
      <c r="CF19">
        <v>1543.11</v>
      </c>
      <c r="CG19">
        <v>85</v>
      </c>
      <c r="CH19">
        <v>10087</v>
      </c>
      <c r="CI19">
        <v>1538.33</v>
      </c>
      <c r="CJ19">
        <v>4.78</v>
      </c>
      <c r="CK19">
        <v>300</v>
      </c>
      <c r="CL19">
        <v>24.1</v>
      </c>
      <c r="CM19">
        <v>1552.87165727187</v>
      </c>
      <c r="CN19">
        <v>2.16324078104551</v>
      </c>
      <c r="CO19">
        <v>-14.6688918617911</v>
      </c>
      <c r="CP19">
        <v>1.90648905199557</v>
      </c>
      <c r="CQ19">
        <v>0.678901228884474</v>
      </c>
      <c r="CR19">
        <v>-0.00778241156840934</v>
      </c>
      <c r="CS19">
        <v>290</v>
      </c>
      <c r="CT19">
        <v>1535.16</v>
      </c>
      <c r="CU19">
        <v>685</v>
      </c>
      <c r="CV19">
        <v>10053.5</v>
      </c>
      <c r="CW19">
        <v>1538.28</v>
      </c>
      <c r="CX19">
        <v>-3.12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1710968246.1</v>
      </c>
      <c r="DV19">
        <v>339.466133333333</v>
      </c>
      <c r="DW19">
        <v>340.174666666667</v>
      </c>
      <c r="DX19">
        <v>31.4623266666667</v>
      </c>
      <c r="DY19">
        <v>30.92654</v>
      </c>
      <c r="DZ19">
        <v>340.521133333333</v>
      </c>
      <c r="EA19">
        <v>31.0825333333333</v>
      </c>
      <c r="EB19">
        <v>600.0178</v>
      </c>
      <c r="EC19">
        <v>88.25098</v>
      </c>
      <c r="ED19">
        <v>0.100035926666667</v>
      </c>
      <c r="EE19">
        <v>34.1960133333333</v>
      </c>
      <c r="EF19">
        <v>32.9114266666667</v>
      </c>
      <c r="EG19">
        <v>999.9</v>
      </c>
      <c r="EH19">
        <v>0</v>
      </c>
      <c r="EI19">
        <v>0</v>
      </c>
      <c r="EJ19">
        <v>7000.5</v>
      </c>
      <c r="EK19">
        <v>0</v>
      </c>
      <c r="EL19">
        <v>-58.9711</v>
      </c>
      <c r="EM19">
        <v>-0.757899913333333</v>
      </c>
      <c r="EN19">
        <v>350.442666666667</v>
      </c>
      <c r="EO19">
        <v>351.030866666667</v>
      </c>
      <c r="EP19">
        <v>0.5357844</v>
      </c>
      <c r="EQ19">
        <v>340.174666666667</v>
      </c>
      <c r="ER19">
        <v>30.92654</v>
      </c>
      <c r="ES19">
        <v>2.77658066666667</v>
      </c>
      <c r="ET19">
        <v>2.72929666666667</v>
      </c>
      <c r="EU19">
        <v>22.7455</v>
      </c>
      <c r="EV19">
        <v>22.46258</v>
      </c>
      <c r="EW19">
        <v>700.0198</v>
      </c>
      <c r="EX19">
        <v>0.942988666666667</v>
      </c>
      <c r="EY19">
        <v>0.0570112066666667</v>
      </c>
      <c r="EZ19">
        <v>0</v>
      </c>
      <c r="FA19">
        <v>1451.126</v>
      </c>
      <c r="FB19">
        <v>5.00072</v>
      </c>
      <c r="FC19">
        <v>9953.36066666667</v>
      </c>
      <c r="FD19">
        <v>6034.122</v>
      </c>
      <c r="FE19">
        <v>46.062</v>
      </c>
      <c r="FF19">
        <v>48.1622</v>
      </c>
      <c r="FG19">
        <v>47.562</v>
      </c>
      <c r="FH19">
        <v>48.625</v>
      </c>
      <c r="FI19">
        <v>48.7541333333333</v>
      </c>
      <c r="FJ19">
        <v>655.394666666667</v>
      </c>
      <c r="FK19">
        <v>39.62</v>
      </c>
      <c r="FL19">
        <v>0</v>
      </c>
      <c r="FM19">
        <v>68.9000000953674</v>
      </c>
      <c r="FN19">
        <v>0</v>
      </c>
      <c r="FO19">
        <v>1450.8184</v>
      </c>
      <c r="FP19">
        <v>-23.6253845719096</v>
      </c>
      <c r="FQ19">
        <v>-165.595384418308</v>
      </c>
      <c r="FR19">
        <v>9951.2392</v>
      </c>
      <c r="FS19">
        <v>15</v>
      </c>
      <c r="FT19">
        <v>1710968273.1</v>
      </c>
      <c r="FU19" t="s">
        <v>446</v>
      </c>
      <c r="FV19">
        <v>1710968273.1</v>
      </c>
      <c r="FW19">
        <v>1710968088</v>
      </c>
      <c r="FX19">
        <v>47</v>
      </c>
      <c r="FY19">
        <v>0.049</v>
      </c>
      <c r="FZ19">
        <v>-0.039</v>
      </c>
      <c r="GA19">
        <v>-1.055</v>
      </c>
      <c r="GB19">
        <v>0.38</v>
      </c>
      <c r="GC19">
        <v>342</v>
      </c>
      <c r="GD19">
        <v>31</v>
      </c>
      <c r="GE19">
        <v>0.97</v>
      </c>
      <c r="GF19">
        <v>0.3</v>
      </c>
      <c r="GG19">
        <v>0</v>
      </c>
      <c r="GH19">
        <v>0</v>
      </c>
      <c r="GI19" t="s">
        <v>435</v>
      </c>
      <c r="GJ19">
        <v>3.23772</v>
      </c>
      <c r="GK19">
        <v>2.69157</v>
      </c>
      <c r="GL19">
        <v>0.071904</v>
      </c>
      <c r="GM19">
        <v>0.0715331</v>
      </c>
      <c r="GN19">
        <v>0.126002</v>
      </c>
      <c r="GO19">
        <v>0.12352</v>
      </c>
      <c r="GP19">
        <v>28104.6</v>
      </c>
      <c r="GQ19">
        <v>25832.3</v>
      </c>
      <c r="GR19">
        <v>28673.2</v>
      </c>
      <c r="GS19">
        <v>26419.1</v>
      </c>
      <c r="GT19">
        <v>34953.7</v>
      </c>
      <c r="GU19">
        <v>32618.2</v>
      </c>
      <c r="GV19">
        <v>43087.6</v>
      </c>
      <c r="GW19">
        <v>40036.6</v>
      </c>
      <c r="GX19">
        <v>2.0311</v>
      </c>
      <c r="GY19">
        <v>2.014</v>
      </c>
      <c r="GZ19">
        <v>0.0833571</v>
      </c>
      <c r="HA19">
        <v>0</v>
      </c>
      <c r="HB19">
        <v>31.5847</v>
      </c>
      <c r="HC19">
        <v>999.9</v>
      </c>
      <c r="HD19">
        <v>57.038</v>
      </c>
      <c r="HE19">
        <v>33.022</v>
      </c>
      <c r="HF19">
        <v>32.6928</v>
      </c>
      <c r="HG19">
        <v>42.6674</v>
      </c>
      <c r="HH19">
        <v>25.3085</v>
      </c>
      <c r="HI19">
        <v>2</v>
      </c>
      <c r="HJ19">
        <v>0.362276</v>
      </c>
      <c r="HK19">
        <v>0</v>
      </c>
      <c r="HL19">
        <v>20.3033</v>
      </c>
      <c r="HM19">
        <v>5.24664</v>
      </c>
      <c r="HN19">
        <v>11.962</v>
      </c>
      <c r="HO19">
        <v>4.9846</v>
      </c>
      <c r="HP19">
        <v>3.2924</v>
      </c>
      <c r="HQ19">
        <v>999.9</v>
      </c>
      <c r="HR19">
        <v>9999</v>
      </c>
      <c r="HS19">
        <v>9999</v>
      </c>
      <c r="HT19">
        <v>9999</v>
      </c>
      <c r="HU19">
        <v>4.97106</v>
      </c>
      <c r="HV19">
        <v>1.88293</v>
      </c>
      <c r="HW19">
        <v>1.87775</v>
      </c>
      <c r="HX19">
        <v>1.87927</v>
      </c>
      <c r="HY19">
        <v>1.875</v>
      </c>
      <c r="HZ19">
        <v>1.87515</v>
      </c>
      <c r="IA19">
        <v>1.87836</v>
      </c>
      <c r="IB19">
        <v>1.87883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-1.055</v>
      </c>
      <c r="IQ19">
        <v>0.3798</v>
      </c>
      <c r="IR19">
        <v>-1.10430000000002</v>
      </c>
      <c r="IS19">
        <v>0</v>
      </c>
      <c r="IT19">
        <v>0</v>
      </c>
      <c r="IU19">
        <v>0</v>
      </c>
      <c r="IV19">
        <v>0.379790909090907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0.9</v>
      </c>
      <c r="JE19">
        <v>2.8</v>
      </c>
      <c r="JF19">
        <v>4.88281</v>
      </c>
      <c r="JG19">
        <v>4.99756</v>
      </c>
      <c r="JH19">
        <v>2.39624</v>
      </c>
      <c r="JI19">
        <v>2.66479</v>
      </c>
      <c r="JJ19">
        <v>2.30103</v>
      </c>
      <c r="JK19">
        <v>2.30225</v>
      </c>
      <c r="JL19">
        <v>36.4343</v>
      </c>
      <c r="JM19">
        <v>15.2615</v>
      </c>
      <c r="JN19">
        <v>2</v>
      </c>
      <c r="JO19">
        <v>617.052</v>
      </c>
      <c r="JP19">
        <v>615.037</v>
      </c>
      <c r="JQ19">
        <v>32.6341</v>
      </c>
      <c r="JR19">
        <v>31.6266</v>
      </c>
      <c r="JS19">
        <v>29.9999</v>
      </c>
      <c r="JT19">
        <v>31.7064</v>
      </c>
      <c r="JU19">
        <v>31.7424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24.4324</v>
      </c>
      <c r="KB19">
        <v>103.526</v>
      </c>
      <c r="KC19">
        <v>100.654</v>
      </c>
    </row>
    <row r="20" spans="1:289">
      <c r="A20">
        <v>4</v>
      </c>
      <c r="B20">
        <v>1710968333.1</v>
      </c>
      <c r="C20">
        <v>230.099999904633</v>
      </c>
      <c r="D20" t="s">
        <v>447</v>
      </c>
      <c r="E20" t="s">
        <v>448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1710968325.1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349.621727591715</v>
      </c>
      <c r="AO20">
        <v>348.873581818182</v>
      </c>
      <c r="AP20">
        <v>-0.186698376280867</v>
      </c>
      <c r="AQ20">
        <v>67.0579407900488</v>
      </c>
      <c r="AR20">
        <f>(AT20 - AS20 + EC20*1E3/(8.314*(EE20+273.15)) * AV20/EB20 * AU20) * EB20/(100*DP20) * 1000/(1000 - AT20)</f>
        <v>0</v>
      </c>
      <c r="AS20">
        <v>31.076876024727</v>
      </c>
      <c r="AT20">
        <v>31.6106927272727</v>
      </c>
      <c r="AU20">
        <v>-0.0161265885688544</v>
      </c>
      <c r="AV20">
        <v>77.9912256266068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10083.9</v>
      </c>
      <c r="BD20">
        <v>1077.2284</v>
      </c>
      <c r="BE20">
        <v>4498.41</v>
      </c>
      <c r="BF20">
        <f>1-BD20/BE20</f>
        <v>0</v>
      </c>
      <c r="BG20">
        <v>-0.161653892029986</v>
      </c>
      <c r="BH20" t="s">
        <v>449</v>
      </c>
      <c r="BI20">
        <v>10084.3</v>
      </c>
      <c r="BJ20">
        <v>1422.976</v>
      </c>
      <c r="BK20">
        <v>1528.5150454269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2075</v>
      </c>
      <c r="CE20">
        <v>290</v>
      </c>
      <c r="CF20">
        <v>1516.38</v>
      </c>
      <c r="CG20">
        <v>105</v>
      </c>
      <c r="CH20">
        <v>10084.3</v>
      </c>
      <c r="CI20">
        <v>1512.51</v>
      </c>
      <c r="CJ20">
        <v>3.87</v>
      </c>
      <c r="CK20">
        <v>300</v>
      </c>
      <c r="CL20">
        <v>24.1</v>
      </c>
      <c r="CM20">
        <v>1528.5150454269</v>
      </c>
      <c r="CN20">
        <v>1.81435956764479</v>
      </c>
      <c r="CO20">
        <v>-16.1357016774628</v>
      </c>
      <c r="CP20">
        <v>1.59900030628504</v>
      </c>
      <c r="CQ20">
        <v>0.784334478522345</v>
      </c>
      <c r="CR20">
        <v>-0.00778237063403783</v>
      </c>
      <c r="CS20">
        <v>290</v>
      </c>
      <c r="CT20">
        <v>1509.72</v>
      </c>
      <c r="CU20">
        <v>685</v>
      </c>
      <c r="CV20">
        <v>10053.4</v>
      </c>
      <c r="CW20">
        <v>1512.47</v>
      </c>
      <c r="CX20">
        <v>-2.75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1710968325.1</v>
      </c>
      <c r="DV20">
        <v>337.8024</v>
      </c>
      <c r="DW20">
        <v>339.318933333333</v>
      </c>
      <c r="DX20">
        <v>31.6970666666667</v>
      </c>
      <c r="DY20">
        <v>31.2218133333333</v>
      </c>
      <c r="DZ20">
        <v>338.8774</v>
      </c>
      <c r="EA20">
        <v>31.31728</v>
      </c>
      <c r="EB20">
        <v>599.9906</v>
      </c>
      <c r="EC20">
        <v>88.2463066666667</v>
      </c>
      <c r="ED20">
        <v>0.09996474</v>
      </c>
      <c r="EE20">
        <v>34.19056</v>
      </c>
      <c r="EF20">
        <v>32.95458</v>
      </c>
      <c r="EG20">
        <v>999.9</v>
      </c>
      <c r="EH20">
        <v>0</v>
      </c>
      <c r="EI20">
        <v>0</v>
      </c>
      <c r="EJ20">
        <v>6999.66666666667</v>
      </c>
      <c r="EK20">
        <v>0</v>
      </c>
      <c r="EL20">
        <v>-57.54408</v>
      </c>
      <c r="EM20">
        <v>-1.4962572</v>
      </c>
      <c r="EN20">
        <v>348.881</v>
      </c>
      <c r="EO20">
        <v>350.254533333333</v>
      </c>
      <c r="EP20">
        <v>0.475263666666667</v>
      </c>
      <c r="EQ20">
        <v>339.318933333333</v>
      </c>
      <c r="ER20">
        <v>31.2218133333333</v>
      </c>
      <c r="ES20">
        <v>2.79714933333333</v>
      </c>
      <c r="ET20">
        <v>2.75520866666667</v>
      </c>
      <c r="EU20">
        <v>22.8672533333333</v>
      </c>
      <c r="EV20">
        <v>22.6179533333333</v>
      </c>
      <c r="EW20">
        <v>700.0108</v>
      </c>
      <c r="EX20">
        <v>0.942988866666666</v>
      </c>
      <c r="EY20">
        <v>0.05701112</v>
      </c>
      <c r="EZ20">
        <v>0</v>
      </c>
      <c r="FA20">
        <v>1423.22266666667</v>
      </c>
      <c r="FB20">
        <v>5.00072</v>
      </c>
      <c r="FC20">
        <v>9761.86733333333</v>
      </c>
      <c r="FD20">
        <v>6034.044</v>
      </c>
      <c r="FE20">
        <v>46.062</v>
      </c>
      <c r="FF20">
        <v>48.187</v>
      </c>
      <c r="FG20">
        <v>47.562</v>
      </c>
      <c r="FH20">
        <v>48.6208</v>
      </c>
      <c r="FI20">
        <v>48.75</v>
      </c>
      <c r="FJ20">
        <v>655.386666666667</v>
      </c>
      <c r="FK20">
        <v>39.62</v>
      </c>
      <c r="FL20">
        <v>0</v>
      </c>
      <c r="FM20">
        <v>77.9000000953674</v>
      </c>
      <c r="FN20">
        <v>0</v>
      </c>
      <c r="FO20">
        <v>1422.976</v>
      </c>
      <c r="FP20">
        <v>-16.463846143505</v>
      </c>
      <c r="FQ20">
        <v>-112.55076905048</v>
      </c>
      <c r="FR20">
        <v>9760.44</v>
      </c>
      <c r="FS20">
        <v>15</v>
      </c>
      <c r="FT20">
        <v>1710968356.1</v>
      </c>
      <c r="FU20" t="s">
        <v>450</v>
      </c>
      <c r="FV20">
        <v>1710968356.1</v>
      </c>
      <c r="FW20">
        <v>1710968088</v>
      </c>
      <c r="FX20">
        <v>48</v>
      </c>
      <c r="FY20">
        <v>-0.02</v>
      </c>
      <c r="FZ20">
        <v>-0.039</v>
      </c>
      <c r="GA20">
        <v>-1.075</v>
      </c>
      <c r="GB20">
        <v>0.38</v>
      </c>
      <c r="GC20">
        <v>342</v>
      </c>
      <c r="GD20">
        <v>31</v>
      </c>
      <c r="GE20">
        <v>0.89</v>
      </c>
      <c r="GF20">
        <v>0.3</v>
      </c>
      <c r="GG20">
        <v>0</v>
      </c>
      <c r="GH20">
        <v>0</v>
      </c>
      <c r="GI20" t="s">
        <v>435</v>
      </c>
      <c r="GJ20">
        <v>3.23768</v>
      </c>
      <c r="GK20">
        <v>2.6916</v>
      </c>
      <c r="GL20">
        <v>0.0717715</v>
      </c>
      <c r="GM20">
        <v>0.0718173</v>
      </c>
      <c r="GN20">
        <v>0.126479</v>
      </c>
      <c r="GO20">
        <v>0.123925</v>
      </c>
      <c r="GP20">
        <v>28108.9</v>
      </c>
      <c r="GQ20">
        <v>25826.9</v>
      </c>
      <c r="GR20">
        <v>28673.3</v>
      </c>
      <c r="GS20">
        <v>26421.5</v>
      </c>
      <c r="GT20">
        <v>34934.8</v>
      </c>
      <c r="GU20">
        <v>32605.2</v>
      </c>
      <c r="GV20">
        <v>43088.3</v>
      </c>
      <c r="GW20">
        <v>40039.5</v>
      </c>
      <c r="GX20">
        <v>2.0311</v>
      </c>
      <c r="GY20">
        <v>2.0145</v>
      </c>
      <c r="GZ20">
        <v>0.082612</v>
      </c>
      <c r="HA20">
        <v>0</v>
      </c>
      <c r="HB20">
        <v>31.6236</v>
      </c>
      <c r="HC20">
        <v>999.9</v>
      </c>
      <c r="HD20">
        <v>56.989</v>
      </c>
      <c r="HE20">
        <v>33.083</v>
      </c>
      <c r="HF20">
        <v>32.7794</v>
      </c>
      <c r="HG20">
        <v>42.8374</v>
      </c>
      <c r="HH20">
        <v>25.3846</v>
      </c>
      <c r="HI20">
        <v>2</v>
      </c>
      <c r="HJ20">
        <v>0.36</v>
      </c>
      <c r="HK20">
        <v>0</v>
      </c>
      <c r="HL20">
        <v>20.3035</v>
      </c>
      <c r="HM20">
        <v>5.24484</v>
      </c>
      <c r="HN20">
        <v>11.9632</v>
      </c>
      <c r="HO20">
        <v>4.984</v>
      </c>
      <c r="HP20">
        <v>3.2926</v>
      </c>
      <c r="HQ20">
        <v>999.9</v>
      </c>
      <c r="HR20">
        <v>9999</v>
      </c>
      <c r="HS20">
        <v>9999</v>
      </c>
      <c r="HT20">
        <v>9999</v>
      </c>
      <c r="HU20">
        <v>4.97099</v>
      </c>
      <c r="HV20">
        <v>1.88293</v>
      </c>
      <c r="HW20">
        <v>1.87775</v>
      </c>
      <c r="HX20">
        <v>1.87927</v>
      </c>
      <c r="HY20">
        <v>1.87498</v>
      </c>
      <c r="HZ20">
        <v>1.87515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-1.075</v>
      </c>
      <c r="IQ20">
        <v>0.3798</v>
      </c>
      <c r="IR20">
        <v>-1.05472727272723</v>
      </c>
      <c r="IS20">
        <v>0</v>
      </c>
      <c r="IT20">
        <v>0</v>
      </c>
      <c r="IU20">
        <v>0</v>
      </c>
      <c r="IV20">
        <v>0.379790909090907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1</v>
      </c>
      <c r="JE20">
        <v>4.1</v>
      </c>
      <c r="JF20">
        <v>4.88403</v>
      </c>
      <c r="JG20">
        <v>4.99756</v>
      </c>
      <c r="JH20">
        <v>2.39624</v>
      </c>
      <c r="JI20">
        <v>2.66479</v>
      </c>
      <c r="JJ20">
        <v>2.30103</v>
      </c>
      <c r="JK20">
        <v>2.33398</v>
      </c>
      <c r="JL20">
        <v>36.4578</v>
      </c>
      <c r="JM20">
        <v>15.2528</v>
      </c>
      <c r="JN20">
        <v>2</v>
      </c>
      <c r="JO20">
        <v>616.706</v>
      </c>
      <c r="JP20">
        <v>615.096</v>
      </c>
      <c r="JQ20">
        <v>32.6201</v>
      </c>
      <c r="JR20">
        <v>31.5945</v>
      </c>
      <c r="JS20">
        <v>30.0001</v>
      </c>
      <c r="JT20">
        <v>31.6726</v>
      </c>
      <c r="JU20">
        <v>31.709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24.4324</v>
      </c>
      <c r="KB20">
        <v>103.528</v>
      </c>
      <c r="KC20">
        <v>100.662</v>
      </c>
    </row>
    <row r="21" spans="1:289">
      <c r="A21">
        <v>5</v>
      </c>
      <c r="B21">
        <v>1710968410.1</v>
      </c>
      <c r="C21">
        <v>307.099999904633</v>
      </c>
      <c r="D21" t="s">
        <v>451</v>
      </c>
      <c r="E21" t="s">
        <v>452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1710968402.1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350.263323234769</v>
      </c>
      <c r="AO21">
        <v>350.487981818182</v>
      </c>
      <c r="AP21">
        <v>-0.355644401337048</v>
      </c>
      <c r="AQ21">
        <v>67.0011865238108</v>
      </c>
      <c r="AR21">
        <f>(AT21 - AS21 + EC21*1E3/(8.314*(EE21+273.15)) * AV21/EB21 * AU21) * EB21/(100*DP21) * 1000/(1000 - AT21)</f>
        <v>0</v>
      </c>
      <c r="AS21">
        <v>30.5610322245359</v>
      </c>
      <c r="AT21">
        <v>31.1873666666667</v>
      </c>
      <c r="AU21">
        <v>-0.0240807571069578</v>
      </c>
      <c r="AV21">
        <v>77.7480163867644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10083.9</v>
      </c>
      <c r="BD21">
        <v>1077.2284</v>
      </c>
      <c r="BE21">
        <v>4498.41</v>
      </c>
      <c r="BF21">
        <f>1-BD21/BE21</f>
        <v>0</v>
      </c>
      <c r="BG21">
        <v>-0.161653892029986</v>
      </c>
      <c r="BH21" t="s">
        <v>453</v>
      </c>
      <c r="BI21">
        <v>10089.2</v>
      </c>
      <c r="BJ21">
        <v>1402.09461538462</v>
      </c>
      <c r="BK21">
        <v>1508.42929601367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2076</v>
      </c>
      <c r="CE21">
        <v>290</v>
      </c>
      <c r="CF21">
        <v>1496.76</v>
      </c>
      <c r="CG21">
        <v>75</v>
      </c>
      <c r="CH21">
        <v>10089.2</v>
      </c>
      <c r="CI21">
        <v>1492.88</v>
      </c>
      <c r="CJ21">
        <v>3.88</v>
      </c>
      <c r="CK21">
        <v>300</v>
      </c>
      <c r="CL21">
        <v>24.1</v>
      </c>
      <c r="CM21">
        <v>1508.42929601367</v>
      </c>
      <c r="CN21">
        <v>2.07510408559734</v>
      </c>
      <c r="CO21">
        <v>-15.6924498410346</v>
      </c>
      <c r="CP21">
        <v>1.82899263828516</v>
      </c>
      <c r="CQ21">
        <v>0.724446116276459</v>
      </c>
      <c r="CR21">
        <v>-0.007783310567297</v>
      </c>
      <c r="CS21">
        <v>290</v>
      </c>
      <c r="CT21">
        <v>1491.31</v>
      </c>
      <c r="CU21">
        <v>635</v>
      </c>
      <c r="CV21">
        <v>10056.7</v>
      </c>
      <c r="CW21">
        <v>1492.83</v>
      </c>
      <c r="CX21">
        <v>-1.52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1710968402.1</v>
      </c>
      <c r="DV21">
        <v>340.124933333333</v>
      </c>
      <c r="DW21">
        <v>340.987866666667</v>
      </c>
      <c r="DX21">
        <v>31.3336733333333</v>
      </c>
      <c r="DY21">
        <v>30.7248</v>
      </c>
      <c r="DZ21">
        <v>341.141933333333</v>
      </c>
      <c r="EA21">
        <v>30.9538866666667</v>
      </c>
      <c r="EB21">
        <v>599.987533333333</v>
      </c>
      <c r="EC21">
        <v>88.2446266666667</v>
      </c>
      <c r="ED21">
        <v>0.09994502</v>
      </c>
      <c r="EE21">
        <v>34.19284</v>
      </c>
      <c r="EF21">
        <v>32.95278</v>
      </c>
      <c r="EG21">
        <v>999.9</v>
      </c>
      <c r="EH21">
        <v>0</v>
      </c>
      <c r="EI21">
        <v>0</v>
      </c>
      <c r="EJ21">
        <v>7002.66666666667</v>
      </c>
      <c r="EK21">
        <v>0</v>
      </c>
      <c r="EL21">
        <v>-52.8604533333333</v>
      </c>
      <c r="EM21">
        <v>-0.920713273333333</v>
      </c>
      <c r="EN21">
        <v>351.067466666667</v>
      </c>
      <c r="EO21">
        <v>351.796866666667</v>
      </c>
      <c r="EP21">
        <v>0.608871733333333</v>
      </c>
      <c r="EQ21">
        <v>340.987866666667</v>
      </c>
      <c r="ER21">
        <v>30.7248</v>
      </c>
      <c r="ES21">
        <v>2.76503</v>
      </c>
      <c r="ET21">
        <v>2.71129933333333</v>
      </c>
      <c r="EU21">
        <v>22.6767133333333</v>
      </c>
      <c r="EV21">
        <v>22.35358</v>
      </c>
      <c r="EW21">
        <v>700.0402</v>
      </c>
      <c r="EX21">
        <v>0.9429892</v>
      </c>
      <c r="EY21">
        <v>0.0570108133333333</v>
      </c>
      <c r="EZ21">
        <v>0</v>
      </c>
      <c r="FA21">
        <v>1402.212</v>
      </c>
      <c r="FB21">
        <v>5.00072</v>
      </c>
      <c r="FC21">
        <v>9620.82266666667</v>
      </c>
      <c r="FD21">
        <v>6034.30133333333</v>
      </c>
      <c r="FE21">
        <v>46.062</v>
      </c>
      <c r="FF21">
        <v>48.187</v>
      </c>
      <c r="FG21">
        <v>47.562</v>
      </c>
      <c r="FH21">
        <v>48.5872</v>
      </c>
      <c r="FI21">
        <v>48.7541333333333</v>
      </c>
      <c r="FJ21">
        <v>655.414</v>
      </c>
      <c r="FK21">
        <v>39.6266666666667</v>
      </c>
      <c r="FL21">
        <v>0</v>
      </c>
      <c r="FM21">
        <v>76.1000001430511</v>
      </c>
      <c r="FN21">
        <v>0</v>
      </c>
      <c r="FO21">
        <v>1402.09461538462</v>
      </c>
      <c r="FP21">
        <v>-12.5080341864074</v>
      </c>
      <c r="FQ21">
        <v>-81.1873503301252</v>
      </c>
      <c r="FR21">
        <v>9619.20038461539</v>
      </c>
      <c r="FS21">
        <v>15</v>
      </c>
      <c r="FT21">
        <v>1710968430.1</v>
      </c>
      <c r="FU21" t="s">
        <v>454</v>
      </c>
      <c r="FV21">
        <v>1710968430.1</v>
      </c>
      <c r="FW21">
        <v>1710968088</v>
      </c>
      <c r="FX21">
        <v>49</v>
      </c>
      <c r="FY21">
        <v>0.058</v>
      </c>
      <c r="FZ21">
        <v>-0.039</v>
      </c>
      <c r="GA21">
        <v>-1.017</v>
      </c>
      <c r="GB21">
        <v>0.38</v>
      </c>
      <c r="GC21">
        <v>340</v>
      </c>
      <c r="GD21">
        <v>31</v>
      </c>
      <c r="GE21">
        <v>0.92</v>
      </c>
      <c r="GF21">
        <v>0.3</v>
      </c>
      <c r="GG21">
        <v>0</v>
      </c>
      <c r="GH21">
        <v>0</v>
      </c>
      <c r="GI21" t="s">
        <v>435</v>
      </c>
      <c r="GJ21">
        <v>3.2377</v>
      </c>
      <c r="GK21">
        <v>2.6913</v>
      </c>
      <c r="GL21">
        <v>0.072009</v>
      </c>
      <c r="GM21">
        <v>0.0715315</v>
      </c>
      <c r="GN21">
        <v>0.125325</v>
      </c>
      <c r="GO21">
        <v>0.122876</v>
      </c>
      <c r="GP21">
        <v>28103.7</v>
      </c>
      <c r="GQ21">
        <v>25837.7</v>
      </c>
      <c r="GR21">
        <v>28675.2</v>
      </c>
      <c r="GS21">
        <v>26424.3</v>
      </c>
      <c r="GT21">
        <v>34983.2</v>
      </c>
      <c r="GU21">
        <v>32648.2</v>
      </c>
      <c r="GV21">
        <v>43090.7</v>
      </c>
      <c r="GW21">
        <v>40044</v>
      </c>
      <c r="GX21">
        <v>2.0313</v>
      </c>
      <c r="GY21">
        <v>2.0144</v>
      </c>
      <c r="GZ21">
        <v>0.0829995</v>
      </c>
      <c r="HA21">
        <v>0</v>
      </c>
      <c r="HB21">
        <v>31.5931</v>
      </c>
      <c r="HC21">
        <v>999.9</v>
      </c>
      <c r="HD21">
        <v>56.452</v>
      </c>
      <c r="HE21">
        <v>33.113</v>
      </c>
      <c r="HF21">
        <v>32.526</v>
      </c>
      <c r="HG21">
        <v>42.5474</v>
      </c>
      <c r="HH21">
        <v>25.3966</v>
      </c>
      <c r="HI21">
        <v>2</v>
      </c>
      <c r="HJ21">
        <v>0.356778</v>
      </c>
      <c r="HK21">
        <v>0</v>
      </c>
      <c r="HL21">
        <v>20.3035</v>
      </c>
      <c r="HM21">
        <v>5.24604</v>
      </c>
      <c r="HN21">
        <v>11.9638</v>
      </c>
      <c r="HO21">
        <v>4.9842</v>
      </c>
      <c r="HP21">
        <v>3.2923</v>
      </c>
      <c r="HQ21">
        <v>999.9</v>
      </c>
      <c r="HR21">
        <v>9999</v>
      </c>
      <c r="HS21">
        <v>9999</v>
      </c>
      <c r="HT21">
        <v>9999</v>
      </c>
      <c r="HU21">
        <v>4.97102</v>
      </c>
      <c r="HV21">
        <v>1.88293</v>
      </c>
      <c r="HW21">
        <v>1.87775</v>
      </c>
      <c r="HX21">
        <v>1.87927</v>
      </c>
      <c r="HY21">
        <v>1.875</v>
      </c>
      <c r="HZ21">
        <v>1.87515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-1.017</v>
      </c>
      <c r="IQ21">
        <v>0.3798</v>
      </c>
      <c r="IR21">
        <v>-1.07472727272727</v>
      </c>
      <c r="IS21">
        <v>0</v>
      </c>
      <c r="IT21">
        <v>0</v>
      </c>
      <c r="IU21">
        <v>0</v>
      </c>
      <c r="IV21">
        <v>0.379790909090907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0.9</v>
      </c>
      <c r="JE21">
        <v>5.4</v>
      </c>
      <c r="JF21">
        <v>4.87915</v>
      </c>
      <c r="JG21">
        <v>4.99756</v>
      </c>
      <c r="JH21">
        <v>2.39624</v>
      </c>
      <c r="JI21">
        <v>2.66479</v>
      </c>
      <c r="JJ21">
        <v>2.30103</v>
      </c>
      <c r="JK21">
        <v>2.31201</v>
      </c>
      <c r="JL21">
        <v>36.4814</v>
      </c>
      <c r="JM21">
        <v>15.244</v>
      </c>
      <c r="JN21">
        <v>2</v>
      </c>
      <c r="JO21">
        <v>616.52</v>
      </c>
      <c r="JP21">
        <v>614.65</v>
      </c>
      <c r="JQ21">
        <v>32.6082</v>
      </c>
      <c r="JR21">
        <v>31.5629</v>
      </c>
      <c r="JS21">
        <v>30</v>
      </c>
      <c r="JT21">
        <v>31.6393</v>
      </c>
      <c r="JU21">
        <v>31.6752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24.4324</v>
      </c>
      <c r="KB21">
        <v>103.534</v>
      </c>
      <c r="KC21">
        <v>100.674</v>
      </c>
    </row>
    <row r="22" spans="1:289">
      <c r="A22">
        <v>6</v>
      </c>
      <c r="B22">
        <v>1710968457.1</v>
      </c>
      <c r="C22">
        <v>354.099999904633</v>
      </c>
      <c r="D22" t="s">
        <v>455</v>
      </c>
      <c r="E22" t="s">
        <v>456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1710968448.6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352.435270129026</v>
      </c>
      <c r="AO22">
        <v>351.546206060606</v>
      </c>
      <c r="AP22">
        <v>0.148846931318548</v>
      </c>
      <c r="AQ22">
        <v>67.001191613826</v>
      </c>
      <c r="AR22">
        <f>(AT22 - AS22 + EC22*1E3/(8.314*(EE22+273.15)) * AV22/EB22 * AU22) * EB22/(100*DP22) * 1000/(1000 - AT22)</f>
        <v>0</v>
      </c>
      <c r="AS22">
        <v>30.7941344483561</v>
      </c>
      <c r="AT22">
        <v>31.3553121212121</v>
      </c>
      <c r="AU22">
        <v>-0.0202013733981609</v>
      </c>
      <c r="AV22">
        <v>77.7480873944984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10083.9</v>
      </c>
      <c r="BD22">
        <v>1077.2284</v>
      </c>
      <c r="BE22">
        <v>4498.41</v>
      </c>
      <c r="BF22">
        <f>1-BD22/BE22</f>
        <v>0</v>
      </c>
      <c r="BG22">
        <v>-0.161653892029986</v>
      </c>
      <c r="BH22" t="s">
        <v>457</v>
      </c>
      <c r="BI22">
        <v>10087.8</v>
      </c>
      <c r="BJ22">
        <v>1391.5136</v>
      </c>
      <c r="BK22">
        <v>1496.39540461582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2077</v>
      </c>
      <c r="CE22">
        <v>290</v>
      </c>
      <c r="CF22">
        <v>1487.98</v>
      </c>
      <c r="CG22">
        <v>85</v>
      </c>
      <c r="CH22">
        <v>10087.8</v>
      </c>
      <c r="CI22">
        <v>1482.87</v>
      </c>
      <c r="CJ22">
        <v>5.11</v>
      </c>
      <c r="CK22">
        <v>300</v>
      </c>
      <c r="CL22">
        <v>24.1</v>
      </c>
      <c r="CM22">
        <v>1496.39540461582</v>
      </c>
      <c r="CN22">
        <v>2.13490653955714</v>
      </c>
      <c r="CO22">
        <v>-13.6432716844147</v>
      </c>
      <c r="CP22">
        <v>1.88166434293514</v>
      </c>
      <c r="CQ22">
        <v>0.6524838179767</v>
      </c>
      <c r="CR22">
        <v>-0.00778310189099</v>
      </c>
      <c r="CS22">
        <v>290</v>
      </c>
      <c r="CT22">
        <v>1480.79</v>
      </c>
      <c r="CU22">
        <v>645</v>
      </c>
      <c r="CV22">
        <v>10056</v>
      </c>
      <c r="CW22">
        <v>1482.83</v>
      </c>
      <c r="CX22">
        <v>-2.04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1710968448.6</v>
      </c>
      <c r="DV22">
        <v>339.2338125</v>
      </c>
      <c r="DW22">
        <v>340.972</v>
      </c>
      <c r="DX22">
        <v>31.48154375</v>
      </c>
      <c r="DY22">
        <v>30.935925</v>
      </c>
      <c r="DZ22">
        <v>340.3078125</v>
      </c>
      <c r="EA22">
        <v>31.10175625</v>
      </c>
      <c r="EB22">
        <v>599.8715625</v>
      </c>
      <c r="EC22">
        <v>88.24084375</v>
      </c>
      <c r="ED22">
        <v>0.09967884375</v>
      </c>
      <c r="EE22">
        <v>34.2060375</v>
      </c>
      <c r="EF22">
        <v>32.97941875</v>
      </c>
      <c r="EG22">
        <v>999.9</v>
      </c>
      <c r="EH22">
        <v>0</v>
      </c>
      <c r="EI22">
        <v>0</v>
      </c>
      <c r="EJ22">
        <v>6997.8125</v>
      </c>
      <c r="EK22">
        <v>0</v>
      </c>
      <c r="EL22">
        <v>-48.2427375</v>
      </c>
      <c r="EM22">
        <v>-1.681039375</v>
      </c>
      <c r="EN22">
        <v>350.319625</v>
      </c>
      <c r="EO22">
        <v>351.8569375</v>
      </c>
      <c r="EP22">
        <v>0.545607875</v>
      </c>
      <c r="EQ22">
        <v>340.972</v>
      </c>
      <c r="ER22">
        <v>30.935925</v>
      </c>
      <c r="ES22">
        <v>2.777958125</v>
      </c>
      <c r="ET22">
        <v>2.729813125</v>
      </c>
      <c r="EU22">
        <v>22.7536625</v>
      </c>
      <c r="EV22">
        <v>22.46550625</v>
      </c>
      <c r="EW22">
        <v>699.9594375</v>
      </c>
      <c r="EX22">
        <v>0.942980625</v>
      </c>
      <c r="EY22">
        <v>0.0570193375</v>
      </c>
      <c r="EZ22">
        <v>0</v>
      </c>
      <c r="FA22">
        <v>1391.696875</v>
      </c>
      <c r="FB22">
        <v>5.00072</v>
      </c>
      <c r="FC22">
        <v>9551.318125</v>
      </c>
      <c r="FD22">
        <v>6033.5825</v>
      </c>
      <c r="FE22">
        <v>46.1053125</v>
      </c>
      <c r="FF22">
        <v>48.187</v>
      </c>
      <c r="FG22">
        <v>47.562</v>
      </c>
      <c r="FH22">
        <v>48.6053125</v>
      </c>
      <c r="FI22">
        <v>48.80425</v>
      </c>
      <c r="FJ22">
        <v>655.331875</v>
      </c>
      <c r="FK22">
        <v>39.63</v>
      </c>
      <c r="FL22">
        <v>0</v>
      </c>
      <c r="FM22">
        <v>45.7000000476837</v>
      </c>
      <c r="FN22">
        <v>0</v>
      </c>
      <c r="FO22">
        <v>1391.5136</v>
      </c>
      <c r="FP22">
        <v>-11.7430769269398</v>
      </c>
      <c r="FQ22">
        <v>-65.8715384138895</v>
      </c>
      <c r="FR22">
        <v>9550.3636</v>
      </c>
      <c r="FS22">
        <v>15</v>
      </c>
      <c r="FT22">
        <v>1710968475.1</v>
      </c>
      <c r="FU22" t="s">
        <v>458</v>
      </c>
      <c r="FV22">
        <v>1710968475.1</v>
      </c>
      <c r="FW22">
        <v>1710968088</v>
      </c>
      <c r="FX22">
        <v>50</v>
      </c>
      <c r="FY22">
        <v>-0.057</v>
      </c>
      <c r="FZ22">
        <v>-0.039</v>
      </c>
      <c r="GA22">
        <v>-1.074</v>
      </c>
      <c r="GB22">
        <v>0.38</v>
      </c>
      <c r="GC22">
        <v>341</v>
      </c>
      <c r="GD22">
        <v>31</v>
      </c>
      <c r="GE22">
        <v>0.94</v>
      </c>
      <c r="GF22">
        <v>0.3</v>
      </c>
      <c r="GG22">
        <v>0</v>
      </c>
      <c r="GH22">
        <v>0</v>
      </c>
      <c r="GI22" t="s">
        <v>435</v>
      </c>
      <c r="GJ22">
        <v>3.23794</v>
      </c>
      <c r="GK22">
        <v>2.69159</v>
      </c>
      <c r="GL22">
        <v>0.0721443</v>
      </c>
      <c r="GM22">
        <v>0.0718466</v>
      </c>
      <c r="GN22">
        <v>0.125702</v>
      </c>
      <c r="GO22">
        <v>0.122717</v>
      </c>
      <c r="GP22">
        <v>28099.7</v>
      </c>
      <c r="GQ22">
        <v>25830.6</v>
      </c>
      <c r="GR22">
        <v>28675.2</v>
      </c>
      <c r="GS22">
        <v>26425.9</v>
      </c>
      <c r="GT22">
        <v>34968.4</v>
      </c>
      <c r="GU22">
        <v>32655.7</v>
      </c>
      <c r="GV22">
        <v>43091.4</v>
      </c>
      <c r="GW22">
        <v>40045.9</v>
      </c>
      <c r="GX22">
        <v>2.0318</v>
      </c>
      <c r="GY22">
        <v>2.0142</v>
      </c>
      <c r="GZ22">
        <v>0.0837445</v>
      </c>
      <c r="HA22">
        <v>0</v>
      </c>
      <c r="HB22">
        <v>31.6041</v>
      </c>
      <c r="HC22">
        <v>999.9</v>
      </c>
      <c r="HD22">
        <v>56.403</v>
      </c>
      <c r="HE22">
        <v>33.143</v>
      </c>
      <c r="HF22">
        <v>32.5488</v>
      </c>
      <c r="HG22">
        <v>42.7374</v>
      </c>
      <c r="HH22">
        <v>25.3886</v>
      </c>
      <c r="HI22">
        <v>2</v>
      </c>
      <c r="HJ22">
        <v>0.355488</v>
      </c>
      <c r="HK22">
        <v>0</v>
      </c>
      <c r="HL22">
        <v>20.3033</v>
      </c>
      <c r="HM22">
        <v>5.24604</v>
      </c>
      <c r="HN22">
        <v>11.965</v>
      </c>
      <c r="HO22">
        <v>4.9842</v>
      </c>
      <c r="HP22">
        <v>3.2921</v>
      </c>
      <c r="HQ22">
        <v>999.9</v>
      </c>
      <c r="HR22">
        <v>9999</v>
      </c>
      <c r="HS22">
        <v>9999</v>
      </c>
      <c r="HT22">
        <v>9999</v>
      </c>
      <c r="HU22">
        <v>4.97102</v>
      </c>
      <c r="HV22">
        <v>1.88293</v>
      </c>
      <c r="HW22">
        <v>1.87775</v>
      </c>
      <c r="HX22">
        <v>1.87927</v>
      </c>
      <c r="HY22">
        <v>1.875</v>
      </c>
      <c r="HZ22">
        <v>1.87515</v>
      </c>
      <c r="IA22">
        <v>1.87836</v>
      </c>
      <c r="IB22">
        <v>1.87884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-1.074</v>
      </c>
      <c r="IQ22">
        <v>0.3798</v>
      </c>
      <c r="IR22">
        <v>-1.01700000000005</v>
      </c>
      <c r="IS22">
        <v>0</v>
      </c>
      <c r="IT22">
        <v>0</v>
      </c>
      <c r="IU22">
        <v>0</v>
      </c>
      <c r="IV22">
        <v>0.379790909090907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0.5</v>
      </c>
      <c r="JE22">
        <v>6.2</v>
      </c>
      <c r="JF22">
        <v>4.87915</v>
      </c>
      <c r="JG22">
        <v>4.99756</v>
      </c>
      <c r="JH22">
        <v>2.39624</v>
      </c>
      <c r="JI22">
        <v>2.66479</v>
      </c>
      <c r="JJ22">
        <v>2.30103</v>
      </c>
      <c r="JK22">
        <v>2.3291</v>
      </c>
      <c r="JL22">
        <v>36.4814</v>
      </c>
      <c r="JM22">
        <v>15.2353</v>
      </c>
      <c r="JN22">
        <v>2</v>
      </c>
      <c r="JO22">
        <v>616.728</v>
      </c>
      <c r="JP22">
        <v>614.282</v>
      </c>
      <c r="JQ22">
        <v>32.5994</v>
      </c>
      <c r="JR22">
        <v>31.5424</v>
      </c>
      <c r="JS22">
        <v>29.9999</v>
      </c>
      <c r="JT22">
        <v>31.6206</v>
      </c>
      <c r="JU22">
        <v>31.6558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24.4324</v>
      </c>
      <c r="KB22">
        <v>103.535</v>
      </c>
      <c r="KC22">
        <v>100.679</v>
      </c>
    </row>
    <row r="23" spans="1:289">
      <c r="A23">
        <v>7</v>
      </c>
      <c r="B23">
        <v>1710968509.1</v>
      </c>
      <c r="C23">
        <v>406.099999904633</v>
      </c>
      <c r="D23" t="s">
        <v>459</v>
      </c>
      <c r="E23" t="s">
        <v>460</v>
      </c>
      <c r="F23">
        <v>15</v>
      </c>
      <c r="G23" t="s">
        <v>424</v>
      </c>
      <c r="H23" t="s">
        <v>425</v>
      </c>
      <c r="I23" t="s">
        <v>426</v>
      </c>
      <c r="J23" t="s">
        <v>427</v>
      </c>
      <c r="K23" t="s">
        <v>428</v>
      </c>
      <c r="L23" t="s">
        <v>429</v>
      </c>
      <c r="M23">
        <v>1710968501.1</v>
      </c>
      <c r="N23">
        <f>(O23)/1000</f>
        <v>0</v>
      </c>
      <c r="O23">
        <f>IF(DT23, AR23, AL23)</f>
        <v>0</v>
      </c>
      <c r="P23">
        <f>IF(DT23, AM23, AK23)</f>
        <v>0</v>
      </c>
      <c r="Q23">
        <f>DV23 - IF(AY23&gt;1, P23*DP23*100.0/(BA23*EJ23), 0)</f>
        <v>0</v>
      </c>
      <c r="R23">
        <f>((X23-N23/2)*Q23-P23)/(X23+N23/2)</f>
        <v>0</v>
      </c>
      <c r="S23">
        <f>R23*(EC23+ED23)/1000.0</f>
        <v>0</v>
      </c>
      <c r="T23">
        <f>(DV23 - IF(AY23&gt;1, P23*DP23*100.0/(BA23*EJ23), 0))*(EC23+ED23)/1000.0</f>
        <v>0</v>
      </c>
      <c r="U23">
        <f>2.0/((1/W23-1/V23)+SIGN(W23)*SQRT((1/W23-1/V23)*(1/W23-1/V23) + 4*DQ23/((DQ23+1)*(DQ23+1))*(2*1/W23*1/V23-1/V23*1/V23)))</f>
        <v>0</v>
      </c>
      <c r="V23">
        <f>IF(LEFT(DR23,1)&lt;&gt;"0",IF(LEFT(DR23,1)="1",3.0,DS23),$D$5+$E$5*(EJ23*EC23/($K$5*1000))+$F$5*(EJ23*EC23/($K$5*1000))*MAX(MIN(DP23,$J$5),$I$5)*MAX(MIN(DP23,$J$5),$I$5)+$G$5*MAX(MIN(DP23,$J$5),$I$5)*(EJ23*EC23/($K$5*1000))+$H$5*(EJ23*EC23/($K$5*1000))*(EJ23*EC23/($K$5*1000)))</f>
        <v>0</v>
      </c>
      <c r="W23">
        <f>N23*(1000-(1000*0.61365*exp(17.502*AA23/(240.97+AA23))/(EC23+ED23)+DX23)/2)/(1000*0.61365*exp(17.502*AA23/(240.97+AA23))/(EC23+ED23)-DX23)</f>
        <v>0</v>
      </c>
      <c r="X23">
        <f>1/((DQ23+1)/(U23/1.6)+1/(V23/1.37)) + DQ23/((DQ23+1)/(U23/1.6) + DQ23/(V23/1.37))</f>
        <v>0</v>
      </c>
      <c r="Y23">
        <f>(DL23*DO23)</f>
        <v>0</v>
      </c>
      <c r="Z23">
        <f>(EE23+(Y23+2*0.95*5.67E-8*(((EE23+$B$7)+273)^4-(EE23+273)^4)-44100*N23)/(1.84*29.3*V23+8*0.95*5.67E-8*(EE23+273)^3))</f>
        <v>0</v>
      </c>
      <c r="AA23">
        <f>($C$7*EF23+$D$7*EG23+$E$7*Z23)</f>
        <v>0</v>
      </c>
      <c r="AB23">
        <f>0.61365*exp(17.502*AA23/(240.97+AA23))</f>
        <v>0</v>
      </c>
      <c r="AC23">
        <f>(AD23/AE23*100)</f>
        <v>0</v>
      </c>
      <c r="AD23">
        <f>DX23*(EC23+ED23)/1000</f>
        <v>0</v>
      </c>
      <c r="AE23">
        <f>0.61365*exp(17.502*EE23/(240.97+EE23))</f>
        <v>0</v>
      </c>
      <c r="AF23">
        <f>(AB23-DX23*(EC23+ED23)/1000)</f>
        <v>0</v>
      </c>
      <c r="AG23">
        <f>(-N23*44100)</f>
        <v>0</v>
      </c>
      <c r="AH23">
        <f>2*29.3*V23*0.92*(EE23-AA23)</f>
        <v>0</v>
      </c>
      <c r="AI23">
        <f>2*0.95*5.67E-8*(((EE23+$B$7)+273)^4-(AA23+273)^4)</f>
        <v>0</v>
      </c>
      <c r="AJ23">
        <f>Y23+AI23+AG23+AH23</f>
        <v>0</v>
      </c>
      <c r="AK23">
        <f>EB23*AY23*(DW23-DV23*(1000-AY23*DY23)/(1000-AY23*DX23))/(100*DP23)</f>
        <v>0</v>
      </c>
      <c r="AL23">
        <f>1000*EB23*AY23*(DX23-DY23)/(100*DP23*(1000-AY23*DX23))</f>
        <v>0</v>
      </c>
      <c r="AM23">
        <f>(AN23 - AO23 - EC23*1E3/(8.314*(EE23+273.15)) * AQ23/EB23 * AP23) * EB23/(100*DP23) * (1000 - DY23)/1000</f>
        <v>0</v>
      </c>
      <c r="AN23">
        <v>351.927696321221</v>
      </c>
      <c r="AO23">
        <v>351.606818181818</v>
      </c>
      <c r="AP23">
        <v>-0.169101678596754</v>
      </c>
      <c r="AQ23">
        <v>67.0011706192887</v>
      </c>
      <c r="AR23">
        <f>(AT23 - AS23 + EC23*1E3/(8.314*(EE23+273.15)) * AV23/EB23 * AU23) * EB23/(100*DP23) * 1000/(1000 - AT23)</f>
        <v>0</v>
      </c>
      <c r="AS23">
        <v>30.4449795970386</v>
      </c>
      <c r="AT23">
        <v>30.9918127272727</v>
      </c>
      <c r="AU23">
        <v>-0.00688429597651511</v>
      </c>
      <c r="AV23">
        <v>77.7476044763789</v>
      </c>
      <c r="AW23">
        <v>0</v>
      </c>
      <c r="AX23">
        <v>0</v>
      </c>
      <c r="AY23">
        <f>IF(AW23*$H$13&gt;=BA23,1.0,(BA23/(BA23-AW23*$H$13)))</f>
        <v>0</v>
      </c>
      <c r="AZ23">
        <f>(AY23-1)*100</f>
        <v>0</v>
      </c>
      <c r="BA23">
        <f>MAX(0,($B$13+$C$13*EJ23)/(1+$D$13*EJ23)*EC23/(EE23+273)*$E$13)</f>
        <v>0</v>
      </c>
      <c r="BB23" t="s">
        <v>430</v>
      </c>
      <c r="BC23">
        <v>10083.9</v>
      </c>
      <c r="BD23">
        <v>1077.2284</v>
      </c>
      <c r="BE23">
        <v>4498.41</v>
      </c>
      <c r="BF23">
        <f>1-BD23/BE23</f>
        <v>0</v>
      </c>
      <c r="BG23">
        <v>-0.161653892029986</v>
      </c>
      <c r="BH23" t="s">
        <v>461</v>
      </c>
      <c r="BI23">
        <v>10087.7</v>
      </c>
      <c r="BJ23">
        <v>1381.75192307692</v>
      </c>
      <c r="BK23">
        <v>1490.0114744287</v>
      </c>
      <c r="BL23">
        <f>1-BJ23/BK23</f>
        <v>0</v>
      </c>
      <c r="BM23">
        <v>0.5</v>
      </c>
      <c r="BN23">
        <f>DM23</f>
        <v>0</v>
      </c>
      <c r="BO23">
        <f>P23</f>
        <v>0</v>
      </c>
      <c r="BP23">
        <f>BL23*BM23*BN23</f>
        <v>0</v>
      </c>
      <c r="BQ23">
        <f>(BO23-BG23)/BN23</f>
        <v>0</v>
      </c>
      <c r="BR23">
        <f>(BE23-BK23)/BK23</f>
        <v>0</v>
      </c>
      <c r="BS23">
        <f>BD23/(BF23+BD23/BK23)</f>
        <v>0</v>
      </c>
      <c r="BT23" t="s">
        <v>432</v>
      </c>
      <c r="BU23">
        <v>0</v>
      </c>
      <c r="BV23">
        <f>IF(BU23&lt;&gt;0, BU23, BS23)</f>
        <v>0</v>
      </c>
      <c r="BW23">
        <f>1-BV23/BK23</f>
        <v>0</v>
      </c>
      <c r="BX23">
        <f>(BK23-BJ23)/(BK23-BV23)</f>
        <v>0</v>
      </c>
      <c r="BY23">
        <f>(BE23-BK23)/(BE23-BV23)</f>
        <v>0</v>
      </c>
      <c r="BZ23">
        <f>(BK23-BJ23)/(BK23-BD23)</f>
        <v>0</v>
      </c>
      <c r="CA23">
        <f>(BE23-BK23)/(BE23-BD23)</f>
        <v>0</v>
      </c>
      <c r="CB23">
        <f>(BX23*BV23/BJ23)</f>
        <v>0</v>
      </c>
      <c r="CC23">
        <f>(1-CB23)</f>
        <v>0</v>
      </c>
      <c r="CD23">
        <v>2078</v>
      </c>
      <c r="CE23">
        <v>290</v>
      </c>
      <c r="CF23">
        <v>1478.56</v>
      </c>
      <c r="CG23">
        <v>85</v>
      </c>
      <c r="CH23">
        <v>10087.7</v>
      </c>
      <c r="CI23">
        <v>1473.74</v>
      </c>
      <c r="CJ23">
        <v>4.82</v>
      </c>
      <c r="CK23">
        <v>300</v>
      </c>
      <c r="CL23">
        <v>24.1</v>
      </c>
      <c r="CM23">
        <v>1490.0114744287</v>
      </c>
      <c r="CN23">
        <v>1.709624788311</v>
      </c>
      <c r="CO23">
        <v>-16.4116837188948</v>
      </c>
      <c r="CP23">
        <v>1.50681766845241</v>
      </c>
      <c r="CQ23">
        <v>0.809039733181469</v>
      </c>
      <c r="CR23">
        <v>-0.00778312369299222</v>
      </c>
      <c r="CS23">
        <v>290</v>
      </c>
      <c r="CT23">
        <v>1470.93</v>
      </c>
      <c r="CU23">
        <v>795</v>
      </c>
      <c r="CV23">
        <v>10050</v>
      </c>
      <c r="CW23">
        <v>1473.68</v>
      </c>
      <c r="CX23">
        <v>-2.75</v>
      </c>
      <c r="DL23">
        <f>$B$11*EK23+$C$11*EL23+$F$11*EW23*(1-EZ23)</f>
        <v>0</v>
      </c>
      <c r="DM23">
        <f>DL23*DN23</f>
        <v>0</v>
      </c>
      <c r="DN23">
        <f>($B$11*$D$9+$C$11*$D$9+$F$11*((FJ23+FB23)/MAX(FJ23+FB23+FK23, 0.1)*$I$9+FK23/MAX(FJ23+FB23+FK23, 0.1)*$J$9))/($B$11+$C$11+$F$11)</f>
        <v>0</v>
      </c>
      <c r="DO23">
        <f>($B$11*$K$9+$C$11*$K$9+$F$11*((FJ23+FB23)/MAX(FJ23+FB23+FK23, 0.1)*$P$9+FK23/MAX(FJ23+FB23+FK23, 0.1)*$Q$9))/($B$11+$C$11+$F$11)</f>
        <v>0</v>
      </c>
      <c r="DP23">
        <v>6</v>
      </c>
      <c r="DQ23">
        <v>0.5</v>
      </c>
      <c r="DR23" t="s">
        <v>433</v>
      </c>
      <c r="DS23">
        <v>2</v>
      </c>
      <c r="DT23" t="b">
        <v>1</v>
      </c>
      <c r="DU23">
        <v>1710968501.1</v>
      </c>
      <c r="DV23">
        <v>341.157066666667</v>
      </c>
      <c r="DW23">
        <v>341.7492</v>
      </c>
      <c r="DX23">
        <v>31.0478666666667</v>
      </c>
      <c r="DY23">
        <v>30.4722</v>
      </c>
      <c r="DZ23">
        <v>342.230066666667</v>
      </c>
      <c r="EA23">
        <v>30.6680666666667</v>
      </c>
      <c r="EB23">
        <v>599.971533333333</v>
      </c>
      <c r="EC23">
        <v>88.2431266666667</v>
      </c>
      <c r="ED23">
        <v>0.100038673333333</v>
      </c>
      <c r="EE23">
        <v>34.18796</v>
      </c>
      <c r="EF23">
        <v>32.9507866666667</v>
      </c>
      <c r="EG23">
        <v>999.9</v>
      </c>
      <c r="EH23">
        <v>0</v>
      </c>
      <c r="EI23">
        <v>0</v>
      </c>
      <c r="EJ23">
        <v>6994.33333333333</v>
      </c>
      <c r="EK23">
        <v>0</v>
      </c>
      <c r="EL23">
        <v>-66.3354666666667</v>
      </c>
      <c r="EM23">
        <v>-0.59340884</v>
      </c>
      <c r="EN23">
        <v>352.087333333333</v>
      </c>
      <c r="EO23">
        <v>352.490533333333</v>
      </c>
      <c r="EP23">
        <v>0.575661733333333</v>
      </c>
      <c r="EQ23">
        <v>341.7492</v>
      </c>
      <c r="ER23">
        <v>30.4722</v>
      </c>
      <c r="ES23">
        <v>2.73976</v>
      </c>
      <c r="ET23">
        <v>2.68896333333333</v>
      </c>
      <c r="EU23">
        <v>22.52554</v>
      </c>
      <c r="EV23">
        <v>22.2178266666667</v>
      </c>
      <c r="EW23">
        <v>699.949266666667</v>
      </c>
      <c r="EX23">
        <v>0.942992333333333</v>
      </c>
      <c r="EY23">
        <v>0.0570077533333333</v>
      </c>
      <c r="EZ23">
        <v>0</v>
      </c>
      <c r="FA23">
        <v>1381.82533333333</v>
      </c>
      <c r="FB23">
        <v>5.00072</v>
      </c>
      <c r="FC23">
        <v>9545.618</v>
      </c>
      <c r="FD23">
        <v>6033.51733333333</v>
      </c>
      <c r="FE23">
        <v>46.125</v>
      </c>
      <c r="FF23">
        <v>48.187</v>
      </c>
      <c r="FG23">
        <v>47.5662</v>
      </c>
      <c r="FH23">
        <v>48.625</v>
      </c>
      <c r="FI23">
        <v>48.812</v>
      </c>
      <c r="FJ23">
        <v>655.33</v>
      </c>
      <c r="FK23">
        <v>39.6193333333333</v>
      </c>
      <c r="FL23">
        <v>0</v>
      </c>
      <c r="FM23">
        <v>50.9000000953674</v>
      </c>
      <c r="FN23">
        <v>0</v>
      </c>
      <c r="FO23">
        <v>1381.75192307692</v>
      </c>
      <c r="FP23">
        <v>-8.83863246694996</v>
      </c>
      <c r="FQ23">
        <v>66.5511109073893</v>
      </c>
      <c r="FR23">
        <v>9546.56230769231</v>
      </c>
      <c r="FS23">
        <v>15</v>
      </c>
      <c r="FT23">
        <v>1710968527.1</v>
      </c>
      <c r="FU23" t="s">
        <v>462</v>
      </c>
      <c r="FV23">
        <v>1710968527.1</v>
      </c>
      <c r="FW23">
        <v>1710968088</v>
      </c>
      <c r="FX23">
        <v>51</v>
      </c>
      <c r="FY23">
        <v>0.001</v>
      </c>
      <c r="FZ23">
        <v>-0.039</v>
      </c>
      <c r="GA23">
        <v>-1.073</v>
      </c>
      <c r="GB23">
        <v>0.38</v>
      </c>
      <c r="GC23">
        <v>341</v>
      </c>
      <c r="GD23">
        <v>31</v>
      </c>
      <c r="GE23">
        <v>1.59</v>
      </c>
      <c r="GF23">
        <v>0.3</v>
      </c>
      <c r="GG23">
        <v>0</v>
      </c>
      <c r="GH23">
        <v>0</v>
      </c>
      <c r="GI23" t="s">
        <v>435</v>
      </c>
      <c r="GJ23">
        <v>3.23782</v>
      </c>
      <c r="GK23">
        <v>2.69187</v>
      </c>
      <c r="GL23">
        <v>0.0721726</v>
      </c>
      <c r="GM23">
        <v>0.0715788</v>
      </c>
      <c r="GN23">
        <v>0.124766</v>
      </c>
      <c r="GO23">
        <v>0.122306</v>
      </c>
      <c r="GP23">
        <v>28099.9</v>
      </c>
      <c r="GQ23">
        <v>25839.6</v>
      </c>
      <c r="GR23">
        <v>28676.3</v>
      </c>
      <c r="GS23">
        <v>26427.4</v>
      </c>
      <c r="GT23">
        <v>35006.9</v>
      </c>
      <c r="GU23">
        <v>32673</v>
      </c>
      <c r="GV23">
        <v>43092.4</v>
      </c>
      <c r="GW23">
        <v>40048.3</v>
      </c>
      <c r="GX23">
        <v>2.0318</v>
      </c>
      <c r="GY23">
        <v>2.0146</v>
      </c>
      <c r="GZ23">
        <v>0.0829995</v>
      </c>
      <c r="HA23">
        <v>0</v>
      </c>
      <c r="HB23">
        <v>31.5875</v>
      </c>
      <c r="HC23">
        <v>999.9</v>
      </c>
      <c r="HD23">
        <v>55.97</v>
      </c>
      <c r="HE23">
        <v>33.183</v>
      </c>
      <c r="HF23">
        <v>32.3747</v>
      </c>
      <c r="HG23">
        <v>42.5175</v>
      </c>
      <c r="HH23">
        <v>25.4127</v>
      </c>
      <c r="HI23">
        <v>2</v>
      </c>
      <c r="HJ23">
        <v>0.353659</v>
      </c>
      <c r="HK23">
        <v>0</v>
      </c>
      <c r="HL23">
        <v>20.3039</v>
      </c>
      <c r="HM23">
        <v>5.24604</v>
      </c>
      <c r="HN23">
        <v>11.9638</v>
      </c>
      <c r="HO23">
        <v>4.9838</v>
      </c>
      <c r="HP23">
        <v>3.2928</v>
      </c>
      <c r="HQ23">
        <v>999.9</v>
      </c>
      <c r="HR23">
        <v>9999</v>
      </c>
      <c r="HS23">
        <v>9999</v>
      </c>
      <c r="HT23">
        <v>9999</v>
      </c>
      <c r="HU23">
        <v>4.97104</v>
      </c>
      <c r="HV23">
        <v>1.88293</v>
      </c>
      <c r="HW23">
        <v>1.87775</v>
      </c>
      <c r="HX23">
        <v>1.87927</v>
      </c>
      <c r="HY23">
        <v>1.875</v>
      </c>
      <c r="HZ23">
        <v>1.87515</v>
      </c>
      <c r="IA23">
        <v>1.87836</v>
      </c>
      <c r="IB23">
        <v>1.87881</v>
      </c>
      <c r="IC23">
        <v>0</v>
      </c>
      <c r="ID23">
        <v>0</v>
      </c>
      <c r="IE23">
        <v>0</v>
      </c>
      <c r="IF23">
        <v>0</v>
      </c>
      <c r="IG23" t="s">
        <v>436</v>
      </c>
      <c r="IH23" t="s">
        <v>437</v>
      </c>
      <c r="II23" t="s">
        <v>438</v>
      </c>
      <c r="IJ23" t="s">
        <v>438</v>
      </c>
      <c r="IK23" t="s">
        <v>438</v>
      </c>
      <c r="IL23" t="s">
        <v>438</v>
      </c>
      <c r="IM23">
        <v>0</v>
      </c>
      <c r="IN23">
        <v>100</v>
      </c>
      <c r="IO23">
        <v>100</v>
      </c>
      <c r="IP23">
        <v>-1.073</v>
      </c>
      <c r="IQ23">
        <v>0.3797</v>
      </c>
      <c r="IR23">
        <v>-1.07429999999999</v>
      </c>
      <c r="IS23">
        <v>0</v>
      </c>
      <c r="IT23">
        <v>0</v>
      </c>
      <c r="IU23">
        <v>0</v>
      </c>
      <c r="IV23">
        <v>0.379790909090907</v>
      </c>
      <c r="IW23">
        <v>0</v>
      </c>
      <c r="IX23">
        <v>0</v>
      </c>
      <c r="IY23">
        <v>0</v>
      </c>
      <c r="IZ23">
        <v>-1</v>
      </c>
      <c r="JA23">
        <v>-1</v>
      </c>
      <c r="JB23">
        <v>1</v>
      </c>
      <c r="JC23">
        <v>23</v>
      </c>
      <c r="JD23">
        <v>0.6</v>
      </c>
      <c r="JE23">
        <v>7</v>
      </c>
      <c r="JF23">
        <v>4.87671</v>
      </c>
      <c r="JG23">
        <v>4.99756</v>
      </c>
      <c r="JH23">
        <v>2.39624</v>
      </c>
      <c r="JI23">
        <v>2.66479</v>
      </c>
      <c r="JJ23">
        <v>2.30103</v>
      </c>
      <c r="JK23">
        <v>2.32666</v>
      </c>
      <c r="JL23">
        <v>36.5051</v>
      </c>
      <c r="JM23">
        <v>15.2353</v>
      </c>
      <c r="JN23">
        <v>2</v>
      </c>
      <c r="JO23">
        <v>616.479</v>
      </c>
      <c r="JP23">
        <v>614.357</v>
      </c>
      <c r="JQ23">
        <v>32.589</v>
      </c>
      <c r="JR23">
        <v>31.52</v>
      </c>
      <c r="JS23">
        <v>29.9999</v>
      </c>
      <c r="JT23">
        <v>31.5965</v>
      </c>
      <c r="JU23">
        <v>31.6323</v>
      </c>
      <c r="JV23">
        <v>-1</v>
      </c>
      <c r="JW23">
        <v>-30</v>
      </c>
      <c r="JX23">
        <v>-30</v>
      </c>
      <c r="JY23">
        <v>-999.9</v>
      </c>
      <c r="JZ23">
        <v>1000</v>
      </c>
      <c r="KA23">
        <v>24.4324</v>
      </c>
      <c r="KB23">
        <v>103.538</v>
      </c>
      <c r="KC23">
        <v>100.685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2024-03-20T14:02:44Z</dcterms:created>
  <dcterms:modified xsi:type="dcterms:W3CDTF">2024-03-20T14:02:44Z</dcterms:modified>
</cp:coreProperties>
</file>