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<sst xmlns="http://schemas.openxmlformats.org/spreadsheetml/2006/main" count="1181" uniqueCount="486">
  <si>
    <t>File opened</t>
  </si>
  <si>
    <t>2024-04-03 12:38:37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</si>
  <si>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</si>
  <si>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</si>
  <si>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</si>
  <si>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</si>
  <si>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</si>
  <si>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</si>
  <si>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</si>
  <si>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</si>
  <si>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</si>
  <si>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</si>
  <si>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</si>
  <si>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"co2aspanconc2": "296.4", "h2obspan2": "0", "chamberpressurezero": "2.56408", "co2bspan2b": "0.284619", "ssa_ref": "34658.2", "h2obspan2a": "0.0710331", "h2obzero": "1.07388", "h2obspanconc1": "12.29", "flowazero": "0.34111", "tazero": "0.855284", "h2oaspan2b": "0.0722207", "co2aspan2b": "0.285521", "co2bspanconc1": "2500", "h2oaspan1": "1.01076", "tbzero": "0.853567", "h2oazero": "1.07566", "oxygen": "21", "co2aspan1": "1.00021", "co2aspan2a": "0.288205", "flowmeterzero": "2.49761", "h2obspanconc2": "0", "h2obspan2b": "0.0726998", "co2bspan2": "-0.031693", "h2oaspan2": "0", "flowbzero": "0.27371", "co2aspanconc1": "2500", "h2obspan1": "1.02346", "h2oaspan2a": "0.0714516", "co2bspan2a": "0.28732", "h2oaspanconc2": "0", "ssb_ref": "33011.8", "co2bspan1": "0.999707", "co2bspanconc2": "296.4", "co2aspan2": "-0.0330502", "co2bzero": "0.94469", "h2oaspanconc1": "12.29"}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</si>
  <si>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</si>
  <si>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</si>
  <si>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</si>
  <si>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</si>
  <si>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</si>
  <si>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</si>
  <si>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</si>
  <si>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</si>
  <si>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</si>
  <si>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</si>
  <si>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</si>
  <si>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</si>
  <si>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</si>
  <si>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12:38:37</t>
  </si>
  <si>
    <t>Stability Definition:	none</t>
  </si>
  <si>
    <t>12:38:53</t>
  </si>
  <si>
    <t>lvl2_ctrl</t>
  </si>
  <si>
    <t>12:38:54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</si>
  <si>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</si>
  <si>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</si>
  <si>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</si>
  <si>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</si>
  <si>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</si>
  <si>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</si>
  <si>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</si>
  <si>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</si>
  <si>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</si>
  <si>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</si>
  <si>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</si>
  <si>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</si>
  <si>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</si>
  <si>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</si>
  <si>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</si>
  <si>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</si>
  <si>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</si>
  <si>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</si>
  <si>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</si>
  <si>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</si>
  <si>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</si>
  <si>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</si>
  <si>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</si>
  <si>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</si>
  <si>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</si>
  <si>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</si>
  <si>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</si>
  <si>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</si>
  <si>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</si>
  <si>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</si>
  <si>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</si>
  <si>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</si>
  <si>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</si>
  <si>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</si>
  <si>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</si>
  <si>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</si>
  <si>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</si>
  <si>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</si>
  <si>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</si>
  <si>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</si>
  <si>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</si>
  <si>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</si>
  <si>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</si>
  <si>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</si>
  <si>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</si>
  <si>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</si>
  <si>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</si>
  <si>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</si>
  <si>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</si>
  <si>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</si>
  <si>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</si>
  <si>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2.91844 197.125 357.473 631.793 850.544 1034.88 1225.61 1308.77</t>
  </si>
  <si>
    <t>Fs_true</t>
  </si>
  <si>
    <t>-1.9224 219.407 379.821 611.452 800.607 1004.88 1200.84 1401.54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</si>
  <si>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</si>
  <si>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</si>
  <si>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</si>
  <si>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</si>
  <si>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</si>
  <si>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</si>
  <si>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</si>
  <si>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</si>
  <si>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</si>
  <si>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</si>
  <si>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</si>
  <si>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</si>
  <si>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</si>
  <si>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</si>
  <si>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</si>
  <si>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</si>
  <si>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</si>
  <si>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</si>
  <si>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</si>
  <si>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</si>
  <si>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</si>
  <si>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</si>
  <si>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</si>
  <si>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</si>
  <si>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</si>
  <si>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</si>
  <si>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</si>
  <si>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</si>
  <si>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</si>
  <si>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</si>
  <si>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</si>
  <si>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</si>
  <si>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</si>
  <si>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</si>
  <si>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</si>
  <si>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</si>
  <si>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</si>
  <si>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</si>
  <si>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</si>
  <si>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</si>
  <si>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</si>
  <si>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</si>
  <si>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</si>
  <si>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</si>
  <si>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</si>
  <si>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</si>
  <si>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</si>
  <si>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</si>
  <si>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</si>
  <si>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</si>
  <si>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</si>
  <si>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</si>
  <si>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</si>
  <si>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</si>
  <si>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</si>
  <si>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</si>
  <si>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</si>
  <si>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</si>
  <si>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</si>
  <si>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</si>
  <si>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</si>
  <si>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</si>
  <si>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</si>
  <si>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</si>
  <si>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</si>
  <si>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</si>
  <si>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</si>
  <si>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</si>
  <si>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</si>
  <si>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</si>
  <si>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</si>
  <si>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</si>
  <si>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</si>
  <si>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</si>
  <si>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</si>
  <si>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</si>
  <si>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</si>
  <si>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</si>
  <si>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</si>
  <si>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</si>
  <si>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</si>
  <si>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</si>
  <si>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</si>
  <si>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</si>
  <si>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</si>
  <si>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</si>
  <si>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</si>
  <si>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</si>
  <si>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</si>
  <si>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</si>
  <si>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</si>
  <si>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</si>
  <si>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</si>
  <si>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</si>
  <si>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</si>
  <si>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</si>
  <si>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</si>
  <si>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</si>
  <si>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</si>
  <si>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</si>
  <si>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</si>
  <si>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</si>
  <si>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</si>
  <si>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</si>
  <si>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</si>
  <si>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</si>
  <si>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</si>
  <si>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</si>
  <si>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</si>
  <si>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</si>
  <si>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</si>
  <si>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</si>
  <si>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</si>
  <si>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</si>
  <si>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</si>
  <si>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</si>
  <si>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</si>
  <si>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</si>
  <si>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</si>
  <si>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</si>
  <si>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</si>
  <si>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</si>
  <si>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</si>
  <si>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</si>
  <si>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</si>
  <si>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</si>
  <si>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</si>
  <si>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</si>
  <si>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</si>
  <si>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</si>
  <si>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</si>
  <si>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</si>
  <si>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</si>
  <si>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</si>
  <si>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</si>
  <si>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</si>
  <si>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</si>
  <si>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</si>
  <si>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</si>
  <si>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</si>
  <si>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</si>
  <si>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</si>
  <si>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</si>
  <si>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</si>
  <si>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</si>
  <si>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</si>
  <si>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</si>
  <si>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</si>
  <si>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</si>
  <si>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</si>
  <si>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</si>
  <si>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</si>
  <si>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</si>
  <si>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</si>
  <si>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</si>
  <si>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</si>
  <si>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</si>
  <si>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</si>
  <si>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</si>
  <si>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</si>
  <si>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</si>
  <si>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</si>
  <si>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</si>
  <si>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</si>
  <si>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</si>
  <si>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</si>
  <si>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</si>
  <si>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</si>
  <si>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</si>
  <si>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</si>
  <si>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</si>
  <si>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</si>
  <si>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</si>
  <si>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</si>
  <si>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</si>
  <si>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</si>
  <si>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</si>
  <si>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</si>
  <si>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</si>
  <si>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</si>
  <si>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</si>
  <si>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</si>
  <si>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</si>
  <si>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</si>
  <si>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</si>
  <si>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</si>
  <si>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</si>
  <si>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</si>
  <si>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</si>
  <si>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</si>
  <si>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</si>
  <si>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</si>
  <si>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</si>
  <si>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</si>
  <si>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</si>
  <si>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</si>
  <si>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</si>
  <si>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</si>
  <si>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</si>
  <si>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</si>
  <si>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</si>
  <si>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</si>
  <si>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</si>
  <si>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</si>
  <si>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</si>
  <si>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</si>
  <si>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</si>
  <si>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</si>
  <si>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</si>
  <si>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</si>
  <si>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</si>
  <si>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</si>
  <si>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</si>
  <si>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</si>
  <si>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</si>
  <si>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</si>
  <si>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</si>
  <si>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</si>
  <si>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</si>
  <si>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</si>
  <si>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</si>
  <si>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</si>
  <si>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</si>
  <si>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</si>
  <si>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</si>
  <si>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</si>
  <si>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</si>
  <si>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</si>
  <si>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</si>
  <si>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</si>
  <si>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</si>
  <si>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</si>
  <si>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</si>
  <si>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</si>
  <si>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</si>
  <si>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</si>
  <si>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</si>
  <si>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</si>
  <si>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</si>
  <si>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</si>
  <si>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</si>
  <si>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</si>
  <si>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</si>
  <si>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</si>
  <si>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</si>
  <si>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</si>
  <si>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</si>
  <si>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</si>
  <si>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</si>
  <si>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</si>
  <si>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</si>
  <si>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</si>
  <si>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</si>
  <si>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</si>
  <si>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</si>
  <si>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</si>
  <si>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</si>
  <si>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</si>
  <si>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</si>
  <si>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</si>
  <si>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</si>
  <si>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</si>
  <si>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</si>
  <si>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</si>
  <si>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</si>
  <si>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</si>
  <si>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</si>
  <si>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</si>
  <si>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</si>
  <si>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</si>
  <si>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</si>
  <si>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</si>
  <si>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</si>
  <si>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</si>
  <si>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</si>
  <si>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</si>
  <si>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</si>
  <si>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</si>
  <si>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</si>
  <si>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</si>
  <si>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</si>
  <si>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</si>
  <si>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</si>
  <si>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</si>
  <si>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</si>
  <si>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</si>
  <si>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</si>
  <si>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</si>
  <si>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</si>
  <si>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</si>
  <si>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</si>
  <si>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</si>
  <si>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</si>
  <si>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</si>
  <si>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</si>
  <si>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</si>
  <si>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</si>
  <si>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</si>
  <si>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</si>
  <si>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</si>
  <si>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</si>
  <si>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</si>
  <si>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</si>
  <si>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</si>
  <si>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</si>
  <si>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</si>
  <si>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</si>
  <si>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</si>
  <si>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</si>
  <si>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</si>
  <si>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</si>
  <si>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</si>
  <si>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</si>
  <si>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</si>
  <si>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</si>
  <si>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</si>
  <si>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</si>
  <si>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</si>
  <si>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</si>
  <si>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</si>
  <si>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</si>
  <si>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</si>
  <si>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</si>
  <si>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</si>
  <si>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</si>
  <si>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</si>
  <si>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</si>
  <si>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</si>
  <si>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</si>
  <si>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</si>
  <si>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</si>
  <si>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</si>
  <si>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</si>
  <si>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</si>
  <si>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</si>
  <si>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</si>
  <si>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</si>
  <si>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20240403 12:42:32</t>
  </si>
  <si>
    <t>12:42:32</t>
  </si>
  <si>
    <t>pre-dawn (1AM-4AM)</t>
  </si>
  <si>
    <t>predominantly south</t>
  </si>
  <si>
    <t>light green</t>
  </si>
  <si>
    <t>leaf A</t>
  </si>
  <si>
    <t>level 1</t>
  </si>
  <si>
    <t>coffee</t>
  </si>
  <si>
    <t>RECT-2100-20240325-16_03_48</t>
  </si>
  <si>
    <t>MPF-2134-20240403-12_42_34</t>
  </si>
  <si>
    <t>-</t>
  </si>
  <si>
    <t>0: Broadleaf</t>
  </si>
  <si>
    <t>12:42:59</t>
  </si>
  <si>
    <t>0/0</t>
  </si>
  <si>
    <t>11111111</t>
  </si>
  <si>
    <t>oooooooo</t>
  </si>
  <si>
    <t>on</t>
  </si>
  <si>
    <t>20240403 12:44:14</t>
  </si>
  <si>
    <t>12:44:14</t>
  </si>
  <si>
    <t>MPF-2135-20240403-12_44_16</t>
  </si>
  <si>
    <t>12:44:32</t>
  </si>
  <si>
    <t>20240403 12:45:13</t>
  </si>
  <si>
    <t>12:45:13</t>
  </si>
  <si>
    <t>MPF-2136-20240403-12_45_16</t>
  </si>
  <si>
    <t>12:45:34</t>
  </si>
  <si>
    <t>20240403 12:46:08</t>
  </si>
  <si>
    <t>12:46:08</t>
  </si>
  <si>
    <t>MPF-2137-20240403-12_46_11</t>
  </si>
  <si>
    <t>12:46:30</t>
  </si>
  <si>
    <t>20240403 12:47:29</t>
  </si>
  <si>
    <t>12:47:29</t>
  </si>
  <si>
    <t>MPF-2138-20240403-12_47_32</t>
  </si>
  <si>
    <t>12:47:47</t>
  </si>
  <si>
    <t>20240403 12:48:27</t>
  </si>
  <si>
    <t>12:48:27</t>
  </si>
  <si>
    <t>MPF-2139-20240403-12_48_30</t>
  </si>
  <si>
    <t>12:48:52</t>
  </si>
  <si>
    <t>12:53:44</t>
  </si>
  <si>
    <t>lvl2_trt</t>
  </si>
  <si>
    <t>20240403 12:56:57</t>
  </si>
  <si>
    <t>12:56:57</t>
  </si>
  <si>
    <t>MPF-2140-20240403-12_57_00</t>
  </si>
  <si>
    <t>12:57:17</t>
  </si>
  <si>
    <t>20240403 12:57:51</t>
  </si>
  <si>
    <t>12:57:51</t>
  </si>
  <si>
    <t>MPF-2141-20240403-12_57_54</t>
  </si>
  <si>
    <t>12:58:10</t>
  </si>
  <si>
    <t>20240403 12:59:18</t>
  </si>
  <si>
    <t>12:59:18</t>
  </si>
  <si>
    <t>MPF-2142-20240403-12_59_21</t>
  </si>
  <si>
    <t>12:59:41</t>
  </si>
  <si>
    <t>20240403 13:00:18</t>
  </si>
  <si>
    <t>13:00:18</t>
  </si>
  <si>
    <t>MPF-2143-20240403-13_00_21</t>
  </si>
  <si>
    <t>13:00:35</t>
  </si>
  <si>
    <t>20240403 13:01:27</t>
  </si>
  <si>
    <t>13:01:27</t>
  </si>
  <si>
    <t>MPF-2144-20240403-13_01_30</t>
  </si>
  <si>
    <t>13:01:51</t>
  </si>
  <si>
    <t>20240403 13:02:26</t>
  </si>
  <si>
    <t>13:02:26</t>
  </si>
  <si>
    <t>MPF-2145-20240403-13_02_29</t>
  </si>
  <si>
    <t>13:02:48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</si>
</sst>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8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1712173352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1712173343.5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341.727033579578</v>
      </c>
      <c r="AO17">
        <v>338.647290909091</v>
      </c>
      <c r="AP17">
        <v>0.0805335544781281</v>
      </c>
      <c r="AQ17">
        <v>66.9797380746483</v>
      </c>
      <c r="AR17">
        <f>(AT17 - AS17 + EC17*1E3/(8.314*(EE17+273.15)) * AV17/EB17 * AU17) * EB17/(100*DP17) * 1000/(1000 - AT17)</f>
        <v>0</v>
      </c>
      <c r="AS17">
        <v>33.2401197609352</v>
      </c>
      <c r="AT17">
        <v>34.0143854545455</v>
      </c>
      <c r="AU17">
        <v>0.000186375689250207</v>
      </c>
      <c r="AV17">
        <v>78.0730960717576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1100.64384615385</v>
      </c>
      <c r="BE17">
        <v>4643.41</v>
      </c>
      <c r="BF17">
        <f>1-BD17/BE17</f>
        <v>0</v>
      </c>
      <c r="BG17">
        <v>-0.207354627803168</v>
      </c>
      <c r="BH17" t="s">
        <v>432</v>
      </c>
      <c r="BI17">
        <v>10081.8</v>
      </c>
      <c r="BJ17">
        <v>1687.1912</v>
      </c>
      <c r="BK17">
        <v>1914.35722734943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2134</v>
      </c>
      <c r="CE17">
        <v>290</v>
      </c>
      <c r="CF17">
        <v>1895.26</v>
      </c>
      <c r="CG17">
        <v>75</v>
      </c>
      <c r="CH17">
        <v>10081.8</v>
      </c>
      <c r="CI17">
        <v>1887.35</v>
      </c>
      <c r="CJ17">
        <v>7.91</v>
      </c>
      <c r="CK17">
        <v>300</v>
      </c>
      <c r="CL17">
        <v>24.1</v>
      </c>
      <c r="CM17">
        <v>1914.35722734943</v>
      </c>
      <c r="CN17">
        <v>2.12896348442153</v>
      </c>
      <c r="CO17">
        <v>-27.2265962385095</v>
      </c>
      <c r="CP17">
        <v>1.87566541417479</v>
      </c>
      <c r="CQ17">
        <v>0.88270067120165</v>
      </c>
      <c r="CR17">
        <v>-0.00777640800889878</v>
      </c>
      <c r="CS17">
        <v>290</v>
      </c>
      <c r="CT17">
        <v>1886.49</v>
      </c>
      <c r="CU17">
        <v>855</v>
      </c>
      <c r="CV17">
        <v>10045.7</v>
      </c>
      <c r="CW17">
        <v>1887.25</v>
      </c>
      <c r="CX17">
        <v>-0.76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1712173343.5</v>
      </c>
      <c r="DV17">
        <v>326.77075</v>
      </c>
      <c r="DW17">
        <v>329.6590625</v>
      </c>
      <c r="DX17">
        <v>33.9880875</v>
      </c>
      <c r="DY17">
        <v>33.2221125</v>
      </c>
      <c r="DZ17">
        <v>328.07075</v>
      </c>
      <c r="EA17">
        <v>33.49573125</v>
      </c>
      <c r="EB17">
        <v>599.9975625</v>
      </c>
      <c r="EC17">
        <v>88.82475625</v>
      </c>
      <c r="ED17">
        <v>0.09989443125</v>
      </c>
      <c r="EE17">
        <v>30.26829375</v>
      </c>
      <c r="EF17">
        <v>30.0598</v>
      </c>
      <c r="EG17">
        <v>999.9</v>
      </c>
      <c r="EH17">
        <v>0</v>
      </c>
      <c r="EI17">
        <v>0</v>
      </c>
      <c r="EJ17">
        <v>7010.46875</v>
      </c>
      <c r="EK17">
        <v>0</v>
      </c>
      <c r="EL17">
        <v>-618.1539375</v>
      </c>
      <c r="EM17">
        <v>-2.909133125</v>
      </c>
      <c r="EN17">
        <v>338.2463125</v>
      </c>
      <c r="EO17">
        <v>340.9875</v>
      </c>
      <c r="EP17">
        <v>0.7659688125</v>
      </c>
      <c r="EQ17">
        <v>329.6590625</v>
      </c>
      <c r="ER17">
        <v>33.2221125</v>
      </c>
      <c r="ES17">
        <v>3.018985</v>
      </c>
      <c r="ET17">
        <v>2.950948125</v>
      </c>
      <c r="EU17">
        <v>24.133</v>
      </c>
      <c r="EV17">
        <v>23.75369375</v>
      </c>
      <c r="EW17">
        <v>699.9901875</v>
      </c>
      <c r="EX17">
        <v>0.943018</v>
      </c>
      <c r="EY17">
        <v>0.0569816</v>
      </c>
      <c r="EZ17">
        <v>0</v>
      </c>
      <c r="FA17">
        <v>1689.710625</v>
      </c>
      <c r="FB17">
        <v>5.00072</v>
      </c>
      <c r="FC17">
        <v>11604.93125</v>
      </c>
      <c r="FD17">
        <v>6033.916875</v>
      </c>
      <c r="FE17">
        <v>42.5</v>
      </c>
      <c r="FF17">
        <v>44.992125</v>
      </c>
      <c r="FG17">
        <v>44.0155</v>
      </c>
      <c r="FH17">
        <v>45.367125</v>
      </c>
      <c r="FI17">
        <v>45.1210625</v>
      </c>
      <c r="FJ17">
        <v>655.3875</v>
      </c>
      <c r="FK17">
        <v>39.6</v>
      </c>
      <c r="FL17">
        <v>0</v>
      </c>
      <c r="FM17">
        <v>284.900000095367</v>
      </c>
      <c r="FN17">
        <v>0</v>
      </c>
      <c r="FO17">
        <v>1687.1912</v>
      </c>
      <c r="FP17">
        <v>-110.951538311554</v>
      </c>
      <c r="FQ17">
        <v>-718.146152748393</v>
      </c>
      <c r="FR17">
        <v>11588.752</v>
      </c>
      <c r="FS17">
        <v>15</v>
      </c>
      <c r="FT17">
        <v>1712173379</v>
      </c>
      <c r="FU17" t="s">
        <v>435</v>
      </c>
      <c r="FV17">
        <v>1712173379</v>
      </c>
      <c r="FW17">
        <v>1712173268</v>
      </c>
      <c r="FX17">
        <v>10</v>
      </c>
      <c r="FY17">
        <v>0.02</v>
      </c>
      <c r="FZ17">
        <v>0.067</v>
      </c>
      <c r="GA17">
        <v>-1.3</v>
      </c>
      <c r="GB17">
        <v>0.492</v>
      </c>
      <c r="GC17">
        <v>329</v>
      </c>
      <c r="GD17">
        <v>33</v>
      </c>
      <c r="GE17">
        <v>1.13</v>
      </c>
      <c r="GF17">
        <v>0.19</v>
      </c>
      <c r="GG17">
        <v>0</v>
      </c>
      <c r="GH17">
        <v>0</v>
      </c>
      <c r="GI17" t="s">
        <v>436</v>
      </c>
      <c r="GJ17">
        <v>3.23895</v>
      </c>
      <c r="GK17">
        <v>2.69136</v>
      </c>
      <c r="GL17">
        <v>0.0708445</v>
      </c>
      <c r="GM17">
        <v>0.0711713</v>
      </c>
      <c r="GN17">
        <v>0.134187</v>
      </c>
      <c r="GO17">
        <v>0.130888</v>
      </c>
      <c r="GP17">
        <v>28247.4</v>
      </c>
      <c r="GQ17">
        <v>25871.8</v>
      </c>
      <c r="GR17">
        <v>28777</v>
      </c>
      <c r="GS17">
        <v>26440.8</v>
      </c>
      <c r="GT17">
        <v>34719.7</v>
      </c>
      <c r="GU17">
        <v>32338.2</v>
      </c>
      <c r="GV17">
        <v>43230.3</v>
      </c>
      <c r="GW17">
        <v>40045.7</v>
      </c>
      <c r="GX17">
        <v>2.0613</v>
      </c>
      <c r="GY17">
        <v>2.0955</v>
      </c>
      <c r="GZ17">
        <v>0.0905693</v>
      </c>
      <c r="HA17">
        <v>0</v>
      </c>
      <c r="HB17">
        <v>28.6079</v>
      </c>
      <c r="HC17">
        <v>999.9</v>
      </c>
      <c r="HD17">
        <v>86.351</v>
      </c>
      <c r="HE17">
        <v>25.498</v>
      </c>
      <c r="HF17">
        <v>31.8446</v>
      </c>
      <c r="HG17">
        <v>42.64</v>
      </c>
      <c r="HH17">
        <v>24.4071</v>
      </c>
      <c r="HI17">
        <v>2</v>
      </c>
      <c r="HJ17">
        <v>0.210102</v>
      </c>
      <c r="HK17">
        <v>0</v>
      </c>
      <c r="HL17">
        <v>20.3087</v>
      </c>
      <c r="HM17">
        <v>5.24604</v>
      </c>
      <c r="HN17">
        <v>11.9626</v>
      </c>
      <c r="HO17">
        <v>4.9848</v>
      </c>
      <c r="HP17">
        <v>3.2925</v>
      </c>
      <c r="HQ17">
        <v>9999</v>
      </c>
      <c r="HR17">
        <v>999.9</v>
      </c>
      <c r="HS17">
        <v>9999</v>
      </c>
      <c r="HT17">
        <v>9999</v>
      </c>
      <c r="HU17">
        <v>4.97107</v>
      </c>
      <c r="HV17">
        <v>1.88279</v>
      </c>
      <c r="HW17">
        <v>1.87759</v>
      </c>
      <c r="HX17">
        <v>1.87912</v>
      </c>
      <c r="HY17">
        <v>1.87485</v>
      </c>
      <c r="HZ17">
        <v>1.875</v>
      </c>
      <c r="IA17">
        <v>1.8782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</v>
      </c>
      <c r="IQ17">
        <v>0.4924</v>
      </c>
      <c r="IR17">
        <v>-1.32080000000002</v>
      </c>
      <c r="IS17">
        <v>0</v>
      </c>
      <c r="IT17">
        <v>0</v>
      </c>
      <c r="IU17">
        <v>0</v>
      </c>
      <c r="IV17">
        <v>0.492354545454546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1.4</v>
      </c>
      <c r="JE17">
        <v>1.4</v>
      </c>
      <c r="JF17">
        <v>4.99756</v>
      </c>
      <c r="JG17">
        <v>4.99756</v>
      </c>
      <c r="JH17">
        <v>2.39624</v>
      </c>
      <c r="JI17">
        <v>2.67822</v>
      </c>
      <c r="JJ17">
        <v>2.30103</v>
      </c>
      <c r="JK17">
        <v>2.29614</v>
      </c>
      <c r="JL17">
        <v>30.8253</v>
      </c>
      <c r="JM17">
        <v>15.3841</v>
      </c>
      <c r="JN17">
        <v>2</v>
      </c>
      <c r="JO17">
        <v>618.078</v>
      </c>
      <c r="JP17">
        <v>658.794</v>
      </c>
      <c r="JQ17">
        <v>28.5877</v>
      </c>
      <c r="JR17">
        <v>29.518</v>
      </c>
      <c r="JS17">
        <v>30.001</v>
      </c>
      <c r="JT17">
        <v>29.5152</v>
      </c>
      <c r="JU17">
        <v>29.5473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103.882</v>
      </c>
      <c r="KC17">
        <v>100.701</v>
      </c>
    </row>
    <row r="18" spans="1:289">
      <c r="A18">
        <v>2</v>
      </c>
      <c r="B18">
        <v>1712173454</v>
      </c>
      <c r="C18">
        <v>102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1712173445.5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341.642273002356</v>
      </c>
      <c r="AO18">
        <v>339.211872727272</v>
      </c>
      <c r="AP18">
        <v>0.0497586943544303</v>
      </c>
      <c r="AQ18">
        <v>66.9989575849326</v>
      </c>
      <c r="AR18">
        <f>(AT18 - AS18 + EC18*1E3/(8.314*(EE18+273.15)) * AV18/EB18 * AU18) * EB18/(100*DP18) * 1000/(1000 - AT18)</f>
        <v>0</v>
      </c>
      <c r="AS18">
        <v>33.5947853588559</v>
      </c>
      <c r="AT18">
        <v>34.3480515151515</v>
      </c>
      <c r="AU18">
        <v>0.000161215725882803</v>
      </c>
      <c r="AV18">
        <v>77.7818160840356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1100.64384615385</v>
      </c>
      <c r="BE18">
        <v>4643.41</v>
      </c>
      <c r="BF18">
        <f>1-BD18/BE18</f>
        <v>0</v>
      </c>
      <c r="BG18">
        <v>-0.207354627803168</v>
      </c>
      <c r="BH18" t="s">
        <v>442</v>
      </c>
      <c r="BI18">
        <v>10080.9</v>
      </c>
      <c r="BJ18">
        <v>1579.07038461538</v>
      </c>
      <c r="BK18">
        <v>1801.2256660167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2135</v>
      </c>
      <c r="CE18">
        <v>290</v>
      </c>
      <c r="CF18">
        <v>1784.1</v>
      </c>
      <c r="CG18">
        <v>75</v>
      </c>
      <c r="CH18">
        <v>10080.9</v>
      </c>
      <c r="CI18">
        <v>1776.83</v>
      </c>
      <c r="CJ18">
        <v>7.27</v>
      </c>
      <c r="CK18">
        <v>300</v>
      </c>
      <c r="CL18">
        <v>24.1</v>
      </c>
      <c r="CM18">
        <v>1801.2256660167</v>
      </c>
      <c r="CN18">
        <v>2.38238035065335</v>
      </c>
      <c r="CO18">
        <v>-24.5894420557266</v>
      </c>
      <c r="CP18">
        <v>2.09869812506719</v>
      </c>
      <c r="CQ18">
        <v>0.830587315052515</v>
      </c>
      <c r="CR18">
        <v>-0.00777579822024472</v>
      </c>
      <c r="CS18">
        <v>290</v>
      </c>
      <c r="CT18">
        <v>1774.78</v>
      </c>
      <c r="CU18">
        <v>655</v>
      </c>
      <c r="CV18">
        <v>10050.9</v>
      </c>
      <c r="CW18">
        <v>1776.76</v>
      </c>
      <c r="CX18">
        <v>-1.98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1712173445.5</v>
      </c>
      <c r="DV18">
        <v>327.2775625</v>
      </c>
      <c r="DW18">
        <v>330.1078125</v>
      </c>
      <c r="DX18">
        <v>34.326125</v>
      </c>
      <c r="DY18">
        <v>33.579925</v>
      </c>
      <c r="DZ18">
        <v>328.4785625</v>
      </c>
      <c r="EA18">
        <v>33.8337625</v>
      </c>
      <c r="EB18">
        <v>599.97275</v>
      </c>
      <c r="EC18">
        <v>88.828775</v>
      </c>
      <c r="ED18">
        <v>0.0998754875</v>
      </c>
      <c r="EE18">
        <v>30.56008125</v>
      </c>
      <c r="EF18">
        <v>30.3585</v>
      </c>
      <c r="EG18">
        <v>999.9</v>
      </c>
      <c r="EH18">
        <v>0</v>
      </c>
      <c r="EI18">
        <v>0</v>
      </c>
      <c r="EJ18">
        <v>6998.4375</v>
      </c>
      <c r="EK18">
        <v>0</v>
      </c>
      <c r="EL18">
        <v>-655.0300625</v>
      </c>
      <c r="EM18">
        <v>-2.929693125</v>
      </c>
      <c r="EN18">
        <v>338.808125</v>
      </c>
      <c r="EO18">
        <v>341.5779375</v>
      </c>
      <c r="EP18">
        <v>0.7461948125</v>
      </c>
      <c r="EQ18">
        <v>330.1078125</v>
      </c>
      <c r="ER18">
        <v>33.579925</v>
      </c>
      <c r="ES18">
        <v>3.049146875</v>
      </c>
      <c r="ET18">
        <v>2.9828625</v>
      </c>
      <c r="EU18">
        <v>24.29875625</v>
      </c>
      <c r="EV18">
        <v>23.93255625</v>
      </c>
      <c r="EW18">
        <v>700.0749375</v>
      </c>
      <c r="EX18">
        <v>0.942991875</v>
      </c>
      <c r="EY18">
        <v>0.05700814375</v>
      </c>
      <c r="EZ18">
        <v>0</v>
      </c>
      <c r="FA18">
        <v>1579.69375</v>
      </c>
      <c r="FB18">
        <v>5.00072</v>
      </c>
      <c r="FC18">
        <v>10884.3125</v>
      </c>
      <c r="FD18">
        <v>6034.606875</v>
      </c>
      <c r="FE18">
        <v>42.819875</v>
      </c>
      <c r="FF18">
        <v>45.312</v>
      </c>
      <c r="FG18">
        <v>44.3395625</v>
      </c>
      <c r="FH18">
        <v>45.644375</v>
      </c>
      <c r="FI18">
        <v>45.437</v>
      </c>
      <c r="FJ18">
        <v>655.44875</v>
      </c>
      <c r="FK18">
        <v>39.625625</v>
      </c>
      <c r="FL18">
        <v>0</v>
      </c>
      <c r="FM18">
        <v>100.600000143051</v>
      </c>
      <c r="FN18">
        <v>0</v>
      </c>
      <c r="FO18">
        <v>1579.07038461538</v>
      </c>
      <c r="FP18">
        <v>-38.5507692178368</v>
      </c>
      <c r="FQ18">
        <v>-251.958974327851</v>
      </c>
      <c r="FR18">
        <v>10879.3384615385</v>
      </c>
      <c r="FS18">
        <v>15</v>
      </c>
      <c r="FT18">
        <v>1712173472</v>
      </c>
      <c r="FU18" t="s">
        <v>443</v>
      </c>
      <c r="FV18">
        <v>1712173472</v>
      </c>
      <c r="FW18">
        <v>1712173268</v>
      </c>
      <c r="FX18">
        <v>11</v>
      </c>
      <c r="FY18">
        <v>0.099</v>
      </c>
      <c r="FZ18">
        <v>0.067</v>
      </c>
      <c r="GA18">
        <v>-1.201</v>
      </c>
      <c r="GB18">
        <v>0.492</v>
      </c>
      <c r="GC18">
        <v>330</v>
      </c>
      <c r="GD18">
        <v>33</v>
      </c>
      <c r="GE18">
        <v>1</v>
      </c>
      <c r="GF18">
        <v>0.19</v>
      </c>
      <c r="GG18">
        <v>0</v>
      </c>
      <c r="GH18">
        <v>0</v>
      </c>
      <c r="GI18" t="s">
        <v>436</v>
      </c>
      <c r="GJ18">
        <v>3.239</v>
      </c>
      <c r="GK18">
        <v>2.69159</v>
      </c>
      <c r="GL18">
        <v>0.0708162</v>
      </c>
      <c r="GM18">
        <v>0.0707042</v>
      </c>
      <c r="GN18">
        <v>0.135008</v>
      </c>
      <c r="GO18">
        <v>0.131758</v>
      </c>
      <c r="GP18">
        <v>28237.5</v>
      </c>
      <c r="GQ18">
        <v>25873.8</v>
      </c>
      <c r="GR18">
        <v>28767.1</v>
      </c>
      <c r="GS18">
        <v>26430.6</v>
      </c>
      <c r="GT18">
        <v>34676.9</v>
      </c>
      <c r="GU18">
        <v>32295.3</v>
      </c>
      <c r="GV18">
        <v>43216.3</v>
      </c>
      <c r="GW18">
        <v>40031.9</v>
      </c>
      <c r="GX18">
        <v>2.0572</v>
      </c>
      <c r="GY18">
        <v>2.0911</v>
      </c>
      <c r="GZ18">
        <v>0.0967085</v>
      </c>
      <c r="HA18">
        <v>0</v>
      </c>
      <c r="HB18">
        <v>28.8021</v>
      </c>
      <c r="HC18">
        <v>999.9</v>
      </c>
      <c r="HD18">
        <v>86.284</v>
      </c>
      <c r="HE18">
        <v>25.73</v>
      </c>
      <c r="HF18">
        <v>32.2568</v>
      </c>
      <c r="HG18">
        <v>43.1201</v>
      </c>
      <c r="HH18">
        <v>24.395</v>
      </c>
      <c r="HI18">
        <v>2</v>
      </c>
      <c r="HJ18">
        <v>0.228689</v>
      </c>
      <c r="HK18">
        <v>0</v>
      </c>
      <c r="HL18">
        <v>20.3079</v>
      </c>
      <c r="HM18">
        <v>5.24724</v>
      </c>
      <c r="HN18">
        <v>11.9626</v>
      </c>
      <c r="HO18">
        <v>4.985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4.97109</v>
      </c>
      <c r="HV18">
        <v>1.88278</v>
      </c>
      <c r="HW18">
        <v>1.87759</v>
      </c>
      <c r="HX18">
        <v>1.87912</v>
      </c>
      <c r="HY18">
        <v>1.87485</v>
      </c>
      <c r="HZ18">
        <v>1.875</v>
      </c>
      <c r="IA18">
        <v>1.8782</v>
      </c>
      <c r="IB18">
        <v>1.87875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-1.201</v>
      </c>
      <c r="IQ18">
        <v>0.4924</v>
      </c>
      <c r="IR18">
        <v>-1.30036363636367</v>
      </c>
      <c r="IS18">
        <v>0</v>
      </c>
      <c r="IT18">
        <v>0</v>
      </c>
      <c r="IU18">
        <v>0</v>
      </c>
      <c r="IV18">
        <v>0.492354545454546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1.2</v>
      </c>
      <c r="JE18">
        <v>3.1</v>
      </c>
      <c r="JF18">
        <v>4.99756</v>
      </c>
      <c r="JG18">
        <v>4.99756</v>
      </c>
      <c r="JH18">
        <v>2.39624</v>
      </c>
      <c r="JI18">
        <v>2.67822</v>
      </c>
      <c r="JJ18">
        <v>2.30103</v>
      </c>
      <c r="JK18">
        <v>2.30469</v>
      </c>
      <c r="JL18">
        <v>31.0202</v>
      </c>
      <c r="JM18">
        <v>15.3491</v>
      </c>
      <c r="JN18">
        <v>2</v>
      </c>
      <c r="JO18">
        <v>617.541</v>
      </c>
      <c r="JP18">
        <v>658.061</v>
      </c>
      <c r="JQ18">
        <v>28.8836</v>
      </c>
      <c r="JR18">
        <v>29.7657</v>
      </c>
      <c r="JS18">
        <v>30.0009</v>
      </c>
      <c r="JT18">
        <v>29.7689</v>
      </c>
      <c r="JU18">
        <v>29.8039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103.848</v>
      </c>
      <c r="KC18">
        <v>100.665</v>
      </c>
    </row>
    <row r="19" spans="1:289">
      <c r="A19">
        <v>3</v>
      </c>
      <c r="B19">
        <v>1712173513</v>
      </c>
      <c r="C19">
        <v>161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1712173504.5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340.836833570231</v>
      </c>
      <c r="AO19">
        <v>338.653121212121</v>
      </c>
      <c r="AP19">
        <v>-0.0723072860938047</v>
      </c>
      <c r="AQ19">
        <v>66.9989554895474</v>
      </c>
      <c r="AR19">
        <f>(AT19 - AS19 + EC19*1E3/(8.314*(EE19+273.15)) * AV19/EB19 * AU19) * EB19/(100*DP19) * 1000/(1000 - AT19)</f>
        <v>0</v>
      </c>
      <c r="AS19">
        <v>33.7801921690355</v>
      </c>
      <c r="AT19">
        <v>34.5054721212121</v>
      </c>
      <c r="AU19">
        <v>0.000230964553276878</v>
      </c>
      <c r="AV19">
        <v>77.7817661778813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1100.64384615385</v>
      </c>
      <c r="BE19">
        <v>4643.41</v>
      </c>
      <c r="BF19">
        <f>1-BD19/BE19</f>
        <v>0</v>
      </c>
      <c r="BG19">
        <v>-0.207354627803168</v>
      </c>
      <c r="BH19" t="s">
        <v>446</v>
      </c>
      <c r="BI19">
        <v>10071</v>
      </c>
      <c r="BJ19">
        <v>1550.73923076923</v>
      </c>
      <c r="BK19">
        <v>1779.02131173174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2136</v>
      </c>
      <c r="CE19">
        <v>290</v>
      </c>
      <c r="CF19">
        <v>1752.45</v>
      </c>
      <c r="CG19">
        <v>155</v>
      </c>
      <c r="CH19">
        <v>10071</v>
      </c>
      <c r="CI19">
        <v>1748.11</v>
      </c>
      <c r="CJ19">
        <v>4.34</v>
      </c>
      <c r="CK19">
        <v>300</v>
      </c>
      <c r="CL19">
        <v>24.1</v>
      </c>
      <c r="CM19">
        <v>1779.02131173174</v>
      </c>
      <c r="CN19">
        <v>2.24915225692728</v>
      </c>
      <c r="CO19">
        <v>-31.1278274401724</v>
      </c>
      <c r="CP19">
        <v>1.9811157355908</v>
      </c>
      <c r="CQ19">
        <v>0.898135687318773</v>
      </c>
      <c r="CR19">
        <v>-0.00777512947719689</v>
      </c>
      <c r="CS19">
        <v>290</v>
      </c>
      <c r="CT19">
        <v>1746.08</v>
      </c>
      <c r="CU19">
        <v>655</v>
      </c>
      <c r="CV19">
        <v>10049.8</v>
      </c>
      <c r="CW19">
        <v>1748.05</v>
      </c>
      <c r="CX19">
        <v>-1.97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1712173504.5</v>
      </c>
      <c r="DV19">
        <v>327.240375</v>
      </c>
      <c r="DW19">
        <v>329.674375</v>
      </c>
      <c r="DX19">
        <v>34.49115</v>
      </c>
      <c r="DY19">
        <v>33.7662625</v>
      </c>
      <c r="DZ19">
        <v>328.425375</v>
      </c>
      <c r="EA19">
        <v>33.998775</v>
      </c>
      <c r="EB19">
        <v>599.995875</v>
      </c>
      <c r="EC19">
        <v>88.82875625</v>
      </c>
      <c r="ED19">
        <v>0.09999206875</v>
      </c>
      <c r="EE19">
        <v>30.730575</v>
      </c>
      <c r="EF19">
        <v>30.52983125</v>
      </c>
      <c r="EG19">
        <v>999.9</v>
      </c>
      <c r="EH19">
        <v>0</v>
      </c>
      <c r="EI19">
        <v>0</v>
      </c>
      <c r="EJ19">
        <v>7003.75</v>
      </c>
      <c r="EK19">
        <v>0</v>
      </c>
      <c r="EL19">
        <v>-727.802625</v>
      </c>
      <c r="EM19">
        <v>-2.450263125</v>
      </c>
      <c r="EN19">
        <v>338.913625</v>
      </c>
      <c r="EO19">
        <v>341.195125</v>
      </c>
      <c r="EP19">
        <v>0.724864875</v>
      </c>
      <c r="EQ19">
        <v>329.674375</v>
      </c>
      <c r="ER19">
        <v>33.7662625</v>
      </c>
      <c r="ES19">
        <v>3.063804375</v>
      </c>
      <c r="ET19">
        <v>2.999416875</v>
      </c>
      <c r="EU19">
        <v>24.3788</v>
      </c>
      <c r="EV19">
        <v>24.024675</v>
      </c>
      <c r="EW19">
        <v>700.0108125</v>
      </c>
      <c r="EX19">
        <v>0.94299625</v>
      </c>
      <c r="EY19">
        <v>0.05700373125</v>
      </c>
      <c r="EZ19">
        <v>0</v>
      </c>
      <c r="FA19">
        <v>1551.18125</v>
      </c>
      <c r="FB19">
        <v>5.00072</v>
      </c>
      <c r="FC19">
        <v>10704.04375</v>
      </c>
      <c r="FD19">
        <v>6034.055625</v>
      </c>
      <c r="FE19">
        <v>43.034875</v>
      </c>
      <c r="FF19">
        <v>45.4803125</v>
      </c>
      <c r="FG19">
        <v>44.50775</v>
      </c>
      <c r="FH19">
        <v>45.812</v>
      </c>
      <c r="FI19">
        <v>45.628875</v>
      </c>
      <c r="FJ19">
        <v>655.391875</v>
      </c>
      <c r="FK19">
        <v>39.618125</v>
      </c>
      <c r="FL19">
        <v>0</v>
      </c>
      <c r="FM19">
        <v>58.1000001430511</v>
      </c>
      <c r="FN19">
        <v>0</v>
      </c>
      <c r="FO19">
        <v>1550.73923076923</v>
      </c>
      <c r="FP19">
        <v>-20.3364102719672</v>
      </c>
      <c r="FQ19">
        <v>-124.803418828242</v>
      </c>
      <c r="FR19">
        <v>10701.3653846154</v>
      </c>
      <c r="FS19">
        <v>15</v>
      </c>
      <c r="FT19">
        <v>1712173534</v>
      </c>
      <c r="FU19" t="s">
        <v>447</v>
      </c>
      <c r="FV19">
        <v>1712173534</v>
      </c>
      <c r="FW19">
        <v>1712173268</v>
      </c>
      <c r="FX19">
        <v>12</v>
      </c>
      <c r="FY19">
        <v>0.017</v>
      </c>
      <c r="FZ19">
        <v>0.067</v>
      </c>
      <c r="GA19">
        <v>-1.185</v>
      </c>
      <c r="GB19">
        <v>0.492</v>
      </c>
      <c r="GC19">
        <v>329</v>
      </c>
      <c r="GD19">
        <v>33</v>
      </c>
      <c r="GE19">
        <v>0.86</v>
      </c>
      <c r="GF19">
        <v>0.19</v>
      </c>
      <c r="GG19">
        <v>0</v>
      </c>
      <c r="GH19">
        <v>0</v>
      </c>
      <c r="GI19" t="s">
        <v>436</v>
      </c>
      <c r="GJ19">
        <v>3.23906</v>
      </c>
      <c r="GK19">
        <v>2.69164</v>
      </c>
      <c r="GL19">
        <v>0.0706776</v>
      </c>
      <c r="GM19">
        <v>0.0705321</v>
      </c>
      <c r="GN19">
        <v>0.135398</v>
      </c>
      <c r="GO19">
        <v>0.132196</v>
      </c>
      <c r="GP19">
        <v>28236.6</v>
      </c>
      <c r="GQ19">
        <v>25872.9</v>
      </c>
      <c r="GR19">
        <v>28762.5</v>
      </c>
      <c r="GS19">
        <v>26425.3</v>
      </c>
      <c r="GT19">
        <v>34656.5</v>
      </c>
      <c r="GU19">
        <v>32273.7</v>
      </c>
      <c r="GV19">
        <v>43209.5</v>
      </c>
      <c r="GW19">
        <v>40025</v>
      </c>
      <c r="GX19">
        <v>2.0555</v>
      </c>
      <c r="GY19">
        <v>2.0885</v>
      </c>
      <c r="GZ19">
        <v>0.0998974</v>
      </c>
      <c r="HA19">
        <v>0</v>
      </c>
      <c r="HB19">
        <v>28.9174</v>
      </c>
      <c r="HC19">
        <v>999.9</v>
      </c>
      <c r="HD19">
        <v>86.21</v>
      </c>
      <c r="HE19">
        <v>25.861</v>
      </c>
      <c r="HF19">
        <v>32.4821</v>
      </c>
      <c r="HG19">
        <v>43.1901</v>
      </c>
      <c r="HH19">
        <v>24.375</v>
      </c>
      <c r="HI19">
        <v>2</v>
      </c>
      <c r="HJ19">
        <v>0.237907</v>
      </c>
      <c r="HK19">
        <v>0</v>
      </c>
      <c r="HL19">
        <v>20.3083</v>
      </c>
      <c r="HM19">
        <v>5.24664</v>
      </c>
      <c r="HN19">
        <v>11.9626</v>
      </c>
      <c r="HO19">
        <v>4.984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4.9711</v>
      </c>
      <c r="HV19">
        <v>1.88279</v>
      </c>
      <c r="HW19">
        <v>1.87759</v>
      </c>
      <c r="HX19">
        <v>1.87912</v>
      </c>
      <c r="HY19">
        <v>1.87485</v>
      </c>
      <c r="HZ19">
        <v>1.875</v>
      </c>
      <c r="IA19">
        <v>1.8782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-1.185</v>
      </c>
      <c r="IQ19">
        <v>0.4924</v>
      </c>
      <c r="IR19">
        <v>-1.20120000000003</v>
      </c>
      <c r="IS19">
        <v>0</v>
      </c>
      <c r="IT19">
        <v>0</v>
      </c>
      <c r="IU19">
        <v>0</v>
      </c>
      <c r="IV19">
        <v>0.492354545454546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4.1</v>
      </c>
      <c r="JF19">
        <v>4.99756</v>
      </c>
      <c r="JG19">
        <v>4.99756</v>
      </c>
      <c r="JH19">
        <v>2.39624</v>
      </c>
      <c r="JI19">
        <v>2.677</v>
      </c>
      <c r="JJ19">
        <v>2.30103</v>
      </c>
      <c r="JK19">
        <v>2.2998</v>
      </c>
      <c r="JL19">
        <v>31.1287</v>
      </c>
      <c r="JM19">
        <v>15.3404</v>
      </c>
      <c r="JN19">
        <v>2</v>
      </c>
      <c r="JO19">
        <v>617.622</v>
      </c>
      <c r="JP19">
        <v>657.385</v>
      </c>
      <c r="JQ19">
        <v>29.0495</v>
      </c>
      <c r="JR19">
        <v>29.8918</v>
      </c>
      <c r="JS19">
        <v>30.0007</v>
      </c>
      <c r="JT19">
        <v>29.903</v>
      </c>
      <c r="JU19">
        <v>29.9357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103.831</v>
      </c>
      <c r="KC19">
        <v>100.646</v>
      </c>
    </row>
    <row r="20" spans="1:289">
      <c r="A20">
        <v>4</v>
      </c>
      <c r="B20">
        <v>1712173568</v>
      </c>
      <c r="C20">
        <v>216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1712173560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340.524212404304</v>
      </c>
      <c r="AO20">
        <v>338.256854545454</v>
      </c>
      <c r="AP20">
        <v>-0.00978940432286211</v>
      </c>
      <c r="AQ20">
        <v>66.998926927233</v>
      </c>
      <c r="AR20">
        <f>(AT20 - AS20 + EC20*1E3/(8.314*(EE20+273.15)) * AV20/EB20 * AU20) * EB20/(100*DP20) * 1000/(1000 - AT20)</f>
        <v>0</v>
      </c>
      <c r="AS20">
        <v>33.9322708562801</v>
      </c>
      <c r="AT20">
        <v>34.6485103030303</v>
      </c>
      <c r="AU20">
        <v>0.000318920368668672</v>
      </c>
      <c r="AV20">
        <v>77.7814662729664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1100.64384615385</v>
      </c>
      <c r="BE20">
        <v>4643.41</v>
      </c>
      <c r="BF20">
        <f>1-BD20/BE20</f>
        <v>0</v>
      </c>
      <c r="BG20">
        <v>-0.207354627803168</v>
      </c>
      <c r="BH20" t="s">
        <v>450</v>
      </c>
      <c r="BI20">
        <v>10077.9</v>
      </c>
      <c r="BJ20">
        <v>1533.70384615385</v>
      </c>
      <c r="BK20">
        <v>1755.22470090206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2137</v>
      </c>
      <c r="CE20">
        <v>290</v>
      </c>
      <c r="CF20">
        <v>1735.14</v>
      </c>
      <c r="CG20">
        <v>85</v>
      </c>
      <c r="CH20">
        <v>10077.9</v>
      </c>
      <c r="CI20">
        <v>1728.6</v>
      </c>
      <c r="CJ20">
        <v>6.54</v>
      </c>
      <c r="CK20">
        <v>300</v>
      </c>
      <c r="CL20">
        <v>24.1</v>
      </c>
      <c r="CM20">
        <v>1755.22470090206</v>
      </c>
      <c r="CN20">
        <v>2.0119950050566</v>
      </c>
      <c r="CO20">
        <v>-26.8336374729791</v>
      </c>
      <c r="CP20">
        <v>1.77205578079494</v>
      </c>
      <c r="CQ20">
        <v>0.891177672728305</v>
      </c>
      <c r="CR20">
        <v>-0.00777456685205785</v>
      </c>
      <c r="CS20">
        <v>290</v>
      </c>
      <c r="CT20">
        <v>1726.18</v>
      </c>
      <c r="CU20">
        <v>745</v>
      </c>
      <c r="CV20">
        <v>10045.4</v>
      </c>
      <c r="CW20">
        <v>1728.51</v>
      </c>
      <c r="CX20">
        <v>-2.33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1712173560</v>
      </c>
      <c r="DV20">
        <v>326.557333333333</v>
      </c>
      <c r="DW20">
        <v>328.9704</v>
      </c>
      <c r="DX20">
        <v>34.6328466666667</v>
      </c>
      <c r="DY20">
        <v>33.9218133333333</v>
      </c>
      <c r="DZ20">
        <v>327.756333333333</v>
      </c>
      <c r="EA20">
        <v>34.14048</v>
      </c>
      <c r="EB20">
        <v>599.967</v>
      </c>
      <c r="EC20">
        <v>88.8252733333333</v>
      </c>
      <c r="ED20">
        <v>0.09992374</v>
      </c>
      <c r="EE20">
        <v>30.8798</v>
      </c>
      <c r="EF20">
        <v>30.663</v>
      </c>
      <c r="EG20">
        <v>999.9</v>
      </c>
      <c r="EH20">
        <v>0</v>
      </c>
      <c r="EI20">
        <v>0</v>
      </c>
      <c r="EJ20">
        <v>6997.66666666667</v>
      </c>
      <c r="EK20">
        <v>0</v>
      </c>
      <c r="EL20">
        <v>-619.163266666667</v>
      </c>
      <c r="EM20">
        <v>-2.398864</v>
      </c>
      <c r="EN20">
        <v>338.287333333333</v>
      </c>
      <c r="EO20">
        <v>340.521733333333</v>
      </c>
      <c r="EP20">
        <v>0.7110188</v>
      </c>
      <c r="EQ20">
        <v>328.9704</v>
      </c>
      <c r="ER20">
        <v>33.9218133333333</v>
      </c>
      <c r="ES20">
        <v>3.07627333333333</v>
      </c>
      <c r="ET20">
        <v>3.01311533333333</v>
      </c>
      <c r="EU20">
        <v>24.4466066666667</v>
      </c>
      <c r="EV20">
        <v>24.1005666666667</v>
      </c>
      <c r="EW20">
        <v>699.991533333333</v>
      </c>
      <c r="EX20">
        <v>0.942983733333333</v>
      </c>
      <c r="EY20">
        <v>0.05701616</v>
      </c>
      <c r="EZ20">
        <v>0</v>
      </c>
      <c r="FA20">
        <v>1533.79733333333</v>
      </c>
      <c r="FB20">
        <v>5.00072</v>
      </c>
      <c r="FC20">
        <v>10590.9666666667</v>
      </c>
      <c r="FD20">
        <v>6033.86733333333</v>
      </c>
      <c r="FE20">
        <v>43.187</v>
      </c>
      <c r="FF20">
        <v>45.6082</v>
      </c>
      <c r="FG20">
        <v>44.6828666666667</v>
      </c>
      <c r="FH20">
        <v>45.9287333333333</v>
      </c>
      <c r="FI20">
        <v>45.812</v>
      </c>
      <c r="FJ20">
        <v>655.364666666667</v>
      </c>
      <c r="FK20">
        <v>39.63</v>
      </c>
      <c r="FL20">
        <v>0</v>
      </c>
      <c r="FM20">
        <v>53.5</v>
      </c>
      <c r="FN20">
        <v>0</v>
      </c>
      <c r="FO20">
        <v>1533.70384615385</v>
      </c>
      <c r="FP20">
        <v>-14.8847863206854</v>
      </c>
      <c r="FQ20">
        <v>-83.8837606688361</v>
      </c>
      <c r="FR20">
        <v>10590.5846153846</v>
      </c>
      <c r="FS20">
        <v>15</v>
      </c>
      <c r="FT20">
        <v>1712173590</v>
      </c>
      <c r="FU20" t="s">
        <v>451</v>
      </c>
      <c r="FV20">
        <v>1712173590</v>
      </c>
      <c r="FW20">
        <v>1712173268</v>
      </c>
      <c r="FX20">
        <v>13</v>
      </c>
      <c r="FY20">
        <v>-0.015</v>
      </c>
      <c r="FZ20">
        <v>0.067</v>
      </c>
      <c r="GA20">
        <v>-1.199</v>
      </c>
      <c r="GB20">
        <v>0.492</v>
      </c>
      <c r="GC20">
        <v>327</v>
      </c>
      <c r="GD20">
        <v>33</v>
      </c>
      <c r="GE20">
        <v>0.87</v>
      </c>
      <c r="GF20">
        <v>0.19</v>
      </c>
      <c r="GG20">
        <v>0</v>
      </c>
      <c r="GH20">
        <v>0</v>
      </c>
      <c r="GI20" t="s">
        <v>436</v>
      </c>
      <c r="GJ20">
        <v>3.239</v>
      </c>
      <c r="GK20">
        <v>2.6918</v>
      </c>
      <c r="GL20">
        <v>0.0705725</v>
      </c>
      <c r="GM20">
        <v>0.0704508</v>
      </c>
      <c r="GN20">
        <v>0.135748</v>
      </c>
      <c r="GO20">
        <v>0.132555</v>
      </c>
      <c r="GP20">
        <v>28235.4</v>
      </c>
      <c r="GQ20">
        <v>25870.8</v>
      </c>
      <c r="GR20">
        <v>28758.4</v>
      </c>
      <c r="GS20">
        <v>26421.2</v>
      </c>
      <c r="GT20">
        <v>34638.8</v>
      </c>
      <c r="GU20">
        <v>32256.2</v>
      </c>
      <c r="GV20">
        <v>43204.1</v>
      </c>
      <c r="GW20">
        <v>40019.4</v>
      </c>
      <c r="GX20">
        <v>2.0543</v>
      </c>
      <c r="GY20">
        <v>2.0862</v>
      </c>
      <c r="GZ20">
        <v>0.102282</v>
      </c>
      <c r="HA20">
        <v>0</v>
      </c>
      <c r="HB20">
        <v>29.0229</v>
      </c>
      <c r="HC20">
        <v>999.9</v>
      </c>
      <c r="HD20">
        <v>86.094</v>
      </c>
      <c r="HE20">
        <v>25.992</v>
      </c>
      <c r="HF20">
        <v>32.6893</v>
      </c>
      <c r="HG20">
        <v>43.0301</v>
      </c>
      <c r="HH20">
        <v>24.395</v>
      </c>
      <c r="HI20">
        <v>2</v>
      </c>
      <c r="HJ20">
        <v>0.246098</v>
      </c>
      <c r="HK20">
        <v>0</v>
      </c>
      <c r="HL20">
        <v>20.3083</v>
      </c>
      <c r="HM20">
        <v>5.24604</v>
      </c>
      <c r="HN20">
        <v>11.962</v>
      </c>
      <c r="HO20">
        <v>4.9836</v>
      </c>
      <c r="HP20">
        <v>3.2929</v>
      </c>
      <c r="HQ20">
        <v>9999</v>
      </c>
      <c r="HR20">
        <v>999.9</v>
      </c>
      <c r="HS20">
        <v>9999</v>
      </c>
      <c r="HT20">
        <v>9999</v>
      </c>
      <c r="HU20">
        <v>4.97107</v>
      </c>
      <c r="HV20">
        <v>1.88279</v>
      </c>
      <c r="HW20">
        <v>1.87759</v>
      </c>
      <c r="HX20">
        <v>1.87912</v>
      </c>
      <c r="HY20">
        <v>1.87483</v>
      </c>
      <c r="HZ20">
        <v>1.875</v>
      </c>
      <c r="IA20">
        <v>1.8782</v>
      </c>
      <c r="IB20">
        <v>1.87875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-1.199</v>
      </c>
      <c r="IQ20">
        <v>0.4924</v>
      </c>
      <c r="IR20">
        <v>-1.1846363636364</v>
      </c>
      <c r="IS20">
        <v>0</v>
      </c>
      <c r="IT20">
        <v>0</v>
      </c>
      <c r="IU20">
        <v>0</v>
      </c>
      <c r="IV20">
        <v>0.492354545454546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5</v>
      </c>
      <c r="JF20">
        <v>4.99756</v>
      </c>
      <c r="JG20">
        <v>4.99756</v>
      </c>
      <c r="JH20">
        <v>2.39624</v>
      </c>
      <c r="JI20">
        <v>2.677</v>
      </c>
      <c r="JJ20">
        <v>2.30103</v>
      </c>
      <c r="JK20">
        <v>2.27173</v>
      </c>
      <c r="JL20">
        <v>31.2374</v>
      </c>
      <c r="JM20">
        <v>15.3053</v>
      </c>
      <c r="JN20">
        <v>2</v>
      </c>
      <c r="JO20">
        <v>617.878</v>
      </c>
      <c r="JP20">
        <v>656.765</v>
      </c>
      <c r="JQ20">
        <v>29.1963</v>
      </c>
      <c r="JR20">
        <v>30.0004</v>
      </c>
      <c r="JS20">
        <v>30.0007</v>
      </c>
      <c r="JT20">
        <v>30.0163</v>
      </c>
      <c r="JU20">
        <v>30.0507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103.817</v>
      </c>
      <c r="KC20">
        <v>100.632</v>
      </c>
    </row>
    <row r="21" spans="1:289">
      <c r="A21">
        <v>5</v>
      </c>
      <c r="B21">
        <v>1712173649</v>
      </c>
      <c r="C21">
        <v>297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1712173640.5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340.297226409067</v>
      </c>
      <c r="AO21">
        <v>338.051666666667</v>
      </c>
      <c r="AP21">
        <v>0.0048852864135888</v>
      </c>
      <c r="AQ21">
        <v>66.9989308924296</v>
      </c>
      <c r="AR21">
        <f>(AT21 - AS21 + EC21*1E3/(8.314*(EE21+273.15)) * AV21/EB21 * AU21) * EB21/(100*DP21) * 1000/(1000 - AT21)</f>
        <v>0</v>
      </c>
      <c r="AS21">
        <v>34.1410314315394</v>
      </c>
      <c r="AT21">
        <v>34.8416078787879</v>
      </c>
      <c r="AU21">
        <v>0.000139530861192029</v>
      </c>
      <c r="AV21">
        <v>77.7814603312079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1100.64384615385</v>
      </c>
      <c r="BE21">
        <v>4643.41</v>
      </c>
      <c r="BF21">
        <f>1-BD21/BE21</f>
        <v>0</v>
      </c>
      <c r="BG21">
        <v>-0.207354627803168</v>
      </c>
      <c r="BH21" t="s">
        <v>454</v>
      </c>
      <c r="BI21">
        <v>10072.4</v>
      </c>
      <c r="BJ21">
        <v>1515.9404</v>
      </c>
      <c r="BK21">
        <v>1735.26536197364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2138</v>
      </c>
      <c r="CE21">
        <v>290</v>
      </c>
      <c r="CF21">
        <v>1714.58</v>
      </c>
      <c r="CG21">
        <v>125</v>
      </c>
      <c r="CH21">
        <v>10072.4</v>
      </c>
      <c r="CI21">
        <v>1709.03</v>
      </c>
      <c r="CJ21">
        <v>5.55</v>
      </c>
      <c r="CK21">
        <v>300</v>
      </c>
      <c r="CL21">
        <v>24.1</v>
      </c>
      <c r="CM21">
        <v>1735.26536197364</v>
      </c>
      <c r="CN21">
        <v>2.26838419521391</v>
      </c>
      <c r="CO21">
        <v>-26.4241754461566</v>
      </c>
      <c r="CP21">
        <v>1.99765395636102</v>
      </c>
      <c r="CQ21">
        <v>0.86204824376194</v>
      </c>
      <c r="CR21">
        <v>-0.00777389388209122</v>
      </c>
      <c r="CS21">
        <v>290</v>
      </c>
      <c r="CT21">
        <v>1706.18</v>
      </c>
      <c r="CU21">
        <v>645</v>
      </c>
      <c r="CV21">
        <v>10048.1</v>
      </c>
      <c r="CW21">
        <v>1708.97</v>
      </c>
      <c r="CX21">
        <v>-2.79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1712173640.5</v>
      </c>
      <c r="DV21">
        <v>326.373</v>
      </c>
      <c r="DW21">
        <v>328.679</v>
      </c>
      <c r="DX21">
        <v>34.82725</v>
      </c>
      <c r="DY21">
        <v>34.129425</v>
      </c>
      <c r="DZ21">
        <v>327.535</v>
      </c>
      <c r="EA21">
        <v>34.33490625</v>
      </c>
      <c r="EB21">
        <v>599.991875</v>
      </c>
      <c r="EC21">
        <v>88.82166875</v>
      </c>
      <c r="ED21">
        <v>0.0999627875</v>
      </c>
      <c r="EE21">
        <v>31.091575</v>
      </c>
      <c r="EF21">
        <v>30.88295625</v>
      </c>
      <c r="EG21">
        <v>999.9</v>
      </c>
      <c r="EH21">
        <v>0</v>
      </c>
      <c r="EI21">
        <v>0</v>
      </c>
      <c r="EJ21">
        <v>7001.09375</v>
      </c>
      <c r="EK21">
        <v>0</v>
      </c>
      <c r="EL21">
        <v>-827.728125</v>
      </c>
      <c r="EM21">
        <v>-2.3432625</v>
      </c>
      <c r="EN21">
        <v>338.11125</v>
      </c>
      <c r="EO21">
        <v>340.292875</v>
      </c>
      <c r="EP21">
        <v>0.6978325</v>
      </c>
      <c r="EQ21">
        <v>328.679</v>
      </c>
      <c r="ER21">
        <v>34.129425</v>
      </c>
      <c r="ES21">
        <v>3.093414375</v>
      </c>
      <c r="ET21">
        <v>3.031433125</v>
      </c>
      <c r="EU21">
        <v>24.5394625</v>
      </c>
      <c r="EV21">
        <v>24.20156875</v>
      </c>
      <c r="EW21">
        <v>700.0035</v>
      </c>
      <c r="EX21">
        <v>0.9429920625</v>
      </c>
      <c r="EY21">
        <v>0.05700815</v>
      </c>
      <c r="EZ21">
        <v>0</v>
      </c>
      <c r="FA21">
        <v>1516.16125</v>
      </c>
      <c r="FB21">
        <v>5.00072</v>
      </c>
      <c r="FC21">
        <v>10481.28125</v>
      </c>
      <c r="FD21">
        <v>6033.9875</v>
      </c>
      <c r="FE21">
        <v>43.409875</v>
      </c>
      <c r="FF21">
        <v>45.812</v>
      </c>
      <c r="FG21">
        <v>44.886625</v>
      </c>
      <c r="FH21">
        <v>46.125</v>
      </c>
      <c r="FI21">
        <v>46</v>
      </c>
      <c r="FJ21">
        <v>655.38</v>
      </c>
      <c r="FK21">
        <v>39.62</v>
      </c>
      <c r="FL21">
        <v>0</v>
      </c>
      <c r="FM21">
        <v>79.9000000953674</v>
      </c>
      <c r="FN21">
        <v>0</v>
      </c>
      <c r="FO21">
        <v>1515.9404</v>
      </c>
      <c r="FP21">
        <v>-9.38769228988624</v>
      </c>
      <c r="FQ21">
        <v>-54.6999999606121</v>
      </c>
      <c r="FR21">
        <v>10479.984</v>
      </c>
      <c r="FS21">
        <v>15</v>
      </c>
      <c r="FT21">
        <v>1712173667.1</v>
      </c>
      <c r="FU21" t="s">
        <v>455</v>
      </c>
      <c r="FV21">
        <v>1712173667.1</v>
      </c>
      <c r="FW21">
        <v>1712173268</v>
      </c>
      <c r="FX21">
        <v>14</v>
      </c>
      <c r="FY21">
        <v>0.038</v>
      </c>
      <c r="FZ21">
        <v>0.067</v>
      </c>
      <c r="GA21">
        <v>-1.162</v>
      </c>
      <c r="GB21">
        <v>0.492</v>
      </c>
      <c r="GC21">
        <v>329</v>
      </c>
      <c r="GD21">
        <v>33</v>
      </c>
      <c r="GE21">
        <v>0.75</v>
      </c>
      <c r="GF21">
        <v>0.19</v>
      </c>
      <c r="GG21">
        <v>0</v>
      </c>
      <c r="GH21">
        <v>0</v>
      </c>
      <c r="GI21" t="s">
        <v>436</v>
      </c>
      <c r="GJ21">
        <v>3.23917</v>
      </c>
      <c r="GK21">
        <v>2.69144</v>
      </c>
      <c r="GL21">
        <v>0.0704897</v>
      </c>
      <c r="GM21">
        <v>0.070366</v>
      </c>
      <c r="GN21">
        <v>0.136201</v>
      </c>
      <c r="GO21">
        <v>0.133025</v>
      </c>
      <c r="GP21">
        <v>28232.1</v>
      </c>
      <c r="GQ21">
        <v>25867</v>
      </c>
      <c r="GR21">
        <v>28753.2</v>
      </c>
      <c r="GS21">
        <v>26415.5</v>
      </c>
      <c r="GT21">
        <v>34615.5</v>
      </c>
      <c r="GU21">
        <v>32232.9</v>
      </c>
      <c r="GV21">
        <v>43196.5</v>
      </c>
      <c r="GW21">
        <v>40011.7</v>
      </c>
      <c r="GX21">
        <v>2.0522</v>
      </c>
      <c r="GY21">
        <v>2.0829</v>
      </c>
      <c r="GZ21">
        <v>0.105798</v>
      </c>
      <c r="HA21">
        <v>0</v>
      </c>
      <c r="HB21">
        <v>29.1904</v>
      </c>
      <c r="HC21">
        <v>999.9</v>
      </c>
      <c r="HD21">
        <v>85.911</v>
      </c>
      <c r="HE21">
        <v>26.163</v>
      </c>
      <c r="HF21">
        <v>32.9535</v>
      </c>
      <c r="HG21">
        <v>43.0001</v>
      </c>
      <c r="HH21">
        <v>24.367</v>
      </c>
      <c r="HI21">
        <v>2</v>
      </c>
      <c r="HJ21">
        <v>0.257012</v>
      </c>
      <c r="HK21">
        <v>0</v>
      </c>
      <c r="HL21">
        <v>20.3078</v>
      </c>
      <c r="HM21">
        <v>5.24724</v>
      </c>
      <c r="HN21">
        <v>11.9656</v>
      </c>
      <c r="HO21">
        <v>4.985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4.9711</v>
      </c>
      <c r="HV21">
        <v>1.88279</v>
      </c>
      <c r="HW21">
        <v>1.87757</v>
      </c>
      <c r="HX21">
        <v>1.87912</v>
      </c>
      <c r="HY21">
        <v>1.87485</v>
      </c>
      <c r="HZ21">
        <v>1.875</v>
      </c>
      <c r="IA21">
        <v>1.87822</v>
      </c>
      <c r="IB21">
        <v>1.87877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-1.162</v>
      </c>
      <c r="IQ21">
        <v>0.4923</v>
      </c>
      <c r="IR21">
        <v>-1.19930000000005</v>
      </c>
      <c r="IS21">
        <v>0</v>
      </c>
      <c r="IT21">
        <v>0</v>
      </c>
      <c r="IU21">
        <v>0</v>
      </c>
      <c r="IV21">
        <v>0.492354545454546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</v>
      </c>
      <c r="JE21">
        <v>6.3</v>
      </c>
      <c r="JF21">
        <v>4.99756</v>
      </c>
      <c r="JG21">
        <v>4.99756</v>
      </c>
      <c r="JH21">
        <v>2.39624</v>
      </c>
      <c r="JI21">
        <v>2.67456</v>
      </c>
      <c r="JJ21">
        <v>2.30103</v>
      </c>
      <c r="JK21">
        <v>2.2937</v>
      </c>
      <c r="JL21">
        <v>31.3898</v>
      </c>
      <c r="JM21">
        <v>15.3053</v>
      </c>
      <c r="JN21">
        <v>2</v>
      </c>
      <c r="JO21">
        <v>617.861</v>
      </c>
      <c r="JP21">
        <v>655.761</v>
      </c>
      <c r="JQ21">
        <v>29.4106</v>
      </c>
      <c r="JR21">
        <v>30.146</v>
      </c>
      <c r="JS21">
        <v>30.0006</v>
      </c>
      <c r="JT21">
        <v>30.172</v>
      </c>
      <c r="JU21">
        <v>30.2066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103.799</v>
      </c>
      <c r="KC21">
        <v>100.611</v>
      </c>
    </row>
    <row r="22" spans="1:289">
      <c r="A22">
        <v>6</v>
      </c>
      <c r="B22">
        <v>1712173707.1</v>
      </c>
      <c r="C22">
        <v>355.099999904633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1712173699.1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340.276635595743</v>
      </c>
      <c r="AO22">
        <v>338.11263030303</v>
      </c>
      <c r="AP22">
        <v>0.0269665865302183</v>
      </c>
      <c r="AQ22">
        <v>66.9989129699109</v>
      </c>
      <c r="AR22">
        <f>(AT22 - AS22 + EC22*1E3/(8.314*(EE22+273.15)) * AV22/EB22 * AU22) * EB22/(100*DP22) * 1000/(1000 - AT22)</f>
        <v>0</v>
      </c>
      <c r="AS22">
        <v>34.253971251353</v>
      </c>
      <c r="AT22">
        <v>34.9549624242424</v>
      </c>
      <c r="AU22">
        <v>0.000264630804222775</v>
      </c>
      <c r="AV22">
        <v>77.7812764061682</v>
      </c>
      <c r="AW22">
        <v>1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1100.64384615385</v>
      </c>
      <c r="BE22">
        <v>4643.41</v>
      </c>
      <c r="BF22">
        <f>1-BD22/BE22</f>
        <v>0</v>
      </c>
      <c r="BG22">
        <v>-0.207354627803168</v>
      </c>
      <c r="BH22" t="s">
        <v>458</v>
      </c>
      <c r="BI22">
        <v>10073.8</v>
      </c>
      <c r="BJ22">
        <v>1505.80153846154</v>
      </c>
      <c r="BK22">
        <v>1722.91557461229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2139</v>
      </c>
      <c r="CE22">
        <v>290</v>
      </c>
      <c r="CF22">
        <v>1703.53</v>
      </c>
      <c r="CG22">
        <v>105</v>
      </c>
      <c r="CH22">
        <v>10073.8</v>
      </c>
      <c r="CI22">
        <v>1697.34</v>
      </c>
      <c r="CJ22">
        <v>6.19</v>
      </c>
      <c r="CK22">
        <v>300</v>
      </c>
      <c r="CL22">
        <v>24.1</v>
      </c>
      <c r="CM22">
        <v>1722.91557461229</v>
      </c>
      <c r="CN22">
        <v>1.5236999546187</v>
      </c>
      <c r="CO22">
        <v>-25.7671867081821</v>
      </c>
      <c r="CP22">
        <v>1.34172053931995</v>
      </c>
      <c r="CQ22">
        <v>0.929438347094831</v>
      </c>
      <c r="CR22">
        <v>-0.00777335884315907</v>
      </c>
      <c r="CS22">
        <v>290</v>
      </c>
      <c r="CT22">
        <v>1694.42</v>
      </c>
      <c r="CU22">
        <v>715</v>
      </c>
      <c r="CV22">
        <v>10044.4</v>
      </c>
      <c r="CW22">
        <v>1697.26</v>
      </c>
      <c r="CX22">
        <v>-2.84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1712173699.1</v>
      </c>
      <c r="DV22">
        <v>326.243866666667</v>
      </c>
      <c r="DW22">
        <v>328.550466666667</v>
      </c>
      <c r="DX22">
        <v>34.9416666666667</v>
      </c>
      <c r="DY22">
        <v>34.2463933333333</v>
      </c>
      <c r="DZ22">
        <v>327.472866666667</v>
      </c>
      <c r="EA22">
        <v>34.4493333333333</v>
      </c>
      <c r="EB22">
        <v>600.027933333333</v>
      </c>
      <c r="EC22">
        <v>88.8244066666667</v>
      </c>
      <c r="ED22">
        <v>0.100040786666667</v>
      </c>
      <c r="EE22">
        <v>31.2523733333333</v>
      </c>
      <c r="EF22">
        <v>31.03522</v>
      </c>
      <c r="EG22">
        <v>999.9</v>
      </c>
      <c r="EH22">
        <v>0</v>
      </c>
      <c r="EI22">
        <v>0</v>
      </c>
      <c r="EJ22">
        <v>7003.66666666667</v>
      </c>
      <c r="EK22">
        <v>0</v>
      </c>
      <c r="EL22">
        <v>-967.613</v>
      </c>
      <c r="EM22">
        <v>-2.23925</v>
      </c>
      <c r="EN22">
        <v>338.126066666667</v>
      </c>
      <c r="EO22">
        <v>340.2012</v>
      </c>
      <c r="EP22">
        <v>0.6952948</v>
      </c>
      <c r="EQ22">
        <v>328.550466666667</v>
      </c>
      <c r="ER22">
        <v>34.2463933333333</v>
      </c>
      <c r="ES22">
        <v>3.10367266666667</v>
      </c>
      <c r="ET22">
        <v>3.04191466666667</v>
      </c>
      <c r="EU22">
        <v>24.5948266666667</v>
      </c>
      <c r="EV22">
        <v>24.2591466666667</v>
      </c>
      <c r="EW22">
        <v>700.004266666667</v>
      </c>
      <c r="EX22">
        <v>0.942996533333333</v>
      </c>
      <c r="EY22">
        <v>0.0570037533333333</v>
      </c>
      <c r="EZ22">
        <v>0</v>
      </c>
      <c r="FA22">
        <v>1505.914</v>
      </c>
      <c r="FB22">
        <v>5.00072</v>
      </c>
      <c r="FC22">
        <v>10435.5933333333</v>
      </c>
      <c r="FD22">
        <v>6034</v>
      </c>
      <c r="FE22">
        <v>43.5662</v>
      </c>
      <c r="FF22">
        <v>45.9496</v>
      </c>
      <c r="FG22">
        <v>45.0578666666667</v>
      </c>
      <c r="FH22">
        <v>46.2541333333333</v>
      </c>
      <c r="FI22">
        <v>46.187</v>
      </c>
      <c r="FJ22">
        <v>655.385333333334</v>
      </c>
      <c r="FK22">
        <v>39.62</v>
      </c>
      <c r="FL22">
        <v>0</v>
      </c>
      <c r="FM22">
        <v>56.9000000953674</v>
      </c>
      <c r="FN22">
        <v>0</v>
      </c>
      <c r="FO22">
        <v>1505.80153846154</v>
      </c>
      <c r="FP22">
        <v>-7.99042734273246</v>
      </c>
      <c r="FQ22">
        <v>4.68376060859489</v>
      </c>
      <c r="FR22">
        <v>10435.4846153846</v>
      </c>
      <c r="FS22">
        <v>15</v>
      </c>
      <c r="FT22">
        <v>1712173732.1</v>
      </c>
      <c r="FU22" t="s">
        <v>459</v>
      </c>
      <c r="FV22">
        <v>1712173732.1</v>
      </c>
      <c r="FW22">
        <v>1712173268</v>
      </c>
      <c r="FX22">
        <v>15</v>
      </c>
      <c r="FY22">
        <v>-0.068</v>
      </c>
      <c r="FZ22">
        <v>0.067</v>
      </c>
      <c r="GA22">
        <v>-1.229</v>
      </c>
      <c r="GB22">
        <v>0.492</v>
      </c>
      <c r="GC22">
        <v>330</v>
      </c>
      <c r="GD22">
        <v>33</v>
      </c>
      <c r="GE22">
        <v>0.94</v>
      </c>
      <c r="GF22">
        <v>0.19</v>
      </c>
      <c r="GG22">
        <v>0</v>
      </c>
      <c r="GH22">
        <v>0</v>
      </c>
      <c r="GI22" t="s">
        <v>436</v>
      </c>
      <c r="GJ22">
        <v>3.23916</v>
      </c>
      <c r="GK22">
        <v>2.69167</v>
      </c>
      <c r="GL22">
        <v>0.0704778</v>
      </c>
      <c r="GM22">
        <v>0.0703509</v>
      </c>
      <c r="GN22">
        <v>0.136478</v>
      </c>
      <c r="GO22">
        <v>0.133297</v>
      </c>
      <c r="GP22">
        <v>28227.7</v>
      </c>
      <c r="GQ22">
        <v>25863.7</v>
      </c>
      <c r="GR22">
        <v>28748.7</v>
      </c>
      <c r="GS22">
        <v>26412.1</v>
      </c>
      <c r="GT22">
        <v>34599.6</v>
      </c>
      <c r="GU22">
        <v>32219.7</v>
      </c>
      <c r="GV22">
        <v>43189.8</v>
      </c>
      <c r="GW22">
        <v>40007.5</v>
      </c>
      <c r="GX22">
        <v>2.0502</v>
      </c>
      <c r="GY22">
        <v>2.0815</v>
      </c>
      <c r="GZ22">
        <v>0.106528</v>
      </c>
      <c r="HA22">
        <v>0</v>
      </c>
      <c r="HB22">
        <v>29.3241</v>
      </c>
      <c r="HC22">
        <v>999.9</v>
      </c>
      <c r="HD22">
        <v>85.722</v>
      </c>
      <c r="HE22">
        <v>26.284</v>
      </c>
      <c r="HF22">
        <v>33.1131</v>
      </c>
      <c r="HG22">
        <v>42.7801</v>
      </c>
      <c r="HH22">
        <v>24.2949</v>
      </c>
      <c r="HI22">
        <v>2</v>
      </c>
      <c r="HJ22">
        <v>0.264634</v>
      </c>
      <c r="HK22">
        <v>0</v>
      </c>
      <c r="HL22">
        <v>20.3077</v>
      </c>
      <c r="HM22">
        <v>5.24664</v>
      </c>
      <c r="HN22">
        <v>11.9626</v>
      </c>
      <c r="HO22">
        <v>4.9858</v>
      </c>
      <c r="HP22">
        <v>3.2927</v>
      </c>
      <c r="HQ22">
        <v>9999</v>
      </c>
      <c r="HR22">
        <v>999.9</v>
      </c>
      <c r="HS22">
        <v>9999</v>
      </c>
      <c r="HT22">
        <v>9999</v>
      </c>
      <c r="HU22">
        <v>4.97109</v>
      </c>
      <c r="HV22">
        <v>1.88281</v>
      </c>
      <c r="HW22">
        <v>1.87759</v>
      </c>
      <c r="HX22">
        <v>1.87912</v>
      </c>
      <c r="HY22">
        <v>1.87483</v>
      </c>
      <c r="HZ22">
        <v>1.875</v>
      </c>
      <c r="IA22">
        <v>1.87822</v>
      </c>
      <c r="IB22">
        <v>1.87875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-1.229</v>
      </c>
      <c r="IQ22">
        <v>0.4923</v>
      </c>
      <c r="IR22">
        <v>-1.16154545454543</v>
      </c>
      <c r="IS22">
        <v>0</v>
      </c>
      <c r="IT22">
        <v>0</v>
      </c>
      <c r="IU22">
        <v>0</v>
      </c>
      <c r="IV22">
        <v>0.492354545454546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7.3</v>
      </c>
      <c r="JF22">
        <v>4.99756</v>
      </c>
      <c r="JG22">
        <v>4.99756</v>
      </c>
      <c r="JH22">
        <v>2.39624</v>
      </c>
      <c r="JI22">
        <v>2.67578</v>
      </c>
      <c r="JJ22">
        <v>2.30103</v>
      </c>
      <c r="JK22">
        <v>2.29858</v>
      </c>
      <c r="JL22">
        <v>31.4988</v>
      </c>
      <c r="JM22">
        <v>15.2966</v>
      </c>
      <c r="JN22">
        <v>2</v>
      </c>
      <c r="JO22">
        <v>617.381</v>
      </c>
      <c r="JP22">
        <v>655.793</v>
      </c>
      <c r="JQ22">
        <v>29.5597</v>
      </c>
      <c r="JR22">
        <v>30.2456</v>
      </c>
      <c r="JS22">
        <v>30.0006</v>
      </c>
      <c r="JT22">
        <v>30.2772</v>
      </c>
      <c r="JU22">
        <v>30.3117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103.783</v>
      </c>
      <c r="KC22">
        <v>100.6</v>
      </c>
    </row>
    <row r="23" spans="1:289">
      <c r="A23">
        <v>7</v>
      </c>
      <c r="B23">
        <v>1712174217.1</v>
      </c>
      <c r="C23">
        <v>865.099999904633</v>
      </c>
      <c r="D23" t="s">
        <v>462</v>
      </c>
      <c r="E23" t="s">
        <v>463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1712174209.1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342.334539859536</v>
      </c>
      <c r="AO23">
        <v>338.908684848485</v>
      </c>
      <c r="AP23">
        <v>0.0576493179641602</v>
      </c>
      <c r="AQ23">
        <v>67.015745829454</v>
      </c>
      <c r="AR23">
        <f>(AT23 - AS23 + EC23*1E3/(8.314*(EE23+273.15)) * AV23/EB23 * AU23) * EB23/(100*DP23) * 1000/(1000 - AT23)</f>
        <v>0</v>
      </c>
      <c r="AS23">
        <v>34.7943886456988</v>
      </c>
      <c r="AT23">
        <v>35.8672684848485</v>
      </c>
      <c r="AU23">
        <v>-1.8848396981297e-05</v>
      </c>
      <c r="AV23">
        <v>78.0570483789714</v>
      </c>
      <c r="AW23">
        <v>0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10084.4</v>
      </c>
      <c r="BD23">
        <v>1100.64384615385</v>
      </c>
      <c r="BE23">
        <v>4643.41</v>
      </c>
      <c r="BF23">
        <f>1-BD23/BE23</f>
        <v>0</v>
      </c>
      <c r="BG23">
        <v>-0.207354627803168</v>
      </c>
      <c r="BH23" t="s">
        <v>464</v>
      </c>
      <c r="BI23">
        <v>10070.7</v>
      </c>
      <c r="BJ23">
        <v>1453.0668</v>
      </c>
      <c r="BK23">
        <v>1740.78361575507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2140</v>
      </c>
      <c r="CE23">
        <v>290</v>
      </c>
      <c r="CF23">
        <v>1718.08</v>
      </c>
      <c r="CG23">
        <v>85</v>
      </c>
      <c r="CH23">
        <v>10070.7</v>
      </c>
      <c r="CI23">
        <v>1713.97</v>
      </c>
      <c r="CJ23">
        <v>4.11</v>
      </c>
      <c r="CK23">
        <v>300</v>
      </c>
      <c r="CL23">
        <v>24.1</v>
      </c>
      <c r="CM23">
        <v>1740.78361575507</v>
      </c>
      <c r="CN23">
        <v>1.64649562125361</v>
      </c>
      <c r="CO23">
        <v>-27.0008984321191</v>
      </c>
      <c r="CP23">
        <v>1.44899470977912</v>
      </c>
      <c r="CQ23">
        <v>0.925379989645624</v>
      </c>
      <c r="CR23">
        <v>-0.00776936529477198</v>
      </c>
      <c r="CS23">
        <v>290</v>
      </c>
      <c r="CT23">
        <v>1715.48</v>
      </c>
      <c r="CU23">
        <v>775</v>
      </c>
      <c r="CV23">
        <v>10036.2</v>
      </c>
      <c r="CW23">
        <v>1713.88</v>
      </c>
      <c r="CX23">
        <v>1.6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1712174209.1</v>
      </c>
      <c r="DV23">
        <v>326.373333333333</v>
      </c>
      <c r="DW23">
        <v>329.823933333333</v>
      </c>
      <c r="DX23">
        <v>35.8720866666667</v>
      </c>
      <c r="DY23">
        <v>34.79802</v>
      </c>
      <c r="DZ23">
        <v>327.553333333333</v>
      </c>
      <c r="EA23">
        <v>35.3423</v>
      </c>
      <c r="EB23">
        <v>599.990466666667</v>
      </c>
      <c r="EC23">
        <v>88.8119666666667</v>
      </c>
      <c r="ED23">
        <v>0.0999216533333333</v>
      </c>
      <c r="EE23">
        <v>32.05044</v>
      </c>
      <c r="EF23">
        <v>31.55346</v>
      </c>
      <c r="EG23">
        <v>999.9</v>
      </c>
      <c r="EH23">
        <v>0</v>
      </c>
      <c r="EI23">
        <v>0</v>
      </c>
      <c r="EJ23">
        <v>7005</v>
      </c>
      <c r="EK23">
        <v>0</v>
      </c>
      <c r="EL23">
        <v>-1993.95066666667</v>
      </c>
      <c r="EM23">
        <v>-3.42690533333333</v>
      </c>
      <c r="EN23">
        <v>338.541133333333</v>
      </c>
      <c r="EO23">
        <v>341.714933333333</v>
      </c>
      <c r="EP23">
        <v>1.07408333333333</v>
      </c>
      <c r="EQ23">
        <v>329.823933333333</v>
      </c>
      <c r="ER23">
        <v>34.79802</v>
      </c>
      <c r="ES23">
        <v>3.185872</v>
      </c>
      <c r="ET23">
        <v>3.09047866666667</v>
      </c>
      <c r="EU23">
        <v>25.0326466666667</v>
      </c>
      <c r="EV23">
        <v>24.5236</v>
      </c>
      <c r="EW23">
        <v>700.007</v>
      </c>
      <c r="EX23">
        <v>0.942995866666667</v>
      </c>
      <c r="EY23">
        <v>0.0570040333333334</v>
      </c>
      <c r="EZ23">
        <v>0</v>
      </c>
      <c r="FA23">
        <v>1453.408</v>
      </c>
      <c r="FB23">
        <v>5.00072</v>
      </c>
      <c r="FC23">
        <v>10185.3666666667</v>
      </c>
      <c r="FD23">
        <v>6034.02333333333</v>
      </c>
      <c r="FE23">
        <v>44.2954666666667</v>
      </c>
      <c r="FF23">
        <v>46.687</v>
      </c>
      <c r="FG23">
        <v>45.875</v>
      </c>
      <c r="FH23">
        <v>46.937</v>
      </c>
      <c r="FI23">
        <v>46.8832666666667</v>
      </c>
      <c r="FJ23">
        <v>655.388666666667</v>
      </c>
      <c r="FK23">
        <v>39.6193333333333</v>
      </c>
      <c r="FL23">
        <v>0</v>
      </c>
      <c r="FM23">
        <v>508.700000047684</v>
      </c>
      <c r="FN23">
        <v>0</v>
      </c>
      <c r="FO23">
        <v>1453.0668</v>
      </c>
      <c r="FP23">
        <v>-29.143846103213</v>
      </c>
      <c r="FQ23">
        <v>-190.684615093331</v>
      </c>
      <c r="FR23">
        <v>10183</v>
      </c>
      <c r="FS23">
        <v>15</v>
      </c>
      <c r="FT23">
        <v>1712174237.1</v>
      </c>
      <c r="FU23" t="s">
        <v>465</v>
      </c>
      <c r="FV23">
        <v>1712174237.1</v>
      </c>
      <c r="FW23">
        <v>1712174029.1</v>
      </c>
      <c r="FX23">
        <v>18</v>
      </c>
      <c r="FY23">
        <v>-0.024</v>
      </c>
      <c r="FZ23">
        <v>0.001</v>
      </c>
      <c r="GA23">
        <v>-1.18</v>
      </c>
      <c r="GB23">
        <v>0.53</v>
      </c>
      <c r="GC23">
        <v>329</v>
      </c>
      <c r="GD23">
        <v>35</v>
      </c>
      <c r="GE23">
        <v>0.66</v>
      </c>
      <c r="GF23">
        <v>0.21</v>
      </c>
      <c r="GG23">
        <v>0</v>
      </c>
      <c r="GH23">
        <v>0</v>
      </c>
      <c r="GI23" t="s">
        <v>436</v>
      </c>
      <c r="GJ23">
        <v>3.23921</v>
      </c>
      <c r="GK23">
        <v>2.6916</v>
      </c>
      <c r="GL23">
        <v>0.0704697</v>
      </c>
      <c r="GM23">
        <v>0.0706121</v>
      </c>
      <c r="GN23">
        <v>0.138589</v>
      </c>
      <c r="GO23">
        <v>0.134461</v>
      </c>
      <c r="GP23">
        <v>28202.8</v>
      </c>
      <c r="GQ23">
        <v>25836</v>
      </c>
      <c r="GR23">
        <v>28725.6</v>
      </c>
      <c r="GS23">
        <v>26393.5</v>
      </c>
      <c r="GT23">
        <v>34492.6</v>
      </c>
      <c r="GU23">
        <v>32160.2</v>
      </c>
      <c r="GV23">
        <v>43157.1</v>
      </c>
      <c r="GW23">
        <v>39984.4</v>
      </c>
      <c r="GX23">
        <v>2.0424</v>
      </c>
      <c r="GY23">
        <v>2.0681</v>
      </c>
      <c r="GZ23">
        <v>0.103295</v>
      </c>
      <c r="HA23">
        <v>0</v>
      </c>
      <c r="HB23">
        <v>29.8691</v>
      </c>
      <c r="HC23">
        <v>999.9</v>
      </c>
      <c r="HD23">
        <v>83.244</v>
      </c>
      <c r="HE23">
        <v>27.332</v>
      </c>
      <c r="HF23">
        <v>34.2068</v>
      </c>
      <c r="HG23">
        <v>42.9602</v>
      </c>
      <c r="HH23">
        <v>24.3149</v>
      </c>
      <c r="HI23">
        <v>2</v>
      </c>
      <c r="HJ23">
        <v>0.30874</v>
      </c>
      <c r="HK23">
        <v>0</v>
      </c>
      <c r="HL23">
        <v>20.3071</v>
      </c>
      <c r="HM23">
        <v>5.24724</v>
      </c>
      <c r="HN23">
        <v>11.9638</v>
      </c>
      <c r="HO23">
        <v>4.9838</v>
      </c>
      <c r="HP23">
        <v>3.2928</v>
      </c>
      <c r="HQ23">
        <v>9999</v>
      </c>
      <c r="HR23">
        <v>999.9</v>
      </c>
      <c r="HS23">
        <v>9999</v>
      </c>
      <c r="HT23">
        <v>9999</v>
      </c>
      <c r="HU23">
        <v>4.97107</v>
      </c>
      <c r="HV23">
        <v>1.88282</v>
      </c>
      <c r="HW23">
        <v>1.87759</v>
      </c>
      <c r="HX23">
        <v>1.87912</v>
      </c>
      <c r="HY23">
        <v>1.87485</v>
      </c>
      <c r="HZ23">
        <v>1.875</v>
      </c>
      <c r="IA23">
        <v>1.87822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-1.18</v>
      </c>
      <c r="IQ23">
        <v>0.5298</v>
      </c>
      <c r="IR23">
        <v>-1.15619999999996</v>
      </c>
      <c r="IS23">
        <v>0</v>
      </c>
      <c r="IT23">
        <v>0</v>
      </c>
      <c r="IU23">
        <v>0</v>
      </c>
      <c r="IV23">
        <v>0.529790909090906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3</v>
      </c>
      <c r="JE23">
        <v>3.1</v>
      </c>
      <c r="JF23">
        <v>4.99756</v>
      </c>
      <c r="JG23">
        <v>4.99756</v>
      </c>
      <c r="JH23">
        <v>2.39624</v>
      </c>
      <c r="JI23">
        <v>2.67334</v>
      </c>
      <c r="JJ23">
        <v>2.30103</v>
      </c>
      <c r="JK23">
        <v>2.2998</v>
      </c>
      <c r="JL23">
        <v>32.2887</v>
      </c>
      <c r="JM23">
        <v>15.1565</v>
      </c>
      <c r="JN23">
        <v>2</v>
      </c>
      <c r="JO23">
        <v>617.838</v>
      </c>
      <c r="JP23">
        <v>651.674</v>
      </c>
      <c r="JQ23">
        <v>30.5358</v>
      </c>
      <c r="JR23">
        <v>30.8458</v>
      </c>
      <c r="JS23">
        <v>30.0001</v>
      </c>
      <c r="JT23">
        <v>30.9113</v>
      </c>
      <c r="JU23">
        <v>30.9485</v>
      </c>
      <c r="JV23">
        <v>-1</v>
      </c>
      <c r="JW23">
        <v>-30</v>
      </c>
      <c r="JX23">
        <v>-30</v>
      </c>
      <c r="JY23">
        <v>-999.9</v>
      </c>
      <c r="JZ23">
        <v>700</v>
      </c>
      <c r="KA23">
        <v>0</v>
      </c>
      <c r="KB23">
        <v>103.702</v>
      </c>
      <c r="KC23">
        <v>100.537</v>
      </c>
    </row>
    <row r="24" spans="1:289">
      <c r="A24">
        <v>8</v>
      </c>
      <c r="B24">
        <v>1712174271.1</v>
      </c>
      <c r="C24">
        <v>919.099999904633</v>
      </c>
      <c r="D24" t="s">
        <v>466</v>
      </c>
      <c r="E24" t="s">
        <v>467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1712174263.1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340.673218163181</v>
      </c>
      <c r="AO24">
        <v>337.883018181818</v>
      </c>
      <c r="AP24">
        <v>-0.0500472041529094</v>
      </c>
      <c r="AQ24">
        <v>66.9988070896027</v>
      </c>
      <c r="AR24">
        <f>(AT24 - AS24 + EC24*1E3/(8.314*(EE24+273.15)) * AV24/EB24 * AU24) * EB24/(100*DP24) * 1000/(1000 - AT24)</f>
        <v>0</v>
      </c>
      <c r="AS24">
        <v>34.7088947151712</v>
      </c>
      <c r="AT24">
        <v>35.7563327272727</v>
      </c>
      <c r="AU24">
        <v>-0.000353338101326754</v>
      </c>
      <c r="AV24">
        <v>77.7801044073564</v>
      </c>
      <c r="AW24">
        <v>1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10084.4</v>
      </c>
      <c r="BD24">
        <v>1100.64384615385</v>
      </c>
      <c r="BE24">
        <v>4643.41</v>
      </c>
      <c r="BF24">
        <f>1-BD24/BE24</f>
        <v>0</v>
      </c>
      <c r="BG24">
        <v>-0.207354627803168</v>
      </c>
      <c r="BH24" t="s">
        <v>468</v>
      </c>
      <c r="BI24">
        <v>10071.4</v>
      </c>
      <c r="BJ24">
        <v>1430.24576923077</v>
      </c>
      <c r="BK24">
        <v>1713.99184671526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2141</v>
      </c>
      <c r="CE24">
        <v>290</v>
      </c>
      <c r="CF24">
        <v>1689.91</v>
      </c>
      <c r="CG24">
        <v>75</v>
      </c>
      <c r="CH24">
        <v>10071.4</v>
      </c>
      <c r="CI24">
        <v>1686.44</v>
      </c>
      <c r="CJ24">
        <v>3.47</v>
      </c>
      <c r="CK24">
        <v>300</v>
      </c>
      <c r="CL24">
        <v>24.1</v>
      </c>
      <c r="CM24">
        <v>1713.99184671526</v>
      </c>
      <c r="CN24">
        <v>2.78005132566576</v>
      </c>
      <c r="CO24">
        <v>-27.7468893844237</v>
      </c>
      <c r="CP24">
        <v>2.44642154156796</v>
      </c>
      <c r="CQ24">
        <v>0.821242785863097</v>
      </c>
      <c r="CR24">
        <v>-0.00776894505005563</v>
      </c>
      <c r="CS24">
        <v>290</v>
      </c>
      <c r="CT24">
        <v>1687.52</v>
      </c>
      <c r="CU24">
        <v>895</v>
      </c>
      <c r="CV24">
        <v>10032.5</v>
      </c>
      <c r="CW24">
        <v>1686.33</v>
      </c>
      <c r="CX24">
        <v>1.19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1712174263.1</v>
      </c>
      <c r="DV24">
        <v>326.087866666667</v>
      </c>
      <c r="DW24">
        <v>329.084466666667</v>
      </c>
      <c r="DX24">
        <v>35.7728866666667</v>
      </c>
      <c r="DY24">
        <v>34.7126133333333</v>
      </c>
      <c r="DZ24">
        <v>327.233866666667</v>
      </c>
      <c r="EA24">
        <v>35.2430933333333</v>
      </c>
      <c r="EB24">
        <v>599.969</v>
      </c>
      <c r="EC24">
        <v>88.8096</v>
      </c>
      <c r="ED24">
        <v>0.100004026666667</v>
      </c>
      <c r="EE24">
        <v>32.15758</v>
      </c>
      <c r="EF24">
        <v>31.7000666666667</v>
      </c>
      <c r="EG24">
        <v>999.9</v>
      </c>
      <c r="EH24">
        <v>0</v>
      </c>
      <c r="EI24">
        <v>0</v>
      </c>
      <c r="EJ24">
        <v>6996.83333333333</v>
      </c>
      <c r="EK24">
        <v>0</v>
      </c>
      <c r="EL24">
        <v>-1339.87266666667</v>
      </c>
      <c r="EM24">
        <v>-3.030876</v>
      </c>
      <c r="EN24">
        <v>338.150266666667</v>
      </c>
      <c r="EO24">
        <v>340.9186</v>
      </c>
      <c r="EP24">
        <v>1.06026733333333</v>
      </c>
      <c r="EQ24">
        <v>329.084466666667</v>
      </c>
      <c r="ER24">
        <v>34.7126133333333</v>
      </c>
      <c r="ES24">
        <v>3.176976</v>
      </c>
      <c r="ET24">
        <v>3.08281533333333</v>
      </c>
      <c r="EU24">
        <v>24.9857333333333</v>
      </c>
      <c r="EV24">
        <v>24.4820866666667</v>
      </c>
      <c r="EW24">
        <v>699.9694</v>
      </c>
      <c r="EX24">
        <v>0.943005266666667</v>
      </c>
      <c r="EY24">
        <v>0.0569947</v>
      </c>
      <c r="EZ24">
        <v>0</v>
      </c>
      <c r="FA24">
        <v>1430.29266666667</v>
      </c>
      <c r="FB24">
        <v>5.00072</v>
      </c>
      <c r="FC24">
        <v>10024.5533333333</v>
      </c>
      <c r="FD24">
        <v>6033.714</v>
      </c>
      <c r="FE24">
        <v>44.4328666666667</v>
      </c>
      <c r="FF24">
        <v>46.7748</v>
      </c>
      <c r="FG24">
        <v>45.937</v>
      </c>
      <c r="FH24">
        <v>46.9958</v>
      </c>
      <c r="FI24">
        <v>47.0041333333333</v>
      </c>
      <c r="FJ24">
        <v>655.359333333333</v>
      </c>
      <c r="FK24">
        <v>39.6086666666667</v>
      </c>
      <c r="FL24">
        <v>0</v>
      </c>
      <c r="FM24">
        <v>52.5</v>
      </c>
      <c r="FN24">
        <v>0</v>
      </c>
      <c r="FO24">
        <v>1430.24576923077</v>
      </c>
      <c r="FP24">
        <v>-19.546324797804</v>
      </c>
      <c r="FQ24">
        <v>-135.678632728639</v>
      </c>
      <c r="FR24">
        <v>10024.2923076923</v>
      </c>
      <c r="FS24">
        <v>15</v>
      </c>
      <c r="FT24">
        <v>1712174290.1</v>
      </c>
      <c r="FU24" t="s">
        <v>469</v>
      </c>
      <c r="FV24">
        <v>1712174290.1</v>
      </c>
      <c r="FW24">
        <v>1712174029.1</v>
      </c>
      <c r="FX24">
        <v>19</v>
      </c>
      <c r="FY24">
        <v>0.034</v>
      </c>
      <c r="FZ24">
        <v>0.001</v>
      </c>
      <c r="GA24">
        <v>-1.146</v>
      </c>
      <c r="GB24">
        <v>0.53</v>
      </c>
      <c r="GC24">
        <v>329</v>
      </c>
      <c r="GD24">
        <v>35</v>
      </c>
      <c r="GE24">
        <v>0.59</v>
      </c>
      <c r="GF24">
        <v>0.21</v>
      </c>
      <c r="GG24">
        <v>0</v>
      </c>
      <c r="GH24">
        <v>0</v>
      </c>
      <c r="GI24" t="s">
        <v>436</v>
      </c>
      <c r="GJ24">
        <v>3.23925</v>
      </c>
      <c r="GK24">
        <v>2.69183</v>
      </c>
      <c r="GL24">
        <v>0.0702569</v>
      </c>
      <c r="GM24">
        <v>0.0702321</v>
      </c>
      <c r="GN24">
        <v>0.138282</v>
      </c>
      <c r="GO24">
        <v>0.134204</v>
      </c>
      <c r="GP24">
        <v>28208</v>
      </c>
      <c r="GQ24">
        <v>25845.8</v>
      </c>
      <c r="GR24">
        <v>28724.5</v>
      </c>
      <c r="GS24">
        <v>26392.9</v>
      </c>
      <c r="GT24">
        <v>34504.2</v>
      </c>
      <c r="GU24">
        <v>32169.4</v>
      </c>
      <c r="GV24">
        <v>43155.7</v>
      </c>
      <c r="GW24">
        <v>39983.6</v>
      </c>
      <c r="GX24">
        <v>2.0416</v>
      </c>
      <c r="GY24">
        <v>2.0667</v>
      </c>
      <c r="GZ24">
        <v>0.10851</v>
      </c>
      <c r="HA24">
        <v>0</v>
      </c>
      <c r="HB24">
        <v>29.913</v>
      </c>
      <c r="HC24">
        <v>999.9</v>
      </c>
      <c r="HD24">
        <v>82.823</v>
      </c>
      <c r="HE24">
        <v>27.432</v>
      </c>
      <c r="HF24">
        <v>34.2364</v>
      </c>
      <c r="HG24">
        <v>42.9302</v>
      </c>
      <c r="HH24">
        <v>24.3269</v>
      </c>
      <c r="HI24">
        <v>2</v>
      </c>
      <c r="HJ24">
        <v>0.310549</v>
      </c>
      <c r="HK24">
        <v>0</v>
      </c>
      <c r="HL24">
        <v>20.3073</v>
      </c>
      <c r="HM24">
        <v>5.24724</v>
      </c>
      <c r="HN24">
        <v>11.9632</v>
      </c>
      <c r="HO24">
        <v>4.9838</v>
      </c>
      <c r="HP24">
        <v>3.2928</v>
      </c>
      <c r="HQ24">
        <v>9999</v>
      </c>
      <c r="HR24">
        <v>999.9</v>
      </c>
      <c r="HS24">
        <v>9999</v>
      </c>
      <c r="HT24">
        <v>9999</v>
      </c>
      <c r="HU24">
        <v>4.97104</v>
      </c>
      <c r="HV24">
        <v>1.88278</v>
      </c>
      <c r="HW24">
        <v>1.87759</v>
      </c>
      <c r="HX24">
        <v>1.87912</v>
      </c>
      <c r="HY24">
        <v>1.87485</v>
      </c>
      <c r="HZ24">
        <v>1.875</v>
      </c>
      <c r="IA24">
        <v>1.8782</v>
      </c>
      <c r="IB24">
        <v>1.87881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-1.146</v>
      </c>
      <c r="IQ24">
        <v>0.5298</v>
      </c>
      <c r="IR24">
        <v>-1.18019999999996</v>
      </c>
      <c r="IS24">
        <v>0</v>
      </c>
      <c r="IT24">
        <v>0</v>
      </c>
      <c r="IU24">
        <v>0</v>
      </c>
      <c r="IV24">
        <v>0.529790909090906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0.6</v>
      </c>
      <c r="JE24">
        <v>4</v>
      </c>
      <c r="JF24">
        <v>4.99756</v>
      </c>
      <c r="JG24">
        <v>4.99756</v>
      </c>
      <c r="JH24">
        <v>2.39624</v>
      </c>
      <c r="JI24">
        <v>2.67212</v>
      </c>
      <c r="JJ24">
        <v>2.30103</v>
      </c>
      <c r="JK24">
        <v>2.30469</v>
      </c>
      <c r="JL24">
        <v>32.377</v>
      </c>
      <c r="JM24">
        <v>15.1302</v>
      </c>
      <c r="JN24">
        <v>2</v>
      </c>
      <c r="JO24">
        <v>617.579</v>
      </c>
      <c r="JP24">
        <v>650.862</v>
      </c>
      <c r="JQ24">
        <v>30.618</v>
      </c>
      <c r="JR24">
        <v>30.8781</v>
      </c>
      <c r="JS24">
        <v>30.0001</v>
      </c>
      <c r="JT24">
        <v>30.9476</v>
      </c>
      <c r="JU24">
        <v>30.9824</v>
      </c>
      <c r="JV24">
        <v>-1</v>
      </c>
      <c r="JW24">
        <v>-30</v>
      </c>
      <c r="JX24">
        <v>-30</v>
      </c>
      <c r="JY24">
        <v>-999.9</v>
      </c>
      <c r="JZ24">
        <v>700</v>
      </c>
      <c r="KA24">
        <v>0</v>
      </c>
      <c r="KB24">
        <v>103.699</v>
      </c>
      <c r="KC24">
        <v>100.534</v>
      </c>
    </row>
    <row r="25" spans="1:289">
      <c r="A25">
        <v>9</v>
      </c>
      <c r="B25">
        <v>1712174358.1</v>
      </c>
      <c r="C25">
        <v>1006.09999990463</v>
      </c>
      <c r="D25" t="s">
        <v>470</v>
      </c>
      <c r="E25" t="s">
        <v>471</v>
      </c>
      <c r="F25">
        <v>15</v>
      </c>
      <c r="G25" t="s">
        <v>425</v>
      </c>
      <c r="H25" t="s">
        <v>426</v>
      </c>
      <c r="I25" t="s">
        <v>427</v>
      </c>
      <c r="J25" t="s">
        <v>428</v>
      </c>
      <c r="K25" t="s">
        <v>429</v>
      </c>
      <c r="L25" t="s">
        <v>430</v>
      </c>
      <c r="M25">
        <v>1712174350.1</v>
      </c>
      <c r="N25">
        <f>(O25)/1000</f>
        <v>0</v>
      </c>
      <c r="O25">
        <f>IF(DT25, AR25, AL25)</f>
        <v>0</v>
      </c>
      <c r="P25">
        <f>IF(DT25, AM25, AK25)</f>
        <v>0</v>
      </c>
      <c r="Q25">
        <f>DV25 - IF(AY25&gt;1, P25*DP25*100.0/(BA25*EJ25), 0)</f>
        <v>0</v>
      </c>
      <c r="R25">
        <f>((X25-N25/2)*Q25-P25)/(X25+N25/2)</f>
        <v>0</v>
      </c>
      <c r="S25">
        <f>R25*(EC25+ED25)/1000.0</f>
        <v>0</v>
      </c>
      <c r="T25">
        <f>(DV25 - IF(AY25&gt;1, P25*DP25*100.0/(BA25*EJ25), 0))*(EC25+ED25)/1000.0</f>
        <v>0</v>
      </c>
      <c r="U25">
        <f>2.0/((1/W25-1/V25)+SIGN(W25)*SQRT((1/W25-1/V25)*(1/W25-1/V25) + 4*DQ25/((DQ25+1)*(DQ25+1))*(2*1/W25*1/V25-1/V25*1/V25)))</f>
        <v>0</v>
      </c>
      <c r="V25">
        <f>IF(LEFT(DR25,1)&lt;&gt;"0",IF(LEFT(DR25,1)="1",3.0,DS25),$D$5+$E$5*(EJ25*EC25/($K$5*1000))+$F$5*(EJ25*EC25/($K$5*1000))*MAX(MIN(DP25,$J$5),$I$5)*MAX(MIN(DP25,$J$5),$I$5)+$G$5*MAX(MIN(DP25,$J$5),$I$5)*(EJ25*EC25/($K$5*1000))+$H$5*(EJ25*EC25/($K$5*1000))*(EJ25*EC25/($K$5*1000)))</f>
        <v>0</v>
      </c>
      <c r="W25">
        <f>N25*(1000-(1000*0.61365*exp(17.502*AA25/(240.97+AA25))/(EC25+ED25)+DX25)/2)/(1000*0.61365*exp(17.502*AA25/(240.97+AA25))/(EC25+ED25)-DX25)</f>
        <v>0</v>
      </c>
      <c r="X25">
        <f>1/((DQ25+1)/(U25/1.6)+1/(V25/1.37)) + DQ25/((DQ25+1)/(U25/1.6) + DQ25/(V25/1.37))</f>
        <v>0</v>
      </c>
      <c r="Y25">
        <f>(DL25*DO25)</f>
        <v>0</v>
      </c>
      <c r="Z25">
        <f>(EE25+(Y25+2*0.95*5.67E-8*(((EE25+$B$7)+273)^4-(EE25+273)^4)-44100*N25)/(1.84*29.3*V25+8*0.95*5.67E-8*(EE25+273)^3))</f>
        <v>0</v>
      </c>
      <c r="AA25">
        <f>($C$7*EF25+$D$7*EG25+$E$7*Z25)</f>
        <v>0</v>
      </c>
      <c r="AB25">
        <f>0.61365*exp(17.502*AA25/(240.97+AA25))</f>
        <v>0</v>
      </c>
      <c r="AC25">
        <f>(AD25/AE25*100)</f>
        <v>0</v>
      </c>
      <c r="AD25">
        <f>DX25*(EC25+ED25)/1000</f>
        <v>0</v>
      </c>
      <c r="AE25">
        <f>0.61365*exp(17.502*EE25/(240.97+EE25))</f>
        <v>0</v>
      </c>
      <c r="AF25">
        <f>(AB25-DX25*(EC25+ED25)/1000)</f>
        <v>0</v>
      </c>
      <c r="AG25">
        <f>(-N25*44100)</f>
        <v>0</v>
      </c>
      <c r="AH25">
        <f>2*29.3*V25*0.92*(EE25-AA25)</f>
        <v>0</v>
      </c>
      <c r="AI25">
        <f>2*0.95*5.67E-8*(((EE25+$B$7)+273)^4-(AA25+273)^4)</f>
        <v>0</v>
      </c>
      <c r="AJ25">
        <f>Y25+AI25+AG25+AH25</f>
        <v>0</v>
      </c>
      <c r="AK25">
        <f>EB25*AY25*(DW25-DV25*(1000-AY25*DY25)/(1000-AY25*DX25))/(100*DP25)</f>
        <v>0</v>
      </c>
      <c r="AL25">
        <f>1000*EB25*AY25*(DX25-DY25)/(100*DP25*(1000-AY25*DX25))</f>
        <v>0</v>
      </c>
      <c r="AM25">
        <f>(AN25 - AO25 - EC25*1E3/(8.314*(EE25+273.15)) * AQ25/EB25 * AP25) * EB25/(100*DP25) * (1000 - DY25)/1000</f>
        <v>0</v>
      </c>
      <c r="AN25">
        <v>340.631968377886</v>
      </c>
      <c r="AO25">
        <v>337.521963636364</v>
      </c>
      <c r="AP25">
        <v>0.0911170074562689</v>
      </c>
      <c r="AQ25">
        <v>66.9988095541936</v>
      </c>
      <c r="AR25">
        <f>(AT25 - AS25 + EC25*1E3/(8.314*(EE25+273.15)) * AV25/EB25 * AU25) * EB25/(100*DP25) * 1000/(1000 - AT25)</f>
        <v>0</v>
      </c>
      <c r="AS25">
        <v>34.7046687747934</v>
      </c>
      <c r="AT25">
        <v>35.5404490909091</v>
      </c>
      <c r="AU25">
        <v>0.00507541734068301</v>
      </c>
      <c r="AV25">
        <v>77.7801189764647</v>
      </c>
      <c r="AW25">
        <v>1</v>
      </c>
      <c r="AX25">
        <v>0</v>
      </c>
      <c r="AY25">
        <f>IF(AW25*$H$13&gt;=BA25,1.0,(BA25/(BA25-AW25*$H$13)))</f>
        <v>0</v>
      </c>
      <c r="AZ25">
        <f>(AY25-1)*100</f>
        <v>0</v>
      </c>
      <c r="BA25">
        <f>MAX(0,($B$13+$C$13*EJ25)/(1+$D$13*EJ25)*EC25/(EE25+273)*$E$13)</f>
        <v>0</v>
      </c>
      <c r="BB25" t="s">
        <v>431</v>
      </c>
      <c r="BC25">
        <v>10084.4</v>
      </c>
      <c r="BD25">
        <v>1100.64384615385</v>
      </c>
      <c r="BE25">
        <v>4643.41</v>
      </c>
      <c r="BF25">
        <f>1-BD25/BE25</f>
        <v>0</v>
      </c>
      <c r="BG25">
        <v>-0.207354627803168</v>
      </c>
      <c r="BH25" t="s">
        <v>472</v>
      </c>
      <c r="BI25">
        <v>10070.7</v>
      </c>
      <c r="BJ25">
        <v>1408.21038461538</v>
      </c>
      <c r="BK25">
        <v>1687.07621569999</v>
      </c>
      <c r="BL25">
        <f>1-BJ25/BK25</f>
        <v>0</v>
      </c>
      <c r="BM25">
        <v>0.5</v>
      </c>
      <c r="BN25">
        <f>DM25</f>
        <v>0</v>
      </c>
      <c r="BO25">
        <f>P25</f>
        <v>0</v>
      </c>
      <c r="BP25">
        <f>BL25*BM25*BN25</f>
        <v>0</v>
      </c>
      <c r="BQ25">
        <f>(BO25-BG25)/BN25</f>
        <v>0</v>
      </c>
      <c r="BR25">
        <f>(BE25-BK25)/BK25</f>
        <v>0</v>
      </c>
      <c r="BS25">
        <f>BD25/(BF25+BD25/BK25)</f>
        <v>0</v>
      </c>
      <c r="BT25" t="s">
        <v>433</v>
      </c>
      <c r="BU25">
        <v>0</v>
      </c>
      <c r="BV25">
        <f>IF(BU25&lt;&gt;0, BU25, BS25)</f>
        <v>0</v>
      </c>
      <c r="BW25">
        <f>1-BV25/BK25</f>
        <v>0</v>
      </c>
      <c r="BX25">
        <f>(BK25-BJ25)/(BK25-BV25)</f>
        <v>0</v>
      </c>
      <c r="BY25">
        <f>(BE25-BK25)/(BE25-BV25)</f>
        <v>0</v>
      </c>
      <c r="BZ25">
        <f>(BK25-BJ25)/(BK25-BD25)</f>
        <v>0</v>
      </c>
      <c r="CA25">
        <f>(BE25-BK25)/(BE25-BD25)</f>
        <v>0</v>
      </c>
      <c r="CB25">
        <f>(BX25*BV25/BJ25)</f>
        <v>0</v>
      </c>
      <c r="CC25">
        <f>(1-CB25)</f>
        <v>0</v>
      </c>
      <c r="CD25">
        <v>2142</v>
      </c>
      <c r="CE25">
        <v>290</v>
      </c>
      <c r="CF25">
        <v>1662.54</v>
      </c>
      <c r="CG25">
        <v>75</v>
      </c>
      <c r="CH25">
        <v>10070.7</v>
      </c>
      <c r="CI25">
        <v>1659.6</v>
      </c>
      <c r="CJ25">
        <v>2.94</v>
      </c>
      <c r="CK25">
        <v>300</v>
      </c>
      <c r="CL25">
        <v>24.1</v>
      </c>
      <c r="CM25">
        <v>1687.07621569999</v>
      </c>
      <c r="CN25">
        <v>2.04453134767779</v>
      </c>
      <c r="CO25">
        <v>-27.6743499527408</v>
      </c>
      <c r="CP25">
        <v>1.7990230855208</v>
      </c>
      <c r="CQ25">
        <v>0.894194413347775</v>
      </c>
      <c r="CR25">
        <v>-0.00776836929922136</v>
      </c>
      <c r="CS25">
        <v>290</v>
      </c>
      <c r="CT25">
        <v>1659.3</v>
      </c>
      <c r="CU25">
        <v>795</v>
      </c>
      <c r="CV25">
        <v>10034.1</v>
      </c>
      <c r="CW25">
        <v>1659.5</v>
      </c>
      <c r="CX25">
        <v>-0.2</v>
      </c>
      <c r="DL25">
        <f>$B$11*EK25+$C$11*EL25+$F$11*EW25*(1-EZ25)</f>
        <v>0</v>
      </c>
      <c r="DM25">
        <f>DL25*DN25</f>
        <v>0</v>
      </c>
      <c r="DN25">
        <f>($B$11*$D$9+$C$11*$D$9+$F$11*((FJ25+FB25)/MAX(FJ25+FB25+FK25, 0.1)*$I$9+FK25/MAX(FJ25+FB25+FK25, 0.1)*$J$9))/($B$11+$C$11+$F$11)</f>
        <v>0</v>
      </c>
      <c r="DO25">
        <f>($B$11*$K$9+$C$11*$K$9+$F$11*((FJ25+FB25)/MAX(FJ25+FB25+FK25, 0.1)*$P$9+FK25/MAX(FJ25+FB25+FK25, 0.1)*$Q$9))/($B$11+$C$11+$F$11)</f>
        <v>0</v>
      </c>
      <c r="DP25">
        <v>6</v>
      </c>
      <c r="DQ25">
        <v>0.5</v>
      </c>
      <c r="DR25" t="s">
        <v>434</v>
      </c>
      <c r="DS25">
        <v>2</v>
      </c>
      <c r="DT25" t="b">
        <v>1</v>
      </c>
      <c r="DU25">
        <v>1712174350.1</v>
      </c>
      <c r="DV25">
        <v>324.5934</v>
      </c>
      <c r="DW25">
        <v>328.334066666667</v>
      </c>
      <c r="DX25">
        <v>35.50796</v>
      </c>
      <c r="DY25">
        <v>34.6666666666667</v>
      </c>
      <c r="DZ25">
        <v>325.7424</v>
      </c>
      <c r="EA25">
        <v>34.9781666666667</v>
      </c>
      <c r="EB25">
        <v>599.988466666667</v>
      </c>
      <c r="EC25">
        <v>88.8101133333333</v>
      </c>
      <c r="ED25">
        <v>0.0999490933333333</v>
      </c>
      <c r="EE25">
        <v>32.3132533333333</v>
      </c>
      <c r="EF25">
        <v>31.8104666666667</v>
      </c>
      <c r="EG25">
        <v>999.9</v>
      </c>
      <c r="EH25">
        <v>0</v>
      </c>
      <c r="EI25">
        <v>0</v>
      </c>
      <c r="EJ25">
        <v>7003</v>
      </c>
      <c r="EK25">
        <v>0</v>
      </c>
      <c r="EL25">
        <v>-503.338666666667</v>
      </c>
      <c r="EM25">
        <v>-3.738156</v>
      </c>
      <c r="EN25">
        <v>336.5462</v>
      </c>
      <c r="EO25">
        <v>340.125266666667</v>
      </c>
      <c r="EP25">
        <v>0.841292733333333</v>
      </c>
      <c r="EQ25">
        <v>328.334066666667</v>
      </c>
      <c r="ER25">
        <v>34.6666666666667</v>
      </c>
      <c r="ES25">
        <v>3.153466</v>
      </c>
      <c r="ET25">
        <v>3.07875133333333</v>
      </c>
      <c r="EU25">
        <v>24.8612266666667</v>
      </c>
      <c r="EV25">
        <v>24.4600533333333</v>
      </c>
      <c r="EW25">
        <v>699.964866666667</v>
      </c>
      <c r="EX25">
        <v>0.9429834</v>
      </c>
      <c r="EY25">
        <v>0.0570164466666667</v>
      </c>
      <c r="EZ25">
        <v>0</v>
      </c>
      <c r="FA25">
        <v>1408.35933333333</v>
      </c>
      <c r="FB25">
        <v>5.00072</v>
      </c>
      <c r="FC25">
        <v>9863.53533333333</v>
      </c>
      <c r="FD25">
        <v>6033.63733333333</v>
      </c>
      <c r="FE25">
        <v>44.562</v>
      </c>
      <c r="FF25">
        <v>46.937</v>
      </c>
      <c r="FG25">
        <v>46.083</v>
      </c>
      <c r="FH25">
        <v>47.0662</v>
      </c>
      <c r="FI25">
        <v>47.1415333333333</v>
      </c>
      <c r="FJ25">
        <v>655.34</v>
      </c>
      <c r="FK25">
        <v>39.6206666666667</v>
      </c>
      <c r="FL25">
        <v>0</v>
      </c>
      <c r="FM25">
        <v>85.7999999523163</v>
      </c>
      <c r="FN25">
        <v>0</v>
      </c>
      <c r="FO25">
        <v>1408.21038461538</v>
      </c>
      <c r="FP25">
        <v>-11.427350426642</v>
      </c>
      <c r="FQ25">
        <v>-90.9025639906027</v>
      </c>
      <c r="FR25">
        <v>9862.57384615385</v>
      </c>
      <c r="FS25">
        <v>15</v>
      </c>
      <c r="FT25">
        <v>1712174381.1</v>
      </c>
      <c r="FU25" t="s">
        <v>473</v>
      </c>
      <c r="FV25">
        <v>1712174381.1</v>
      </c>
      <c r="FW25">
        <v>1712174029.1</v>
      </c>
      <c r="FX25">
        <v>20</v>
      </c>
      <c r="FY25">
        <v>-0.002</v>
      </c>
      <c r="FZ25">
        <v>0.001</v>
      </c>
      <c r="GA25">
        <v>-1.149</v>
      </c>
      <c r="GB25">
        <v>0.53</v>
      </c>
      <c r="GC25">
        <v>330</v>
      </c>
      <c r="GD25">
        <v>35</v>
      </c>
      <c r="GE25">
        <v>1.03</v>
      </c>
      <c r="GF25">
        <v>0.21</v>
      </c>
      <c r="GG25">
        <v>0</v>
      </c>
      <c r="GH25">
        <v>0</v>
      </c>
      <c r="GI25" t="s">
        <v>436</v>
      </c>
      <c r="GJ25">
        <v>3.239</v>
      </c>
      <c r="GK25">
        <v>2.69129</v>
      </c>
      <c r="GL25">
        <v>0.070208</v>
      </c>
      <c r="GM25">
        <v>0.0702437</v>
      </c>
      <c r="GN25">
        <v>0.137708</v>
      </c>
      <c r="GO25">
        <v>0.134252</v>
      </c>
      <c r="GP25">
        <v>28207.6</v>
      </c>
      <c r="GQ25">
        <v>25846.3</v>
      </c>
      <c r="GR25">
        <v>28722.8</v>
      </c>
      <c r="GS25">
        <v>26393.9</v>
      </c>
      <c r="GT25">
        <v>34525.9</v>
      </c>
      <c r="GU25">
        <v>32169.4</v>
      </c>
      <c r="GV25">
        <v>43153.1</v>
      </c>
      <c r="GW25">
        <v>39985.5</v>
      </c>
      <c r="GX25">
        <v>2.0406</v>
      </c>
      <c r="GY25">
        <v>2.0657</v>
      </c>
      <c r="GZ25">
        <v>0.110939</v>
      </c>
      <c r="HA25">
        <v>0</v>
      </c>
      <c r="HB25">
        <v>30.0518</v>
      </c>
      <c r="HC25">
        <v>999.9</v>
      </c>
      <c r="HD25">
        <v>82.145</v>
      </c>
      <c r="HE25">
        <v>27.593</v>
      </c>
      <c r="HF25">
        <v>34.2762</v>
      </c>
      <c r="HG25">
        <v>42.9602</v>
      </c>
      <c r="HH25">
        <v>24.375</v>
      </c>
      <c r="HI25">
        <v>2</v>
      </c>
      <c r="HJ25">
        <v>0.313232</v>
      </c>
      <c r="HK25">
        <v>0</v>
      </c>
      <c r="HL25">
        <v>20.3071</v>
      </c>
      <c r="HM25">
        <v>5.24604</v>
      </c>
      <c r="HN25">
        <v>11.9656</v>
      </c>
      <c r="HO25">
        <v>4.9852</v>
      </c>
      <c r="HP25">
        <v>3.2927</v>
      </c>
      <c r="HQ25">
        <v>9999</v>
      </c>
      <c r="HR25">
        <v>999.9</v>
      </c>
      <c r="HS25">
        <v>9999</v>
      </c>
      <c r="HT25">
        <v>9999</v>
      </c>
      <c r="HU25">
        <v>4.97107</v>
      </c>
      <c r="HV25">
        <v>1.88278</v>
      </c>
      <c r="HW25">
        <v>1.87759</v>
      </c>
      <c r="HX25">
        <v>1.87912</v>
      </c>
      <c r="HY25">
        <v>1.87485</v>
      </c>
      <c r="HZ25">
        <v>1.875</v>
      </c>
      <c r="IA25">
        <v>1.8782</v>
      </c>
      <c r="IB25">
        <v>1.8788</v>
      </c>
      <c r="IC25">
        <v>0</v>
      </c>
      <c r="ID25">
        <v>0</v>
      </c>
      <c r="IE25">
        <v>0</v>
      </c>
      <c r="IF25">
        <v>0</v>
      </c>
      <c r="IG25" t="s">
        <v>437</v>
      </c>
      <c r="IH25" t="s">
        <v>438</v>
      </c>
      <c r="II25" t="s">
        <v>439</v>
      </c>
      <c r="IJ25" t="s">
        <v>439</v>
      </c>
      <c r="IK25" t="s">
        <v>439</v>
      </c>
      <c r="IL25" t="s">
        <v>439</v>
      </c>
      <c r="IM25">
        <v>0</v>
      </c>
      <c r="IN25">
        <v>100</v>
      </c>
      <c r="IO25">
        <v>100</v>
      </c>
      <c r="IP25">
        <v>-1.149</v>
      </c>
      <c r="IQ25">
        <v>0.5298</v>
      </c>
      <c r="IR25">
        <v>-1.14645454545456</v>
      </c>
      <c r="IS25">
        <v>0</v>
      </c>
      <c r="IT25">
        <v>0</v>
      </c>
      <c r="IU25">
        <v>0</v>
      </c>
      <c r="IV25">
        <v>0.529790909090906</v>
      </c>
      <c r="IW25">
        <v>0</v>
      </c>
      <c r="IX25">
        <v>0</v>
      </c>
      <c r="IY25">
        <v>0</v>
      </c>
      <c r="IZ25">
        <v>-1</v>
      </c>
      <c r="JA25">
        <v>-1</v>
      </c>
      <c r="JB25">
        <v>1</v>
      </c>
      <c r="JC25">
        <v>23</v>
      </c>
      <c r="JD25">
        <v>1.1</v>
      </c>
      <c r="JE25">
        <v>5.5</v>
      </c>
      <c r="JF25">
        <v>4.99756</v>
      </c>
      <c r="JG25">
        <v>4.99756</v>
      </c>
      <c r="JH25">
        <v>2.39624</v>
      </c>
      <c r="JI25">
        <v>2.67212</v>
      </c>
      <c r="JJ25">
        <v>2.30103</v>
      </c>
      <c r="JK25">
        <v>2.28271</v>
      </c>
      <c r="JL25">
        <v>32.4875</v>
      </c>
      <c r="JM25">
        <v>15.1127</v>
      </c>
      <c r="JN25">
        <v>2</v>
      </c>
      <c r="JO25">
        <v>617.285</v>
      </c>
      <c r="JP25">
        <v>650.586</v>
      </c>
      <c r="JQ25">
        <v>30.745</v>
      </c>
      <c r="JR25">
        <v>30.9211</v>
      </c>
      <c r="JS25">
        <v>30.0002</v>
      </c>
      <c r="JT25">
        <v>30.9963</v>
      </c>
      <c r="JU25">
        <v>31.0333</v>
      </c>
      <c r="JV25">
        <v>-1</v>
      </c>
      <c r="JW25">
        <v>-30</v>
      </c>
      <c r="JX25">
        <v>-30</v>
      </c>
      <c r="JY25">
        <v>-999.9</v>
      </c>
      <c r="JZ25">
        <v>700</v>
      </c>
      <c r="KA25">
        <v>0</v>
      </c>
      <c r="KB25">
        <v>103.692</v>
      </c>
      <c r="KC25">
        <v>100.539</v>
      </c>
    </row>
    <row r="26" spans="1:289">
      <c r="A26">
        <v>10</v>
      </c>
      <c r="B26">
        <v>1712174418.1</v>
      </c>
      <c r="C26">
        <v>1066.09999990463</v>
      </c>
      <c r="D26" t="s">
        <v>474</v>
      </c>
      <c r="E26" t="s">
        <v>475</v>
      </c>
      <c r="F26">
        <v>15</v>
      </c>
      <c r="G26" t="s">
        <v>425</v>
      </c>
      <c r="H26" t="s">
        <v>426</v>
      </c>
      <c r="I26" t="s">
        <v>427</v>
      </c>
      <c r="J26" t="s">
        <v>428</v>
      </c>
      <c r="K26" t="s">
        <v>429</v>
      </c>
      <c r="L26" t="s">
        <v>430</v>
      </c>
      <c r="M26">
        <v>1712174409.6</v>
      </c>
      <c r="N26">
        <f>(O26)/1000</f>
        <v>0</v>
      </c>
      <c r="O26">
        <f>IF(DT26, AR26, AL26)</f>
        <v>0</v>
      </c>
      <c r="P26">
        <f>IF(DT26, AM26, AK26)</f>
        <v>0</v>
      </c>
      <c r="Q26">
        <f>DV26 - IF(AY26&gt;1, P26*DP26*100.0/(BA26*EJ26), 0)</f>
        <v>0</v>
      </c>
      <c r="R26">
        <f>((X26-N26/2)*Q26-P26)/(X26+N26/2)</f>
        <v>0</v>
      </c>
      <c r="S26">
        <f>R26*(EC26+ED26)/1000.0</f>
        <v>0</v>
      </c>
      <c r="T26">
        <f>(DV26 - IF(AY26&gt;1, P26*DP26*100.0/(BA26*EJ26), 0))*(EC26+ED26)/1000.0</f>
        <v>0</v>
      </c>
      <c r="U26">
        <f>2.0/((1/W26-1/V26)+SIGN(W26)*SQRT((1/W26-1/V26)*(1/W26-1/V26) + 4*DQ26/((DQ26+1)*(DQ26+1))*(2*1/W26*1/V26-1/V26*1/V26)))</f>
        <v>0</v>
      </c>
      <c r="V26">
        <f>IF(LEFT(DR26,1)&lt;&gt;"0",IF(LEFT(DR26,1)="1",3.0,DS26),$D$5+$E$5*(EJ26*EC26/($K$5*1000))+$F$5*(EJ26*EC26/($K$5*1000))*MAX(MIN(DP26,$J$5),$I$5)*MAX(MIN(DP26,$J$5),$I$5)+$G$5*MAX(MIN(DP26,$J$5),$I$5)*(EJ26*EC26/($K$5*1000))+$H$5*(EJ26*EC26/($K$5*1000))*(EJ26*EC26/($K$5*1000)))</f>
        <v>0</v>
      </c>
      <c r="W26">
        <f>N26*(1000-(1000*0.61365*exp(17.502*AA26/(240.97+AA26))/(EC26+ED26)+DX26)/2)/(1000*0.61365*exp(17.502*AA26/(240.97+AA26))/(EC26+ED26)-DX26)</f>
        <v>0</v>
      </c>
      <c r="X26">
        <f>1/((DQ26+1)/(U26/1.6)+1/(V26/1.37)) + DQ26/((DQ26+1)/(U26/1.6) + DQ26/(V26/1.37))</f>
        <v>0</v>
      </c>
      <c r="Y26">
        <f>(DL26*DO26)</f>
        <v>0</v>
      </c>
      <c r="Z26">
        <f>(EE26+(Y26+2*0.95*5.67E-8*(((EE26+$B$7)+273)^4-(EE26+273)^4)-44100*N26)/(1.84*29.3*V26+8*0.95*5.67E-8*(EE26+273)^3))</f>
        <v>0</v>
      </c>
      <c r="AA26">
        <f>($C$7*EF26+$D$7*EG26+$E$7*Z26)</f>
        <v>0</v>
      </c>
      <c r="AB26">
        <f>0.61365*exp(17.502*AA26/(240.97+AA26))</f>
        <v>0</v>
      </c>
      <c r="AC26">
        <f>(AD26/AE26*100)</f>
        <v>0</v>
      </c>
      <c r="AD26">
        <f>DX26*(EC26+ED26)/1000</f>
        <v>0</v>
      </c>
      <c r="AE26">
        <f>0.61365*exp(17.502*EE26/(240.97+EE26))</f>
        <v>0</v>
      </c>
      <c r="AF26">
        <f>(AB26-DX26*(EC26+ED26)/1000)</f>
        <v>0</v>
      </c>
      <c r="AG26">
        <f>(-N26*44100)</f>
        <v>0</v>
      </c>
      <c r="AH26">
        <f>2*29.3*V26*0.92*(EE26-AA26)</f>
        <v>0</v>
      </c>
      <c r="AI26">
        <f>2*0.95*5.67E-8*(((EE26+$B$7)+273)^4-(AA26+273)^4)</f>
        <v>0</v>
      </c>
      <c r="AJ26">
        <f>Y26+AI26+AG26+AH26</f>
        <v>0</v>
      </c>
      <c r="AK26">
        <f>EB26*AY26*(DW26-DV26*(1000-AY26*DY26)/(1000-AY26*DX26))/(100*DP26)</f>
        <v>0</v>
      </c>
      <c r="AL26">
        <f>1000*EB26*AY26*(DX26-DY26)/(100*DP26*(1000-AY26*DX26))</f>
        <v>0</v>
      </c>
      <c r="AM26">
        <f>(AN26 - AO26 - EC26*1E3/(8.314*(EE26+273.15)) * AQ26/EB26 * AP26) * EB26/(100*DP26) * (1000 - DY26)/1000</f>
        <v>0</v>
      </c>
      <c r="AN26">
        <v>341.66925318261</v>
      </c>
      <c r="AO26">
        <v>339.108842424242</v>
      </c>
      <c r="AP26">
        <v>-0.0205710324439957</v>
      </c>
      <c r="AQ26">
        <v>66.9987964147855</v>
      </c>
      <c r="AR26">
        <f>(AT26 - AS26 + EC26*1E3/(8.314*(EE26+273.15)) * AV26/EB26 * AU26) * EB26/(100*DP26) * 1000/(1000 - AT26)</f>
        <v>0</v>
      </c>
      <c r="AS26">
        <v>34.6441228357995</v>
      </c>
      <c r="AT26">
        <v>35.4697260606061</v>
      </c>
      <c r="AU26">
        <v>0.000303870464415381</v>
      </c>
      <c r="AV26">
        <v>77.7799708675663</v>
      </c>
      <c r="AW26">
        <v>1</v>
      </c>
      <c r="AX26">
        <v>0</v>
      </c>
      <c r="AY26">
        <f>IF(AW26*$H$13&gt;=BA26,1.0,(BA26/(BA26-AW26*$H$13)))</f>
        <v>0</v>
      </c>
      <c r="AZ26">
        <f>(AY26-1)*100</f>
        <v>0</v>
      </c>
      <c r="BA26">
        <f>MAX(0,($B$13+$C$13*EJ26)/(1+$D$13*EJ26)*EC26/(EE26+273)*$E$13)</f>
        <v>0</v>
      </c>
      <c r="BB26" t="s">
        <v>431</v>
      </c>
      <c r="BC26">
        <v>10084.4</v>
      </c>
      <c r="BD26">
        <v>1100.64384615385</v>
      </c>
      <c r="BE26">
        <v>4643.41</v>
      </c>
      <c r="BF26">
        <f>1-BD26/BE26</f>
        <v>0</v>
      </c>
      <c r="BG26">
        <v>-0.207354627803168</v>
      </c>
      <c r="BH26" t="s">
        <v>476</v>
      </c>
      <c r="BI26">
        <v>10070.2</v>
      </c>
      <c r="BJ26">
        <v>1397.79576923077</v>
      </c>
      <c r="BK26">
        <v>1673.16619444614</v>
      </c>
      <c r="BL26">
        <f>1-BJ26/BK26</f>
        <v>0</v>
      </c>
      <c r="BM26">
        <v>0.5</v>
      </c>
      <c r="BN26">
        <f>DM26</f>
        <v>0</v>
      </c>
      <c r="BO26">
        <f>P26</f>
        <v>0</v>
      </c>
      <c r="BP26">
        <f>BL26*BM26*BN26</f>
        <v>0</v>
      </c>
      <c r="BQ26">
        <f>(BO26-BG26)/BN26</f>
        <v>0</v>
      </c>
      <c r="BR26">
        <f>(BE26-BK26)/BK26</f>
        <v>0</v>
      </c>
      <c r="BS26">
        <f>BD26/(BF26+BD26/BK26)</f>
        <v>0</v>
      </c>
      <c r="BT26" t="s">
        <v>433</v>
      </c>
      <c r="BU26">
        <v>0</v>
      </c>
      <c r="BV26">
        <f>IF(BU26&lt;&gt;0, BU26, BS26)</f>
        <v>0</v>
      </c>
      <c r="BW26">
        <f>1-BV26/BK26</f>
        <v>0</v>
      </c>
      <c r="BX26">
        <f>(BK26-BJ26)/(BK26-BV26)</f>
        <v>0</v>
      </c>
      <c r="BY26">
        <f>(BE26-BK26)/(BE26-BV26)</f>
        <v>0</v>
      </c>
      <c r="BZ26">
        <f>(BK26-BJ26)/(BK26-BD26)</f>
        <v>0</v>
      </c>
      <c r="CA26">
        <f>(BE26-BK26)/(BE26-BD26)</f>
        <v>0</v>
      </c>
      <c r="CB26">
        <f>(BX26*BV26/BJ26)</f>
        <v>0</v>
      </c>
      <c r="CC26">
        <f>(1-CB26)</f>
        <v>0</v>
      </c>
      <c r="CD26">
        <v>2143</v>
      </c>
      <c r="CE26">
        <v>290</v>
      </c>
      <c r="CF26">
        <v>1650</v>
      </c>
      <c r="CG26">
        <v>75</v>
      </c>
      <c r="CH26">
        <v>10070.2</v>
      </c>
      <c r="CI26">
        <v>1646.34</v>
      </c>
      <c r="CJ26">
        <v>3.66</v>
      </c>
      <c r="CK26">
        <v>300</v>
      </c>
      <c r="CL26">
        <v>24.1</v>
      </c>
      <c r="CM26">
        <v>1673.16619444614</v>
      </c>
      <c r="CN26">
        <v>2.01466459581668</v>
      </c>
      <c r="CO26">
        <v>-27.0137620785071</v>
      </c>
      <c r="CP26">
        <v>1.77263356126668</v>
      </c>
      <c r="CQ26">
        <v>0.892405943952193</v>
      </c>
      <c r="CR26">
        <v>-0.0077680640711902</v>
      </c>
      <c r="CS26">
        <v>290</v>
      </c>
      <c r="CT26">
        <v>1646.96</v>
      </c>
      <c r="CU26">
        <v>885</v>
      </c>
      <c r="CV26">
        <v>10031</v>
      </c>
      <c r="CW26">
        <v>1646.24</v>
      </c>
      <c r="CX26">
        <v>0.72</v>
      </c>
      <c r="DL26">
        <f>$B$11*EK26+$C$11*EL26+$F$11*EW26*(1-EZ26)</f>
        <v>0</v>
      </c>
      <c r="DM26">
        <f>DL26*DN26</f>
        <v>0</v>
      </c>
      <c r="DN26">
        <f>($B$11*$D$9+$C$11*$D$9+$F$11*((FJ26+FB26)/MAX(FJ26+FB26+FK26, 0.1)*$I$9+FK26/MAX(FJ26+FB26+FK26, 0.1)*$J$9))/($B$11+$C$11+$F$11)</f>
        <v>0</v>
      </c>
      <c r="DO26">
        <f>($B$11*$K$9+$C$11*$K$9+$F$11*((FJ26+FB26)/MAX(FJ26+FB26+FK26, 0.1)*$P$9+FK26/MAX(FJ26+FB26+FK26, 0.1)*$Q$9))/($B$11+$C$11+$F$11)</f>
        <v>0</v>
      </c>
      <c r="DP26">
        <v>6</v>
      </c>
      <c r="DQ26">
        <v>0.5</v>
      </c>
      <c r="DR26" t="s">
        <v>434</v>
      </c>
      <c r="DS26">
        <v>2</v>
      </c>
      <c r="DT26" t="b">
        <v>1</v>
      </c>
      <c r="DU26">
        <v>1712174409.6</v>
      </c>
      <c r="DV26">
        <v>326.3654375</v>
      </c>
      <c r="DW26">
        <v>330.0766875</v>
      </c>
      <c r="DX26">
        <v>35.45944375</v>
      </c>
      <c r="DY26">
        <v>34.620025</v>
      </c>
      <c r="DZ26">
        <v>327.5264375</v>
      </c>
      <c r="EA26">
        <v>34.92964375</v>
      </c>
      <c r="EB26">
        <v>599.98775</v>
      </c>
      <c r="EC26">
        <v>88.808225</v>
      </c>
      <c r="ED26">
        <v>0.10002475625</v>
      </c>
      <c r="EE26">
        <v>32.42375625</v>
      </c>
      <c r="EF26">
        <v>31.96563125</v>
      </c>
      <c r="EG26">
        <v>999.9</v>
      </c>
      <c r="EH26">
        <v>0</v>
      </c>
      <c r="EI26">
        <v>0</v>
      </c>
      <c r="EJ26">
        <v>7000.78125</v>
      </c>
      <c r="EK26">
        <v>0</v>
      </c>
      <c r="EL26">
        <v>-486.4169375</v>
      </c>
      <c r="EM26">
        <v>-3.69933875</v>
      </c>
      <c r="EN26">
        <v>338.376125</v>
      </c>
      <c r="EO26">
        <v>341.9139375</v>
      </c>
      <c r="EP26">
        <v>0.83942825</v>
      </c>
      <c r="EQ26">
        <v>330.0766875</v>
      </c>
      <c r="ER26">
        <v>34.620025</v>
      </c>
      <c r="ES26">
        <v>3.14908875</v>
      </c>
      <c r="ET26">
        <v>3.074543125</v>
      </c>
      <c r="EU26">
        <v>24.8379625</v>
      </c>
      <c r="EV26">
        <v>24.43720625</v>
      </c>
      <c r="EW26">
        <v>700.0100625</v>
      </c>
      <c r="EX26">
        <v>0.9429896875</v>
      </c>
      <c r="EY26">
        <v>0.05701006875</v>
      </c>
      <c r="EZ26">
        <v>0</v>
      </c>
      <c r="FA26">
        <v>1397.8675</v>
      </c>
      <c r="FB26">
        <v>5.00072</v>
      </c>
      <c r="FC26">
        <v>9788.178125</v>
      </c>
      <c r="FD26">
        <v>6034.039375</v>
      </c>
      <c r="FE26">
        <v>44.67925</v>
      </c>
      <c r="FF26">
        <v>47</v>
      </c>
      <c r="FG26">
        <v>46.187</v>
      </c>
      <c r="FH26">
        <v>47.187</v>
      </c>
      <c r="FI26">
        <v>47.253875</v>
      </c>
      <c r="FJ26">
        <v>655.38625</v>
      </c>
      <c r="FK26">
        <v>39.62</v>
      </c>
      <c r="FL26">
        <v>0</v>
      </c>
      <c r="FM26">
        <v>58.7000000476837</v>
      </c>
      <c r="FN26">
        <v>0</v>
      </c>
      <c r="FO26">
        <v>1397.79576923077</v>
      </c>
      <c r="FP26">
        <v>-8.37777777295268</v>
      </c>
      <c r="FQ26">
        <v>-63.6430770698474</v>
      </c>
      <c r="FR26">
        <v>9787.13461538462</v>
      </c>
      <c r="FS26">
        <v>15</v>
      </c>
      <c r="FT26">
        <v>1712174435.1</v>
      </c>
      <c r="FU26" t="s">
        <v>477</v>
      </c>
      <c r="FV26">
        <v>1712174435.1</v>
      </c>
      <c r="FW26">
        <v>1712174029.1</v>
      </c>
      <c r="FX26">
        <v>21</v>
      </c>
      <c r="FY26">
        <v>-0.012</v>
      </c>
      <c r="FZ26">
        <v>0.001</v>
      </c>
      <c r="GA26">
        <v>-1.161</v>
      </c>
      <c r="GB26">
        <v>0.53</v>
      </c>
      <c r="GC26">
        <v>329</v>
      </c>
      <c r="GD26">
        <v>35</v>
      </c>
      <c r="GE26">
        <v>0.68</v>
      </c>
      <c r="GF26">
        <v>0.21</v>
      </c>
      <c r="GG26">
        <v>0</v>
      </c>
      <c r="GH26">
        <v>0</v>
      </c>
      <c r="GI26" t="s">
        <v>436</v>
      </c>
      <c r="GJ26">
        <v>3.23904</v>
      </c>
      <c r="GK26">
        <v>2.69165</v>
      </c>
      <c r="GL26">
        <v>0.0704423</v>
      </c>
      <c r="GM26">
        <v>0.0703935</v>
      </c>
      <c r="GN26">
        <v>0.1375</v>
      </c>
      <c r="GO26">
        <v>0.134027</v>
      </c>
      <c r="GP26">
        <v>28199.1</v>
      </c>
      <c r="GQ26">
        <v>25841.3</v>
      </c>
      <c r="GR26">
        <v>28721.4</v>
      </c>
      <c r="GS26">
        <v>26393.2</v>
      </c>
      <c r="GT26">
        <v>34533.3</v>
      </c>
      <c r="GU26">
        <v>32177.1</v>
      </c>
      <c r="GV26">
        <v>43151.4</v>
      </c>
      <c r="GW26">
        <v>39984.4</v>
      </c>
      <c r="GX26">
        <v>2.0402</v>
      </c>
      <c r="GY26">
        <v>2.0649</v>
      </c>
      <c r="GZ26">
        <v>0.111043</v>
      </c>
      <c r="HA26">
        <v>0</v>
      </c>
      <c r="HB26">
        <v>30.1614</v>
      </c>
      <c r="HC26">
        <v>999.9</v>
      </c>
      <c r="HD26">
        <v>81.651</v>
      </c>
      <c r="HE26">
        <v>27.704</v>
      </c>
      <c r="HF26">
        <v>34.291</v>
      </c>
      <c r="HG26">
        <v>42.9602</v>
      </c>
      <c r="HH26">
        <v>24.375</v>
      </c>
      <c r="HI26">
        <v>2</v>
      </c>
      <c r="HJ26">
        <v>0.315884</v>
      </c>
      <c r="HK26">
        <v>0</v>
      </c>
      <c r="HL26">
        <v>20.3067</v>
      </c>
      <c r="HM26">
        <v>5.24724</v>
      </c>
      <c r="HN26">
        <v>11.9656</v>
      </c>
      <c r="HO26">
        <v>4.9844</v>
      </c>
      <c r="HP26">
        <v>3.2926</v>
      </c>
      <c r="HQ26">
        <v>9999</v>
      </c>
      <c r="HR26">
        <v>999.9</v>
      </c>
      <c r="HS26">
        <v>9999</v>
      </c>
      <c r="HT26">
        <v>9999</v>
      </c>
      <c r="HU26">
        <v>4.9711</v>
      </c>
      <c r="HV26">
        <v>1.88278</v>
      </c>
      <c r="HW26">
        <v>1.87759</v>
      </c>
      <c r="HX26">
        <v>1.87912</v>
      </c>
      <c r="HY26">
        <v>1.87485</v>
      </c>
      <c r="HZ26">
        <v>1.875</v>
      </c>
      <c r="IA26">
        <v>1.8782</v>
      </c>
      <c r="IB26">
        <v>1.87878</v>
      </c>
      <c r="IC26">
        <v>0</v>
      </c>
      <c r="ID26">
        <v>0</v>
      </c>
      <c r="IE26">
        <v>0</v>
      </c>
      <c r="IF26">
        <v>0</v>
      </c>
      <c r="IG26" t="s">
        <v>437</v>
      </c>
      <c r="IH26" t="s">
        <v>438</v>
      </c>
      <c r="II26" t="s">
        <v>439</v>
      </c>
      <c r="IJ26" t="s">
        <v>439</v>
      </c>
      <c r="IK26" t="s">
        <v>439</v>
      </c>
      <c r="IL26" t="s">
        <v>439</v>
      </c>
      <c r="IM26">
        <v>0</v>
      </c>
      <c r="IN26">
        <v>100</v>
      </c>
      <c r="IO26">
        <v>100</v>
      </c>
      <c r="IP26">
        <v>-1.161</v>
      </c>
      <c r="IQ26">
        <v>0.5298</v>
      </c>
      <c r="IR26">
        <v>-1.14900000000006</v>
      </c>
      <c r="IS26">
        <v>0</v>
      </c>
      <c r="IT26">
        <v>0</v>
      </c>
      <c r="IU26">
        <v>0</v>
      </c>
      <c r="IV26">
        <v>0.529790909090906</v>
      </c>
      <c r="IW26">
        <v>0</v>
      </c>
      <c r="IX26">
        <v>0</v>
      </c>
      <c r="IY26">
        <v>0</v>
      </c>
      <c r="IZ26">
        <v>-1</v>
      </c>
      <c r="JA26">
        <v>-1</v>
      </c>
      <c r="JB26">
        <v>1</v>
      </c>
      <c r="JC26">
        <v>23</v>
      </c>
      <c r="JD26">
        <v>0.6</v>
      </c>
      <c r="JE26">
        <v>6.5</v>
      </c>
      <c r="JF26">
        <v>4.99756</v>
      </c>
      <c r="JG26">
        <v>4.99756</v>
      </c>
      <c r="JH26">
        <v>2.39624</v>
      </c>
      <c r="JI26">
        <v>2.67212</v>
      </c>
      <c r="JJ26">
        <v>2.30103</v>
      </c>
      <c r="JK26">
        <v>2.27051</v>
      </c>
      <c r="JL26">
        <v>32.5982</v>
      </c>
      <c r="JM26">
        <v>15.0952</v>
      </c>
      <c r="JN26">
        <v>2</v>
      </c>
      <c r="JO26">
        <v>617.331</v>
      </c>
      <c r="JP26">
        <v>650.277</v>
      </c>
      <c r="JQ26">
        <v>30.8362</v>
      </c>
      <c r="JR26">
        <v>30.9535</v>
      </c>
      <c r="JS26">
        <v>30.0004</v>
      </c>
      <c r="JT26">
        <v>31.0311</v>
      </c>
      <c r="JU26">
        <v>31.0659</v>
      </c>
      <c r="JV26">
        <v>-1</v>
      </c>
      <c r="JW26">
        <v>-30</v>
      </c>
      <c r="JX26">
        <v>-30</v>
      </c>
      <c r="JY26">
        <v>-999.9</v>
      </c>
      <c r="JZ26">
        <v>700</v>
      </c>
      <c r="KA26">
        <v>0</v>
      </c>
      <c r="KB26">
        <v>103.688</v>
      </c>
      <c r="KC26">
        <v>100.536</v>
      </c>
    </row>
    <row r="27" spans="1:289">
      <c r="A27">
        <v>11</v>
      </c>
      <c r="B27">
        <v>1712174487.1</v>
      </c>
      <c r="C27">
        <v>1135.09999990463</v>
      </c>
      <c r="D27" t="s">
        <v>478</v>
      </c>
      <c r="E27" t="s">
        <v>479</v>
      </c>
      <c r="F27">
        <v>15</v>
      </c>
      <c r="G27" t="s">
        <v>425</v>
      </c>
      <c r="H27" t="s">
        <v>426</v>
      </c>
      <c r="I27" t="s">
        <v>427</v>
      </c>
      <c r="J27" t="s">
        <v>428</v>
      </c>
      <c r="K27" t="s">
        <v>429</v>
      </c>
      <c r="L27" t="s">
        <v>430</v>
      </c>
      <c r="M27">
        <v>1712174479.1</v>
      </c>
      <c r="N27">
        <f>(O27)/1000</f>
        <v>0</v>
      </c>
      <c r="O27">
        <f>IF(DT27, AR27, AL27)</f>
        <v>0</v>
      </c>
      <c r="P27">
        <f>IF(DT27, AM27, AK27)</f>
        <v>0</v>
      </c>
      <c r="Q27">
        <f>DV27 - IF(AY27&gt;1, P27*DP27*100.0/(BA27*EJ27), 0)</f>
        <v>0</v>
      </c>
      <c r="R27">
        <f>((X27-N27/2)*Q27-P27)/(X27+N27/2)</f>
        <v>0</v>
      </c>
      <c r="S27">
        <f>R27*(EC27+ED27)/1000.0</f>
        <v>0</v>
      </c>
      <c r="T27">
        <f>(DV27 - IF(AY27&gt;1, P27*DP27*100.0/(BA27*EJ27), 0))*(EC27+ED27)/1000.0</f>
        <v>0</v>
      </c>
      <c r="U27">
        <f>2.0/((1/W27-1/V27)+SIGN(W27)*SQRT((1/W27-1/V27)*(1/W27-1/V27) + 4*DQ27/((DQ27+1)*(DQ27+1))*(2*1/W27*1/V27-1/V27*1/V27)))</f>
        <v>0</v>
      </c>
      <c r="V27">
        <f>IF(LEFT(DR27,1)&lt;&gt;"0",IF(LEFT(DR27,1)="1",3.0,DS27),$D$5+$E$5*(EJ27*EC27/($K$5*1000))+$F$5*(EJ27*EC27/($K$5*1000))*MAX(MIN(DP27,$J$5),$I$5)*MAX(MIN(DP27,$J$5),$I$5)+$G$5*MAX(MIN(DP27,$J$5),$I$5)*(EJ27*EC27/($K$5*1000))+$H$5*(EJ27*EC27/($K$5*1000))*(EJ27*EC27/($K$5*1000)))</f>
        <v>0</v>
      </c>
      <c r="W27">
        <f>N27*(1000-(1000*0.61365*exp(17.502*AA27/(240.97+AA27))/(EC27+ED27)+DX27)/2)/(1000*0.61365*exp(17.502*AA27/(240.97+AA27))/(EC27+ED27)-DX27)</f>
        <v>0</v>
      </c>
      <c r="X27">
        <f>1/((DQ27+1)/(U27/1.6)+1/(V27/1.37)) + DQ27/((DQ27+1)/(U27/1.6) + DQ27/(V27/1.37))</f>
        <v>0</v>
      </c>
      <c r="Y27">
        <f>(DL27*DO27)</f>
        <v>0</v>
      </c>
      <c r="Z27">
        <f>(EE27+(Y27+2*0.95*5.67E-8*(((EE27+$B$7)+273)^4-(EE27+273)^4)-44100*N27)/(1.84*29.3*V27+8*0.95*5.67E-8*(EE27+273)^3))</f>
        <v>0</v>
      </c>
      <c r="AA27">
        <f>($C$7*EF27+$D$7*EG27+$E$7*Z27)</f>
        <v>0</v>
      </c>
      <c r="AB27">
        <f>0.61365*exp(17.502*AA27/(240.97+AA27))</f>
        <v>0</v>
      </c>
      <c r="AC27">
        <f>(AD27/AE27*100)</f>
        <v>0</v>
      </c>
      <c r="AD27">
        <f>DX27*(EC27+ED27)/1000</f>
        <v>0</v>
      </c>
      <c r="AE27">
        <f>0.61365*exp(17.502*EE27/(240.97+EE27))</f>
        <v>0</v>
      </c>
      <c r="AF27">
        <f>(AB27-DX27*(EC27+ED27)/1000)</f>
        <v>0</v>
      </c>
      <c r="AG27">
        <f>(-N27*44100)</f>
        <v>0</v>
      </c>
      <c r="AH27">
        <f>2*29.3*V27*0.92*(EE27-AA27)</f>
        <v>0</v>
      </c>
      <c r="AI27">
        <f>2*0.95*5.67E-8*(((EE27+$B$7)+273)^4-(AA27+273)^4)</f>
        <v>0</v>
      </c>
      <c r="AJ27">
        <f>Y27+AI27+AG27+AH27</f>
        <v>0</v>
      </c>
      <c r="AK27">
        <f>EB27*AY27*(DW27-DV27*(1000-AY27*DY27)/(1000-AY27*DX27))/(100*DP27)</f>
        <v>0</v>
      </c>
      <c r="AL27">
        <f>1000*EB27*AY27*(DX27-DY27)/(100*DP27*(1000-AY27*DX27))</f>
        <v>0</v>
      </c>
      <c r="AM27">
        <f>(AN27 - AO27 - EC27*1E3/(8.314*(EE27+273.15)) * AQ27/EB27 * AP27) * EB27/(100*DP27) * (1000 - DY27)/1000</f>
        <v>0</v>
      </c>
      <c r="AN27">
        <v>341.432355822187</v>
      </c>
      <c r="AO27">
        <v>338.631709090909</v>
      </c>
      <c r="AP27">
        <v>0.0808331055654329</v>
      </c>
      <c r="AQ27">
        <v>66.9986314214926</v>
      </c>
      <c r="AR27">
        <f>(AT27 - AS27 + EC27*1E3/(8.314*(EE27+273.15)) * AV27/EB27 * AU27) * EB27/(100*DP27) * 1000/(1000 - AT27)</f>
        <v>0</v>
      </c>
      <c r="AS27">
        <v>34.4781107904868</v>
      </c>
      <c r="AT27">
        <v>35.2933969696969</v>
      </c>
      <c r="AU27">
        <v>4.96730114066181e-05</v>
      </c>
      <c r="AV27">
        <v>77.7782987097601</v>
      </c>
      <c r="AW27">
        <v>1</v>
      </c>
      <c r="AX27">
        <v>0</v>
      </c>
      <c r="AY27">
        <f>IF(AW27*$H$13&gt;=BA27,1.0,(BA27/(BA27-AW27*$H$13)))</f>
        <v>0</v>
      </c>
      <c r="AZ27">
        <f>(AY27-1)*100</f>
        <v>0</v>
      </c>
      <c r="BA27">
        <f>MAX(0,($B$13+$C$13*EJ27)/(1+$D$13*EJ27)*EC27/(EE27+273)*$E$13)</f>
        <v>0</v>
      </c>
      <c r="BB27" t="s">
        <v>431</v>
      </c>
      <c r="BC27">
        <v>10084.4</v>
      </c>
      <c r="BD27">
        <v>1100.64384615385</v>
      </c>
      <c r="BE27">
        <v>4643.41</v>
      </c>
      <c r="BF27">
        <f>1-BD27/BE27</f>
        <v>0</v>
      </c>
      <c r="BG27">
        <v>-0.207354627803168</v>
      </c>
      <c r="BH27" t="s">
        <v>480</v>
      </c>
      <c r="BI27">
        <v>10062.6</v>
      </c>
      <c r="BJ27">
        <v>1389.61</v>
      </c>
      <c r="BK27">
        <v>1662.12064675169</v>
      </c>
      <c r="BL27">
        <f>1-BJ27/BK27</f>
        <v>0</v>
      </c>
      <c r="BM27">
        <v>0.5</v>
      </c>
      <c r="BN27">
        <f>DM27</f>
        <v>0</v>
      </c>
      <c r="BO27">
        <f>P27</f>
        <v>0</v>
      </c>
      <c r="BP27">
        <f>BL27*BM27*BN27</f>
        <v>0</v>
      </c>
      <c r="BQ27">
        <f>(BO27-BG27)/BN27</f>
        <v>0</v>
      </c>
      <c r="BR27">
        <f>(BE27-BK27)/BK27</f>
        <v>0</v>
      </c>
      <c r="BS27">
        <f>BD27/(BF27+BD27/BK27)</f>
        <v>0</v>
      </c>
      <c r="BT27" t="s">
        <v>433</v>
      </c>
      <c r="BU27">
        <v>0</v>
      </c>
      <c r="BV27">
        <f>IF(BU27&lt;&gt;0, BU27, BS27)</f>
        <v>0</v>
      </c>
      <c r="BW27">
        <f>1-BV27/BK27</f>
        <v>0</v>
      </c>
      <c r="BX27">
        <f>(BK27-BJ27)/(BK27-BV27)</f>
        <v>0</v>
      </c>
      <c r="BY27">
        <f>(BE27-BK27)/(BE27-BV27)</f>
        <v>0</v>
      </c>
      <c r="BZ27">
        <f>(BK27-BJ27)/(BK27-BD27)</f>
        <v>0</v>
      </c>
      <c r="CA27">
        <f>(BE27-BK27)/(BE27-BD27)</f>
        <v>0</v>
      </c>
      <c r="CB27">
        <f>(BX27*BV27/BJ27)</f>
        <v>0</v>
      </c>
      <c r="CC27">
        <f>(1-CB27)</f>
        <v>0</v>
      </c>
      <c r="CD27">
        <v>2144</v>
      </c>
      <c r="CE27">
        <v>290</v>
      </c>
      <c r="CF27">
        <v>1638.97</v>
      </c>
      <c r="CG27">
        <v>135</v>
      </c>
      <c r="CH27">
        <v>10062.6</v>
      </c>
      <c r="CI27">
        <v>1635.01</v>
      </c>
      <c r="CJ27">
        <v>3.96</v>
      </c>
      <c r="CK27">
        <v>300</v>
      </c>
      <c r="CL27">
        <v>24.1</v>
      </c>
      <c r="CM27">
        <v>1662.12064675169</v>
      </c>
      <c r="CN27">
        <v>2.25279705122791</v>
      </c>
      <c r="CO27">
        <v>-27.2802017514585</v>
      </c>
      <c r="CP27">
        <v>1.98203987321472</v>
      </c>
      <c r="CQ27">
        <v>0.871228508026467</v>
      </c>
      <c r="CR27">
        <v>-0.0077677296996663</v>
      </c>
      <c r="CS27">
        <v>290</v>
      </c>
      <c r="CT27">
        <v>1635.51</v>
      </c>
      <c r="CU27">
        <v>785</v>
      </c>
      <c r="CV27">
        <v>10033.1</v>
      </c>
      <c r="CW27">
        <v>1634.93</v>
      </c>
      <c r="CX27">
        <v>0.58</v>
      </c>
      <c r="DL27">
        <f>$B$11*EK27+$C$11*EL27+$F$11*EW27*(1-EZ27)</f>
        <v>0</v>
      </c>
      <c r="DM27">
        <f>DL27*DN27</f>
        <v>0</v>
      </c>
      <c r="DN27">
        <f>($B$11*$D$9+$C$11*$D$9+$F$11*((FJ27+FB27)/MAX(FJ27+FB27+FK27, 0.1)*$I$9+FK27/MAX(FJ27+FB27+FK27, 0.1)*$J$9))/($B$11+$C$11+$F$11)</f>
        <v>0</v>
      </c>
      <c r="DO27">
        <f>($B$11*$K$9+$C$11*$K$9+$F$11*((FJ27+FB27)/MAX(FJ27+FB27+FK27, 0.1)*$P$9+FK27/MAX(FJ27+FB27+FK27, 0.1)*$Q$9))/($B$11+$C$11+$F$11)</f>
        <v>0</v>
      </c>
      <c r="DP27">
        <v>6</v>
      </c>
      <c r="DQ27">
        <v>0.5</v>
      </c>
      <c r="DR27" t="s">
        <v>434</v>
      </c>
      <c r="DS27">
        <v>2</v>
      </c>
      <c r="DT27" t="b">
        <v>1</v>
      </c>
      <c r="DU27">
        <v>1712174479.1</v>
      </c>
      <c r="DV27">
        <v>326.184533333333</v>
      </c>
      <c r="DW27">
        <v>329.366933333333</v>
      </c>
      <c r="DX27">
        <v>35.2936533333333</v>
      </c>
      <c r="DY27">
        <v>34.4654133333333</v>
      </c>
      <c r="DZ27">
        <v>327.295533333333</v>
      </c>
      <c r="EA27">
        <v>34.7638666666667</v>
      </c>
      <c r="EB27">
        <v>600.0008</v>
      </c>
      <c r="EC27">
        <v>88.8084266666667</v>
      </c>
      <c r="ED27">
        <v>0.100067226666667</v>
      </c>
      <c r="EE27">
        <v>32.5012733333333</v>
      </c>
      <c r="EF27">
        <v>32.02176</v>
      </c>
      <c r="EG27">
        <v>999.9</v>
      </c>
      <c r="EH27">
        <v>0</v>
      </c>
      <c r="EI27">
        <v>0</v>
      </c>
      <c r="EJ27">
        <v>6999</v>
      </c>
      <c r="EK27">
        <v>0</v>
      </c>
      <c r="EL27">
        <v>-473.460866666667</v>
      </c>
      <c r="EM27">
        <v>-3.23290066666667</v>
      </c>
      <c r="EN27">
        <v>338.065733333333</v>
      </c>
      <c r="EO27">
        <v>341.124</v>
      </c>
      <c r="EP27">
        <v>0.828236666666667</v>
      </c>
      <c r="EQ27">
        <v>329.366933333333</v>
      </c>
      <c r="ER27">
        <v>34.4654133333333</v>
      </c>
      <c r="ES27">
        <v>3.134374</v>
      </c>
      <c r="ET27">
        <v>3.06082066666667</v>
      </c>
      <c r="EU27">
        <v>24.7595266666667</v>
      </c>
      <c r="EV27">
        <v>24.36252</v>
      </c>
      <c r="EW27">
        <v>700.008133333333</v>
      </c>
      <c r="EX27">
        <v>0.9429924</v>
      </c>
      <c r="EY27">
        <v>0.0570073066666667</v>
      </c>
      <c r="EZ27">
        <v>0</v>
      </c>
      <c r="FA27">
        <v>1389.654</v>
      </c>
      <c r="FB27">
        <v>5.00072</v>
      </c>
      <c r="FC27">
        <v>9727.37666666667</v>
      </c>
      <c r="FD27">
        <v>6034.026</v>
      </c>
      <c r="FE27">
        <v>44.7872</v>
      </c>
      <c r="FF27">
        <v>47.0662</v>
      </c>
      <c r="FG27">
        <v>46.3078666666667</v>
      </c>
      <c r="FH27">
        <v>47.25</v>
      </c>
      <c r="FI27">
        <v>47.375</v>
      </c>
      <c r="FJ27">
        <v>655.386666666667</v>
      </c>
      <c r="FK27">
        <v>39.62</v>
      </c>
      <c r="FL27">
        <v>0</v>
      </c>
      <c r="FM27">
        <v>67.7000000476837</v>
      </c>
      <c r="FN27">
        <v>0</v>
      </c>
      <c r="FO27">
        <v>1389.61</v>
      </c>
      <c r="FP27">
        <v>-6.84376068549521</v>
      </c>
      <c r="FQ27">
        <v>-56.9405128074435</v>
      </c>
      <c r="FR27">
        <v>9726.77192307692</v>
      </c>
      <c r="FS27">
        <v>15</v>
      </c>
      <c r="FT27">
        <v>1712174511.1</v>
      </c>
      <c r="FU27" t="s">
        <v>481</v>
      </c>
      <c r="FV27">
        <v>1712174511.1</v>
      </c>
      <c r="FW27">
        <v>1712174029.1</v>
      </c>
      <c r="FX27">
        <v>22</v>
      </c>
      <c r="FY27">
        <v>0.051</v>
      </c>
      <c r="FZ27">
        <v>0.001</v>
      </c>
      <c r="GA27">
        <v>-1.111</v>
      </c>
      <c r="GB27">
        <v>0.53</v>
      </c>
      <c r="GC27">
        <v>329</v>
      </c>
      <c r="GD27">
        <v>35</v>
      </c>
      <c r="GE27">
        <v>1.06</v>
      </c>
      <c r="GF27">
        <v>0.21</v>
      </c>
      <c r="GG27">
        <v>0</v>
      </c>
      <c r="GH27">
        <v>0</v>
      </c>
      <c r="GI27" t="s">
        <v>436</v>
      </c>
      <c r="GJ27">
        <v>3.23896</v>
      </c>
      <c r="GK27">
        <v>2.69127</v>
      </c>
      <c r="GL27">
        <v>0.0704028</v>
      </c>
      <c r="GM27">
        <v>0.0704025</v>
      </c>
      <c r="GN27">
        <v>0.137014</v>
      </c>
      <c r="GO27">
        <v>0.133583</v>
      </c>
      <c r="GP27">
        <v>28198.3</v>
      </c>
      <c r="GQ27">
        <v>25840.2</v>
      </c>
      <c r="GR27">
        <v>28719.6</v>
      </c>
      <c r="GS27">
        <v>26392.4</v>
      </c>
      <c r="GT27">
        <v>34551.6</v>
      </c>
      <c r="GU27">
        <v>32194.3</v>
      </c>
      <c r="GV27">
        <v>43149.2</v>
      </c>
      <c r="GW27">
        <v>39984.7</v>
      </c>
      <c r="GX27">
        <v>2.0399</v>
      </c>
      <c r="GY27">
        <v>2.0632</v>
      </c>
      <c r="GZ27">
        <v>0.109658</v>
      </c>
      <c r="HA27">
        <v>0</v>
      </c>
      <c r="HB27">
        <v>30.215</v>
      </c>
      <c r="HC27">
        <v>999.9</v>
      </c>
      <c r="HD27">
        <v>80.973</v>
      </c>
      <c r="HE27">
        <v>27.835</v>
      </c>
      <c r="HF27">
        <v>34.2705</v>
      </c>
      <c r="HG27">
        <v>42.9302</v>
      </c>
      <c r="HH27">
        <v>24.387</v>
      </c>
      <c r="HI27">
        <v>2</v>
      </c>
      <c r="HJ27">
        <v>0.318526</v>
      </c>
      <c r="HK27">
        <v>0</v>
      </c>
      <c r="HL27">
        <v>20.307</v>
      </c>
      <c r="HM27">
        <v>5.24664</v>
      </c>
      <c r="HN27">
        <v>11.9644</v>
      </c>
      <c r="HO27">
        <v>4.9838</v>
      </c>
      <c r="HP27">
        <v>3.2925</v>
      </c>
      <c r="HQ27">
        <v>9999</v>
      </c>
      <c r="HR27">
        <v>999.9</v>
      </c>
      <c r="HS27">
        <v>9999</v>
      </c>
      <c r="HT27">
        <v>9999</v>
      </c>
      <c r="HU27">
        <v>4.97106</v>
      </c>
      <c r="HV27">
        <v>1.88281</v>
      </c>
      <c r="HW27">
        <v>1.87759</v>
      </c>
      <c r="HX27">
        <v>1.87912</v>
      </c>
      <c r="HY27">
        <v>1.87485</v>
      </c>
      <c r="HZ27">
        <v>1.875</v>
      </c>
      <c r="IA27">
        <v>1.87823</v>
      </c>
      <c r="IB27">
        <v>1.87881</v>
      </c>
      <c r="IC27">
        <v>0</v>
      </c>
      <c r="ID27">
        <v>0</v>
      </c>
      <c r="IE27">
        <v>0</v>
      </c>
      <c r="IF27">
        <v>0</v>
      </c>
      <c r="IG27" t="s">
        <v>437</v>
      </c>
      <c r="IH27" t="s">
        <v>438</v>
      </c>
      <c r="II27" t="s">
        <v>439</v>
      </c>
      <c r="IJ27" t="s">
        <v>439</v>
      </c>
      <c r="IK27" t="s">
        <v>439</v>
      </c>
      <c r="IL27" t="s">
        <v>439</v>
      </c>
      <c r="IM27">
        <v>0</v>
      </c>
      <c r="IN27">
        <v>100</v>
      </c>
      <c r="IO27">
        <v>100</v>
      </c>
      <c r="IP27">
        <v>-1.111</v>
      </c>
      <c r="IQ27">
        <v>0.5298</v>
      </c>
      <c r="IR27">
        <v>-1.16145454545449</v>
      </c>
      <c r="IS27">
        <v>0</v>
      </c>
      <c r="IT27">
        <v>0</v>
      </c>
      <c r="IU27">
        <v>0</v>
      </c>
      <c r="IV27">
        <v>0.529790909090906</v>
      </c>
      <c r="IW27">
        <v>0</v>
      </c>
      <c r="IX27">
        <v>0</v>
      </c>
      <c r="IY27">
        <v>0</v>
      </c>
      <c r="IZ27">
        <v>-1</v>
      </c>
      <c r="JA27">
        <v>-1</v>
      </c>
      <c r="JB27">
        <v>1</v>
      </c>
      <c r="JC27">
        <v>23</v>
      </c>
      <c r="JD27">
        <v>0.9</v>
      </c>
      <c r="JE27">
        <v>7.6</v>
      </c>
      <c r="JF27">
        <v>4.99756</v>
      </c>
      <c r="JG27">
        <v>4.99756</v>
      </c>
      <c r="JH27">
        <v>2.39624</v>
      </c>
      <c r="JI27">
        <v>2.67456</v>
      </c>
      <c r="JJ27">
        <v>2.30103</v>
      </c>
      <c r="JK27">
        <v>2.2583</v>
      </c>
      <c r="JL27">
        <v>32.7091</v>
      </c>
      <c r="JM27">
        <v>15.0777</v>
      </c>
      <c r="JN27">
        <v>2</v>
      </c>
      <c r="JO27">
        <v>617.473</v>
      </c>
      <c r="JP27">
        <v>649.253</v>
      </c>
      <c r="JQ27">
        <v>30.9267</v>
      </c>
      <c r="JR27">
        <v>30.9886</v>
      </c>
      <c r="JS27">
        <v>30.0004</v>
      </c>
      <c r="JT27">
        <v>31.0676</v>
      </c>
      <c r="JU27">
        <v>31.1039</v>
      </c>
      <c r="JV27">
        <v>-1</v>
      </c>
      <c r="JW27">
        <v>-30</v>
      </c>
      <c r="JX27">
        <v>-30</v>
      </c>
      <c r="JY27">
        <v>-999.9</v>
      </c>
      <c r="JZ27">
        <v>700</v>
      </c>
      <c r="KA27">
        <v>0</v>
      </c>
      <c r="KB27">
        <v>103.682</v>
      </c>
      <c r="KC27">
        <v>100.535</v>
      </c>
    </row>
    <row r="28" spans="1:289">
      <c r="A28">
        <v>12</v>
      </c>
      <c r="B28">
        <v>1712174546.1</v>
      </c>
      <c r="C28">
        <v>1194.09999990463</v>
      </c>
      <c r="D28" t="s">
        <v>482</v>
      </c>
      <c r="E28" t="s">
        <v>483</v>
      </c>
      <c r="F28">
        <v>15</v>
      </c>
      <c r="G28" t="s">
        <v>425</v>
      </c>
      <c r="H28" t="s">
        <v>426</v>
      </c>
      <c r="I28" t="s">
        <v>427</v>
      </c>
      <c r="J28" t="s">
        <v>428</v>
      </c>
      <c r="K28" t="s">
        <v>429</v>
      </c>
      <c r="L28" t="s">
        <v>430</v>
      </c>
      <c r="M28">
        <v>1712174537.6</v>
      </c>
      <c r="N28">
        <f>(O28)/1000</f>
        <v>0</v>
      </c>
      <c r="O28">
        <f>IF(DT28, AR28, AL28)</f>
        <v>0</v>
      </c>
      <c r="P28">
        <f>IF(DT28, AM28, AK28)</f>
        <v>0</v>
      </c>
      <c r="Q28">
        <f>DV28 - IF(AY28&gt;1, P28*DP28*100.0/(BA28*EJ28), 0)</f>
        <v>0</v>
      </c>
      <c r="R28">
        <f>((X28-N28/2)*Q28-P28)/(X28+N28/2)</f>
        <v>0</v>
      </c>
      <c r="S28">
        <f>R28*(EC28+ED28)/1000.0</f>
        <v>0</v>
      </c>
      <c r="T28">
        <f>(DV28 - IF(AY28&gt;1, P28*DP28*100.0/(BA28*EJ28), 0))*(EC28+ED28)/1000.0</f>
        <v>0</v>
      </c>
      <c r="U28">
        <f>2.0/((1/W28-1/V28)+SIGN(W28)*SQRT((1/W28-1/V28)*(1/W28-1/V28) + 4*DQ28/((DQ28+1)*(DQ28+1))*(2*1/W28*1/V28-1/V28*1/V28)))</f>
        <v>0</v>
      </c>
      <c r="V28">
        <f>IF(LEFT(DR28,1)&lt;&gt;"0",IF(LEFT(DR28,1)="1",3.0,DS28),$D$5+$E$5*(EJ28*EC28/($K$5*1000))+$F$5*(EJ28*EC28/($K$5*1000))*MAX(MIN(DP28,$J$5),$I$5)*MAX(MIN(DP28,$J$5),$I$5)+$G$5*MAX(MIN(DP28,$J$5),$I$5)*(EJ28*EC28/($K$5*1000))+$H$5*(EJ28*EC28/($K$5*1000))*(EJ28*EC28/($K$5*1000)))</f>
        <v>0</v>
      </c>
      <c r="W28">
        <f>N28*(1000-(1000*0.61365*exp(17.502*AA28/(240.97+AA28))/(EC28+ED28)+DX28)/2)/(1000*0.61365*exp(17.502*AA28/(240.97+AA28))/(EC28+ED28)-DX28)</f>
        <v>0</v>
      </c>
      <c r="X28">
        <f>1/((DQ28+1)/(U28/1.6)+1/(V28/1.37)) + DQ28/((DQ28+1)/(U28/1.6) + DQ28/(V28/1.37))</f>
        <v>0</v>
      </c>
      <c r="Y28">
        <f>(DL28*DO28)</f>
        <v>0</v>
      </c>
      <c r="Z28">
        <f>(EE28+(Y28+2*0.95*5.67E-8*(((EE28+$B$7)+273)^4-(EE28+273)^4)-44100*N28)/(1.84*29.3*V28+8*0.95*5.67E-8*(EE28+273)^3))</f>
        <v>0</v>
      </c>
      <c r="AA28">
        <f>($C$7*EF28+$D$7*EG28+$E$7*Z28)</f>
        <v>0</v>
      </c>
      <c r="AB28">
        <f>0.61365*exp(17.502*AA28/(240.97+AA28))</f>
        <v>0</v>
      </c>
      <c r="AC28">
        <f>(AD28/AE28*100)</f>
        <v>0</v>
      </c>
      <c r="AD28">
        <f>DX28*(EC28+ED28)/1000</f>
        <v>0</v>
      </c>
      <c r="AE28">
        <f>0.61365*exp(17.502*EE28/(240.97+EE28))</f>
        <v>0</v>
      </c>
      <c r="AF28">
        <f>(AB28-DX28*(EC28+ED28)/1000)</f>
        <v>0</v>
      </c>
      <c r="AG28">
        <f>(-N28*44100)</f>
        <v>0</v>
      </c>
      <c r="AH28">
        <f>2*29.3*V28*0.92*(EE28-AA28)</f>
        <v>0</v>
      </c>
      <c r="AI28">
        <f>2*0.95*5.67E-8*(((EE28+$B$7)+273)^4-(AA28+273)^4)</f>
        <v>0</v>
      </c>
      <c r="AJ28">
        <f>Y28+AI28+AG28+AH28</f>
        <v>0</v>
      </c>
      <c r="AK28">
        <f>EB28*AY28*(DW28-DV28*(1000-AY28*DY28)/(1000-AY28*DX28))/(100*DP28)</f>
        <v>0</v>
      </c>
      <c r="AL28">
        <f>1000*EB28*AY28*(DX28-DY28)/(100*DP28*(1000-AY28*DX28))</f>
        <v>0</v>
      </c>
      <c r="AM28">
        <f>(AN28 - AO28 - EC28*1E3/(8.314*(EE28+273.15)) * AQ28/EB28 * AP28) * EB28/(100*DP28) * (1000 - DY28)/1000</f>
        <v>0</v>
      </c>
      <c r="AN28">
        <v>341.407140816404</v>
      </c>
      <c r="AO28">
        <v>339.149296969697</v>
      </c>
      <c r="AP28">
        <v>-0.108939220399592</v>
      </c>
      <c r="AQ28">
        <v>66.9986062418635</v>
      </c>
      <c r="AR28">
        <f>(AT28 - AS28 + EC28*1E3/(8.314*(EE28+273.15)) * AV28/EB28 * AU28) * EB28/(100*DP28) * 1000/(1000 - AT28)</f>
        <v>0</v>
      </c>
      <c r="AS28">
        <v>34.3292904641568</v>
      </c>
      <c r="AT28">
        <v>35.1588496969697</v>
      </c>
      <c r="AU28">
        <v>-0.00506347581176944</v>
      </c>
      <c r="AV28">
        <v>77.7780012495426</v>
      </c>
      <c r="AW28">
        <v>1</v>
      </c>
      <c r="AX28">
        <v>0</v>
      </c>
      <c r="AY28">
        <f>IF(AW28*$H$13&gt;=BA28,1.0,(BA28/(BA28-AW28*$H$13)))</f>
        <v>0</v>
      </c>
      <c r="AZ28">
        <f>(AY28-1)*100</f>
        <v>0</v>
      </c>
      <c r="BA28">
        <f>MAX(0,($B$13+$C$13*EJ28)/(1+$D$13*EJ28)*EC28/(EE28+273)*$E$13)</f>
        <v>0</v>
      </c>
      <c r="BB28" t="s">
        <v>431</v>
      </c>
      <c r="BC28">
        <v>10084.4</v>
      </c>
      <c r="BD28">
        <v>1100.64384615385</v>
      </c>
      <c r="BE28">
        <v>4643.41</v>
      </c>
      <c r="BF28">
        <f>1-BD28/BE28</f>
        <v>0</v>
      </c>
      <c r="BG28">
        <v>-0.207354627803168</v>
      </c>
      <c r="BH28" t="s">
        <v>484</v>
      </c>
      <c r="BI28">
        <v>10064.4</v>
      </c>
      <c r="BJ28">
        <v>1383.3984</v>
      </c>
      <c r="BK28">
        <v>1648.19144841433</v>
      </c>
      <c r="BL28">
        <f>1-BJ28/BK28</f>
        <v>0</v>
      </c>
      <c r="BM28">
        <v>0.5</v>
      </c>
      <c r="BN28">
        <f>DM28</f>
        <v>0</v>
      </c>
      <c r="BO28">
        <f>P28</f>
        <v>0</v>
      </c>
      <c r="BP28">
        <f>BL28*BM28*BN28</f>
        <v>0</v>
      </c>
      <c r="BQ28">
        <f>(BO28-BG28)/BN28</f>
        <v>0</v>
      </c>
      <c r="BR28">
        <f>(BE28-BK28)/BK28</f>
        <v>0</v>
      </c>
      <c r="BS28">
        <f>BD28/(BF28+BD28/BK28)</f>
        <v>0</v>
      </c>
      <c r="BT28" t="s">
        <v>433</v>
      </c>
      <c r="BU28">
        <v>0</v>
      </c>
      <c r="BV28">
        <f>IF(BU28&lt;&gt;0, BU28, BS28)</f>
        <v>0</v>
      </c>
      <c r="BW28">
        <f>1-BV28/BK28</f>
        <v>0</v>
      </c>
      <c r="BX28">
        <f>(BK28-BJ28)/(BK28-BV28)</f>
        <v>0</v>
      </c>
      <c r="BY28">
        <f>(BE28-BK28)/(BE28-BV28)</f>
        <v>0</v>
      </c>
      <c r="BZ28">
        <f>(BK28-BJ28)/(BK28-BD28)</f>
        <v>0</v>
      </c>
      <c r="CA28">
        <f>(BE28-BK28)/(BE28-BD28)</f>
        <v>0</v>
      </c>
      <c r="CB28">
        <f>(BX28*BV28/BJ28)</f>
        <v>0</v>
      </c>
      <c r="CC28">
        <f>(1-CB28)</f>
        <v>0</v>
      </c>
      <c r="CD28">
        <v>2145</v>
      </c>
      <c r="CE28">
        <v>290</v>
      </c>
      <c r="CF28">
        <v>1631.53</v>
      </c>
      <c r="CG28">
        <v>115</v>
      </c>
      <c r="CH28">
        <v>10064.4</v>
      </c>
      <c r="CI28">
        <v>1626.1</v>
      </c>
      <c r="CJ28">
        <v>5.43</v>
      </c>
      <c r="CK28">
        <v>300</v>
      </c>
      <c r="CL28">
        <v>24.1</v>
      </c>
      <c r="CM28">
        <v>1648.19144841433</v>
      </c>
      <c r="CN28">
        <v>1.92453648137418</v>
      </c>
      <c r="CO28">
        <v>-22.238467610487</v>
      </c>
      <c r="CP28">
        <v>1.69313863241957</v>
      </c>
      <c r="CQ28">
        <v>0.860358969688274</v>
      </c>
      <c r="CR28">
        <v>-0.0077673933259177</v>
      </c>
      <c r="CS28">
        <v>290</v>
      </c>
      <c r="CT28">
        <v>1627.14</v>
      </c>
      <c r="CU28">
        <v>895</v>
      </c>
      <c r="CV28">
        <v>10029.8</v>
      </c>
      <c r="CW28">
        <v>1626.02</v>
      </c>
      <c r="CX28">
        <v>1.12</v>
      </c>
      <c r="DL28">
        <f>$B$11*EK28+$C$11*EL28+$F$11*EW28*(1-EZ28)</f>
        <v>0</v>
      </c>
      <c r="DM28">
        <f>DL28*DN28</f>
        <v>0</v>
      </c>
      <c r="DN28">
        <f>($B$11*$D$9+$C$11*$D$9+$F$11*((FJ28+FB28)/MAX(FJ28+FB28+FK28, 0.1)*$I$9+FK28/MAX(FJ28+FB28+FK28, 0.1)*$J$9))/($B$11+$C$11+$F$11)</f>
        <v>0</v>
      </c>
      <c r="DO28">
        <f>($B$11*$K$9+$C$11*$K$9+$F$11*((FJ28+FB28)/MAX(FJ28+FB28+FK28, 0.1)*$P$9+FK28/MAX(FJ28+FB28+FK28, 0.1)*$Q$9))/($B$11+$C$11+$F$11)</f>
        <v>0</v>
      </c>
      <c r="DP28">
        <v>6</v>
      </c>
      <c r="DQ28">
        <v>0.5</v>
      </c>
      <c r="DR28" t="s">
        <v>434</v>
      </c>
      <c r="DS28">
        <v>2</v>
      </c>
      <c r="DT28" t="b">
        <v>1</v>
      </c>
      <c r="DU28">
        <v>1712174537.6</v>
      </c>
      <c r="DV28">
        <v>327.1850625</v>
      </c>
      <c r="DW28">
        <v>330.0689375</v>
      </c>
      <c r="DX28">
        <v>35.19659375</v>
      </c>
      <c r="DY28">
        <v>34.35040625</v>
      </c>
      <c r="DZ28">
        <v>328.3290625</v>
      </c>
      <c r="EA28">
        <v>34.66679375</v>
      </c>
      <c r="EB28">
        <v>599.98925</v>
      </c>
      <c r="EC28">
        <v>88.8113125</v>
      </c>
      <c r="ED28">
        <v>0.09999136875</v>
      </c>
      <c r="EE28">
        <v>32.57215</v>
      </c>
      <c r="EF28">
        <v>32.07126875</v>
      </c>
      <c r="EG28">
        <v>999.9</v>
      </c>
      <c r="EH28">
        <v>0</v>
      </c>
      <c r="EI28">
        <v>0</v>
      </c>
      <c r="EJ28">
        <v>6999.0625</v>
      </c>
      <c r="EK28">
        <v>0</v>
      </c>
      <c r="EL28">
        <v>-462.744625</v>
      </c>
      <c r="EM28">
        <v>-2.850579375</v>
      </c>
      <c r="EN28">
        <v>339.1554375</v>
      </c>
      <c r="EO28">
        <v>341.8100625</v>
      </c>
      <c r="EP28">
        <v>0.8461790625</v>
      </c>
      <c r="EQ28">
        <v>330.0689375</v>
      </c>
      <c r="ER28">
        <v>34.35040625</v>
      </c>
      <c r="ES28">
        <v>3.12585625</v>
      </c>
      <c r="ET28">
        <v>3.05070625</v>
      </c>
      <c r="EU28">
        <v>24.71395625</v>
      </c>
      <c r="EV28">
        <v>24.30728125</v>
      </c>
      <c r="EW28">
        <v>700.001</v>
      </c>
      <c r="EX28">
        <v>0.942994</v>
      </c>
      <c r="EY28">
        <v>0.0570057</v>
      </c>
      <c r="EZ28">
        <v>0</v>
      </c>
      <c r="FA28">
        <v>1383.431875</v>
      </c>
      <c r="FB28">
        <v>5.00072</v>
      </c>
      <c r="FC28">
        <v>9683.338125</v>
      </c>
      <c r="FD28">
        <v>6033.9675</v>
      </c>
      <c r="FE28">
        <v>44.875</v>
      </c>
      <c r="FF28">
        <v>47.125</v>
      </c>
      <c r="FG28">
        <v>46.378875</v>
      </c>
      <c r="FH28">
        <v>47.312</v>
      </c>
      <c r="FI28">
        <v>47.476375</v>
      </c>
      <c r="FJ28">
        <v>655.38</v>
      </c>
      <c r="FK28">
        <v>39.62</v>
      </c>
      <c r="FL28">
        <v>0</v>
      </c>
      <c r="FM28">
        <v>57.8999998569489</v>
      </c>
      <c r="FN28">
        <v>0</v>
      </c>
      <c r="FO28">
        <v>1383.3984</v>
      </c>
      <c r="FP28">
        <v>-5.14153847602973</v>
      </c>
      <c r="FQ28">
        <v>-33.6230769722384</v>
      </c>
      <c r="FR28">
        <v>9682.6584</v>
      </c>
      <c r="FS28">
        <v>15</v>
      </c>
      <c r="FT28">
        <v>1712174568.1</v>
      </c>
      <c r="FU28" t="s">
        <v>485</v>
      </c>
      <c r="FV28">
        <v>1712174568.1</v>
      </c>
      <c r="FW28">
        <v>1712174029.1</v>
      </c>
      <c r="FX28">
        <v>23</v>
      </c>
      <c r="FY28">
        <v>-0.034</v>
      </c>
      <c r="FZ28">
        <v>0.001</v>
      </c>
      <c r="GA28">
        <v>-1.144</v>
      </c>
      <c r="GB28">
        <v>0.53</v>
      </c>
      <c r="GC28">
        <v>329</v>
      </c>
      <c r="GD28">
        <v>35</v>
      </c>
      <c r="GE28">
        <v>1.25</v>
      </c>
      <c r="GF28">
        <v>0.21</v>
      </c>
      <c r="GG28">
        <v>0</v>
      </c>
      <c r="GH28">
        <v>0</v>
      </c>
      <c r="GI28" t="s">
        <v>436</v>
      </c>
      <c r="GJ28">
        <v>3.23912</v>
      </c>
      <c r="GK28">
        <v>2.69164</v>
      </c>
      <c r="GL28">
        <v>0.0704539</v>
      </c>
      <c r="GM28">
        <v>0.0703339</v>
      </c>
      <c r="GN28">
        <v>0.136635</v>
      </c>
      <c r="GO28">
        <v>0.133179</v>
      </c>
      <c r="GP28">
        <v>28195.8</v>
      </c>
      <c r="GQ28">
        <v>25841.6</v>
      </c>
      <c r="GR28">
        <v>28718.7</v>
      </c>
      <c r="GS28">
        <v>26392.1</v>
      </c>
      <c r="GT28">
        <v>34566.1</v>
      </c>
      <c r="GU28">
        <v>32209.5</v>
      </c>
      <c r="GV28">
        <v>43147.8</v>
      </c>
      <c r="GW28">
        <v>39984.6</v>
      </c>
      <c r="GX28">
        <v>2.0397</v>
      </c>
      <c r="GY28">
        <v>2.0613</v>
      </c>
      <c r="GZ28">
        <v>0.110805</v>
      </c>
      <c r="HA28">
        <v>0</v>
      </c>
      <c r="HB28">
        <v>30.2439</v>
      </c>
      <c r="HC28">
        <v>999.9</v>
      </c>
      <c r="HD28">
        <v>80.363</v>
      </c>
      <c r="HE28">
        <v>27.946</v>
      </c>
      <c r="HF28">
        <v>34.2296</v>
      </c>
      <c r="HG28">
        <v>43.1502</v>
      </c>
      <c r="HH28">
        <v>24.399</v>
      </c>
      <c r="HI28">
        <v>2</v>
      </c>
      <c r="HJ28">
        <v>0.320549</v>
      </c>
      <c r="HK28">
        <v>0</v>
      </c>
      <c r="HL28">
        <v>20.307</v>
      </c>
      <c r="HM28">
        <v>5.24664</v>
      </c>
      <c r="HN28">
        <v>11.9644</v>
      </c>
      <c r="HO28">
        <v>4.9842</v>
      </c>
      <c r="HP28">
        <v>3.2925</v>
      </c>
      <c r="HQ28">
        <v>9999</v>
      </c>
      <c r="HR28">
        <v>999.9</v>
      </c>
      <c r="HS28">
        <v>9999</v>
      </c>
      <c r="HT28">
        <v>9999</v>
      </c>
      <c r="HU28">
        <v>4.97106</v>
      </c>
      <c r="HV28">
        <v>1.88278</v>
      </c>
      <c r="HW28">
        <v>1.87759</v>
      </c>
      <c r="HX28">
        <v>1.87912</v>
      </c>
      <c r="HY28">
        <v>1.87485</v>
      </c>
      <c r="HZ28">
        <v>1.875</v>
      </c>
      <c r="IA28">
        <v>1.87823</v>
      </c>
      <c r="IB28">
        <v>1.87881</v>
      </c>
      <c r="IC28">
        <v>0</v>
      </c>
      <c r="ID28">
        <v>0</v>
      </c>
      <c r="IE28">
        <v>0</v>
      </c>
      <c r="IF28">
        <v>0</v>
      </c>
      <c r="IG28" t="s">
        <v>437</v>
      </c>
      <c r="IH28" t="s">
        <v>438</v>
      </c>
      <c r="II28" t="s">
        <v>439</v>
      </c>
      <c r="IJ28" t="s">
        <v>439</v>
      </c>
      <c r="IK28" t="s">
        <v>439</v>
      </c>
      <c r="IL28" t="s">
        <v>439</v>
      </c>
      <c r="IM28">
        <v>0</v>
      </c>
      <c r="IN28">
        <v>100</v>
      </c>
      <c r="IO28">
        <v>100</v>
      </c>
      <c r="IP28">
        <v>-1.144</v>
      </c>
      <c r="IQ28">
        <v>0.5298</v>
      </c>
      <c r="IR28">
        <v>-1.11089999999996</v>
      </c>
      <c r="IS28">
        <v>0</v>
      </c>
      <c r="IT28">
        <v>0</v>
      </c>
      <c r="IU28">
        <v>0</v>
      </c>
      <c r="IV28">
        <v>0.529790909090906</v>
      </c>
      <c r="IW28">
        <v>0</v>
      </c>
      <c r="IX28">
        <v>0</v>
      </c>
      <c r="IY28">
        <v>0</v>
      </c>
      <c r="IZ28">
        <v>-1</v>
      </c>
      <c r="JA28">
        <v>-1</v>
      </c>
      <c r="JB28">
        <v>1</v>
      </c>
      <c r="JC28">
        <v>23</v>
      </c>
      <c r="JD28">
        <v>0.6</v>
      </c>
      <c r="JE28">
        <v>8.6</v>
      </c>
      <c r="JF28">
        <v>4.99756</v>
      </c>
      <c r="JG28">
        <v>4.99756</v>
      </c>
      <c r="JH28">
        <v>2.39624</v>
      </c>
      <c r="JI28">
        <v>2.67456</v>
      </c>
      <c r="JJ28">
        <v>2.30103</v>
      </c>
      <c r="JK28">
        <v>2.2937</v>
      </c>
      <c r="JL28">
        <v>32.798</v>
      </c>
      <c r="JM28">
        <v>15.0777</v>
      </c>
      <c r="JN28">
        <v>2</v>
      </c>
      <c r="JO28">
        <v>617.614</v>
      </c>
      <c r="JP28">
        <v>647.976</v>
      </c>
      <c r="JQ28">
        <v>30.9972</v>
      </c>
      <c r="JR28">
        <v>31.0183</v>
      </c>
      <c r="JS28">
        <v>30.0002</v>
      </c>
      <c r="JT28">
        <v>31.0964</v>
      </c>
      <c r="JU28">
        <v>31.134</v>
      </c>
      <c r="JV28">
        <v>-1</v>
      </c>
      <c r="JW28">
        <v>-30</v>
      </c>
      <c r="JX28">
        <v>-30</v>
      </c>
      <c r="JY28">
        <v>-999.9</v>
      </c>
      <c r="JZ28">
        <v>700</v>
      </c>
      <c r="KA28">
        <v>0</v>
      </c>
      <c r="KB28">
        <v>103.679</v>
      </c>
      <c r="KC28">
        <v>100.535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460</v>
      </c>
      <c r="B19" t="s">
        <v>461</v>
      </c>
    </row>
    <row r="20" spans="1:2">
      <c r="A20" t="s">
        <v>460</v>
      </c>
      <c r="B20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2024-04-03T13:03:17Z</dcterms:created>
  <dcterms:modified xsi:type="dcterms:W3CDTF">2024-04-03T13:03:17Z</dcterms:modified>
</cp:coreProperties>
</file>